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12" yWindow="-36" windowWidth="6840" windowHeight="9048" tabRatio="849"/>
  </bookViews>
  <sheets>
    <sheet name="Net Payment" sheetId="99" r:id="rId1"/>
    <sheet name="Charter Schools" sheetId="98" r:id="rId2"/>
    <sheet name="Notes" sheetId="101" r:id="rId3"/>
    <sheet name="0054" sheetId="33" r:id="rId4"/>
    <sheet name="0642" sheetId="34" r:id="rId5"/>
    <sheet name="0664" sheetId="35" r:id="rId6"/>
    <sheet name="1461" sheetId="36" r:id="rId7"/>
    <sheet name="1571 updated" sheetId="105" r:id="rId8"/>
    <sheet name="2521" sheetId="38" r:id="rId9"/>
    <sheet name="2531" sheetId="39" r:id="rId10"/>
    <sheet name="2641 updated" sheetId="106" r:id="rId11"/>
    <sheet name="2791 updated" sheetId="107" r:id="rId12"/>
    <sheet name="2801 updated" sheetId="108" r:id="rId13"/>
    <sheet name="2911 updated" sheetId="109" r:id="rId14"/>
    <sheet name="2941 updated" sheetId="110" r:id="rId15"/>
    <sheet name="3083 updated" sheetId="111" r:id="rId16"/>
    <sheet name="3345 updated" sheetId="112" r:id="rId17"/>
    <sheet name="3347" sheetId="49" r:id="rId18"/>
    <sheet name="3381 updated" sheetId="113" r:id="rId19"/>
    <sheet name="3382 updated" sheetId="114" r:id="rId20"/>
    <sheet name="3384" sheetId="142" r:id="rId21"/>
    <sheet name="3385" sheetId="53" r:id="rId22"/>
    <sheet name="3386" sheetId="54" r:id="rId23"/>
    <sheet name="3391 updated" sheetId="115" r:id="rId24"/>
    <sheet name="3394 updated" sheetId="116" r:id="rId25"/>
    <sheet name="3395 updated" sheetId="117" r:id="rId26"/>
    <sheet name="3396" sheetId="59" r:id="rId27"/>
    <sheet name="3398" sheetId="60" r:id="rId28"/>
    <sheet name="3400 updated" sheetId="118" r:id="rId29"/>
    <sheet name="3401" sheetId="62" r:id="rId30"/>
    <sheet name="3413 updated" sheetId="119" r:id="rId31"/>
    <sheet name="3421" sheetId="65" r:id="rId32"/>
    <sheet name="3431 updated" sheetId="120" r:id="rId33"/>
    <sheet name="3441 updated" sheetId="121" r:id="rId34"/>
    <sheet name="3443" sheetId="70" r:id="rId35"/>
    <sheet name="3924 updated" sheetId="122" r:id="rId36"/>
    <sheet name="3941 updated" sheetId="123" r:id="rId37"/>
    <sheet name="3961 updated" sheetId="124" r:id="rId38"/>
    <sheet name="3971 updated" sheetId="125" r:id="rId39"/>
    <sheet name="4000 updated" sheetId="126" r:id="rId40"/>
    <sheet name="4001 updated" sheetId="127" r:id="rId41"/>
    <sheet name="4002 updated" sheetId="128" r:id="rId42"/>
    <sheet name="4010 updated" sheetId="129" r:id="rId43"/>
    <sheet name="4012 updated" sheetId="130" r:id="rId44"/>
    <sheet name="4013 updated" sheetId="131" r:id="rId45"/>
    <sheet name="4020 updated" sheetId="132" r:id="rId46"/>
    <sheet name="4021 updated" sheetId="133" r:id="rId47"/>
    <sheet name="4037 updated" sheetId="134" r:id="rId48"/>
    <sheet name="4040 updated" sheetId="135" r:id="rId49"/>
    <sheet name="4041 updated" sheetId="136" r:id="rId50"/>
    <sheet name="4050 updated" sheetId="137" r:id="rId51"/>
    <sheet name="4051 updated" sheetId="138" r:id="rId52"/>
    <sheet name="4061 updated" sheetId="139" r:id="rId53"/>
    <sheet name="4070" sheetId="140" r:id="rId54"/>
    <sheet name="4072 updated" sheetId="141" r:id="rId55"/>
  </sheets>
  <externalReferences>
    <externalReference r:id="rId56"/>
    <externalReference r:id="rId57"/>
    <externalReference r:id="rId58"/>
  </externalReferences>
  <definedNames>
    <definedName name="_1.__2009_10_FEFP_State_and_Local_Funding" localSheetId="3">'0054'!$B$6</definedName>
    <definedName name="_1.__2009_10_FEFP_State_and_Local_Funding" localSheetId="4">'0642'!$B$6</definedName>
    <definedName name="_1.__2009_10_FEFP_State_and_Local_Funding" localSheetId="5">'0664'!$B$6</definedName>
    <definedName name="_1.__2009_10_FEFP_State_and_Local_Funding" localSheetId="6">'1461'!$B$6</definedName>
    <definedName name="_1.__2009_10_FEFP_State_and_Local_Funding" localSheetId="7">'1571 updated'!$B$6</definedName>
    <definedName name="_1.__2009_10_FEFP_State_and_Local_Funding" localSheetId="8">'2521'!$B$6</definedName>
    <definedName name="_1.__2009_10_FEFP_State_and_Local_Funding" localSheetId="9">'2531'!$B$6</definedName>
    <definedName name="_1.__2009_10_FEFP_State_and_Local_Funding" localSheetId="10">'2641 updated'!$B$6</definedName>
    <definedName name="_1.__2009_10_FEFP_State_and_Local_Funding" localSheetId="11">'2791 updated'!$B$6</definedName>
    <definedName name="_1.__2009_10_FEFP_State_and_Local_Funding" localSheetId="12">'2801 updated'!$B$6</definedName>
    <definedName name="_1.__2009_10_FEFP_State_and_Local_Funding" localSheetId="13">'2911 updated'!$B$6</definedName>
    <definedName name="_1.__2009_10_FEFP_State_and_Local_Funding" localSheetId="14">'2941 updated'!$B$6</definedName>
    <definedName name="_1.__2009_10_FEFP_State_and_Local_Funding" localSheetId="15">'3083 updated'!$B$6</definedName>
    <definedName name="_1.__2009_10_FEFP_State_and_Local_Funding" localSheetId="16">'3345 updated'!$B$6</definedName>
    <definedName name="_1.__2009_10_FEFP_State_and_Local_Funding" localSheetId="17">'3347'!$B$6</definedName>
    <definedName name="_1.__2009_10_FEFP_State_and_Local_Funding" localSheetId="18">'3381 updated'!$B$6</definedName>
    <definedName name="_1.__2009_10_FEFP_State_and_Local_Funding" localSheetId="19">'3382 updated'!$B$6</definedName>
    <definedName name="_1.__2009_10_FEFP_State_and_Local_Funding" localSheetId="20">'3384'!$B$6</definedName>
    <definedName name="_1.__2009_10_FEFP_State_and_Local_Funding" localSheetId="21">'3385'!$B$6</definedName>
    <definedName name="_1.__2009_10_FEFP_State_and_Local_Funding" localSheetId="22">'3386'!$B$6</definedName>
    <definedName name="_1.__2009_10_FEFP_State_and_Local_Funding" localSheetId="23">'3391 updated'!$B$6</definedName>
    <definedName name="_1.__2009_10_FEFP_State_and_Local_Funding" localSheetId="24">'3394 updated'!$B$6</definedName>
    <definedName name="_1.__2009_10_FEFP_State_and_Local_Funding" localSheetId="25">'3395 updated'!$B$6</definedName>
    <definedName name="_1.__2009_10_FEFP_State_and_Local_Funding" localSheetId="26">'3396'!$B$6</definedName>
    <definedName name="_1.__2009_10_FEFP_State_and_Local_Funding" localSheetId="27">'3398'!$B$6</definedName>
    <definedName name="_1.__2009_10_FEFP_State_and_Local_Funding" localSheetId="28">'3400 updated'!$B$6</definedName>
    <definedName name="_1.__2009_10_FEFP_State_and_Local_Funding" localSheetId="29">'3401'!$B$6</definedName>
    <definedName name="_1.__2009_10_FEFP_State_and_Local_Funding" localSheetId="30">'3413 updated'!$B$6</definedName>
    <definedName name="_1.__2009_10_FEFP_State_and_Local_Funding" localSheetId="31">'3421'!$B$6</definedName>
    <definedName name="_1.__2009_10_FEFP_State_and_Local_Funding" localSheetId="32">'3431 updated'!$B$6</definedName>
    <definedName name="_1.__2009_10_FEFP_State_and_Local_Funding" localSheetId="33">'3441 updated'!$B$6</definedName>
    <definedName name="_1.__2009_10_FEFP_State_and_Local_Funding" localSheetId="34">'3443'!$B$6</definedName>
    <definedName name="_1.__2009_10_FEFP_State_and_Local_Funding" localSheetId="35">'3924 updated'!$B$6</definedName>
    <definedName name="_1.__2009_10_FEFP_State_and_Local_Funding" localSheetId="36">'3941 updated'!$B$6</definedName>
    <definedName name="_1.__2009_10_FEFP_State_and_Local_Funding" localSheetId="37">'3961 updated'!$B$6</definedName>
    <definedName name="_1.__2009_10_FEFP_State_and_Local_Funding" localSheetId="38">'3971 updated'!$B$6</definedName>
    <definedName name="_1.__2009_10_FEFP_State_and_Local_Funding" localSheetId="39">'4000 updated'!$B$6</definedName>
    <definedName name="_1.__2009_10_FEFP_State_and_Local_Funding" localSheetId="40">'4001 updated'!$B$6</definedName>
    <definedName name="_1.__2009_10_FEFP_State_and_Local_Funding" localSheetId="41">'4002 updated'!$B$6</definedName>
    <definedName name="_1.__2009_10_FEFP_State_and_Local_Funding" localSheetId="42">'4010 updated'!$B$6</definedName>
    <definedName name="_1.__2009_10_FEFP_State_and_Local_Funding" localSheetId="43">'4012 updated'!$B$6</definedName>
    <definedName name="_1.__2009_10_FEFP_State_and_Local_Funding" localSheetId="44">'4013 updated'!$B$6</definedName>
    <definedName name="_1.__2009_10_FEFP_State_and_Local_Funding" localSheetId="45">'4020 updated'!$B$6</definedName>
    <definedName name="_1.__2009_10_FEFP_State_and_Local_Funding" localSheetId="46">'4021 updated'!$B$6</definedName>
    <definedName name="_1.__2009_10_FEFP_State_and_Local_Funding" localSheetId="47">'4037 updated'!$B$6</definedName>
    <definedName name="_1.__2009_10_FEFP_State_and_Local_Funding" localSheetId="48">#REF!</definedName>
    <definedName name="_1.__2009_10_FEFP_State_and_Local_Funding" localSheetId="49">'4041 updated'!$B$6</definedName>
    <definedName name="_1.__2009_10_FEFP_State_and_Local_Funding" localSheetId="50">'4050 updated'!$B$6</definedName>
    <definedName name="_1.__2009_10_FEFP_State_and_Local_Funding" localSheetId="51">'4051 updated'!$B$6</definedName>
    <definedName name="_1.__2009_10_FEFP_State_and_Local_Funding" localSheetId="52">'4061 updated'!$B$6</definedName>
    <definedName name="_1.__2009_10_FEFP_State_and_Local_Funding" localSheetId="53">'4070'!$B$6</definedName>
    <definedName name="_1.__2009_10_FEFP_State_and_Local_Funding" localSheetId="54">'4072 updated'!$B$6</definedName>
    <definedName name="_1.__2009_10_FEFP_State_and_Local_Funding" localSheetId="1">#REF!</definedName>
    <definedName name="_1.__2009_10_FEFP_State_and_Local_Funding" localSheetId="0">#REF!</definedName>
    <definedName name="_1.__2009_10_FEFP_State_and_Local_Funding" localSheetId="2">Notes!#REF!</definedName>
    <definedName name="_1.__2009_10_FEFP_State_and_Local_Funding">#REF!</definedName>
    <definedName name="_1.__2010_11_FEFP_State_and_Local_Funding" localSheetId="3">'0054'!$B$6</definedName>
    <definedName name="_1.__2010_11_FEFP_State_and_Local_Funding" localSheetId="4">'0642'!$B$6</definedName>
    <definedName name="_1.__2010_11_FEFP_State_and_Local_Funding" localSheetId="5">'0664'!$B$6</definedName>
    <definedName name="_1.__2010_11_FEFP_State_and_Local_Funding" localSheetId="6">'1461'!$B$6</definedName>
    <definedName name="_1.__2010_11_FEFP_State_and_Local_Funding" localSheetId="7">'1571 updated'!$B$6</definedName>
    <definedName name="_1.__2010_11_FEFP_State_and_Local_Funding" localSheetId="8">'2521'!$B$6</definedName>
    <definedName name="_1.__2010_11_FEFP_State_and_Local_Funding" localSheetId="9">'2531'!$B$6</definedName>
    <definedName name="_1.__2010_11_FEFP_State_and_Local_Funding" localSheetId="10">'2641 updated'!$B$6</definedName>
    <definedName name="_1.__2010_11_FEFP_State_and_Local_Funding" localSheetId="11">'2791 updated'!$B$6</definedName>
    <definedName name="_1.__2010_11_FEFP_State_and_Local_Funding" localSheetId="12">'2801 updated'!$B$6</definedName>
    <definedName name="_1.__2010_11_FEFP_State_and_Local_Funding" localSheetId="13">'2911 updated'!$B$6</definedName>
    <definedName name="_1.__2010_11_FEFP_State_and_Local_Funding" localSheetId="14">'2941 updated'!$B$6</definedName>
    <definedName name="_1.__2010_11_FEFP_State_and_Local_Funding" localSheetId="15">'3083 updated'!$B$6</definedName>
    <definedName name="_1.__2010_11_FEFP_State_and_Local_Funding" localSheetId="16">'3345 updated'!$B$6</definedName>
    <definedName name="_1.__2010_11_FEFP_State_and_Local_Funding" localSheetId="17">'3347'!$B$6</definedName>
    <definedName name="_1.__2010_11_FEFP_State_and_Local_Funding" localSheetId="18">'3381 updated'!$B$6</definedName>
    <definedName name="_1.__2010_11_FEFP_State_and_Local_Funding" localSheetId="19">'3382 updated'!$B$6</definedName>
    <definedName name="_1.__2010_11_FEFP_State_and_Local_Funding" localSheetId="20">'3384'!$B$6</definedName>
    <definedName name="_1.__2010_11_FEFP_State_and_Local_Funding" localSheetId="21">'3385'!$B$6</definedName>
    <definedName name="_1.__2010_11_FEFP_State_and_Local_Funding" localSheetId="22">'3386'!$B$6</definedName>
    <definedName name="_1.__2010_11_FEFP_State_and_Local_Funding" localSheetId="23">'3391 updated'!$B$6</definedName>
    <definedName name="_1.__2010_11_FEFP_State_and_Local_Funding" localSheetId="24">'3394 updated'!$B$6</definedName>
    <definedName name="_1.__2010_11_FEFP_State_and_Local_Funding" localSheetId="25">'3395 updated'!$B$6</definedName>
    <definedName name="_1.__2010_11_FEFP_State_and_Local_Funding" localSheetId="26">'3396'!$B$6</definedName>
    <definedName name="_1.__2010_11_FEFP_State_and_Local_Funding" localSheetId="27">'3398'!$B$6</definedName>
    <definedName name="_1.__2010_11_FEFP_State_and_Local_Funding" localSheetId="28">'3400 updated'!$B$6</definedName>
    <definedName name="_1.__2010_11_FEFP_State_and_Local_Funding" localSheetId="29">'3401'!$B$6</definedName>
    <definedName name="_1.__2010_11_FEFP_State_and_Local_Funding" localSheetId="30">'3413 updated'!$B$6</definedName>
    <definedName name="_1.__2010_11_FEFP_State_and_Local_Funding" localSheetId="31">'3421'!$B$6</definedName>
    <definedName name="_1.__2010_11_FEFP_State_and_Local_Funding" localSheetId="32">'3431 updated'!$B$6</definedName>
    <definedName name="_1.__2010_11_FEFP_State_and_Local_Funding" localSheetId="33">'3441 updated'!$B$6</definedName>
    <definedName name="_1.__2010_11_FEFP_State_and_Local_Funding" localSheetId="34">'3443'!$B$6</definedName>
    <definedName name="_1.__2010_11_FEFP_State_and_Local_Funding" localSheetId="35">'3924 updated'!$B$6</definedName>
    <definedName name="_1.__2010_11_FEFP_State_and_Local_Funding" localSheetId="36">'3941 updated'!$B$6</definedName>
    <definedName name="_1.__2010_11_FEFP_State_and_Local_Funding" localSheetId="37">'3961 updated'!$B$6</definedName>
    <definedName name="_1.__2010_11_FEFP_State_and_Local_Funding" localSheetId="38">'3971 updated'!$B$6</definedName>
    <definedName name="_1.__2010_11_FEFP_State_and_Local_Funding" localSheetId="39">'4000 updated'!$B$6</definedName>
    <definedName name="_1.__2010_11_FEFP_State_and_Local_Funding" localSheetId="40">'4001 updated'!$B$6</definedName>
    <definedName name="_1.__2010_11_FEFP_State_and_Local_Funding" localSheetId="41">'4002 updated'!$B$6</definedName>
    <definedName name="_1.__2010_11_FEFP_State_and_Local_Funding" localSheetId="42">'4010 updated'!$B$6</definedName>
    <definedName name="_1.__2010_11_FEFP_State_and_Local_Funding" localSheetId="43">'4012 updated'!$B$6</definedName>
    <definedName name="_1.__2010_11_FEFP_State_and_Local_Funding" localSheetId="44">'4013 updated'!$B$6</definedName>
    <definedName name="_1.__2010_11_FEFP_State_and_Local_Funding" localSheetId="45">'4020 updated'!$B$6</definedName>
    <definedName name="_1.__2010_11_FEFP_State_and_Local_Funding" localSheetId="46">'4021 updated'!$B$6</definedName>
    <definedName name="_1.__2010_11_FEFP_State_and_Local_Funding" localSheetId="47">'4037 updated'!$B$6</definedName>
    <definedName name="_1.__2010_11_FEFP_State_and_Local_Funding" localSheetId="48">#REF!</definedName>
    <definedName name="_1.__2010_11_FEFP_State_and_Local_Funding" localSheetId="49">'4041 updated'!$B$6</definedName>
    <definedName name="_1.__2010_11_FEFP_State_and_Local_Funding" localSheetId="50">'4050 updated'!$B$6</definedName>
    <definedName name="_1.__2010_11_FEFP_State_and_Local_Funding" localSheetId="51">'4051 updated'!$B$6</definedName>
    <definedName name="_1.__2010_11_FEFP_State_and_Local_Funding" localSheetId="52">'4061 updated'!$B$6</definedName>
    <definedName name="_1.__2010_11_FEFP_State_and_Local_Funding" localSheetId="53">'4070'!$B$6</definedName>
    <definedName name="_1.__2010_11_FEFP_State_and_Local_Funding" localSheetId="54">'4072 updated'!$B$6</definedName>
    <definedName name="_1.__2010_11_FEFP_State_and_Local_Funding" localSheetId="1">#REF!</definedName>
    <definedName name="_1.__2010_11_FEFP_State_and_Local_Funding" localSheetId="0">#REF!</definedName>
    <definedName name="_1.__2010_11_FEFP_State_and_Local_Funding" localSheetId="2">Notes!#REF!</definedName>
    <definedName name="_1.__2010_11_FEFP_State_and_Local_Funding">#REF!</definedName>
    <definedName name="_101_Basic_K_3" localSheetId="3">'0054'!$B$10</definedName>
    <definedName name="_101_Basic_K_3" localSheetId="4">'0642'!$B$10</definedName>
    <definedName name="_101_Basic_K_3" localSheetId="5">'0664'!$B$10</definedName>
    <definedName name="_101_Basic_K_3" localSheetId="6">'1461'!$B$10</definedName>
    <definedName name="_101_Basic_K_3" localSheetId="7">'1571 updated'!$B$10</definedName>
    <definedName name="_101_Basic_K_3" localSheetId="8">'2521'!$B$10</definedName>
    <definedName name="_101_Basic_K_3" localSheetId="9">'2531'!$B$10</definedName>
    <definedName name="_101_Basic_K_3" localSheetId="10">'2641 updated'!$B$10</definedName>
    <definedName name="_101_Basic_K_3" localSheetId="11">'2791 updated'!$B$10</definedName>
    <definedName name="_101_Basic_K_3" localSheetId="12">'2801 updated'!$B$10</definedName>
    <definedName name="_101_Basic_K_3" localSheetId="13">'2911 updated'!$B$10</definedName>
    <definedName name="_101_Basic_K_3" localSheetId="14">'2941 updated'!$B$10</definedName>
    <definedName name="_101_Basic_K_3" localSheetId="15">'3083 updated'!$B$10</definedName>
    <definedName name="_101_Basic_K_3" localSheetId="16">'3345 updated'!$B$10</definedName>
    <definedName name="_101_Basic_K_3" localSheetId="17">'3347'!$B$10</definedName>
    <definedName name="_101_Basic_K_3" localSheetId="18">'3381 updated'!$B$10</definedName>
    <definedName name="_101_Basic_K_3" localSheetId="19">'3382 updated'!$B$10</definedName>
    <definedName name="_101_Basic_K_3" localSheetId="20">'3384'!$B$10</definedName>
    <definedName name="_101_Basic_K_3" localSheetId="21">'3385'!$B$10</definedName>
    <definedName name="_101_Basic_K_3" localSheetId="22">'3386'!$B$10</definedName>
    <definedName name="_101_Basic_K_3" localSheetId="23">'3391 updated'!$B$10</definedName>
    <definedName name="_101_Basic_K_3" localSheetId="24">'3394 updated'!$B$10</definedName>
    <definedName name="_101_Basic_K_3" localSheetId="25">'3395 updated'!$B$10</definedName>
    <definedName name="_101_Basic_K_3" localSheetId="26">'3396'!$B$10</definedName>
    <definedName name="_101_Basic_K_3" localSheetId="27">'3398'!$B$10</definedName>
    <definedName name="_101_Basic_K_3" localSheetId="28">'3400 updated'!$B$10</definedName>
    <definedName name="_101_Basic_K_3" localSheetId="29">'3401'!$B$10</definedName>
    <definedName name="_101_Basic_K_3" localSheetId="30">'3413 updated'!$B$10</definedName>
    <definedName name="_101_Basic_K_3" localSheetId="31">'3421'!$B$10</definedName>
    <definedName name="_101_Basic_K_3" localSheetId="32">'3431 updated'!$B$10</definedName>
    <definedName name="_101_Basic_K_3" localSheetId="33">'3441 updated'!$B$10</definedName>
    <definedName name="_101_Basic_K_3" localSheetId="34">'3443'!$B$10</definedName>
    <definedName name="_101_Basic_K_3" localSheetId="35">'3924 updated'!$B$10</definedName>
    <definedName name="_101_Basic_K_3" localSheetId="36">'3941 updated'!$B$10</definedName>
    <definedName name="_101_Basic_K_3" localSheetId="37">'3961 updated'!$B$10</definedName>
    <definedName name="_101_Basic_K_3" localSheetId="38">'3971 updated'!$B$10</definedName>
    <definedName name="_101_Basic_K_3" localSheetId="39">'4000 updated'!$B$10</definedName>
    <definedName name="_101_Basic_K_3" localSheetId="40">'4001 updated'!$B$10</definedName>
    <definedName name="_101_Basic_K_3" localSheetId="41">'4002 updated'!$B$10</definedName>
    <definedName name="_101_Basic_K_3" localSheetId="42">'4010 updated'!$B$10</definedName>
    <definedName name="_101_Basic_K_3" localSheetId="43">'4012 updated'!$B$10</definedName>
    <definedName name="_101_Basic_K_3" localSheetId="44">'4013 updated'!$B$10</definedName>
    <definedName name="_101_Basic_K_3" localSheetId="45">'4020 updated'!$B$10</definedName>
    <definedName name="_101_Basic_K_3" localSheetId="46">'4021 updated'!$B$10</definedName>
    <definedName name="_101_Basic_K_3" localSheetId="47">'4037 updated'!$B$10</definedName>
    <definedName name="_101_Basic_K_3" localSheetId="48">#REF!</definedName>
    <definedName name="_101_Basic_K_3" localSheetId="49">'4041 updated'!$B$10</definedName>
    <definedName name="_101_Basic_K_3" localSheetId="50">'4050 updated'!$B$10</definedName>
    <definedName name="_101_Basic_K_3" localSheetId="51">'4051 updated'!$B$10</definedName>
    <definedName name="_101_Basic_K_3" localSheetId="52">'4061 updated'!$B$10</definedName>
    <definedName name="_101_Basic_K_3" localSheetId="53">'4070'!$B$10</definedName>
    <definedName name="_101_Basic_K_3" localSheetId="54">'4072 updated'!$B$10</definedName>
    <definedName name="_101_Basic_K_3" localSheetId="1">#REF!</definedName>
    <definedName name="_101_Basic_K_3" localSheetId="0">#REF!</definedName>
    <definedName name="_101_Basic_K_3" localSheetId="2">Notes!#REF!</definedName>
    <definedName name="_101_Basic_K_3">#REF!</definedName>
    <definedName name="_102_Basic_4_8" localSheetId="3">'0054'!$B$12</definedName>
    <definedName name="_102_Basic_4_8" localSheetId="4">'0642'!$B$12</definedName>
    <definedName name="_102_Basic_4_8" localSheetId="5">'0664'!$B$12</definedName>
    <definedName name="_102_Basic_4_8" localSheetId="6">'1461'!$B$12</definedName>
    <definedName name="_102_Basic_4_8" localSheetId="7">'1571 updated'!$B$12</definedName>
    <definedName name="_102_Basic_4_8" localSheetId="8">'2521'!$B$12</definedName>
    <definedName name="_102_Basic_4_8" localSheetId="9">'2531'!$B$12</definedName>
    <definedName name="_102_Basic_4_8" localSheetId="10">'2641 updated'!$B$12</definedName>
    <definedName name="_102_Basic_4_8" localSheetId="11">'2791 updated'!$B$12</definedName>
    <definedName name="_102_Basic_4_8" localSheetId="12">'2801 updated'!$B$12</definedName>
    <definedName name="_102_Basic_4_8" localSheetId="13">'2911 updated'!$B$12</definedName>
    <definedName name="_102_Basic_4_8" localSheetId="14">'2941 updated'!$B$12</definedName>
    <definedName name="_102_Basic_4_8" localSheetId="15">'3083 updated'!$B$12</definedName>
    <definedName name="_102_Basic_4_8" localSheetId="16">'3345 updated'!$B$12</definedName>
    <definedName name="_102_Basic_4_8" localSheetId="17">'3347'!$B$12</definedName>
    <definedName name="_102_Basic_4_8" localSheetId="18">'3381 updated'!$B$12</definedName>
    <definedName name="_102_Basic_4_8" localSheetId="19">'3382 updated'!$B$12</definedName>
    <definedName name="_102_Basic_4_8" localSheetId="20">'3384'!$B$12</definedName>
    <definedName name="_102_Basic_4_8" localSheetId="21">'3385'!$B$12</definedName>
    <definedName name="_102_Basic_4_8" localSheetId="22">'3386'!$B$12</definedName>
    <definedName name="_102_Basic_4_8" localSheetId="23">'3391 updated'!$B$12</definedName>
    <definedName name="_102_Basic_4_8" localSheetId="24">'3394 updated'!$B$12</definedName>
    <definedName name="_102_Basic_4_8" localSheetId="25">'3395 updated'!$B$12</definedName>
    <definedName name="_102_Basic_4_8" localSheetId="26">'3396'!$B$12</definedName>
    <definedName name="_102_Basic_4_8" localSheetId="27">'3398'!$B$12</definedName>
    <definedName name="_102_Basic_4_8" localSheetId="28">'3400 updated'!$B$12</definedName>
    <definedName name="_102_Basic_4_8" localSheetId="29">'3401'!$B$12</definedName>
    <definedName name="_102_Basic_4_8" localSheetId="30">'3413 updated'!$B$12</definedName>
    <definedName name="_102_Basic_4_8" localSheetId="31">'3421'!$B$12</definedName>
    <definedName name="_102_Basic_4_8" localSheetId="32">'3431 updated'!$B$12</definedName>
    <definedName name="_102_Basic_4_8" localSheetId="33">'3441 updated'!$B$12</definedName>
    <definedName name="_102_Basic_4_8" localSheetId="34">'3443'!$B$12</definedName>
    <definedName name="_102_Basic_4_8" localSheetId="35">'3924 updated'!$B$12</definedName>
    <definedName name="_102_Basic_4_8" localSheetId="36">'3941 updated'!$B$12</definedName>
    <definedName name="_102_Basic_4_8" localSheetId="37">'3961 updated'!$B$12</definedName>
    <definedName name="_102_Basic_4_8" localSheetId="38">'3971 updated'!$B$12</definedName>
    <definedName name="_102_Basic_4_8" localSheetId="39">'4000 updated'!$B$12</definedName>
    <definedName name="_102_Basic_4_8" localSheetId="40">'4001 updated'!$B$12</definedName>
    <definedName name="_102_Basic_4_8" localSheetId="41">'4002 updated'!$B$12</definedName>
    <definedName name="_102_Basic_4_8" localSheetId="42">'4010 updated'!$B$12</definedName>
    <definedName name="_102_Basic_4_8" localSheetId="43">'4012 updated'!$B$12</definedName>
    <definedName name="_102_Basic_4_8" localSheetId="44">'4013 updated'!$B$12</definedName>
    <definedName name="_102_Basic_4_8" localSheetId="45">'4020 updated'!$B$12</definedName>
    <definedName name="_102_Basic_4_8" localSheetId="46">'4021 updated'!$B$12</definedName>
    <definedName name="_102_Basic_4_8" localSheetId="47">'4037 updated'!$B$12</definedName>
    <definedName name="_102_Basic_4_8" localSheetId="48">#REF!</definedName>
    <definedName name="_102_Basic_4_8" localSheetId="49">'4041 updated'!$B$12</definedName>
    <definedName name="_102_Basic_4_8" localSheetId="50">'4050 updated'!$B$12</definedName>
    <definedName name="_102_Basic_4_8" localSheetId="51">'4051 updated'!$B$12</definedName>
    <definedName name="_102_Basic_4_8" localSheetId="52">'4061 updated'!$B$12</definedName>
    <definedName name="_102_Basic_4_8" localSheetId="53">'4070'!$B$12</definedName>
    <definedName name="_102_Basic_4_8" localSheetId="54">'4072 updated'!$B$12</definedName>
    <definedName name="_102_Basic_4_8" localSheetId="1">#REF!</definedName>
    <definedName name="_102_Basic_4_8" localSheetId="0">#REF!</definedName>
    <definedName name="_102_Basic_4_8" localSheetId="2">Notes!#REF!</definedName>
    <definedName name="_102_Basic_4_8">#REF!</definedName>
    <definedName name="_103_Basic_9_12" localSheetId="3">'0054'!$B$14</definedName>
    <definedName name="_103_Basic_9_12" localSheetId="4">'0642'!$B$14</definedName>
    <definedName name="_103_Basic_9_12" localSheetId="5">'0664'!$B$14</definedName>
    <definedName name="_103_Basic_9_12" localSheetId="6">'1461'!$B$14</definedName>
    <definedName name="_103_Basic_9_12" localSheetId="7">'1571 updated'!$B$14</definedName>
    <definedName name="_103_Basic_9_12" localSheetId="8">'2521'!$B$14</definedName>
    <definedName name="_103_Basic_9_12" localSheetId="9">'2531'!$B$14</definedName>
    <definedName name="_103_Basic_9_12" localSheetId="10">'2641 updated'!$B$14</definedName>
    <definedName name="_103_Basic_9_12" localSheetId="11">'2791 updated'!$B$14</definedName>
    <definedName name="_103_Basic_9_12" localSheetId="12">'2801 updated'!$B$14</definedName>
    <definedName name="_103_Basic_9_12" localSheetId="13">'2911 updated'!$B$14</definedName>
    <definedName name="_103_Basic_9_12" localSheetId="14">'2941 updated'!$B$14</definedName>
    <definedName name="_103_Basic_9_12" localSheetId="15">'3083 updated'!$B$14</definedName>
    <definedName name="_103_Basic_9_12" localSheetId="16">'3345 updated'!$B$14</definedName>
    <definedName name="_103_Basic_9_12" localSheetId="17">'3347'!$B$14</definedName>
    <definedName name="_103_Basic_9_12" localSheetId="18">'3381 updated'!$B$14</definedName>
    <definedName name="_103_Basic_9_12" localSheetId="19">'3382 updated'!$B$14</definedName>
    <definedName name="_103_Basic_9_12" localSheetId="20">'3384'!$B$14</definedName>
    <definedName name="_103_Basic_9_12" localSheetId="21">'3385'!$B$14</definedName>
    <definedName name="_103_Basic_9_12" localSheetId="22">'3386'!$B$14</definedName>
    <definedName name="_103_Basic_9_12" localSheetId="23">'3391 updated'!$B$14</definedName>
    <definedName name="_103_Basic_9_12" localSheetId="24">'3394 updated'!$B$14</definedName>
    <definedName name="_103_Basic_9_12" localSheetId="25">'3395 updated'!$B$14</definedName>
    <definedName name="_103_Basic_9_12" localSheetId="26">'3396'!$B$14</definedName>
    <definedName name="_103_Basic_9_12" localSheetId="27">'3398'!$B$14</definedName>
    <definedName name="_103_Basic_9_12" localSheetId="28">'3400 updated'!$B$14</definedName>
    <definedName name="_103_Basic_9_12" localSheetId="29">'3401'!$B$14</definedName>
    <definedName name="_103_Basic_9_12" localSheetId="30">'3413 updated'!$B$14</definedName>
    <definedName name="_103_Basic_9_12" localSheetId="31">'3421'!$B$14</definedName>
    <definedName name="_103_Basic_9_12" localSheetId="32">'3431 updated'!$B$14</definedName>
    <definedName name="_103_Basic_9_12" localSheetId="33">'3441 updated'!$B$14</definedName>
    <definedName name="_103_Basic_9_12" localSheetId="34">'3443'!$B$14</definedName>
    <definedName name="_103_Basic_9_12" localSheetId="35">'3924 updated'!$B$14</definedName>
    <definedName name="_103_Basic_9_12" localSheetId="36">'3941 updated'!$B$14</definedName>
    <definedName name="_103_Basic_9_12" localSheetId="37">'3961 updated'!$B$14</definedName>
    <definedName name="_103_Basic_9_12" localSheetId="38">'3971 updated'!$B$14</definedName>
    <definedName name="_103_Basic_9_12" localSheetId="39">'4000 updated'!$B$14</definedName>
    <definedName name="_103_Basic_9_12" localSheetId="40">'4001 updated'!$B$14</definedName>
    <definedName name="_103_Basic_9_12" localSheetId="41">'4002 updated'!$B$14</definedName>
    <definedName name="_103_Basic_9_12" localSheetId="42">'4010 updated'!$B$14</definedName>
    <definedName name="_103_Basic_9_12" localSheetId="43">'4012 updated'!$B$14</definedName>
    <definedName name="_103_Basic_9_12" localSheetId="44">'4013 updated'!$B$14</definedName>
    <definedName name="_103_Basic_9_12" localSheetId="45">'4020 updated'!$B$14</definedName>
    <definedName name="_103_Basic_9_12" localSheetId="46">'4021 updated'!$B$14</definedName>
    <definedName name="_103_Basic_9_12" localSheetId="47">'4037 updated'!$B$14</definedName>
    <definedName name="_103_Basic_9_12" localSheetId="48">#REF!</definedName>
    <definedName name="_103_Basic_9_12" localSheetId="49">'4041 updated'!$B$14</definedName>
    <definedName name="_103_Basic_9_12" localSheetId="50">'4050 updated'!$B$14</definedName>
    <definedName name="_103_Basic_9_12" localSheetId="51">'4051 updated'!$B$14</definedName>
    <definedName name="_103_Basic_9_12" localSheetId="52">'4061 updated'!$B$14</definedName>
    <definedName name="_103_Basic_9_12" localSheetId="53">'4070'!$B$14</definedName>
    <definedName name="_103_Basic_9_12" localSheetId="54">'4072 updated'!$B$14</definedName>
    <definedName name="_103_Basic_9_12" localSheetId="1">#REF!</definedName>
    <definedName name="_103_Basic_9_12" localSheetId="0">#REF!</definedName>
    <definedName name="_103_Basic_9_12" localSheetId="2">Notes!#REF!</definedName>
    <definedName name="_103_Basic_9_12">#REF!</definedName>
    <definedName name="_111_Basic_K_3_with_ESE_Services" localSheetId="3">'0054'!$B$11</definedName>
    <definedName name="_111_Basic_K_3_with_ESE_Services" localSheetId="4">'0642'!$B$11</definedName>
    <definedName name="_111_Basic_K_3_with_ESE_Services" localSheetId="5">'0664'!$B$11</definedName>
    <definedName name="_111_Basic_K_3_with_ESE_Services" localSheetId="6">'1461'!$B$11</definedName>
    <definedName name="_111_Basic_K_3_with_ESE_Services" localSheetId="7">'1571 updated'!$B$11</definedName>
    <definedName name="_111_Basic_K_3_with_ESE_Services" localSheetId="8">'2521'!$B$11</definedName>
    <definedName name="_111_Basic_K_3_with_ESE_Services" localSheetId="9">'2531'!$B$11</definedName>
    <definedName name="_111_Basic_K_3_with_ESE_Services" localSheetId="10">'2641 updated'!$B$11</definedName>
    <definedName name="_111_Basic_K_3_with_ESE_Services" localSheetId="11">'2791 updated'!$B$11</definedName>
    <definedName name="_111_Basic_K_3_with_ESE_Services" localSheetId="12">'2801 updated'!$B$11</definedName>
    <definedName name="_111_Basic_K_3_with_ESE_Services" localSheetId="13">'2911 updated'!$B$11</definedName>
    <definedName name="_111_Basic_K_3_with_ESE_Services" localSheetId="14">'2941 updated'!$B$11</definedName>
    <definedName name="_111_Basic_K_3_with_ESE_Services" localSheetId="15">'3083 updated'!$B$11</definedName>
    <definedName name="_111_Basic_K_3_with_ESE_Services" localSheetId="16">'3345 updated'!$B$11</definedName>
    <definedName name="_111_Basic_K_3_with_ESE_Services" localSheetId="17">'3347'!$B$11</definedName>
    <definedName name="_111_Basic_K_3_with_ESE_Services" localSheetId="18">'3381 updated'!$B$11</definedName>
    <definedName name="_111_Basic_K_3_with_ESE_Services" localSheetId="19">'3382 updated'!$B$11</definedName>
    <definedName name="_111_Basic_K_3_with_ESE_Services" localSheetId="20">'3384'!$B$11</definedName>
    <definedName name="_111_Basic_K_3_with_ESE_Services" localSheetId="21">'3385'!$B$11</definedName>
    <definedName name="_111_Basic_K_3_with_ESE_Services" localSheetId="22">'3386'!$B$11</definedName>
    <definedName name="_111_Basic_K_3_with_ESE_Services" localSheetId="23">'3391 updated'!$B$11</definedName>
    <definedName name="_111_Basic_K_3_with_ESE_Services" localSheetId="24">'3394 updated'!$B$11</definedName>
    <definedName name="_111_Basic_K_3_with_ESE_Services" localSheetId="25">'3395 updated'!$B$11</definedName>
    <definedName name="_111_Basic_K_3_with_ESE_Services" localSheetId="26">'3396'!$B$11</definedName>
    <definedName name="_111_Basic_K_3_with_ESE_Services" localSheetId="27">'3398'!$B$11</definedName>
    <definedName name="_111_Basic_K_3_with_ESE_Services" localSheetId="28">'3400 updated'!$B$11</definedName>
    <definedName name="_111_Basic_K_3_with_ESE_Services" localSheetId="29">'3401'!$B$11</definedName>
    <definedName name="_111_Basic_K_3_with_ESE_Services" localSheetId="30">'3413 updated'!$B$11</definedName>
    <definedName name="_111_Basic_K_3_with_ESE_Services" localSheetId="31">'3421'!$B$11</definedName>
    <definedName name="_111_Basic_K_3_with_ESE_Services" localSheetId="32">'3431 updated'!$B$11</definedName>
    <definedName name="_111_Basic_K_3_with_ESE_Services" localSheetId="33">'3441 updated'!$B$11</definedName>
    <definedName name="_111_Basic_K_3_with_ESE_Services" localSheetId="34">'3443'!$B$11</definedName>
    <definedName name="_111_Basic_K_3_with_ESE_Services" localSheetId="35">'3924 updated'!$B$11</definedName>
    <definedName name="_111_Basic_K_3_with_ESE_Services" localSheetId="36">'3941 updated'!$B$11</definedName>
    <definedName name="_111_Basic_K_3_with_ESE_Services" localSheetId="37">'3961 updated'!$B$11</definedName>
    <definedName name="_111_Basic_K_3_with_ESE_Services" localSheetId="38">'3971 updated'!$B$11</definedName>
    <definedName name="_111_Basic_K_3_with_ESE_Services" localSheetId="39">'4000 updated'!$B$11</definedName>
    <definedName name="_111_Basic_K_3_with_ESE_Services" localSheetId="40">'4001 updated'!$B$11</definedName>
    <definedName name="_111_Basic_K_3_with_ESE_Services" localSheetId="41">'4002 updated'!$B$11</definedName>
    <definedName name="_111_Basic_K_3_with_ESE_Services" localSheetId="42">'4010 updated'!$B$11</definedName>
    <definedName name="_111_Basic_K_3_with_ESE_Services" localSheetId="43">'4012 updated'!$B$11</definedName>
    <definedName name="_111_Basic_K_3_with_ESE_Services" localSheetId="44">'4013 updated'!$B$11</definedName>
    <definedName name="_111_Basic_K_3_with_ESE_Services" localSheetId="45">'4020 updated'!$B$11</definedName>
    <definedName name="_111_Basic_K_3_with_ESE_Services" localSheetId="46">'4021 updated'!$B$11</definedName>
    <definedName name="_111_Basic_K_3_with_ESE_Services" localSheetId="47">'4037 updated'!$B$11</definedName>
    <definedName name="_111_Basic_K_3_with_ESE_Services" localSheetId="48">#REF!</definedName>
    <definedName name="_111_Basic_K_3_with_ESE_Services" localSheetId="49">'4041 updated'!$B$11</definedName>
    <definedName name="_111_Basic_K_3_with_ESE_Services" localSheetId="50">'4050 updated'!$B$11</definedName>
    <definedName name="_111_Basic_K_3_with_ESE_Services" localSheetId="51">'4051 updated'!$B$11</definedName>
    <definedName name="_111_Basic_K_3_with_ESE_Services" localSheetId="52">'4061 updated'!$B$11</definedName>
    <definedName name="_111_Basic_K_3_with_ESE_Services" localSheetId="53">'4070'!$B$11</definedName>
    <definedName name="_111_Basic_K_3_with_ESE_Services" localSheetId="54">'4072 updated'!$B$11</definedName>
    <definedName name="_111_Basic_K_3_with_ESE_Services" localSheetId="1">#REF!</definedName>
    <definedName name="_111_Basic_K_3_with_ESE_Services" localSheetId="0">#REF!</definedName>
    <definedName name="_111_Basic_K_3_with_ESE_Services" localSheetId="2">Notes!#REF!</definedName>
    <definedName name="_111_Basic_K_3_with_ESE_Services">#REF!</definedName>
    <definedName name="_112_Basic_4_8_with_ESE_Services" localSheetId="3">'0054'!$B$13</definedName>
    <definedName name="_112_Basic_4_8_with_ESE_Services" localSheetId="4">'0642'!$B$13</definedName>
    <definedName name="_112_Basic_4_8_with_ESE_Services" localSheetId="5">'0664'!$B$13</definedName>
    <definedName name="_112_Basic_4_8_with_ESE_Services" localSheetId="6">'1461'!$B$13</definedName>
    <definedName name="_112_Basic_4_8_with_ESE_Services" localSheetId="7">'1571 updated'!$B$13</definedName>
    <definedName name="_112_Basic_4_8_with_ESE_Services" localSheetId="8">'2521'!$B$13</definedName>
    <definedName name="_112_Basic_4_8_with_ESE_Services" localSheetId="9">'2531'!$B$13</definedName>
    <definedName name="_112_Basic_4_8_with_ESE_Services" localSheetId="10">'2641 updated'!$B$13</definedName>
    <definedName name="_112_Basic_4_8_with_ESE_Services" localSheetId="11">'2791 updated'!$B$13</definedName>
    <definedName name="_112_Basic_4_8_with_ESE_Services" localSheetId="12">'2801 updated'!$B$13</definedName>
    <definedName name="_112_Basic_4_8_with_ESE_Services" localSheetId="13">'2911 updated'!$B$13</definedName>
    <definedName name="_112_Basic_4_8_with_ESE_Services" localSheetId="14">'2941 updated'!$B$13</definedName>
    <definedName name="_112_Basic_4_8_with_ESE_Services" localSheetId="15">'3083 updated'!$B$13</definedName>
    <definedName name="_112_Basic_4_8_with_ESE_Services" localSheetId="16">'3345 updated'!$B$13</definedName>
    <definedName name="_112_Basic_4_8_with_ESE_Services" localSheetId="17">'3347'!$B$13</definedName>
    <definedName name="_112_Basic_4_8_with_ESE_Services" localSheetId="18">'3381 updated'!$B$13</definedName>
    <definedName name="_112_Basic_4_8_with_ESE_Services" localSheetId="19">'3382 updated'!$B$13</definedName>
    <definedName name="_112_Basic_4_8_with_ESE_Services" localSheetId="20">'3384'!$B$13</definedName>
    <definedName name="_112_Basic_4_8_with_ESE_Services" localSheetId="21">'3385'!$B$13</definedName>
    <definedName name="_112_Basic_4_8_with_ESE_Services" localSheetId="22">'3386'!$B$13</definedName>
    <definedName name="_112_Basic_4_8_with_ESE_Services" localSheetId="23">'3391 updated'!$B$13</definedName>
    <definedName name="_112_Basic_4_8_with_ESE_Services" localSheetId="24">'3394 updated'!$B$13</definedName>
    <definedName name="_112_Basic_4_8_with_ESE_Services" localSheetId="25">'3395 updated'!$B$13</definedName>
    <definedName name="_112_Basic_4_8_with_ESE_Services" localSheetId="26">'3396'!$B$13</definedName>
    <definedName name="_112_Basic_4_8_with_ESE_Services" localSheetId="27">'3398'!$B$13</definedName>
    <definedName name="_112_Basic_4_8_with_ESE_Services" localSheetId="28">'3400 updated'!$B$13</definedName>
    <definedName name="_112_Basic_4_8_with_ESE_Services" localSheetId="29">'3401'!$B$13</definedName>
    <definedName name="_112_Basic_4_8_with_ESE_Services" localSheetId="30">'3413 updated'!$B$13</definedName>
    <definedName name="_112_Basic_4_8_with_ESE_Services" localSheetId="31">'3421'!$B$13</definedName>
    <definedName name="_112_Basic_4_8_with_ESE_Services" localSheetId="32">'3431 updated'!$B$13</definedName>
    <definedName name="_112_Basic_4_8_with_ESE_Services" localSheetId="33">'3441 updated'!$B$13</definedName>
    <definedName name="_112_Basic_4_8_with_ESE_Services" localSheetId="34">'3443'!$B$13</definedName>
    <definedName name="_112_Basic_4_8_with_ESE_Services" localSheetId="35">'3924 updated'!$B$13</definedName>
    <definedName name="_112_Basic_4_8_with_ESE_Services" localSheetId="36">'3941 updated'!$B$13</definedName>
    <definedName name="_112_Basic_4_8_with_ESE_Services" localSheetId="37">'3961 updated'!$B$13</definedName>
    <definedName name="_112_Basic_4_8_with_ESE_Services" localSheetId="38">'3971 updated'!$B$13</definedName>
    <definedName name="_112_Basic_4_8_with_ESE_Services" localSheetId="39">'4000 updated'!$B$13</definedName>
    <definedName name="_112_Basic_4_8_with_ESE_Services" localSheetId="40">'4001 updated'!$B$13</definedName>
    <definedName name="_112_Basic_4_8_with_ESE_Services" localSheetId="41">'4002 updated'!$B$13</definedName>
    <definedName name="_112_Basic_4_8_with_ESE_Services" localSheetId="42">'4010 updated'!$B$13</definedName>
    <definedName name="_112_Basic_4_8_with_ESE_Services" localSheetId="43">'4012 updated'!$B$13</definedName>
    <definedName name="_112_Basic_4_8_with_ESE_Services" localSheetId="44">'4013 updated'!$B$13</definedName>
    <definedName name="_112_Basic_4_8_with_ESE_Services" localSheetId="45">'4020 updated'!$B$13</definedName>
    <definedName name="_112_Basic_4_8_with_ESE_Services" localSheetId="46">'4021 updated'!$B$13</definedName>
    <definedName name="_112_Basic_4_8_with_ESE_Services" localSheetId="47">'4037 updated'!$B$13</definedName>
    <definedName name="_112_Basic_4_8_with_ESE_Services" localSheetId="48">#REF!</definedName>
    <definedName name="_112_Basic_4_8_with_ESE_Services" localSheetId="49">'4041 updated'!$B$13</definedName>
    <definedName name="_112_Basic_4_8_with_ESE_Services" localSheetId="50">'4050 updated'!$B$13</definedName>
    <definedName name="_112_Basic_4_8_with_ESE_Services" localSheetId="51">'4051 updated'!$B$13</definedName>
    <definedName name="_112_Basic_4_8_with_ESE_Services" localSheetId="52">'4061 updated'!$B$13</definedName>
    <definedName name="_112_Basic_4_8_with_ESE_Services" localSheetId="53">'4070'!$B$13</definedName>
    <definedName name="_112_Basic_4_8_with_ESE_Services" localSheetId="54">'4072 updated'!$B$13</definedName>
    <definedName name="_112_Basic_4_8_with_ESE_Services" localSheetId="1">#REF!</definedName>
    <definedName name="_112_Basic_4_8_with_ESE_Services" localSheetId="0">#REF!</definedName>
    <definedName name="_112_Basic_4_8_with_ESE_Services" localSheetId="2">Notes!#REF!</definedName>
    <definedName name="_112_Basic_4_8_with_ESE_Services">#REF!</definedName>
    <definedName name="_113_Basic_9_12_with_ESE_Services" localSheetId="3">'0054'!$B$15</definedName>
    <definedName name="_113_Basic_9_12_with_ESE_Services" localSheetId="4">'0642'!$B$15</definedName>
    <definedName name="_113_Basic_9_12_with_ESE_Services" localSheetId="5">'0664'!$B$15</definedName>
    <definedName name="_113_Basic_9_12_with_ESE_Services" localSheetId="6">'1461'!$B$15</definedName>
    <definedName name="_113_Basic_9_12_with_ESE_Services" localSheetId="7">'1571 updated'!$B$15</definedName>
    <definedName name="_113_Basic_9_12_with_ESE_Services" localSheetId="8">'2521'!$B$15</definedName>
    <definedName name="_113_Basic_9_12_with_ESE_Services" localSheetId="9">'2531'!$B$15</definedName>
    <definedName name="_113_Basic_9_12_with_ESE_Services" localSheetId="10">'2641 updated'!$B$15</definedName>
    <definedName name="_113_Basic_9_12_with_ESE_Services" localSheetId="11">'2791 updated'!$B$15</definedName>
    <definedName name="_113_Basic_9_12_with_ESE_Services" localSheetId="12">'2801 updated'!$B$15</definedName>
    <definedName name="_113_Basic_9_12_with_ESE_Services" localSheetId="13">'2911 updated'!$B$15</definedName>
    <definedName name="_113_Basic_9_12_with_ESE_Services" localSheetId="14">'2941 updated'!$B$15</definedName>
    <definedName name="_113_Basic_9_12_with_ESE_Services" localSheetId="15">'3083 updated'!$B$15</definedName>
    <definedName name="_113_Basic_9_12_with_ESE_Services" localSheetId="16">'3345 updated'!$B$15</definedName>
    <definedName name="_113_Basic_9_12_with_ESE_Services" localSheetId="17">'3347'!$B$15</definedName>
    <definedName name="_113_Basic_9_12_with_ESE_Services" localSheetId="18">'3381 updated'!$B$15</definedName>
    <definedName name="_113_Basic_9_12_with_ESE_Services" localSheetId="19">'3382 updated'!$B$15</definedName>
    <definedName name="_113_Basic_9_12_with_ESE_Services" localSheetId="20">'3384'!$B$15</definedName>
    <definedName name="_113_Basic_9_12_with_ESE_Services" localSheetId="21">'3385'!$B$15</definedName>
    <definedName name="_113_Basic_9_12_with_ESE_Services" localSheetId="22">'3386'!$B$15</definedName>
    <definedName name="_113_Basic_9_12_with_ESE_Services" localSheetId="23">'3391 updated'!$B$15</definedName>
    <definedName name="_113_Basic_9_12_with_ESE_Services" localSheetId="24">'3394 updated'!$B$15</definedName>
    <definedName name="_113_Basic_9_12_with_ESE_Services" localSheetId="25">'3395 updated'!$B$15</definedName>
    <definedName name="_113_Basic_9_12_with_ESE_Services" localSheetId="26">'3396'!$B$15</definedName>
    <definedName name="_113_Basic_9_12_with_ESE_Services" localSheetId="27">'3398'!$B$15</definedName>
    <definedName name="_113_Basic_9_12_with_ESE_Services" localSheetId="28">'3400 updated'!$B$15</definedName>
    <definedName name="_113_Basic_9_12_with_ESE_Services" localSheetId="29">'3401'!$B$15</definedName>
    <definedName name="_113_Basic_9_12_with_ESE_Services" localSheetId="30">'3413 updated'!$B$15</definedName>
    <definedName name="_113_Basic_9_12_with_ESE_Services" localSheetId="31">'3421'!$B$15</definedName>
    <definedName name="_113_Basic_9_12_with_ESE_Services" localSheetId="32">'3431 updated'!$B$15</definedName>
    <definedName name="_113_Basic_9_12_with_ESE_Services" localSheetId="33">'3441 updated'!$B$15</definedName>
    <definedName name="_113_Basic_9_12_with_ESE_Services" localSheetId="34">'3443'!$B$15</definedName>
    <definedName name="_113_Basic_9_12_with_ESE_Services" localSheetId="35">'3924 updated'!$B$15</definedName>
    <definedName name="_113_Basic_9_12_with_ESE_Services" localSheetId="36">'3941 updated'!$B$15</definedName>
    <definedName name="_113_Basic_9_12_with_ESE_Services" localSheetId="37">'3961 updated'!$B$15</definedName>
    <definedName name="_113_Basic_9_12_with_ESE_Services" localSheetId="38">'3971 updated'!$B$15</definedName>
    <definedName name="_113_Basic_9_12_with_ESE_Services" localSheetId="39">'4000 updated'!$B$15</definedName>
    <definedName name="_113_Basic_9_12_with_ESE_Services" localSheetId="40">'4001 updated'!$B$15</definedName>
    <definedName name="_113_Basic_9_12_with_ESE_Services" localSheetId="41">'4002 updated'!$B$15</definedName>
    <definedName name="_113_Basic_9_12_with_ESE_Services" localSheetId="42">'4010 updated'!$B$15</definedName>
    <definedName name="_113_Basic_9_12_with_ESE_Services" localSheetId="43">'4012 updated'!$B$15</definedName>
    <definedName name="_113_Basic_9_12_with_ESE_Services" localSheetId="44">'4013 updated'!$B$15</definedName>
    <definedName name="_113_Basic_9_12_with_ESE_Services" localSheetId="45">'4020 updated'!$B$15</definedName>
    <definedName name="_113_Basic_9_12_with_ESE_Services" localSheetId="46">'4021 updated'!$B$15</definedName>
    <definedName name="_113_Basic_9_12_with_ESE_Services" localSheetId="47">'4037 updated'!$B$15</definedName>
    <definedName name="_113_Basic_9_12_with_ESE_Services" localSheetId="48">#REF!</definedName>
    <definedName name="_113_Basic_9_12_with_ESE_Services" localSheetId="49">'4041 updated'!$B$15</definedName>
    <definedName name="_113_Basic_9_12_with_ESE_Services" localSheetId="50">'4050 updated'!$B$15</definedName>
    <definedName name="_113_Basic_9_12_with_ESE_Services" localSheetId="51">'4051 updated'!$B$15</definedName>
    <definedName name="_113_Basic_9_12_with_ESE_Services" localSheetId="52">'4061 updated'!$B$15</definedName>
    <definedName name="_113_Basic_9_12_with_ESE_Services" localSheetId="53">'4070'!$B$15</definedName>
    <definedName name="_113_Basic_9_12_with_ESE_Services" localSheetId="54">'4072 updated'!$B$15</definedName>
    <definedName name="_113_Basic_9_12_with_ESE_Services" localSheetId="1">#REF!</definedName>
    <definedName name="_113_Basic_9_12_with_ESE_Services" localSheetId="0">#REF!</definedName>
    <definedName name="_113_Basic_9_12_with_ESE_Services" localSheetId="2">Notes!#REF!</definedName>
    <definedName name="_113_Basic_9_12_with_ESE_Services">#REF!</definedName>
    <definedName name="_130_ESOL__Grade_Level_4_8" localSheetId="3">'0054'!$B$23</definedName>
    <definedName name="_130_ESOL__Grade_Level_4_8" localSheetId="4">'0642'!$B$23</definedName>
    <definedName name="_130_ESOL__Grade_Level_4_8" localSheetId="5">'0664'!$B$23</definedName>
    <definedName name="_130_ESOL__Grade_Level_4_8" localSheetId="6">'1461'!$B$23</definedName>
    <definedName name="_130_ESOL__Grade_Level_4_8" localSheetId="7">'1571 updated'!$B$23</definedName>
    <definedName name="_130_ESOL__Grade_Level_4_8" localSheetId="8">'2521'!$B$23</definedName>
    <definedName name="_130_ESOL__Grade_Level_4_8" localSheetId="9">'2531'!$B$23</definedName>
    <definedName name="_130_ESOL__Grade_Level_4_8" localSheetId="10">'2641 updated'!$B$23</definedName>
    <definedName name="_130_ESOL__Grade_Level_4_8" localSheetId="11">'2791 updated'!$B$23</definedName>
    <definedName name="_130_ESOL__Grade_Level_4_8" localSheetId="12">'2801 updated'!$B$23</definedName>
    <definedName name="_130_ESOL__Grade_Level_4_8" localSheetId="13">'2911 updated'!$B$23</definedName>
    <definedName name="_130_ESOL__Grade_Level_4_8" localSheetId="14">'2941 updated'!$B$23</definedName>
    <definedName name="_130_ESOL__Grade_Level_4_8" localSheetId="15">'3083 updated'!$B$23</definedName>
    <definedName name="_130_ESOL__Grade_Level_4_8" localSheetId="16">'3345 updated'!$B$23</definedName>
    <definedName name="_130_ESOL__Grade_Level_4_8" localSheetId="17">'3347'!$B$23</definedName>
    <definedName name="_130_ESOL__Grade_Level_4_8" localSheetId="18">'3381 updated'!$B$23</definedName>
    <definedName name="_130_ESOL__Grade_Level_4_8" localSheetId="19">'3382 updated'!$B$23</definedName>
    <definedName name="_130_ESOL__Grade_Level_4_8" localSheetId="20">'3384'!$B$23</definedName>
    <definedName name="_130_ESOL__Grade_Level_4_8" localSheetId="21">'3385'!$B$23</definedName>
    <definedName name="_130_ESOL__Grade_Level_4_8" localSheetId="22">'3386'!$B$23</definedName>
    <definedName name="_130_ESOL__Grade_Level_4_8" localSheetId="23">'3391 updated'!$B$23</definedName>
    <definedName name="_130_ESOL__Grade_Level_4_8" localSheetId="24">'3394 updated'!$B$23</definedName>
    <definedName name="_130_ESOL__Grade_Level_4_8" localSheetId="25">'3395 updated'!$B$23</definedName>
    <definedName name="_130_ESOL__Grade_Level_4_8" localSheetId="26">'3396'!$B$23</definedName>
    <definedName name="_130_ESOL__Grade_Level_4_8" localSheetId="27">'3398'!$B$23</definedName>
    <definedName name="_130_ESOL__Grade_Level_4_8" localSheetId="28">'3400 updated'!$B$23</definedName>
    <definedName name="_130_ESOL__Grade_Level_4_8" localSheetId="29">'3401'!$B$23</definedName>
    <definedName name="_130_ESOL__Grade_Level_4_8" localSheetId="30">'3413 updated'!$B$23</definedName>
    <definedName name="_130_ESOL__Grade_Level_4_8" localSheetId="31">'3421'!$B$23</definedName>
    <definedName name="_130_ESOL__Grade_Level_4_8" localSheetId="32">'3431 updated'!$B$23</definedName>
    <definedName name="_130_ESOL__Grade_Level_4_8" localSheetId="33">'3441 updated'!$B$23</definedName>
    <definedName name="_130_ESOL__Grade_Level_4_8" localSheetId="34">'3443'!$B$23</definedName>
    <definedName name="_130_ESOL__Grade_Level_4_8" localSheetId="35">'3924 updated'!$B$23</definedName>
    <definedName name="_130_ESOL__Grade_Level_4_8" localSheetId="36">'3941 updated'!$B$23</definedName>
    <definedName name="_130_ESOL__Grade_Level_4_8" localSheetId="37">'3961 updated'!$B$23</definedName>
    <definedName name="_130_ESOL__Grade_Level_4_8" localSheetId="38">'3971 updated'!$B$23</definedName>
    <definedName name="_130_ESOL__Grade_Level_4_8" localSheetId="39">'4000 updated'!$B$23</definedName>
    <definedName name="_130_ESOL__Grade_Level_4_8" localSheetId="40">'4001 updated'!$B$23</definedName>
    <definedName name="_130_ESOL__Grade_Level_4_8" localSheetId="41">'4002 updated'!$B$23</definedName>
    <definedName name="_130_ESOL__Grade_Level_4_8" localSheetId="42">'4010 updated'!$B$23</definedName>
    <definedName name="_130_ESOL__Grade_Level_4_8" localSheetId="43">'4012 updated'!$B$23</definedName>
    <definedName name="_130_ESOL__Grade_Level_4_8" localSheetId="44">'4013 updated'!$B$23</definedName>
    <definedName name="_130_ESOL__Grade_Level_4_8" localSheetId="45">'4020 updated'!$B$23</definedName>
    <definedName name="_130_ESOL__Grade_Level_4_8" localSheetId="46">'4021 updated'!$B$23</definedName>
    <definedName name="_130_ESOL__Grade_Level_4_8" localSheetId="47">'4037 updated'!$B$23</definedName>
    <definedName name="_130_ESOL__Grade_Level_4_8" localSheetId="48">#REF!</definedName>
    <definedName name="_130_ESOL__Grade_Level_4_8" localSheetId="49">'4041 updated'!$B$23</definedName>
    <definedName name="_130_ESOL__Grade_Level_4_8" localSheetId="50">'4050 updated'!$B$23</definedName>
    <definedName name="_130_ESOL__Grade_Level_4_8" localSheetId="51">'4051 updated'!$B$23</definedName>
    <definedName name="_130_ESOL__Grade_Level_4_8" localSheetId="52">'4061 updated'!$B$23</definedName>
    <definedName name="_130_ESOL__Grade_Level_4_8" localSheetId="53">'4070'!$B$23</definedName>
    <definedName name="_130_ESOL__Grade_Level_4_8" localSheetId="54">'4072 updated'!$B$23</definedName>
    <definedName name="_130_ESOL__Grade_Level_4_8" localSheetId="1">#REF!</definedName>
    <definedName name="_130_ESOL__Grade_Level_4_8" localSheetId="0">#REF!</definedName>
    <definedName name="_130_ESOL__Grade_Level_4_8" localSheetId="2">Notes!#REF!</definedName>
    <definedName name="_130_ESOL__Grade_Level_4_8">#REF!</definedName>
    <definedName name="_130_ESOL__Grade_Level_9_12" localSheetId="3">'0054'!$B$24</definedName>
    <definedName name="_130_ESOL__Grade_Level_9_12" localSheetId="4">'0642'!$B$24</definedName>
    <definedName name="_130_ESOL__Grade_Level_9_12" localSheetId="5">'0664'!$B$24</definedName>
    <definedName name="_130_ESOL__Grade_Level_9_12" localSheetId="6">'1461'!$B$24</definedName>
    <definedName name="_130_ESOL__Grade_Level_9_12" localSheetId="7">'1571 updated'!$B$24</definedName>
    <definedName name="_130_ESOL__Grade_Level_9_12" localSheetId="8">'2521'!$B$24</definedName>
    <definedName name="_130_ESOL__Grade_Level_9_12" localSheetId="9">'2531'!$B$24</definedName>
    <definedName name="_130_ESOL__Grade_Level_9_12" localSheetId="10">'2641 updated'!$B$24</definedName>
    <definedName name="_130_ESOL__Grade_Level_9_12" localSheetId="11">'2791 updated'!$B$24</definedName>
    <definedName name="_130_ESOL__Grade_Level_9_12" localSheetId="12">'2801 updated'!$B$24</definedName>
    <definedName name="_130_ESOL__Grade_Level_9_12" localSheetId="13">'2911 updated'!$B$24</definedName>
    <definedName name="_130_ESOL__Grade_Level_9_12" localSheetId="14">'2941 updated'!$B$24</definedName>
    <definedName name="_130_ESOL__Grade_Level_9_12" localSheetId="15">'3083 updated'!$B$24</definedName>
    <definedName name="_130_ESOL__Grade_Level_9_12" localSheetId="16">'3345 updated'!$B$24</definedName>
    <definedName name="_130_ESOL__Grade_Level_9_12" localSheetId="17">'3347'!$B$24</definedName>
    <definedName name="_130_ESOL__Grade_Level_9_12" localSheetId="18">'3381 updated'!$B$24</definedName>
    <definedName name="_130_ESOL__Grade_Level_9_12" localSheetId="19">'3382 updated'!$B$24</definedName>
    <definedName name="_130_ESOL__Grade_Level_9_12" localSheetId="20">'3384'!$B$24</definedName>
    <definedName name="_130_ESOL__Grade_Level_9_12" localSheetId="21">'3385'!$B$24</definedName>
    <definedName name="_130_ESOL__Grade_Level_9_12" localSheetId="22">'3386'!$B$24</definedName>
    <definedName name="_130_ESOL__Grade_Level_9_12" localSheetId="23">'3391 updated'!$B$24</definedName>
    <definedName name="_130_ESOL__Grade_Level_9_12" localSheetId="24">'3394 updated'!$B$24</definedName>
    <definedName name="_130_ESOL__Grade_Level_9_12" localSheetId="25">'3395 updated'!$B$24</definedName>
    <definedName name="_130_ESOL__Grade_Level_9_12" localSheetId="26">'3396'!$B$24</definedName>
    <definedName name="_130_ESOL__Grade_Level_9_12" localSheetId="27">'3398'!$B$24</definedName>
    <definedName name="_130_ESOL__Grade_Level_9_12" localSheetId="28">'3400 updated'!$B$24</definedName>
    <definedName name="_130_ESOL__Grade_Level_9_12" localSheetId="29">'3401'!$B$24</definedName>
    <definedName name="_130_ESOL__Grade_Level_9_12" localSheetId="30">'3413 updated'!$B$24</definedName>
    <definedName name="_130_ESOL__Grade_Level_9_12" localSheetId="31">'3421'!$B$24</definedName>
    <definedName name="_130_ESOL__Grade_Level_9_12" localSheetId="32">'3431 updated'!$B$24</definedName>
    <definedName name="_130_ESOL__Grade_Level_9_12" localSheetId="33">'3441 updated'!$B$24</definedName>
    <definedName name="_130_ESOL__Grade_Level_9_12" localSheetId="34">'3443'!$B$24</definedName>
    <definedName name="_130_ESOL__Grade_Level_9_12" localSheetId="35">'3924 updated'!$B$24</definedName>
    <definedName name="_130_ESOL__Grade_Level_9_12" localSheetId="36">'3941 updated'!$B$24</definedName>
    <definedName name="_130_ESOL__Grade_Level_9_12" localSheetId="37">'3961 updated'!$B$24</definedName>
    <definedName name="_130_ESOL__Grade_Level_9_12" localSheetId="38">'3971 updated'!$B$24</definedName>
    <definedName name="_130_ESOL__Grade_Level_9_12" localSheetId="39">'4000 updated'!$B$24</definedName>
    <definedName name="_130_ESOL__Grade_Level_9_12" localSheetId="40">'4001 updated'!$B$24</definedName>
    <definedName name="_130_ESOL__Grade_Level_9_12" localSheetId="41">'4002 updated'!$B$24</definedName>
    <definedName name="_130_ESOL__Grade_Level_9_12" localSheetId="42">'4010 updated'!$B$24</definedName>
    <definedName name="_130_ESOL__Grade_Level_9_12" localSheetId="43">'4012 updated'!$B$24</definedName>
    <definedName name="_130_ESOL__Grade_Level_9_12" localSheetId="44">'4013 updated'!$B$24</definedName>
    <definedName name="_130_ESOL__Grade_Level_9_12" localSheetId="45">'4020 updated'!$B$24</definedName>
    <definedName name="_130_ESOL__Grade_Level_9_12" localSheetId="46">'4021 updated'!$B$24</definedName>
    <definedName name="_130_ESOL__Grade_Level_9_12" localSheetId="47">'4037 updated'!$B$24</definedName>
    <definedName name="_130_ESOL__Grade_Level_9_12" localSheetId="48">#REF!</definedName>
    <definedName name="_130_ESOL__Grade_Level_9_12" localSheetId="49">'4041 updated'!$B$24</definedName>
    <definedName name="_130_ESOL__Grade_Level_9_12" localSheetId="50">'4050 updated'!$B$24</definedName>
    <definedName name="_130_ESOL__Grade_Level_9_12" localSheetId="51">'4051 updated'!$B$24</definedName>
    <definedName name="_130_ESOL__Grade_Level_9_12" localSheetId="52">'4061 updated'!$B$24</definedName>
    <definedName name="_130_ESOL__Grade_Level_9_12" localSheetId="53">'4070'!$B$24</definedName>
    <definedName name="_130_ESOL__Grade_Level_9_12" localSheetId="54">'4072 updated'!$B$24</definedName>
    <definedName name="_130_ESOL__Grade_Level_9_12" localSheetId="1">#REF!</definedName>
    <definedName name="_130_ESOL__Grade_Level_9_12" localSheetId="0">#REF!</definedName>
    <definedName name="_130_ESOL__Grade_Level_9_12" localSheetId="2">Notes!#REF!</definedName>
    <definedName name="_130_ESOL__Grade_Level_9_12">#REF!</definedName>
    <definedName name="_130_ESOL__Grade_Level_PK_3" localSheetId="3">'0054'!$B$22</definedName>
    <definedName name="_130_ESOL__Grade_Level_PK_3" localSheetId="4">'0642'!$B$22</definedName>
    <definedName name="_130_ESOL__Grade_Level_PK_3" localSheetId="5">'0664'!$B$22</definedName>
    <definedName name="_130_ESOL__Grade_Level_PK_3" localSheetId="6">'1461'!$B$22</definedName>
    <definedName name="_130_ESOL__Grade_Level_PK_3" localSheetId="7">'1571 updated'!$B$22</definedName>
    <definedName name="_130_ESOL__Grade_Level_PK_3" localSheetId="8">'2521'!$B$22</definedName>
    <definedName name="_130_ESOL__Grade_Level_PK_3" localSheetId="9">'2531'!$B$22</definedName>
    <definedName name="_130_ESOL__Grade_Level_PK_3" localSheetId="10">'2641 updated'!$B$22</definedName>
    <definedName name="_130_ESOL__Grade_Level_PK_3" localSheetId="11">'2791 updated'!$B$22</definedName>
    <definedName name="_130_ESOL__Grade_Level_PK_3" localSheetId="12">'2801 updated'!$B$22</definedName>
    <definedName name="_130_ESOL__Grade_Level_PK_3" localSheetId="13">'2911 updated'!$B$22</definedName>
    <definedName name="_130_ESOL__Grade_Level_PK_3" localSheetId="14">'2941 updated'!$B$22</definedName>
    <definedName name="_130_ESOL__Grade_Level_PK_3" localSheetId="15">'3083 updated'!$B$22</definedName>
    <definedName name="_130_ESOL__Grade_Level_PK_3" localSheetId="16">'3345 updated'!$B$22</definedName>
    <definedName name="_130_ESOL__Grade_Level_PK_3" localSheetId="17">'3347'!$B$22</definedName>
    <definedName name="_130_ESOL__Grade_Level_PK_3" localSheetId="18">'3381 updated'!$B$22</definedName>
    <definedName name="_130_ESOL__Grade_Level_PK_3" localSheetId="19">'3382 updated'!$B$22</definedName>
    <definedName name="_130_ESOL__Grade_Level_PK_3" localSheetId="20">'3384'!$B$22</definedName>
    <definedName name="_130_ESOL__Grade_Level_PK_3" localSheetId="21">'3385'!$B$22</definedName>
    <definedName name="_130_ESOL__Grade_Level_PK_3" localSheetId="22">'3386'!$B$22</definedName>
    <definedName name="_130_ESOL__Grade_Level_PK_3" localSheetId="23">'3391 updated'!$B$22</definedName>
    <definedName name="_130_ESOL__Grade_Level_PK_3" localSheetId="24">'3394 updated'!$B$22</definedName>
    <definedName name="_130_ESOL__Grade_Level_PK_3" localSheetId="25">'3395 updated'!$B$22</definedName>
    <definedName name="_130_ESOL__Grade_Level_PK_3" localSheetId="26">'3396'!$B$22</definedName>
    <definedName name="_130_ESOL__Grade_Level_PK_3" localSheetId="27">'3398'!$B$22</definedName>
    <definedName name="_130_ESOL__Grade_Level_PK_3" localSheetId="28">'3400 updated'!$B$22</definedName>
    <definedName name="_130_ESOL__Grade_Level_PK_3" localSheetId="29">'3401'!$B$22</definedName>
    <definedName name="_130_ESOL__Grade_Level_PK_3" localSheetId="30">'3413 updated'!$B$22</definedName>
    <definedName name="_130_ESOL__Grade_Level_PK_3" localSheetId="31">'3421'!$B$22</definedName>
    <definedName name="_130_ESOL__Grade_Level_PK_3" localSheetId="32">'3431 updated'!$B$22</definedName>
    <definedName name="_130_ESOL__Grade_Level_PK_3" localSheetId="33">'3441 updated'!$B$22</definedName>
    <definedName name="_130_ESOL__Grade_Level_PK_3" localSheetId="34">'3443'!$B$22</definedName>
    <definedName name="_130_ESOL__Grade_Level_PK_3" localSheetId="35">'3924 updated'!$B$22</definedName>
    <definedName name="_130_ESOL__Grade_Level_PK_3" localSheetId="36">'3941 updated'!$B$22</definedName>
    <definedName name="_130_ESOL__Grade_Level_PK_3" localSheetId="37">'3961 updated'!$B$22</definedName>
    <definedName name="_130_ESOL__Grade_Level_PK_3" localSheetId="38">'3971 updated'!$B$22</definedName>
    <definedName name="_130_ESOL__Grade_Level_PK_3" localSheetId="39">'4000 updated'!$B$22</definedName>
    <definedName name="_130_ESOL__Grade_Level_PK_3" localSheetId="40">'4001 updated'!$B$22</definedName>
    <definedName name="_130_ESOL__Grade_Level_PK_3" localSheetId="41">'4002 updated'!$B$22</definedName>
    <definedName name="_130_ESOL__Grade_Level_PK_3" localSheetId="42">'4010 updated'!$B$22</definedName>
    <definedName name="_130_ESOL__Grade_Level_PK_3" localSheetId="43">'4012 updated'!$B$22</definedName>
    <definedName name="_130_ESOL__Grade_Level_PK_3" localSheetId="44">'4013 updated'!$B$22</definedName>
    <definedName name="_130_ESOL__Grade_Level_PK_3" localSheetId="45">'4020 updated'!$B$22</definedName>
    <definedName name="_130_ESOL__Grade_Level_PK_3" localSheetId="46">'4021 updated'!$B$22</definedName>
    <definedName name="_130_ESOL__Grade_Level_PK_3" localSheetId="47">'4037 updated'!$B$22</definedName>
    <definedName name="_130_ESOL__Grade_Level_PK_3" localSheetId="48">#REF!</definedName>
    <definedName name="_130_ESOL__Grade_Level_PK_3" localSheetId="49">'4041 updated'!$B$22</definedName>
    <definedName name="_130_ESOL__Grade_Level_PK_3" localSheetId="50">'4050 updated'!$B$22</definedName>
    <definedName name="_130_ESOL__Grade_Level_PK_3" localSheetId="51">'4051 updated'!$B$22</definedName>
    <definedName name="_130_ESOL__Grade_Level_PK_3" localSheetId="52">'4061 updated'!$B$22</definedName>
    <definedName name="_130_ESOL__Grade_Level_PK_3" localSheetId="53">'4070'!$B$22</definedName>
    <definedName name="_130_ESOL__Grade_Level_PK_3" localSheetId="54">'4072 updated'!$B$22</definedName>
    <definedName name="_130_ESOL__Grade_Level_PK_3" localSheetId="1">#REF!</definedName>
    <definedName name="_130_ESOL__Grade_Level_PK_3" localSheetId="0">#REF!</definedName>
    <definedName name="_130_ESOL__Grade_Level_PK_3" localSheetId="2">Notes!#REF!</definedName>
    <definedName name="_130_ESOL__Grade_Level_PK_3">#REF!</definedName>
    <definedName name="_2.__ESE_Guaranteed_Allocation" localSheetId="3">'0054'!$B$27</definedName>
    <definedName name="_2.__ESE_Guaranteed_Allocation" localSheetId="4">'0642'!$B$27</definedName>
    <definedName name="_2.__ESE_Guaranteed_Allocation" localSheetId="5">'0664'!$B$27</definedName>
    <definedName name="_2.__ESE_Guaranteed_Allocation" localSheetId="6">'1461'!$B$27</definedName>
    <definedName name="_2.__ESE_Guaranteed_Allocation" localSheetId="7">'1571 updated'!$B$27</definedName>
    <definedName name="_2.__ESE_Guaranteed_Allocation" localSheetId="8">'2521'!$B$27</definedName>
    <definedName name="_2.__ESE_Guaranteed_Allocation" localSheetId="9">'2531'!$B$27</definedName>
    <definedName name="_2.__ESE_Guaranteed_Allocation" localSheetId="10">'2641 updated'!$B$27</definedName>
    <definedName name="_2.__ESE_Guaranteed_Allocation" localSheetId="11">'2791 updated'!$B$27</definedName>
    <definedName name="_2.__ESE_Guaranteed_Allocation" localSheetId="12">'2801 updated'!$B$27</definedName>
    <definedName name="_2.__ESE_Guaranteed_Allocation" localSheetId="13">'2911 updated'!$B$27</definedName>
    <definedName name="_2.__ESE_Guaranteed_Allocation" localSheetId="14">'2941 updated'!$B$27</definedName>
    <definedName name="_2.__ESE_Guaranteed_Allocation" localSheetId="15">'3083 updated'!$B$27</definedName>
    <definedName name="_2.__ESE_Guaranteed_Allocation" localSheetId="16">'3345 updated'!$B$27</definedName>
    <definedName name="_2.__ESE_Guaranteed_Allocation" localSheetId="17">'3347'!$B$27</definedName>
    <definedName name="_2.__ESE_Guaranteed_Allocation" localSheetId="18">'3381 updated'!$B$27</definedName>
    <definedName name="_2.__ESE_Guaranteed_Allocation" localSheetId="19">'3382 updated'!$B$27</definedName>
    <definedName name="_2.__ESE_Guaranteed_Allocation" localSheetId="20">'3384'!$B$27</definedName>
    <definedName name="_2.__ESE_Guaranteed_Allocation" localSheetId="21">'3385'!$B$27</definedName>
    <definedName name="_2.__ESE_Guaranteed_Allocation" localSheetId="22">'3386'!$B$27</definedName>
    <definedName name="_2.__ESE_Guaranteed_Allocation" localSheetId="23">'3391 updated'!$B$27</definedName>
    <definedName name="_2.__ESE_Guaranteed_Allocation" localSheetId="24">'3394 updated'!$B$27</definedName>
    <definedName name="_2.__ESE_Guaranteed_Allocation" localSheetId="25">'3395 updated'!$B$27</definedName>
    <definedName name="_2.__ESE_Guaranteed_Allocation" localSheetId="26">'3396'!$B$27</definedName>
    <definedName name="_2.__ESE_Guaranteed_Allocation" localSheetId="27">'3398'!$B$27</definedName>
    <definedName name="_2.__ESE_Guaranteed_Allocation" localSheetId="28">'3400 updated'!$B$27</definedName>
    <definedName name="_2.__ESE_Guaranteed_Allocation" localSheetId="29">'3401'!$B$27</definedName>
    <definedName name="_2.__ESE_Guaranteed_Allocation" localSheetId="30">'3413 updated'!$B$27</definedName>
    <definedName name="_2.__ESE_Guaranteed_Allocation" localSheetId="31">'3421'!$B$27</definedName>
    <definedName name="_2.__ESE_Guaranteed_Allocation" localSheetId="32">'3431 updated'!$B$27</definedName>
    <definedName name="_2.__ESE_Guaranteed_Allocation" localSheetId="33">'3441 updated'!$B$27</definedName>
    <definedName name="_2.__ESE_Guaranteed_Allocation" localSheetId="34">'3443'!$B$27</definedName>
    <definedName name="_2.__ESE_Guaranteed_Allocation" localSheetId="35">'3924 updated'!$B$27</definedName>
    <definedName name="_2.__ESE_Guaranteed_Allocation" localSheetId="36">'3941 updated'!$B$27</definedName>
    <definedName name="_2.__ESE_Guaranteed_Allocation" localSheetId="37">'3961 updated'!$B$27</definedName>
    <definedName name="_2.__ESE_Guaranteed_Allocation" localSheetId="38">'3971 updated'!$B$27</definedName>
    <definedName name="_2.__ESE_Guaranteed_Allocation" localSheetId="39">'4000 updated'!$B$27</definedName>
    <definedName name="_2.__ESE_Guaranteed_Allocation" localSheetId="40">'4001 updated'!$B$27</definedName>
    <definedName name="_2.__ESE_Guaranteed_Allocation" localSheetId="41">'4002 updated'!$B$27</definedName>
    <definedName name="_2.__ESE_Guaranteed_Allocation" localSheetId="42">'4010 updated'!$B$27</definedName>
    <definedName name="_2.__ESE_Guaranteed_Allocation" localSheetId="43">'4012 updated'!$B$27</definedName>
    <definedName name="_2.__ESE_Guaranteed_Allocation" localSheetId="44">'4013 updated'!$B$27</definedName>
    <definedName name="_2.__ESE_Guaranteed_Allocation" localSheetId="45">'4020 updated'!$B$27</definedName>
    <definedName name="_2.__ESE_Guaranteed_Allocation" localSheetId="46">'4021 updated'!$B$27</definedName>
    <definedName name="_2.__ESE_Guaranteed_Allocation" localSheetId="47">'4037 updated'!$B$27</definedName>
    <definedName name="_2.__ESE_Guaranteed_Allocation" localSheetId="48">#REF!</definedName>
    <definedName name="_2.__ESE_Guaranteed_Allocation" localSheetId="49">'4041 updated'!$B$27</definedName>
    <definedName name="_2.__ESE_Guaranteed_Allocation" localSheetId="50">'4050 updated'!$B$27</definedName>
    <definedName name="_2.__ESE_Guaranteed_Allocation" localSheetId="51">'4051 updated'!$B$27</definedName>
    <definedName name="_2.__ESE_Guaranteed_Allocation" localSheetId="52">'4061 updated'!$B$27</definedName>
    <definedName name="_2.__ESE_Guaranteed_Allocation" localSheetId="53">'4070'!$B$27</definedName>
    <definedName name="_2.__ESE_Guaranteed_Allocation" localSheetId="54">'4072 updated'!$B$27</definedName>
    <definedName name="_2.__ESE_Guaranteed_Allocation" localSheetId="1">#REF!</definedName>
    <definedName name="_2.__ESE_Guaranteed_Allocation" localSheetId="0">#REF!</definedName>
    <definedName name="_2.__ESE_Guaranteed_Allocation" localSheetId="2">Notes!#REF!</definedName>
    <definedName name="_2.__ESE_Guaranteed_Allocation">#REF!</definedName>
    <definedName name="_2010_11_Base_Funding_WFTE_x_BSA_x_DCD" localSheetId="3">'0054'!$L$8</definedName>
    <definedName name="_2010_11_Base_Funding_WFTE_x_BSA_x_DCD" localSheetId="4">'0642'!$L$8</definedName>
    <definedName name="_2010_11_Base_Funding_WFTE_x_BSA_x_DCD" localSheetId="5">'0664'!$L$8</definedName>
    <definedName name="_2010_11_Base_Funding_WFTE_x_BSA_x_DCD" localSheetId="6">'1461'!$L$8</definedName>
    <definedName name="_2010_11_Base_Funding_WFTE_x_BSA_x_DCD" localSheetId="7">'1571 updated'!$L$8</definedName>
    <definedName name="_2010_11_Base_Funding_WFTE_x_BSA_x_DCD" localSheetId="8">'2521'!$L$8</definedName>
    <definedName name="_2010_11_Base_Funding_WFTE_x_BSA_x_DCD" localSheetId="9">'2531'!$L$8</definedName>
    <definedName name="_2010_11_Base_Funding_WFTE_x_BSA_x_DCD" localSheetId="10">'2641 updated'!$L$8</definedName>
    <definedName name="_2010_11_Base_Funding_WFTE_x_BSA_x_DCD" localSheetId="11">'2791 updated'!$L$8</definedName>
    <definedName name="_2010_11_Base_Funding_WFTE_x_BSA_x_DCD" localSheetId="12">'2801 updated'!$L$8</definedName>
    <definedName name="_2010_11_Base_Funding_WFTE_x_BSA_x_DCD" localSheetId="13">'2911 updated'!$L$8</definedName>
    <definedName name="_2010_11_Base_Funding_WFTE_x_BSA_x_DCD" localSheetId="14">'2941 updated'!$L$8</definedName>
    <definedName name="_2010_11_Base_Funding_WFTE_x_BSA_x_DCD" localSheetId="15">'3083 updated'!$L$8</definedName>
    <definedName name="_2010_11_Base_Funding_WFTE_x_BSA_x_DCD" localSheetId="16">'3345 updated'!$L$8</definedName>
    <definedName name="_2010_11_Base_Funding_WFTE_x_BSA_x_DCD" localSheetId="17">'3347'!$L$8</definedName>
    <definedName name="_2010_11_Base_Funding_WFTE_x_BSA_x_DCD" localSheetId="18">'3381 updated'!$L$8</definedName>
    <definedName name="_2010_11_Base_Funding_WFTE_x_BSA_x_DCD" localSheetId="19">'3382 updated'!$L$8</definedName>
    <definedName name="_2010_11_Base_Funding_WFTE_x_BSA_x_DCD" localSheetId="20">'3384'!$L$8</definedName>
    <definedName name="_2010_11_Base_Funding_WFTE_x_BSA_x_DCD" localSheetId="21">'3385'!$L$8</definedName>
    <definedName name="_2010_11_Base_Funding_WFTE_x_BSA_x_DCD" localSheetId="22">'3386'!$L$8</definedName>
    <definedName name="_2010_11_Base_Funding_WFTE_x_BSA_x_DCD" localSheetId="23">'3391 updated'!$L$8</definedName>
    <definedName name="_2010_11_Base_Funding_WFTE_x_BSA_x_DCD" localSheetId="24">'3394 updated'!$L$8</definedName>
    <definedName name="_2010_11_Base_Funding_WFTE_x_BSA_x_DCD" localSheetId="25">'3395 updated'!$L$8</definedName>
    <definedName name="_2010_11_Base_Funding_WFTE_x_BSA_x_DCD" localSheetId="26">'3396'!$L$8</definedName>
    <definedName name="_2010_11_Base_Funding_WFTE_x_BSA_x_DCD" localSheetId="27">'3398'!$L$8</definedName>
    <definedName name="_2010_11_Base_Funding_WFTE_x_BSA_x_DCD" localSheetId="28">'3400 updated'!$L$8</definedName>
    <definedName name="_2010_11_Base_Funding_WFTE_x_BSA_x_DCD" localSheetId="29">'3401'!$L$8</definedName>
    <definedName name="_2010_11_Base_Funding_WFTE_x_BSA_x_DCD" localSheetId="30">'3413 updated'!$L$8</definedName>
    <definedName name="_2010_11_Base_Funding_WFTE_x_BSA_x_DCD" localSheetId="31">'3421'!$L$8</definedName>
    <definedName name="_2010_11_Base_Funding_WFTE_x_BSA_x_DCD" localSheetId="32">'3431 updated'!$L$8</definedName>
    <definedName name="_2010_11_Base_Funding_WFTE_x_BSA_x_DCD" localSheetId="33">'3441 updated'!$L$8</definedName>
    <definedName name="_2010_11_Base_Funding_WFTE_x_BSA_x_DCD" localSheetId="34">'3443'!$L$8</definedName>
    <definedName name="_2010_11_Base_Funding_WFTE_x_BSA_x_DCD" localSheetId="35">'3924 updated'!$L$8</definedName>
    <definedName name="_2010_11_Base_Funding_WFTE_x_BSA_x_DCD" localSheetId="36">'3941 updated'!$L$8</definedName>
    <definedName name="_2010_11_Base_Funding_WFTE_x_BSA_x_DCD" localSheetId="37">'3961 updated'!$L$8</definedName>
    <definedName name="_2010_11_Base_Funding_WFTE_x_BSA_x_DCD" localSheetId="38">'3971 updated'!$L$8</definedName>
    <definedName name="_2010_11_Base_Funding_WFTE_x_BSA_x_DCD" localSheetId="39">'4000 updated'!$L$8</definedName>
    <definedName name="_2010_11_Base_Funding_WFTE_x_BSA_x_DCD" localSheetId="40">'4001 updated'!$L$8</definedName>
    <definedName name="_2010_11_Base_Funding_WFTE_x_BSA_x_DCD" localSheetId="41">'4002 updated'!$L$8</definedName>
    <definedName name="_2010_11_Base_Funding_WFTE_x_BSA_x_DCD" localSheetId="42">'4010 updated'!$L$8</definedName>
    <definedName name="_2010_11_Base_Funding_WFTE_x_BSA_x_DCD" localSheetId="43">'4012 updated'!$L$8</definedName>
    <definedName name="_2010_11_Base_Funding_WFTE_x_BSA_x_DCD" localSheetId="44">'4013 updated'!$L$8</definedName>
    <definedName name="_2010_11_Base_Funding_WFTE_x_BSA_x_DCD" localSheetId="45">'4020 updated'!$L$8</definedName>
    <definedName name="_2010_11_Base_Funding_WFTE_x_BSA_x_DCD" localSheetId="46">'4021 updated'!$L$8</definedName>
    <definedName name="_2010_11_Base_Funding_WFTE_x_BSA_x_DCD" localSheetId="47">'4037 updated'!$L$8</definedName>
    <definedName name="_2010_11_Base_Funding_WFTE_x_BSA_x_DCD" localSheetId="48">#REF!</definedName>
    <definedName name="_2010_11_Base_Funding_WFTE_x_BSA_x_DCD" localSheetId="49">'4041 updated'!$L$8</definedName>
    <definedName name="_2010_11_Base_Funding_WFTE_x_BSA_x_DCD" localSheetId="50">'4050 updated'!$L$8</definedName>
    <definedName name="_2010_11_Base_Funding_WFTE_x_BSA_x_DCD" localSheetId="51">'4051 updated'!$L$8</definedName>
    <definedName name="_2010_11_Base_Funding_WFTE_x_BSA_x_DCD" localSheetId="52">'4061 updated'!$L$8</definedName>
    <definedName name="_2010_11_Base_Funding_WFTE_x_BSA_x_DCD" localSheetId="53">'4070'!$L$8</definedName>
    <definedName name="_2010_11_Base_Funding_WFTE_x_BSA_x_DCD" localSheetId="54">'4072 updated'!$L$8</definedName>
    <definedName name="_2010_11_Base_Funding_WFTE_x_BSA_x_DCD" localSheetId="1">#REF!</definedName>
    <definedName name="_2010_11_Base_Funding_WFTE_x_BSA_x_DCD" localSheetId="0">#REF!</definedName>
    <definedName name="_2010_11_Base_Funding_WFTE_x_BSA_x_DCD" localSheetId="2">Notes!#REF!</definedName>
    <definedName name="_2010_11_Base_Funding_WFTE_x_BSA_x_DCD">#REF!</definedName>
    <definedName name="_254_ESE_Level_4__Grade_Level_4_8" localSheetId="3">'0054'!$B$17</definedName>
    <definedName name="_254_ESE_Level_4__Grade_Level_4_8" localSheetId="4">'0642'!$B$17</definedName>
    <definedName name="_254_ESE_Level_4__Grade_Level_4_8" localSheetId="5">'0664'!$B$17</definedName>
    <definedName name="_254_ESE_Level_4__Grade_Level_4_8" localSheetId="6">'1461'!$B$17</definedName>
    <definedName name="_254_ESE_Level_4__Grade_Level_4_8" localSheetId="7">'1571 updated'!$B$17</definedName>
    <definedName name="_254_ESE_Level_4__Grade_Level_4_8" localSheetId="8">'2521'!$B$17</definedName>
    <definedName name="_254_ESE_Level_4__Grade_Level_4_8" localSheetId="9">'2531'!$B$17</definedName>
    <definedName name="_254_ESE_Level_4__Grade_Level_4_8" localSheetId="10">'2641 updated'!$B$17</definedName>
    <definedName name="_254_ESE_Level_4__Grade_Level_4_8" localSheetId="11">'2791 updated'!$B$17</definedName>
    <definedName name="_254_ESE_Level_4__Grade_Level_4_8" localSheetId="12">'2801 updated'!$B$17</definedName>
    <definedName name="_254_ESE_Level_4__Grade_Level_4_8" localSheetId="13">'2911 updated'!$B$17</definedName>
    <definedName name="_254_ESE_Level_4__Grade_Level_4_8" localSheetId="14">'2941 updated'!$B$17</definedName>
    <definedName name="_254_ESE_Level_4__Grade_Level_4_8" localSheetId="15">'3083 updated'!$B$17</definedName>
    <definedName name="_254_ESE_Level_4__Grade_Level_4_8" localSheetId="16">'3345 updated'!$B$17</definedName>
    <definedName name="_254_ESE_Level_4__Grade_Level_4_8" localSheetId="17">'3347'!$B$17</definedName>
    <definedName name="_254_ESE_Level_4__Grade_Level_4_8" localSheetId="18">'3381 updated'!$B$17</definedName>
    <definedName name="_254_ESE_Level_4__Grade_Level_4_8" localSheetId="19">'3382 updated'!$B$17</definedName>
    <definedName name="_254_ESE_Level_4__Grade_Level_4_8" localSheetId="20">'3384'!$B$17</definedName>
    <definedName name="_254_ESE_Level_4__Grade_Level_4_8" localSheetId="21">'3385'!$B$17</definedName>
    <definedName name="_254_ESE_Level_4__Grade_Level_4_8" localSheetId="22">'3386'!$B$17</definedName>
    <definedName name="_254_ESE_Level_4__Grade_Level_4_8" localSheetId="23">'3391 updated'!$B$17</definedName>
    <definedName name="_254_ESE_Level_4__Grade_Level_4_8" localSheetId="24">'3394 updated'!$B$17</definedName>
    <definedName name="_254_ESE_Level_4__Grade_Level_4_8" localSheetId="25">'3395 updated'!$B$17</definedName>
    <definedName name="_254_ESE_Level_4__Grade_Level_4_8" localSheetId="26">'3396'!$B$17</definedName>
    <definedName name="_254_ESE_Level_4__Grade_Level_4_8" localSheetId="27">'3398'!$B$17</definedName>
    <definedName name="_254_ESE_Level_4__Grade_Level_4_8" localSheetId="28">'3400 updated'!$B$17</definedName>
    <definedName name="_254_ESE_Level_4__Grade_Level_4_8" localSheetId="29">'3401'!$B$17</definedName>
    <definedName name="_254_ESE_Level_4__Grade_Level_4_8" localSheetId="30">'3413 updated'!$B$17</definedName>
    <definedName name="_254_ESE_Level_4__Grade_Level_4_8" localSheetId="31">'3421'!$B$17</definedName>
    <definedName name="_254_ESE_Level_4__Grade_Level_4_8" localSheetId="32">'3431 updated'!$B$17</definedName>
    <definedName name="_254_ESE_Level_4__Grade_Level_4_8" localSheetId="33">'3441 updated'!$B$17</definedName>
    <definedName name="_254_ESE_Level_4__Grade_Level_4_8" localSheetId="34">'3443'!$B$17</definedName>
    <definedName name="_254_ESE_Level_4__Grade_Level_4_8" localSheetId="35">'3924 updated'!$B$17</definedName>
    <definedName name="_254_ESE_Level_4__Grade_Level_4_8" localSheetId="36">'3941 updated'!$B$17</definedName>
    <definedName name="_254_ESE_Level_4__Grade_Level_4_8" localSheetId="37">'3961 updated'!$B$17</definedName>
    <definedName name="_254_ESE_Level_4__Grade_Level_4_8" localSheetId="38">'3971 updated'!$B$17</definedName>
    <definedName name="_254_ESE_Level_4__Grade_Level_4_8" localSheetId="39">'4000 updated'!$B$17</definedName>
    <definedName name="_254_ESE_Level_4__Grade_Level_4_8" localSheetId="40">'4001 updated'!$B$17</definedName>
    <definedName name="_254_ESE_Level_4__Grade_Level_4_8" localSheetId="41">'4002 updated'!$B$17</definedName>
    <definedName name="_254_ESE_Level_4__Grade_Level_4_8" localSheetId="42">'4010 updated'!$B$17</definedName>
    <definedName name="_254_ESE_Level_4__Grade_Level_4_8" localSheetId="43">'4012 updated'!$B$17</definedName>
    <definedName name="_254_ESE_Level_4__Grade_Level_4_8" localSheetId="44">'4013 updated'!$B$17</definedName>
    <definedName name="_254_ESE_Level_4__Grade_Level_4_8" localSheetId="45">'4020 updated'!$B$17</definedName>
    <definedName name="_254_ESE_Level_4__Grade_Level_4_8" localSheetId="46">'4021 updated'!$B$17</definedName>
    <definedName name="_254_ESE_Level_4__Grade_Level_4_8" localSheetId="47">'4037 updated'!$B$17</definedName>
    <definedName name="_254_ESE_Level_4__Grade_Level_4_8" localSheetId="48">#REF!</definedName>
    <definedName name="_254_ESE_Level_4__Grade_Level_4_8" localSheetId="49">'4041 updated'!$B$17</definedName>
    <definedName name="_254_ESE_Level_4__Grade_Level_4_8" localSheetId="50">'4050 updated'!$B$17</definedName>
    <definedName name="_254_ESE_Level_4__Grade_Level_4_8" localSheetId="51">'4051 updated'!$B$17</definedName>
    <definedName name="_254_ESE_Level_4__Grade_Level_4_8" localSheetId="52">'4061 updated'!$B$17</definedName>
    <definedName name="_254_ESE_Level_4__Grade_Level_4_8" localSheetId="53">'4070'!$B$17</definedName>
    <definedName name="_254_ESE_Level_4__Grade_Level_4_8" localSheetId="54">'4072 updated'!$B$17</definedName>
    <definedName name="_254_ESE_Level_4__Grade_Level_4_8" localSheetId="1">#REF!</definedName>
    <definedName name="_254_ESE_Level_4__Grade_Level_4_8" localSheetId="0">#REF!</definedName>
    <definedName name="_254_ESE_Level_4__Grade_Level_4_8" localSheetId="2">Notes!#REF!</definedName>
    <definedName name="_254_ESE_Level_4__Grade_Level_4_8">#REF!</definedName>
    <definedName name="_254_ESE_Level_4__Grade_Level_9_12" localSheetId="3">'0054'!$B$18</definedName>
    <definedName name="_254_ESE_Level_4__Grade_Level_9_12" localSheetId="4">'0642'!$B$18</definedName>
    <definedName name="_254_ESE_Level_4__Grade_Level_9_12" localSheetId="5">'0664'!$B$18</definedName>
    <definedName name="_254_ESE_Level_4__Grade_Level_9_12" localSheetId="6">'1461'!$B$18</definedName>
    <definedName name="_254_ESE_Level_4__Grade_Level_9_12" localSheetId="7">'1571 updated'!$B$18</definedName>
    <definedName name="_254_ESE_Level_4__Grade_Level_9_12" localSheetId="8">'2521'!$B$18</definedName>
    <definedName name="_254_ESE_Level_4__Grade_Level_9_12" localSheetId="9">'2531'!$B$18</definedName>
    <definedName name="_254_ESE_Level_4__Grade_Level_9_12" localSheetId="10">'2641 updated'!$B$18</definedName>
    <definedName name="_254_ESE_Level_4__Grade_Level_9_12" localSheetId="11">'2791 updated'!$B$18</definedName>
    <definedName name="_254_ESE_Level_4__Grade_Level_9_12" localSheetId="12">'2801 updated'!$B$18</definedName>
    <definedName name="_254_ESE_Level_4__Grade_Level_9_12" localSheetId="13">'2911 updated'!$B$18</definedName>
    <definedName name="_254_ESE_Level_4__Grade_Level_9_12" localSheetId="14">'2941 updated'!$B$18</definedName>
    <definedName name="_254_ESE_Level_4__Grade_Level_9_12" localSheetId="15">'3083 updated'!$B$18</definedName>
    <definedName name="_254_ESE_Level_4__Grade_Level_9_12" localSheetId="16">'3345 updated'!$B$18</definedName>
    <definedName name="_254_ESE_Level_4__Grade_Level_9_12" localSheetId="17">'3347'!$B$18</definedName>
    <definedName name="_254_ESE_Level_4__Grade_Level_9_12" localSheetId="18">'3381 updated'!$B$18</definedName>
    <definedName name="_254_ESE_Level_4__Grade_Level_9_12" localSheetId="19">'3382 updated'!$B$18</definedName>
    <definedName name="_254_ESE_Level_4__Grade_Level_9_12" localSheetId="20">'3384'!$B$18</definedName>
    <definedName name="_254_ESE_Level_4__Grade_Level_9_12" localSheetId="21">'3385'!$B$18</definedName>
    <definedName name="_254_ESE_Level_4__Grade_Level_9_12" localSheetId="22">'3386'!$B$18</definedName>
    <definedName name="_254_ESE_Level_4__Grade_Level_9_12" localSheetId="23">'3391 updated'!$B$18</definedName>
    <definedName name="_254_ESE_Level_4__Grade_Level_9_12" localSheetId="24">'3394 updated'!$B$18</definedName>
    <definedName name="_254_ESE_Level_4__Grade_Level_9_12" localSheetId="25">'3395 updated'!$B$18</definedName>
    <definedName name="_254_ESE_Level_4__Grade_Level_9_12" localSheetId="26">'3396'!$B$18</definedName>
    <definedName name="_254_ESE_Level_4__Grade_Level_9_12" localSheetId="27">'3398'!$B$18</definedName>
    <definedName name="_254_ESE_Level_4__Grade_Level_9_12" localSheetId="28">'3400 updated'!$B$18</definedName>
    <definedName name="_254_ESE_Level_4__Grade_Level_9_12" localSheetId="29">'3401'!$B$18</definedName>
    <definedName name="_254_ESE_Level_4__Grade_Level_9_12" localSheetId="30">'3413 updated'!$B$18</definedName>
    <definedName name="_254_ESE_Level_4__Grade_Level_9_12" localSheetId="31">'3421'!$B$18</definedName>
    <definedName name="_254_ESE_Level_4__Grade_Level_9_12" localSheetId="32">'3431 updated'!$B$18</definedName>
    <definedName name="_254_ESE_Level_4__Grade_Level_9_12" localSheetId="33">'3441 updated'!$B$18</definedName>
    <definedName name="_254_ESE_Level_4__Grade_Level_9_12" localSheetId="34">'3443'!$B$18</definedName>
    <definedName name="_254_ESE_Level_4__Grade_Level_9_12" localSheetId="35">'3924 updated'!$B$18</definedName>
    <definedName name="_254_ESE_Level_4__Grade_Level_9_12" localSheetId="36">'3941 updated'!$B$18</definedName>
    <definedName name="_254_ESE_Level_4__Grade_Level_9_12" localSheetId="37">'3961 updated'!$B$18</definedName>
    <definedName name="_254_ESE_Level_4__Grade_Level_9_12" localSheetId="38">'3971 updated'!$B$18</definedName>
    <definedName name="_254_ESE_Level_4__Grade_Level_9_12" localSheetId="39">'4000 updated'!$B$18</definedName>
    <definedName name="_254_ESE_Level_4__Grade_Level_9_12" localSheetId="40">'4001 updated'!$B$18</definedName>
    <definedName name="_254_ESE_Level_4__Grade_Level_9_12" localSheetId="41">'4002 updated'!$B$18</definedName>
    <definedName name="_254_ESE_Level_4__Grade_Level_9_12" localSheetId="42">'4010 updated'!$B$18</definedName>
    <definedName name="_254_ESE_Level_4__Grade_Level_9_12" localSheetId="43">'4012 updated'!$B$18</definedName>
    <definedName name="_254_ESE_Level_4__Grade_Level_9_12" localSheetId="44">'4013 updated'!$B$18</definedName>
    <definedName name="_254_ESE_Level_4__Grade_Level_9_12" localSheetId="45">'4020 updated'!$B$18</definedName>
    <definedName name="_254_ESE_Level_4__Grade_Level_9_12" localSheetId="46">'4021 updated'!$B$18</definedName>
    <definedName name="_254_ESE_Level_4__Grade_Level_9_12" localSheetId="47">'4037 updated'!$B$18</definedName>
    <definedName name="_254_ESE_Level_4__Grade_Level_9_12" localSheetId="48">#REF!</definedName>
    <definedName name="_254_ESE_Level_4__Grade_Level_9_12" localSheetId="49">'4041 updated'!$B$18</definedName>
    <definedName name="_254_ESE_Level_4__Grade_Level_9_12" localSheetId="50">'4050 updated'!$B$18</definedName>
    <definedName name="_254_ESE_Level_4__Grade_Level_9_12" localSheetId="51">'4051 updated'!$B$18</definedName>
    <definedName name="_254_ESE_Level_4__Grade_Level_9_12" localSheetId="52">'4061 updated'!$B$18</definedName>
    <definedName name="_254_ESE_Level_4__Grade_Level_9_12" localSheetId="53">'4070'!$B$18</definedName>
    <definedName name="_254_ESE_Level_4__Grade_Level_9_12" localSheetId="54">'4072 updated'!$B$18</definedName>
    <definedName name="_254_ESE_Level_4__Grade_Level_9_12" localSheetId="1">#REF!</definedName>
    <definedName name="_254_ESE_Level_4__Grade_Level_9_12" localSheetId="0">#REF!</definedName>
    <definedName name="_254_ESE_Level_4__Grade_Level_9_12" localSheetId="2">Notes!#REF!</definedName>
    <definedName name="_254_ESE_Level_4__Grade_Level_9_12">#REF!</definedName>
    <definedName name="_254_ESE_Level_4__Grade_Level_PK_3" localSheetId="3">'0054'!$B$16</definedName>
    <definedName name="_254_ESE_Level_4__Grade_Level_PK_3" localSheetId="4">'0642'!$B$16</definedName>
    <definedName name="_254_ESE_Level_4__Grade_Level_PK_3" localSheetId="5">'0664'!$B$16</definedName>
    <definedName name="_254_ESE_Level_4__Grade_Level_PK_3" localSheetId="6">'1461'!$B$16</definedName>
    <definedName name="_254_ESE_Level_4__Grade_Level_PK_3" localSheetId="7">'1571 updated'!$B$16</definedName>
    <definedName name="_254_ESE_Level_4__Grade_Level_PK_3" localSheetId="8">'2521'!$B$16</definedName>
    <definedName name="_254_ESE_Level_4__Grade_Level_PK_3" localSheetId="9">'2531'!$B$16</definedName>
    <definedName name="_254_ESE_Level_4__Grade_Level_PK_3" localSheetId="10">'2641 updated'!$B$16</definedName>
    <definedName name="_254_ESE_Level_4__Grade_Level_PK_3" localSheetId="11">'2791 updated'!$B$16</definedName>
    <definedName name="_254_ESE_Level_4__Grade_Level_PK_3" localSheetId="12">'2801 updated'!$B$16</definedName>
    <definedName name="_254_ESE_Level_4__Grade_Level_PK_3" localSheetId="13">'2911 updated'!$B$16</definedName>
    <definedName name="_254_ESE_Level_4__Grade_Level_PK_3" localSheetId="14">'2941 updated'!$B$16</definedName>
    <definedName name="_254_ESE_Level_4__Grade_Level_PK_3" localSheetId="15">'3083 updated'!$B$16</definedName>
    <definedName name="_254_ESE_Level_4__Grade_Level_PK_3" localSheetId="16">'3345 updated'!$B$16</definedName>
    <definedName name="_254_ESE_Level_4__Grade_Level_PK_3" localSheetId="17">'3347'!$B$16</definedName>
    <definedName name="_254_ESE_Level_4__Grade_Level_PK_3" localSheetId="18">'3381 updated'!$B$16</definedName>
    <definedName name="_254_ESE_Level_4__Grade_Level_PK_3" localSheetId="19">'3382 updated'!$B$16</definedName>
    <definedName name="_254_ESE_Level_4__Grade_Level_PK_3" localSheetId="20">'3384'!$B$16</definedName>
    <definedName name="_254_ESE_Level_4__Grade_Level_PK_3" localSheetId="21">'3385'!$B$16</definedName>
    <definedName name="_254_ESE_Level_4__Grade_Level_PK_3" localSheetId="22">'3386'!$B$16</definedName>
    <definedName name="_254_ESE_Level_4__Grade_Level_PK_3" localSheetId="23">'3391 updated'!$B$16</definedName>
    <definedName name="_254_ESE_Level_4__Grade_Level_PK_3" localSheetId="24">'3394 updated'!$B$16</definedName>
    <definedName name="_254_ESE_Level_4__Grade_Level_PK_3" localSheetId="25">'3395 updated'!$B$16</definedName>
    <definedName name="_254_ESE_Level_4__Grade_Level_PK_3" localSheetId="26">'3396'!$B$16</definedName>
    <definedName name="_254_ESE_Level_4__Grade_Level_PK_3" localSheetId="27">'3398'!$B$16</definedName>
    <definedName name="_254_ESE_Level_4__Grade_Level_PK_3" localSheetId="28">'3400 updated'!$B$16</definedName>
    <definedName name="_254_ESE_Level_4__Grade_Level_PK_3" localSheetId="29">'3401'!$B$16</definedName>
    <definedName name="_254_ESE_Level_4__Grade_Level_PK_3" localSheetId="30">'3413 updated'!$B$16</definedName>
    <definedName name="_254_ESE_Level_4__Grade_Level_PK_3" localSheetId="31">'3421'!$B$16</definedName>
    <definedName name="_254_ESE_Level_4__Grade_Level_PK_3" localSheetId="32">'3431 updated'!$B$16</definedName>
    <definedName name="_254_ESE_Level_4__Grade_Level_PK_3" localSheetId="33">'3441 updated'!$B$16</definedName>
    <definedName name="_254_ESE_Level_4__Grade_Level_PK_3" localSheetId="34">'3443'!$B$16</definedName>
    <definedName name="_254_ESE_Level_4__Grade_Level_PK_3" localSheetId="35">'3924 updated'!$B$16</definedName>
    <definedName name="_254_ESE_Level_4__Grade_Level_PK_3" localSheetId="36">'3941 updated'!$B$16</definedName>
    <definedName name="_254_ESE_Level_4__Grade_Level_PK_3" localSheetId="37">'3961 updated'!$B$16</definedName>
    <definedName name="_254_ESE_Level_4__Grade_Level_PK_3" localSheetId="38">'3971 updated'!$B$16</definedName>
    <definedName name="_254_ESE_Level_4__Grade_Level_PK_3" localSheetId="39">'4000 updated'!$B$16</definedName>
    <definedName name="_254_ESE_Level_4__Grade_Level_PK_3" localSheetId="40">'4001 updated'!$B$16</definedName>
    <definedName name="_254_ESE_Level_4__Grade_Level_PK_3" localSheetId="41">'4002 updated'!$B$16</definedName>
    <definedName name="_254_ESE_Level_4__Grade_Level_PK_3" localSheetId="42">'4010 updated'!$B$16</definedName>
    <definedName name="_254_ESE_Level_4__Grade_Level_PK_3" localSheetId="43">'4012 updated'!$B$16</definedName>
    <definedName name="_254_ESE_Level_4__Grade_Level_PK_3" localSheetId="44">'4013 updated'!$B$16</definedName>
    <definedName name="_254_ESE_Level_4__Grade_Level_PK_3" localSheetId="45">'4020 updated'!$B$16</definedName>
    <definedName name="_254_ESE_Level_4__Grade_Level_PK_3" localSheetId="46">'4021 updated'!$B$16</definedName>
    <definedName name="_254_ESE_Level_4__Grade_Level_PK_3" localSheetId="47">'4037 updated'!$B$16</definedName>
    <definedName name="_254_ESE_Level_4__Grade_Level_PK_3" localSheetId="48">#REF!</definedName>
    <definedName name="_254_ESE_Level_4__Grade_Level_PK_3" localSheetId="49">'4041 updated'!$B$16</definedName>
    <definedName name="_254_ESE_Level_4__Grade_Level_PK_3" localSheetId="50">'4050 updated'!$B$16</definedName>
    <definedName name="_254_ESE_Level_4__Grade_Level_PK_3" localSheetId="51">'4051 updated'!$B$16</definedName>
    <definedName name="_254_ESE_Level_4__Grade_Level_PK_3" localSheetId="52">'4061 updated'!$B$16</definedName>
    <definedName name="_254_ESE_Level_4__Grade_Level_PK_3" localSheetId="53">'4070'!$B$16</definedName>
    <definedName name="_254_ESE_Level_4__Grade_Level_PK_3" localSheetId="54">'4072 updated'!$B$16</definedName>
    <definedName name="_254_ESE_Level_4__Grade_Level_PK_3" localSheetId="1">#REF!</definedName>
    <definedName name="_254_ESE_Level_4__Grade_Level_PK_3" localSheetId="0">#REF!</definedName>
    <definedName name="_254_ESE_Level_4__Grade_Level_PK_3" localSheetId="2">Notes!#REF!</definedName>
    <definedName name="_254_ESE_Level_4__Grade_Level_PK_3">#REF!</definedName>
    <definedName name="_255_ESE_Level_5__Grade_Level_4_8" localSheetId="3">'0054'!$B$20</definedName>
    <definedName name="_255_ESE_Level_5__Grade_Level_4_8" localSheetId="4">'0642'!$B$20</definedName>
    <definedName name="_255_ESE_Level_5__Grade_Level_4_8" localSheetId="5">'0664'!$B$20</definedName>
    <definedName name="_255_ESE_Level_5__Grade_Level_4_8" localSheetId="6">'1461'!$B$20</definedName>
    <definedName name="_255_ESE_Level_5__Grade_Level_4_8" localSheetId="7">'1571 updated'!$B$20</definedName>
    <definedName name="_255_ESE_Level_5__Grade_Level_4_8" localSheetId="8">'2521'!$B$20</definedName>
    <definedName name="_255_ESE_Level_5__Grade_Level_4_8" localSheetId="9">'2531'!$B$20</definedName>
    <definedName name="_255_ESE_Level_5__Grade_Level_4_8" localSheetId="10">'2641 updated'!$B$20</definedName>
    <definedName name="_255_ESE_Level_5__Grade_Level_4_8" localSheetId="11">'2791 updated'!$B$20</definedName>
    <definedName name="_255_ESE_Level_5__Grade_Level_4_8" localSheetId="12">'2801 updated'!$B$20</definedName>
    <definedName name="_255_ESE_Level_5__Grade_Level_4_8" localSheetId="13">'2911 updated'!$B$20</definedName>
    <definedName name="_255_ESE_Level_5__Grade_Level_4_8" localSheetId="14">'2941 updated'!$B$20</definedName>
    <definedName name="_255_ESE_Level_5__Grade_Level_4_8" localSheetId="15">'3083 updated'!$B$20</definedName>
    <definedName name="_255_ESE_Level_5__Grade_Level_4_8" localSheetId="16">'3345 updated'!$B$20</definedName>
    <definedName name="_255_ESE_Level_5__Grade_Level_4_8" localSheetId="17">'3347'!$B$20</definedName>
    <definedName name="_255_ESE_Level_5__Grade_Level_4_8" localSheetId="18">'3381 updated'!$B$20</definedName>
    <definedName name="_255_ESE_Level_5__Grade_Level_4_8" localSheetId="19">'3382 updated'!$B$20</definedName>
    <definedName name="_255_ESE_Level_5__Grade_Level_4_8" localSheetId="20">'3384'!$B$20</definedName>
    <definedName name="_255_ESE_Level_5__Grade_Level_4_8" localSheetId="21">'3385'!$B$20</definedName>
    <definedName name="_255_ESE_Level_5__Grade_Level_4_8" localSheetId="22">'3386'!$B$20</definedName>
    <definedName name="_255_ESE_Level_5__Grade_Level_4_8" localSheetId="23">'3391 updated'!$B$20</definedName>
    <definedName name="_255_ESE_Level_5__Grade_Level_4_8" localSheetId="24">'3394 updated'!$B$20</definedName>
    <definedName name="_255_ESE_Level_5__Grade_Level_4_8" localSheetId="25">'3395 updated'!$B$20</definedName>
    <definedName name="_255_ESE_Level_5__Grade_Level_4_8" localSheetId="26">'3396'!$B$20</definedName>
    <definedName name="_255_ESE_Level_5__Grade_Level_4_8" localSheetId="27">'3398'!$B$20</definedName>
    <definedName name="_255_ESE_Level_5__Grade_Level_4_8" localSheetId="28">'3400 updated'!$B$20</definedName>
    <definedName name="_255_ESE_Level_5__Grade_Level_4_8" localSheetId="29">'3401'!$B$20</definedName>
    <definedName name="_255_ESE_Level_5__Grade_Level_4_8" localSheetId="30">'3413 updated'!$B$20</definedName>
    <definedName name="_255_ESE_Level_5__Grade_Level_4_8" localSheetId="31">'3421'!$B$20</definedName>
    <definedName name="_255_ESE_Level_5__Grade_Level_4_8" localSheetId="32">'3431 updated'!$B$20</definedName>
    <definedName name="_255_ESE_Level_5__Grade_Level_4_8" localSheetId="33">'3441 updated'!$B$20</definedName>
    <definedName name="_255_ESE_Level_5__Grade_Level_4_8" localSheetId="34">'3443'!$B$20</definedName>
    <definedName name="_255_ESE_Level_5__Grade_Level_4_8" localSheetId="35">'3924 updated'!$B$20</definedName>
    <definedName name="_255_ESE_Level_5__Grade_Level_4_8" localSheetId="36">'3941 updated'!$B$20</definedName>
    <definedName name="_255_ESE_Level_5__Grade_Level_4_8" localSheetId="37">'3961 updated'!$B$20</definedName>
    <definedName name="_255_ESE_Level_5__Grade_Level_4_8" localSheetId="38">'3971 updated'!$B$20</definedName>
    <definedName name="_255_ESE_Level_5__Grade_Level_4_8" localSheetId="39">'4000 updated'!$B$20</definedName>
    <definedName name="_255_ESE_Level_5__Grade_Level_4_8" localSheetId="40">'4001 updated'!$B$20</definedName>
    <definedName name="_255_ESE_Level_5__Grade_Level_4_8" localSheetId="41">'4002 updated'!$B$20</definedName>
    <definedName name="_255_ESE_Level_5__Grade_Level_4_8" localSheetId="42">'4010 updated'!$B$20</definedName>
    <definedName name="_255_ESE_Level_5__Grade_Level_4_8" localSheetId="43">'4012 updated'!$B$20</definedName>
    <definedName name="_255_ESE_Level_5__Grade_Level_4_8" localSheetId="44">'4013 updated'!$B$20</definedName>
    <definedName name="_255_ESE_Level_5__Grade_Level_4_8" localSheetId="45">'4020 updated'!$B$20</definedName>
    <definedName name="_255_ESE_Level_5__Grade_Level_4_8" localSheetId="46">'4021 updated'!$B$20</definedName>
    <definedName name="_255_ESE_Level_5__Grade_Level_4_8" localSheetId="47">'4037 updated'!$B$20</definedName>
    <definedName name="_255_ESE_Level_5__Grade_Level_4_8" localSheetId="48">#REF!</definedName>
    <definedName name="_255_ESE_Level_5__Grade_Level_4_8" localSheetId="49">'4041 updated'!$B$20</definedName>
    <definedName name="_255_ESE_Level_5__Grade_Level_4_8" localSheetId="50">'4050 updated'!$B$20</definedName>
    <definedName name="_255_ESE_Level_5__Grade_Level_4_8" localSheetId="51">'4051 updated'!$B$20</definedName>
    <definedName name="_255_ESE_Level_5__Grade_Level_4_8" localSheetId="52">'4061 updated'!$B$20</definedName>
    <definedName name="_255_ESE_Level_5__Grade_Level_4_8" localSheetId="53">'4070'!$B$20</definedName>
    <definedName name="_255_ESE_Level_5__Grade_Level_4_8" localSheetId="54">'4072 updated'!$B$20</definedName>
    <definedName name="_255_ESE_Level_5__Grade_Level_4_8" localSheetId="1">#REF!</definedName>
    <definedName name="_255_ESE_Level_5__Grade_Level_4_8" localSheetId="0">#REF!</definedName>
    <definedName name="_255_ESE_Level_5__Grade_Level_4_8" localSheetId="2">Notes!#REF!</definedName>
    <definedName name="_255_ESE_Level_5__Grade_Level_4_8">#REF!</definedName>
    <definedName name="_255_ESE_Level_5__Grade_Level_9_12" localSheetId="3">'0054'!$B$21</definedName>
    <definedName name="_255_ESE_Level_5__Grade_Level_9_12" localSheetId="4">'0642'!$B$21</definedName>
    <definedName name="_255_ESE_Level_5__Grade_Level_9_12" localSheetId="5">'0664'!$B$21</definedName>
    <definedName name="_255_ESE_Level_5__Grade_Level_9_12" localSheetId="6">'1461'!$B$21</definedName>
    <definedName name="_255_ESE_Level_5__Grade_Level_9_12" localSheetId="7">'1571 updated'!$B$21</definedName>
    <definedName name="_255_ESE_Level_5__Grade_Level_9_12" localSheetId="8">'2521'!$B$21</definedName>
    <definedName name="_255_ESE_Level_5__Grade_Level_9_12" localSheetId="9">'2531'!$B$21</definedName>
    <definedName name="_255_ESE_Level_5__Grade_Level_9_12" localSheetId="10">'2641 updated'!$B$21</definedName>
    <definedName name="_255_ESE_Level_5__Grade_Level_9_12" localSheetId="11">'2791 updated'!$B$21</definedName>
    <definedName name="_255_ESE_Level_5__Grade_Level_9_12" localSheetId="12">'2801 updated'!$B$21</definedName>
    <definedName name="_255_ESE_Level_5__Grade_Level_9_12" localSheetId="13">'2911 updated'!$B$21</definedName>
    <definedName name="_255_ESE_Level_5__Grade_Level_9_12" localSheetId="14">'2941 updated'!$B$21</definedName>
    <definedName name="_255_ESE_Level_5__Grade_Level_9_12" localSheetId="15">'3083 updated'!$B$21</definedName>
    <definedName name="_255_ESE_Level_5__Grade_Level_9_12" localSheetId="16">'3345 updated'!$B$21</definedName>
    <definedName name="_255_ESE_Level_5__Grade_Level_9_12" localSheetId="17">'3347'!$B$21</definedName>
    <definedName name="_255_ESE_Level_5__Grade_Level_9_12" localSheetId="18">'3381 updated'!$B$21</definedName>
    <definedName name="_255_ESE_Level_5__Grade_Level_9_12" localSheetId="19">'3382 updated'!$B$21</definedName>
    <definedName name="_255_ESE_Level_5__Grade_Level_9_12" localSheetId="20">'3384'!$B$21</definedName>
    <definedName name="_255_ESE_Level_5__Grade_Level_9_12" localSheetId="21">'3385'!$B$21</definedName>
    <definedName name="_255_ESE_Level_5__Grade_Level_9_12" localSheetId="22">'3386'!$B$21</definedName>
    <definedName name="_255_ESE_Level_5__Grade_Level_9_12" localSheetId="23">'3391 updated'!$B$21</definedName>
    <definedName name="_255_ESE_Level_5__Grade_Level_9_12" localSheetId="24">'3394 updated'!$B$21</definedName>
    <definedName name="_255_ESE_Level_5__Grade_Level_9_12" localSheetId="25">'3395 updated'!$B$21</definedName>
    <definedName name="_255_ESE_Level_5__Grade_Level_9_12" localSheetId="26">'3396'!$B$21</definedName>
    <definedName name="_255_ESE_Level_5__Grade_Level_9_12" localSheetId="27">'3398'!$B$21</definedName>
    <definedName name="_255_ESE_Level_5__Grade_Level_9_12" localSheetId="28">'3400 updated'!$B$21</definedName>
    <definedName name="_255_ESE_Level_5__Grade_Level_9_12" localSheetId="29">'3401'!$B$21</definedName>
    <definedName name="_255_ESE_Level_5__Grade_Level_9_12" localSheetId="30">'3413 updated'!$B$21</definedName>
    <definedName name="_255_ESE_Level_5__Grade_Level_9_12" localSheetId="31">'3421'!$B$21</definedName>
    <definedName name="_255_ESE_Level_5__Grade_Level_9_12" localSheetId="32">'3431 updated'!$B$21</definedName>
    <definedName name="_255_ESE_Level_5__Grade_Level_9_12" localSheetId="33">'3441 updated'!$B$21</definedName>
    <definedName name="_255_ESE_Level_5__Grade_Level_9_12" localSheetId="34">'3443'!$B$21</definedName>
    <definedName name="_255_ESE_Level_5__Grade_Level_9_12" localSheetId="35">'3924 updated'!$B$21</definedName>
    <definedName name="_255_ESE_Level_5__Grade_Level_9_12" localSheetId="36">'3941 updated'!$B$21</definedName>
    <definedName name="_255_ESE_Level_5__Grade_Level_9_12" localSheetId="37">'3961 updated'!$B$21</definedName>
    <definedName name="_255_ESE_Level_5__Grade_Level_9_12" localSheetId="38">'3971 updated'!$B$21</definedName>
    <definedName name="_255_ESE_Level_5__Grade_Level_9_12" localSheetId="39">'4000 updated'!$B$21</definedName>
    <definedName name="_255_ESE_Level_5__Grade_Level_9_12" localSheetId="40">'4001 updated'!$B$21</definedName>
    <definedName name="_255_ESE_Level_5__Grade_Level_9_12" localSheetId="41">'4002 updated'!$B$21</definedName>
    <definedName name="_255_ESE_Level_5__Grade_Level_9_12" localSheetId="42">'4010 updated'!$B$21</definedName>
    <definedName name="_255_ESE_Level_5__Grade_Level_9_12" localSheetId="43">'4012 updated'!$B$21</definedName>
    <definedName name="_255_ESE_Level_5__Grade_Level_9_12" localSheetId="44">'4013 updated'!$B$21</definedName>
    <definedName name="_255_ESE_Level_5__Grade_Level_9_12" localSheetId="45">'4020 updated'!$B$21</definedName>
    <definedName name="_255_ESE_Level_5__Grade_Level_9_12" localSheetId="46">'4021 updated'!$B$21</definedName>
    <definedName name="_255_ESE_Level_5__Grade_Level_9_12" localSheetId="47">'4037 updated'!$B$21</definedName>
    <definedName name="_255_ESE_Level_5__Grade_Level_9_12" localSheetId="48">#REF!</definedName>
    <definedName name="_255_ESE_Level_5__Grade_Level_9_12" localSheetId="49">'4041 updated'!$B$21</definedName>
    <definedName name="_255_ESE_Level_5__Grade_Level_9_12" localSheetId="50">'4050 updated'!$B$21</definedName>
    <definedName name="_255_ESE_Level_5__Grade_Level_9_12" localSheetId="51">'4051 updated'!$B$21</definedName>
    <definedName name="_255_ESE_Level_5__Grade_Level_9_12" localSheetId="52">'4061 updated'!$B$21</definedName>
    <definedName name="_255_ESE_Level_5__Grade_Level_9_12" localSheetId="53">'4070'!$B$21</definedName>
    <definedName name="_255_ESE_Level_5__Grade_Level_9_12" localSheetId="54">'4072 updated'!$B$21</definedName>
    <definedName name="_255_ESE_Level_5__Grade_Level_9_12" localSheetId="1">#REF!</definedName>
    <definedName name="_255_ESE_Level_5__Grade_Level_9_12" localSheetId="0">#REF!</definedName>
    <definedName name="_255_ESE_Level_5__Grade_Level_9_12" localSheetId="2">Notes!#REF!</definedName>
    <definedName name="_255_ESE_Level_5__Grade_Level_9_12">#REF!</definedName>
    <definedName name="_255_ESE_Level_5__Grade_Level_PK_3" localSheetId="3">'0054'!$B$19</definedName>
    <definedName name="_255_ESE_Level_5__Grade_Level_PK_3" localSheetId="4">'0642'!$B$19</definedName>
    <definedName name="_255_ESE_Level_5__Grade_Level_PK_3" localSheetId="5">'0664'!$B$19</definedName>
    <definedName name="_255_ESE_Level_5__Grade_Level_PK_3" localSheetId="6">'1461'!$B$19</definedName>
    <definedName name="_255_ESE_Level_5__Grade_Level_PK_3" localSheetId="7">'1571 updated'!$B$19</definedName>
    <definedName name="_255_ESE_Level_5__Grade_Level_PK_3" localSheetId="8">'2521'!$B$19</definedName>
    <definedName name="_255_ESE_Level_5__Grade_Level_PK_3" localSheetId="9">'2531'!$B$19</definedName>
    <definedName name="_255_ESE_Level_5__Grade_Level_PK_3" localSheetId="10">'2641 updated'!$B$19</definedName>
    <definedName name="_255_ESE_Level_5__Grade_Level_PK_3" localSheetId="11">'2791 updated'!$B$19</definedName>
    <definedName name="_255_ESE_Level_5__Grade_Level_PK_3" localSheetId="12">'2801 updated'!$B$19</definedName>
    <definedName name="_255_ESE_Level_5__Grade_Level_PK_3" localSheetId="13">'2911 updated'!$B$19</definedName>
    <definedName name="_255_ESE_Level_5__Grade_Level_PK_3" localSheetId="14">'2941 updated'!$B$19</definedName>
    <definedName name="_255_ESE_Level_5__Grade_Level_PK_3" localSheetId="15">'3083 updated'!$B$19</definedName>
    <definedName name="_255_ESE_Level_5__Grade_Level_PK_3" localSheetId="16">'3345 updated'!$B$19</definedName>
    <definedName name="_255_ESE_Level_5__Grade_Level_PK_3" localSheetId="17">'3347'!$B$19</definedName>
    <definedName name="_255_ESE_Level_5__Grade_Level_PK_3" localSheetId="18">'3381 updated'!$B$19</definedName>
    <definedName name="_255_ESE_Level_5__Grade_Level_PK_3" localSheetId="19">'3382 updated'!$B$19</definedName>
    <definedName name="_255_ESE_Level_5__Grade_Level_PK_3" localSheetId="20">'3384'!$B$19</definedName>
    <definedName name="_255_ESE_Level_5__Grade_Level_PK_3" localSheetId="21">'3385'!$B$19</definedName>
    <definedName name="_255_ESE_Level_5__Grade_Level_PK_3" localSheetId="22">'3386'!$B$19</definedName>
    <definedName name="_255_ESE_Level_5__Grade_Level_PK_3" localSheetId="23">'3391 updated'!$B$19</definedName>
    <definedName name="_255_ESE_Level_5__Grade_Level_PK_3" localSheetId="24">'3394 updated'!$B$19</definedName>
    <definedName name="_255_ESE_Level_5__Grade_Level_PK_3" localSheetId="25">'3395 updated'!$B$19</definedName>
    <definedName name="_255_ESE_Level_5__Grade_Level_PK_3" localSheetId="26">'3396'!$B$19</definedName>
    <definedName name="_255_ESE_Level_5__Grade_Level_PK_3" localSheetId="27">'3398'!$B$19</definedName>
    <definedName name="_255_ESE_Level_5__Grade_Level_PK_3" localSheetId="28">'3400 updated'!$B$19</definedName>
    <definedName name="_255_ESE_Level_5__Grade_Level_PK_3" localSheetId="29">'3401'!$B$19</definedName>
    <definedName name="_255_ESE_Level_5__Grade_Level_PK_3" localSheetId="30">'3413 updated'!$B$19</definedName>
    <definedName name="_255_ESE_Level_5__Grade_Level_PK_3" localSheetId="31">'3421'!$B$19</definedName>
    <definedName name="_255_ESE_Level_5__Grade_Level_PK_3" localSheetId="32">'3431 updated'!$B$19</definedName>
    <definedName name="_255_ESE_Level_5__Grade_Level_PK_3" localSheetId="33">'3441 updated'!$B$19</definedName>
    <definedName name="_255_ESE_Level_5__Grade_Level_PK_3" localSheetId="34">'3443'!$B$19</definedName>
    <definedName name="_255_ESE_Level_5__Grade_Level_PK_3" localSheetId="35">'3924 updated'!$B$19</definedName>
    <definedName name="_255_ESE_Level_5__Grade_Level_PK_3" localSheetId="36">'3941 updated'!$B$19</definedName>
    <definedName name="_255_ESE_Level_5__Grade_Level_PK_3" localSheetId="37">'3961 updated'!$B$19</definedName>
    <definedName name="_255_ESE_Level_5__Grade_Level_PK_3" localSheetId="38">'3971 updated'!$B$19</definedName>
    <definedName name="_255_ESE_Level_5__Grade_Level_PK_3" localSheetId="39">'4000 updated'!$B$19</definedName>
    <definedName name="_255_ESE_Level_5__Grade_Level_PK_3" localSheetId="40">'4001 updated'!$B$19</definedName>
    <definedName name="_255_ESE_Level_5__Grade_Level_PK_3" localSheetId="41">'4002 updated'!$B$19</definedName>
    <definedName name="_255_ESE_Level_5__Grade_Level_PK_3" localSheetId="42">'4010 updated'!$B$19</definedName>
    <definedName name="_255_ESE_Level_5__Grade_Level_PK_3" localSheetId="43">'4012 updated'!$B$19</definedName>
    <definedName name="_255_ESE_Level_5__Grade_Level_PK_3" localSheetId="44">'4013 updated'!$B$19</definedName>
    <definedName name="_255_ESE_Level_5__Grade_Level_PK_3" localSheetId="45">'4020 updated'!$B$19</definedName>
    <definedName name="_255_ESE_Level_5__Grade_Level_PK_3" localSheetId="46">'4021 updated'!$B$19</definedName>
    <definedName name="_255_ESE_Level_5__Grade_Level_PK_3" localSheetId="47">'4037 updated'!$B$19</definedName>
    <definedName name="_255_ESE_Level_5__Grade_Level_PK_3" localSheetId="48">#REF!</definedName>
    <definedName name="_255_ESE_Level_5__Grade_Level_PK_3" localSheetId="49">'4041 updated'!$B$19</definedName>
    <definedName name="_255_ESE_Level_5__Grade_Level_PK_3" localSheetId="50">'4050 updated'!$B$19</definedName>
    <definedName name="_255_ESE_Level_5__Grade_Level_PK_3" localSheetId="51">'4051 updated'!$B$19</definedName>
    <definedName name="_255_ESE_Level_5__Grade_Level_PK_3" localSheetId="52">'4061 updated'!$B$19</definedName>
    <definedName name="_255_ESE_Level_5__Grade_Level_PK_3" localSheetId="53">'4070'!$B$19</definedName>
    <definedName name="_255_ESE_Level_5__Grade_Level_PK_3" localSheetId="54">'4072 updated'!$B$19</definedName>
    <definedName name="_255_ESE_Level_5__Grade_Level_PK_3" localSheetId="1">#REF!</definedName>
    <definedName name="_255_ESE_Level_5__Grade_Level_PK_3" localSheetId="0">#REF!</definedName>
    <definedName name="_255_ESE_Level_5__Grade_Level_PK_3" localSheetId="2">Notes!#REF!</definedName>
    <definedName name="_255_ESE_Level_5__Grade_Level_PK_3">#REF!</definedName>
    <definedName name="_3.__Supplemental_Academic_Instruction" localSheetId="3">'0054'!$B$38</definedName>
    <definedName name="_3.__Supplemental_Academic_Instruction" localSheetId="4">'0642'!$B$38</definedName>
    <definedName name="_3.__Supplemental_Academic_Instruction" localSheetId="5">'0664'!$B$38</definedName>
    <definedName name="_3.__Supplemental_Academic_Instruction" localSheetId="6">'1461'!$B$38</definedName>
    <definedName name="_3.__Supplemental_Academic_Instruction" localSheetId="7">'1571 updated'!$B$38</definedName>
    <definedName name="_3.__Supplemental_Academic_Instruction" localSheetId="8">'2521'!$B$38</definedName>
    <definedName name="_3.__Supplemental_Academic_Instruction" localSheetId="9">'2531'!$B$38</definedName>
    <definedName name="_3.__Supplemental_Academic_Instruction" localSheetId="10">'2641 updated'!$B$38</definedName>
    <definedName name="_3.__Supplemental_Academic_Instruction" localSheetId="11">'2791 updated'!$B$38</definedName>
    <definedName name="_3.__Supplemental_Academic_Instruction" localSheetId="12">'2801 updated'!$B$38</definedName>
    <definedName name="_3.__Supplemental_Academic_Instruction" localSheetId="13">'2911 updated'!$B$38</definedName>
    <definedName name="_3.__Supplemental_Academic_Instruction" localSheetId="14">'2941 updated'!$B$38</definedName>
    <definedName name="_3.__Supplemental_Academic_Instruction" localSheetId="15">'3083 updated'!$B$38</definedName>
    <definedName name="_3.__Supplemental_Academic_Instruction" localSheetId="16">'3345 updated'!$B$38</definedName>
    <definedName name="_3.__Supplemental_Academic_Instruction" localSheetId="17">'3347'!$B$38</definedName>
    <definedName name="_3.__Supplemental_Academic_Instruction" localSheetId="18">'3381 updated'!$B$38</definedName>
    <definedName name="_3.__Supplemental_Academic_Instruction" localSheetId="19">'3382 updated'!$B$38</definedName>
    <definedName name="_3.__Supplemental_Academic_Instruction" localSheetId="20">'3384'!$B$38</definedName>
    <definedName name="_3.__Supplemental_Academic_Instruction" localSheetId="21">'3385'!$B$38</definedName>
    <definedName name="_3.__Supplemental_Academic_Instruction" localSheetId="22">'3386'!$B$38</definedName>
    <definedName name="_3.__Supplemental_Academic_Instruction" localSheetId="23">'3391 updated'!$B$38</definedName>
    <definedName name="_3.__Supplemental_Academic_Instruction" localSheetId="24">'3394 updated'!$B$38</definedName>
    <definedName name="_3.__Supplemental_Academic_Instruction" localSheetId="25">'3395 updated'!$B$38</definedName>
    <definedName name="_3.__Supplemental_Academic_Instruction" localSheetId="26">'3396'!$B$38</definedName>
    <definedName name="_3.__Supplemental_Academic_Instruction" localSheetId="27">'3398'!$B$38</definedName>
    <definedName name="_3.__Supplemental_Academic_Instruction" localSheetId="28">'3400 updated'!$B$38</definedName>
    <definedName name="_3.__Supplemental_Academic_Instruction" localSheetId="29">'3401'!$B$38</definedName>
    <definedName name="_3.__Supplemental_Academic_Instruction" localSheetId="30">'3413 updated'!$B$38</definedName>
    <definedName name="_3.__Supplemental_Academic_Instruction" localSheetId="31">'3421'!$B$38</definedName>
    <definedName name="_3.__Supplemental_Academic_Instruction" localSheetId="32">'3431 updated'!$B$38</definedName>
    <definedName name="_3.__Supplemental_Academic_Instruction" localSheetId="33">'3441 updated'!$B$38</definedName>
    <definedName name="_3.__Supplemental_Academic_Instruction" localSheetId="34">'3443'!$B$38</definedName>
    <definedName name="_3.__Supplemental_Academic_Instruction" localSheetId="35">'3924 updated'!$B$38</definedName>
    <definedName name="_3.__Supplemental_Academic_Instruction" localSheetId="36">'3941 updated'!$B$38</definedName>
    <definedName name="_3.__Supplemental_Academic_Instruction" localSheetId="37">'3961 updated'!$B$38</definedName>
    <definedName name="_3.__Supplemental_Academic_Instruction" localSheetId="38">'3971 updated'!$B$38</definedName>
    <definedName name="_3.__Supplemental_Academic_Instruction" localSheetId="39">'4000 updated'!$B$38</definedName>
    <definedName name="_3.__Supplemental_Academic_Instruction" localSheetId="40">'4001 updated'!$B$38</definedName>
    <definedName name="_3.__Supplemental_Academic_Instruction" localSheetId="41">'4002 updated'!$B$38</definedName>
    <definedName name="_3.__Supplemental_Academic_Instruction" localSheetId="42">'4010 updated'!$B$38</definedName>
    <definedName name="_3.__Supplemental_Academic_Instruction" localSheetId="43">'4012 updated'!$B$38</definedName>
    <definedName name="_3.__Supplemental_Academic_Instruction" localSheetId="44">'4013 updated'!$B$38</definedName>
    <definedName name="_3.__Supplemental_Academic_Instruction" localSheetId="45">'4020 updated'!$B$38</definedName>
    <definedName name="_3.__Supplemental_Academic_Instruction" localSheetId="46">'4021 updated'!$B$38</definedName>
    <definedName name="_3.__Supplemental_Academic_Instruction" localSheetId="47">'4037 updated'!$B$38</definedName>
    <definedName name="_3.__Supplemental_Academic_Instruction" localSheetId="48">#REF!</definedName>
    <definedName name="_3.__Supplemental_Academic_Instruction" localSheetId="49">'4041 updated'!$B$38</definedName>
    <definedName name="_3.__Supplemental_Academic_Instruction" localSheetId="50">'4050 updated'!$B$38</definedName>
    <definedName name="_3.__Supplemental_Academic_Instruction" localSheetId="51">'4051 updated'!$B$38</definedName>
    <definedName name="_3.__Supplemental_Academic_Instruction" localSheetId="52">'4061 updated'!$B$38</definedName>
    <definedName name="_3.__Supplemental_Academic_Instruction" localSheetId="53">'4070'!$B$38</definedName>
    <definedName name="_3.__Supplemental_Academic_Instruction" localSheetId="54">'4072 updated'!$B$38</definedName>
    <definedName name="_3.__Supplemental_Academic_Instruction" localSheetId="1">#REF!</definedName>
    <definedName name="_3.__Supplemental_Academic_Instruction" localSheetId="0">#REF!</definedName>
    <definedName name="_3.__Supplemental_Academic_Instruction" localSheetId="2">Notes!#REF!</definedName>
    <definedName name="_3.__Supplemental_Academic_Instruction">#REF!</definedName>
    <definedName name="_300_Career_Education__Grades_9_12" localSheetId="3">'0054'!$B$25</definedName>
    <definedName name="_300_Career_Education__Grades_9_12" localSheetId="4">'0642'!$B$25</definedName>
    <definedName name="_300_Career_Education__Grades_9_12" localSheetId="5">'0664'!$B$25</definedName>
    <definedName name="_300_Career_Education__Grades_9_12" localSheetId="6">'1461'!$B$25</definedName>
    <definedName name="_300_Career_Education__Grades_9_12" localSheetId="7">'1571 updated'!$B$25</definedName>
    <definedName name="_300_Career_Education__Grades_9_12" localSheetId="8">'2521'!$B$25</definedName>
    <definedName name="_300_Career_Education__Grades_9_12" localSheetId="9">'2531'!$B$25</definedName>
    <definedName name="_300_Career_Education__Grades_9_12" localSheetId="10">'2641 updated'!$B$25</definedName>
    <definedName name="_300_Career_Education__Grades_9_12" localSheetId="11">'2791 updated'!$B$25</definedName>
    <definedName name="_300_Career_Education__Grades_9_12" localSheetId="12">'2801 updated'!$B$25</definedName>
    <definedName name="_300_Career_Education__Grades_9_12" localSheetId="13">'2911 updated'!$B$25</definedName>
    <definedName name="_300_Career_Education__Grades_9_12" localSheetId="14">'2941 updated'!$B$25</definedName>
    <definedName name="_300_Career_Education__Grades_9_12" localSheetId="15">'3083 updated'!$B$25</definedName>
    <definedName name="_300_Career_Education__Grades_9_12" localSheetId="16">'3345 updated'!$B$25</definedName>
    <definedName name="_300_Career_Education__Grades_9_12" localSheetId="17">'3347'!$B$25</definedName>
    <definedName name="_300_Career_Education__Grades_9_12" localSheetId="18">'3381 updated'!$B$25</definedName>
    <definedName name="_300_Career_Education__Grades_9_12" localSheetId="19">'3382 updated'!$B$25</definedName>
    <definedName name="_300_Career_Education__Grades_9_12" localSheetId="20">'3384'!$B$25</definedName>
    <definedName name="_300_Career_Education__Grades_9_12" localSheetId="21">'3385'!$B$25</definedName>
    <definedName name="_300_Career_Education__Grades_9_12" localSheetId="22">'3386'!$B$25</definedName>
    <definedName name="_300_Career_Education__Grades_9_12" localSheetId="23">'3391 updated'!$B$25</definedName>
    <definedName name="_300_Career_Education__Grades_9_12" localSheetId="24">'3394 updated'!$B$25</definedName>
    <definedName name="_300_Career_Education__Grades_9_12" localSheetId="25">'3395 updated'!$B$25</definedName>
    <definedName name="_300_Career_Education__Grades_9_12" localSheetId="26">'3396'!$B$25</definedName>
    <definedName name="_300_Career_Education__Grades_9_12" localSheetId="27">'3398'!$B$25</definedName>
    <definedName name="_300_Career_Education__Grades_9_12" localSheetId="28">'3400 updated'!$B$25</definedName>
    <definedName name="_300_Career_Education__Grades_9_12" localSheetId="29">'3401'!$B$25</definedName>
    <definedName name="_300_Career_Education__Grades_9_12" localSheetId="30">'3413 updated'!$B$25</definedName>
    <definedName name="_300_Career_Education__Grades_9_12" localSheetId="31">'3421'!$B$25</definedName>
    <definedName name="_300_Career_Education__Grades_9_12" localSheetId="32">'3431 updated'!$B$25</definedName>
    <definedName name="_300_Career_Education__Grades_9_12" localSheetId="33">'3441 updated'!$B$25</definedName>
    <definedName name="_300_Career_Education__Grades_9_12" localSheetId="34">'3443'!$B$25</definedName>
    <definedName name="_300_Career_Education__Grades_9_12" localSheetId="35">'3924 updated'!$B$25</definedName>
    <definedName name="_300_Career_Education__Grades_9_12" localSheetId="36">'3941 updated'!$B$25</definedName>
    <definedName name="_300_Career_Education__Grades_9_12" localSheetId="37">'3961 updated'!$B$25</definedName>
    <definedName name="_300_Career_Education__Grades_9_12" localSheetId="38">'3971 updated'!$B$25</definedName>
    <definedName name="_300_Career_Education__Grades_9_12" localSheetId="39">'4000 updated'!$B$25</definedName>
    <definedName name="_300_Career_Education__Grades_9_12" localSheetId="40">'4001 updated'!$B$25</definedName>
    <definedName name="_300_Career_Education__Grades_9_12" localSheetId="41">'4002 updated'!$B$25</definedName>
    <definedName name="_300_Career_Education__Grades_9_12" localSheetId="42">'4010 updated'!$B$25</definedName>
    <definedName name="_300_Career_Education__Grades_9_12" localSheetId="43">'4012 updated'!$B$25</definedName>
    <definedName name="_300_Career_Education__Grades_9_12" localSheetId="44">'4013 updated'!$B$25</definedName>
    <definedName name="_300_Career_Education__Grades_9_12" localSheetId="45">'4020 updated'!$B$25</definedName>
    <definedName name="_300_Career_Education__Grades_9_12" localSheetId="46">'4021 updated'!$B$25</definedName>
    <definedName name="_300_Career_Education__Grades_9_12" localSheetId="47">'4037 updated'!$B$25</definedName>
    <definedName name="_300_Career_Education__Grades_9_12" localSheetId="48">#REF!</definedName>
    <definedName name="_300_Career_Education__Grades_9_12" localSheetId="49">'4041 updated'!$B$25</definedName>
    <definedName name="_300_Career_Education__Grades_9_12" localSheetId="50">'4050 updated'!$B$25</definedName>
    <definedName name="_300_Career_Education__Grades_9_12" localSheetId="51">'4051 updated'!$B$25</definedName>
    <definedName name="_300_Career_Education__Grades_9_12" localSheetId="52">'4061 updated'!$B$25</definedName>
    <definedName name="_300_Career_Education__Grades_9_12" localSheetId="53">'4070'!$B$25</definedName>
    <definedName name="_300_Career_Education__Grades_9_12" localSheetId="54">'4072 updated'!$B$25</definedName>
    <definedName name="_300_Career_Education__Grades_9_12" localSheetId="1">#REF!</definedName>
    <definedName name="_300_Career_Education__Grades_9_12" localSheetId="0">#REF!</definedName>
    <definedName name="_300_Career_Education__Grades_9_12" localSheetId="2">Notes!#REF!</definedName>
    <definedName name="_300_Career_Education__Grades_9_12">#REF!</definedName>
    <definedName name="_4_8" localSheetId="3">'0054'!$B$48</definedName>
    <definedName name="_4_8" localSheetId="4">'0642'!$B$48</definedName>
    <definedName name="_4_8" localSheetId="5">'0664'!$B$48</definedName>
    <definedName name="_4_8" localSheetId="6">'1461'!$B$48</definedName>
    <definedName name="_4_8" localSheetId="7">'1571 updated'!$B$48</definedName>
    <definedName name="_4_8" localSheetId="8">'2521'!$B$48</definedName>
    <definedName name="_4_8" localSheetId="9">'2531'!$B$48</definedName>
    <definedName name="_4_8" localSheetId="10">'2641 updated'!$B$48</definedName>
    <definedName name="_4_8" localSheetId="11">'2791 updated'!$B$48</definedName>
    <definedName name="_4_8" localSheetId="12">'2801 updated'!$B$48</definedName>
    <definedName name="_4_8" localSheetId="13">'2911 updated'!$B$48</definedName>
    <definedName name="_4_8" localSheetId="14">'2941 updated'!$B$48</definedName>
    <definedName name="_4_8" localSheetId="15">'3083 updated'!$B$48</definedName>
    <definedName name="_4_8" localSheetId="16">'3345 updated'!$B$48</definedName>
    <definedName name="_4_8" localSheetId="17">'3347'!$B$48</definedName>
    <definedName name="_4_8" localSheetId="18">'3381 updated'!$B$48</definedName>
    <definedName name="_4_8" localSheetId="19">'3382 updated'!$B$48</definedName>
    <definedName name="_4_8" localSheetId="20">'3384'!$B$48</definedName>
    <definedName name="_4_8" localSheetId="21">'3385'!$B$48</definedName>
    <definedName name="_4_8" localSheetId="22">'3386'!$B$48</definedName>
    <definedName name="_4_8" localSheetId="23">'3391 updated'!$B$48</definedName>
    <definedName name="_4_8" localSheetId="24">'3394 updated'!$B$48</definedName>
    <definedName name="_4_8" localSheetId="25">'3395 updated'!$B$48</definedName>
    <definedName name="_4_8" localSheetId="26">'3396'!$B$48</definedName>
    <definedName name="_4_8" localSheetId="27">'3398'!$B$48</definedName>
    <definedName name="_4_8" localSheetId="28">'3400 updated'!$B$48</definedName>
    <definedName name="_4_8" localSheetId="29">'3401'!$B$48</definedName>
    <definedName name="_4_8" localSheetId="30">'3413 updated'!$B$48</definedName>
    <definedName name="_4_8" localSheetId="31">'3421'!$B$48</definedName>
    <definedName name="_4_8" localSheetId="32">'3431 updated'!$B$48</definedName>
    <definedName name="_4_8" localSheetId="33">'3441 updated'!$B$48</definedName>
    <definedName name="_4_8" localSheetId="34">'3443'!$B$48</definedName>
    <definedName name="_4_8" localSheetId="35">'3924 updated'!$B$48</definedName>
    <definedName name="_4_8" localSheetId="36">'3941 updated'!$B$48</definedName>
    <definedName name="_4_8" localSheetId="37">'3961 updated'!$B$48</definedName>
    <definedName name="_4_8" localSheetId="38">'3971 updated'!$B$48</definedName>
    <definedName name="_4_8" localSheetId="39">'4000 updated'!$B$48</definedName>
    <definedName name="_4_8" localSheetId="40">'4001 updated'!$B$48</definedName>
    <definedName name="_4_8" localSheetId="41">'4002 updated'!$B$48</definedName>
    <definedName name="_4_8" localSheetId="42">'4010 updated'!$B$48</definedName>
    <definedName name="_4_8" localSheetId="43">'4012 updated'!$B$48</definedName>
    <definedName name="_4_8" localSheetId="44">'4013 updated'!$B$48</definedName>
    <definedName name="_4_8" localSheetId="45">'4020 updated'!$B$48</definedName>
    <definedName name="_4_8" localSheetId="46">'4021 updated'!$B$48</definedName>
    <definedName name="_4_8" localSheetId="47">'4037 updated'!$B$48</definedName>
    <definedName name="_4_8" localSheetId="48">#REF!</definedName>
    <definedName name="_4_8" localSheetId="49">'4041 updated'!$B$48</definedName>
    <definedName name="_4_8" localSheetId="50">'4050 updated'!$B$48</definedName>
    <definedName name="_4_8" localSheetId="51">'4051 updated'!$B$48</definedName>
    <definedName name="_4_8" localSheetId="52">'4061 updated'!$B$48</definedName>
    <definedName name="_4_8" localSheetId="53">'4070'!$B$48</definedName>
    <definedName name="_4_8" localSheetId="54">'4072 updated'!$B$48</definedName>
    <definedName name="_4_8" localSheetId="1">#REF!</definedName>
    <definedName name="_4_8" localSheetId="0">#REF!</definedName>
    <definedName name="_4_8" localSheetId="2">Notes!#REF!</definedName>
    <definedName name="_4_8">#REF!</definedName>
    <definedName name="_9_12" localSheetId="3">'0054'!$B$49</definedName>
    <definedName name="_9_12" localSheetId="4">'0642'!$B$49</definedName>
    <definedName name="_9_12" localSheetId="5">'0664'!$B$49</definedName>
    <definedName name="_9_12" localSheetId="6">'1461'!$B$49</definedName>
    <definedName name="_9_12" localSheetId="7">'1571 updated'!$B$49</definedName>
    <definedName name="_9_12" localSheetId="8">'2521'!$B$49</definedName>
    <definedName name="_9_12" localSheetId="9">'2531'!$B$49</definedName>
    <definedName name="_9_12" localSheetId="10">'2641 updated'!$B$49</definedName>
    <definedName name="_9_12" localSheetId="11">'2791 updated'!$B$49</definedName>
    <definedName name="_9_12" localSheetId="12">'2801 updated'!$B$49</definedName>
    <definedName name="_9_12" localSheetId="13">'2911 updated'!$B$49</definedName>
    <definedName name="_9_12" localSheetId="14">'2941 updated'!$B$49</definedName>
    <definedName name="_9_12" localSheetId="15">'3083 updated'!$B$49</definedName>
    <definedName name="_9_12" localSheetId="16">'3345 updated'!$B$49</definedName>
    <definedName name="_9_12" localSheetId="17">'3347'!$B$49</definedName>
    <definedName name="_9_12" localSheetId="18">'3381 updated'!$B$49</definedName>
    <definedName name="_9_12" localSheetId="19">'3382 updated'!$B$49</definedName>
    <definedName name="_9_12" localSheetId="20">'3384'!$B$49</definedName>
    <definedName name="_9_12" localSheetId="21">'3385'!$B$49</definedName>
    <definedName name="_9_12" localSheetId="22">'3386'!$B$49</definedName>
    <definedName name="_9_12" localSheetId="23">'3391 updated'!$B$49</definedName>
    <definedName name="_9_12" localSheetId="24">'3394 updated'!$B$49</definedName>
    <definedName name="_9_12" localSheetId="25">'3395 updated'!$B$49</definedName>
    <definedName name="_9_12" localSheetId="26">'3396'!$B$49</definedName>
    <definedName name="_9_12" localSheetId="27">'3398'!$B$49</definedName>
    <definedName name="_9_12" localSheetId="28">'3400 updated'!$B$49</definedName>
    <definedName name="_9_12" localSheetId="29">'3401'!$B$49</definedName>
    <definedName name="_9_12" localSheetId="30">'3413 updated'!$B$49</definedName>
    <definedName name="_9_12" localSheetId="31">'3421'!$B$49</definedName>
    <definedName name="_9_12" localSheetId="32">'3431 updated'!$B$49</definedName>
    <definedName name="_9_12" localSheetId="33">'3441 updated'!$B$49</definedName>
    <definedName name="_9_12" localSheetId="34">'3443'!$B$49</definedName>
    <definedName name="_9_12" localSheetId="35">'3924 updated'!$B$49</definedName>
    <definedName name="_9_12" localSheetId="36">'3941 updated'!$B$49</definedName>
    <definedName name="_9_12" localSheetId="37">'3961 updated'!$B$49</definedName>
    <definedName name="_9_12" localSheetId="38">'3971 updated'!$B$49</definedName>
    <definedName name="_9_12" localSheetId="39">'4000 updated'!$B$49</definedName>
    <definedName name="_9_12" localSheetId="40">'4001 updated'!$B$49</definedName>
    <definedName name="_9_12" localSheetId="41">'4002 updated'!$B$49</definedName>
    <definedName name="_9_12" localSheetId="42">'4010 updated'!$B$49</definedName>
    <definedName name="_9_12" localSheetId="43">'4012 updated'!$B$49</definedName>
    <definedName name="_9_12" localSheetId="44">'4013 updated'!$B$49</definedName>
    <definedName name="_9_12" localSheetId="45">'4020 updated'!$B$49</definedName>
    <definedName name="_9_12" localSheetId="46">'4021 updated'!$B$49</definedName>
    <definedName name="_9_12" localSheetId="47">'4037 updated'!$B$49</definedName>
    <definedName name="_9_12" localSheetId="48">#REF!</definedName>
    <definedName name="_9_12" localSheetId="49">'4041 updated'!$B$49</definedName>
    <definedName name="_9_12" localSheetId="50">'4050 updated'!$B$49</definedName>
    <definedName name="_9_12" localSheetId="51">'4051 updated'!$B$49</definedName>
    <definedName name="_9_12" localSheetId="52">'4061 updated'!$B$49</definedName>
    <definedName name="_9_12" localSheetId="53">'4070'!$B$49</definedName>
    <definedName name="_9_12" localSheetId="54">'4072 updated'!$B$49</definedName>
    <definedName name="_9_12" localSheetId="1">#REF!</definedName>
    <definedName name="_9_12" localSheetId="0">#REF!</definedName>
    <definedName name="_9_12" localSheetId="2">Notes!#REF!</definedName>
    <definedName name="_9_12">#REF!</definedName>
    <definedName name="_xlnm._FilterDatabase" localSheetId="0" hidden="1">'Net Payment'!$A$3:$E$93</definedName>
    <definedName name="_grp1" localSheetId="7">[1]SUMMARY!#REF!</definedName>
    <definedName name="_grp1" localSheetId="10">[1]SUMMARY!#REF!</definedName>
    <definedName name="_grp1" localSheetId="11">[1]SUMMARY!#REF!</definedName>
    <definedName name="_grp1" localSheetId="12">[1]SUMMARY!#REF!</definedName>
    <definedName name="_grp1" localSheetId="13">[1]SUMMARY!#REF!</definedName>
    <definedName name="_grp1" localSheetId="14">[1]SUMMARY!#REF!</definedName>
    <definedName name="_grp1" localSheetId="15">[1]SUMMARY!#REF!</definedName>
    <definedName name="_grp1" localSheetId="16">[1]SUMMARY!#REF!</definedName>
    <definedName name="_grp1" localSheetId="18">[1]SUMMARY!#REF!</definedName>
    <definedName name="_grp1" localSheetId="19">[1]SUMMARY!#REF!</definedName>
    <definedName name="_grp1" localSheetId="20">[1]SUMMARY!#REF!</definedName>
    <definedName name="_grp1" localSheetId="23">[1]SUMMARY!#REF!</definedName>
    <definedName name="_grp1" localSheetId="24">[1]SUMMARY!#REF!</definedName>
    <definedName name="_grp1" localSheetId="25">[1]SUMMARY!#REF!</definedName>
    <definedName name="_grp1" localSheetId="28">[1]SUMMARY!#REF!</definedName>
    <definedName name="_grp1" localSheetId="30">[1]SUMMARY!#REF!</definedName>
    <definedName name="_grp1" localSheetId="32">[1]SUMMARY!#REF!</definedName>
    <definedName name="_grp1" localSheetId="33">[1]SUMMARY!#REF!</definedName>
    <definedName name="_grp1" localSheetId="35">[1]SUMMARY!#REF!</definedName>
    <definedName name="_grp1" localSheetId="36">[1]SUMMARY!#REF!</definedName>
    <definedName name="_grp1" localSheetId="37">[1]SUMMARY!#REF!</definedName>
    <definedName name="_grp1" localSheetId="38">[1]SUMMARY!#REF!</definedName>
    <definedName name="_grp1" localSheetId="39">[1]SUMMARY!#REF!</definedName>
    <definedName name="_grp1" localSheetId="40">[1]SUMMARY!#REF!</definedName>
    <definedName name="_grp1" localSheetId="41">[1]SUMMARY!#REF!</definedName>
    <definedName name="_grp1" localSheetId="42">[1]SUMMARY!#REF!</definedName>
    <definedName name="_grp1" localSheetId="43">[1]SUMMARY!#REF!</definedName>
    <definedName name="_grp1" localSheetId="44">[1]SUMMARY!#REF!</definedName>
    <definedName name="_grp1" localSheetId="45">[1]SUMMARY!#REF!</definedName>
    <definedName name="_grp1" localSheetId="46">[1]SUMMARY!#REF!</definedName>
    <definedName name="_grp1" localSheetId="47">[1]SUMMARY!#REF!</definedName>
    <definedName name="_grp1" localSheetId="48">[1]SUMMARY!#REF!</definedName>
    <definedName name="_grp1" localSheetId="52">[1]SUMMARY!#REF!</definedName>
    <definedName name="_grp1">[1]SUMMARY!#REF!</definedName>
    <definedName name="Actual_Additional_.25_Discretionary_Revenue" localSheetId="11">'[2] Detail 2014-15 Conf FEFP'!#REF!</definedName>
    <definedName name="Actual_Additional_.25_Discretionary_Revenue" localSheetId="35">'[2] Detail 2014-15 Conf FEFP'!#REF!</definedName>
    <definedName name="Actual_Additional_.25_Discretionary_Revenue" localSheetId="52">'[2] Detail 2014-15 Conf FEFP'!#REF!</definedName>
    <definedName name="Actual_Additional_.25_Discretionary_Revenue">'[2] Detail 2014-15 Conf FEFP'!#REF!</definedName>
    <definedName name="Allocation_factors" localSheetId="3">'0054'!$I$46</definedName>
    <definedName name="Allocation_factors" localSheetId="4">'0642'!$I$46</definedName>
    <definedName name="Allocation_factors" localSheetId="5">'0664'!$I$46</definedName>
    <definedName name="Allocation_factors" localSheetId="6">'1461'!$I$46</definedName>
    <definedName name="Allocation_factors" localSheetId="7">'1571 updated'!$I$46</definedName>
    <definedName name="Allocation_factors" localSheetId="8">'2521'!$I$46</definedName>
    <definedName name="Allocation_factors" localSheetId="9">'2531'!$I$46</definedName>
    <definedName name="Allocation_factors" localSheetId="10">'2641 updated'!$I$46</definedName>
    <definedName name="Allocation_factors" localSheetId="11">'2791 updated'!$I$46</definedName>
    <definedName name="Allocation_factors" localSheetId="12">'2801 updated'!$I$46</definedName>
    <definedName name="Allocation_factors" localSheetId="13">'2911 updated'!$I$46</definedName>
    <definedName name="Allocation_factors" localSheetId="14">'2941 updated'!$I$46</definedName>
    <definedName name="Allocation_factors" localSheetId="15">'3083 updated'!$I$46</definedName>
    <definedName name="Allocation_factors" localSheetId="16">'3345 updated'!$I$46</definedName>
    <definedName name="Allocation_factors" localSheetId="17">'3347'!$I$46</definedName>
    <definedName name="Allocation_factors" localSheetId="18">'3381 updated'!$I$46</definedName>
    <definedName name="Allocation_factors" localSheetId="19">'3382 updated'!$I$46</definedName>
    <definedName name="Allocation_factors" localSheetId="20">'3384'!$I$46</definedName>
    <definedName name="Allocation_factors" localSheetId="21">'3385'!$I$46</definedName>
    <definedName name="Allocation_factors" localSheetId="22">'3386'!$I$46</definedName>
    <definedName name="Allocation_factors" localSheetId="23">'3391 updated'!$I$46</definedName>
    <definedName name="Allocation_factors" localSheetId="24">'3394 updated'!$I$46</definedName>
    <definedName name="Allocation_factors" localSheetId="25">'3395 updated'!$I$46</definedName>
    <definedName name="Allocation_factors" localSheetId="26">'3396'!$I$46</definedName>
    <definedName name="Allocation_factors" localSheetId="27">'3398'!$I$46</definedName>
    <definedName name="Allocation_factors" localSheetId="28">'3400 updated'!$I$46</definedName>
    <definedName name="Allocation_factors" localSheetId="29">'3401'!$I$46</definedName>
    <definedName name="Allocation_factors" localSheetId="30">'3413 updated'!$I$46</definedName>
    <definedName name="Allocation_factors" localSheetId="31">'3421'!$I$46</definedName>
    <definedName name="Allocation_factors" localSheetId="32">'3431 updated'!$I$46</definedName>
    <definedName name="Allocation_factors" localSheetId="33">'3441 updated'!$I$46</definedName>
    <definedName name="Allocation_factors" localSheetId="34">'3443'!$I$46</definedName>
    <definedName name="Allocation_factors" localSheetId="35">'3924 updated'!$I$46</definedName>
    <definedName name="Allocation_factors" localSheetId="36">'3941 updated'!$I$46</definedName>
    <definedName name="Allocation_factors" localSheetId="37">'3961 updated'!$I$46</definedName>
    <definedName name="Allocation_factors" localSheetId="38">'3971 updated'!$I$46</definedName>
    <definedName name="Allocation_factors" localSheetId="39">'4000 updated'!$I$46</definedName>
    <definedName name="Allocation_factors" localSheetId="40">'4001 updated'!$I$46</definedName>
    <definedName name="Allocation_factors" localSheetId="41">'4002 updated'!$I$46</definedName>
    <definedName name="Allocation_factors" localSheetId="42">'4010 updated'!$I$46</definedName>
    <definedName name="Allocation_factors" localSheetId="43">'4012 updated'!$I$46</definedName>
    <definedName name="Allocation_factors" localSheetId="44">'4013 updated'!$I$46</definedName>
    <definedName name="Allocation_factors" localSheetId="45">'4020 updated'!$I$46</definedName>
    <definedName name="Allocation_factors" localSheetId="46">'4021 updated'!$I$46</definedName>
    <definedName name="Allocation_factors" localSheetId="47">'4037 updated'!$I$46</definedName>
    <definedName name="Allocation_factors" localSheetId="48">#REF!</definedName>
    <definedName name="Allocation_factors" localSheetId="49">'4041 updated'!$I$46</definedName>
    <definedName name="Allocation_factors" localSheetId="50">'4050 updated'!$I$46</definedName>
    <definedName name="Allocation_factors" localSheetId="51">'4051 updated'!$I$46</definedName>
    <definedName name="Allocation_factors" localSheetId="52">'4061 updated'!$I$46</definedName>
    <definedName name="Allocation_factors" localSheetId="53">'4070'!$I$46</definedName>
    <definedName name="Allocation_factors" localSheetId="54">'4072 updated'!$I$46</definedName>
    <definedName name="Allocation_factors" localSheetId="1">#REF!</definedName>
    <definedName name="Allocation_factors" localSheetId="0">#REF!</definedName>
    <definedName name="Allocation_factors" localSheetId="2">Notes!#REF!</definedName>
    <definedName name="Allocation_factors">#REF!</definedName>
    <definedName name="ARRA_State_Fiscal_Stabilization" localSheetId="11">'[2] Detail 2014-15 Conf FEFP'!#REF!</definedName>
    <definedName name="ARRA_State_Fiscal_Stabilization" localSheetId="20">'[2] Detail 2014-15 Conf FEFP'!#REF!</definedName>
    <definedName name="ARRA_State_Fiscal_Stabilization" localSheetId="35">'[2] Detail 2014-15 Conf FEFP'!#REF!</definedName>
    <definedName name="ARRA_State_Fiscal_Stabilization" localSheetId="52">'[2] Detail 2014-15 Conf FEFP'!#REF!</definedName>
    <definedName name="ARRA_State_Fiscal_Stabilization">'[2] Detail 2014-15 Conf FEFP'!#REF!</definedName>
    <definedName name="Base_Student_Allocation" localSheetId="3">'0054'!$B$7</definedName>
    <definedName name="Base_Student_Allocation" localSheetId="4">'0642'!$B$7</definedName>
    <definedName name="Base_Student_Allocation" localSheetId="5">'0664'!$B$7</definedName>
    <definedName name="Base_Student_Allocation" localSheetId="6">'1461'!$B$7</definedName>
    <definedName name="Base_Student_Allocation" localSheetId="7">'1571 updated'!$B$7</definedName>
    <definedName name="Base_Student_Allocation" localSheetId="8">'2521'!$B$7</definedName>
    <definedName name="Base_Student_Allocation" localSheetId="9">'2531'!$B$7</definedName>
    <definedName name="Base_Student_Allocation" localSheetId="10">'2641 updated'!$B$7</definedName>
    <definedName name="Base_Student_Allocation" localSheetId="11">'2791 updated'!$B$7</definedName>
    <definedName name="Base_Student_Allocation" localSheetId="12">'2801 updated'!$B$7</definedName>
    <definedName name="Base_Student_Allocation" localSheetId="13">'2911 updated'!$B$7</definedName>
    <definedName name="Base_Student_Allocation" localSheetId="14">'2941 updated'!$B$7</definedName>
    <definedName name="Base_Student_Allocation" localSheetId="15">'3083 updated'!$B$7</definedName>
    <definedName name="Base_Student_Allocation" localSheetId="16">'3345 updated'!$B$7</definedName>
    <definedName name="Base_Student_Allocation" localSheetId="17">'3347'!$B$7</definedName>
    <definedName name="Base_Student_Allocation" localSheetId="18">'3381 updated'!$B$7</definedName>
    <definedName name="Base_Student_Allocation" localSheetId="19">'3382 updated'!$B$7</definedName>
    <definedName name="Base_Student_Allocation" localSheetId="20">'3384'!$B$7</definedName>
    <definedName name="Base_Student_Allocation" localSheetId="21">'3385'!$B$7</definedName>
    <definedName name="Base_Student_Allocation" localSheetId="22">'3386'!$B$7</definedName>
    <definedName name="Base_Student_Allocation" localSheetId="23">'3391 updated'!$B$7</definedName>
    <definedName name="Base_Student_Allocation" localSheetId="24">'3394 updated'!$B$7</definedName>
    <definedName name="Base_Student_Allocation" localSheetId="25">'3395 updated'!$B$7</definedName>
    <definedName name="Base_Student_Allocation" localSheetId="26">'3396'!$B$7</definedName>
    <definedName name="Base_Student_Allocation" localSheetId="27">'3398'!$B$7</definedName>
    <definedName name="Base_Student_Allocation" localSheetId="28">'3400 updated'!$B$7</definedName>
    <definedName name="Base_Student_Allocation" localSheetId="29">'3401'!$B$7</definedName>
    <definedName name="Base_Student_Allocation" localSheetId="30">'3413 updated'!$B$7</definedName>
    <definedName name="Base_Student_Allocation" localSheetId="31">'3421'!$B$7</definedName>
    <definedName name="Base_Student_Allocation" localSheetId="32">'3431 updated'!$B$7</definedName>
    <definedName name="Base_Student_Allocation" localSheetId="33">'3441 updated'!$B$7</definedName>
    <definedName name="Base_Student_Allocation" localSheetId="34">'3443'!$B$7</definedName>
    <definedName name="Base_Student_Allocation" localSheetId="35">'3924 updated'!$B$7</definedName>
    <definedName name="Base_Student_Allocation" localSheetId="36">'3941 updated'!$B$7</definedName>
    <definedName name="Base_Student_Allocation" localSheetId="37">'3961 updated'!$B$7</definedName>
    <definedName name="Base_Student_Allocation" localSheetId="38">'3971 updated'!$B$7</definedName>
    <definedName name="Base_Student_Allocation" localSheetId="39">'4000 updated'!$B$7</definedName>
    <definedName name="Base_Student_Allocation" localSheetId="40">'4001 updated'!$B$7</definedName>
    <definedName name="Base_Student_Allocation" localSheetId="41">'4002 updated'!$B$7</definedName>
    <definedName name="Base_Student_Allocation" localSheetId="42">'4010 updated'!$B$7</definedName>
    <definedName name="Base_Student_Allocation" localSheetId="43">'4012 updated'!$B$7</definedName>
    <definedName name="Base_Student_Allocation" localSheetId="44">'4013 updated'!$B$7</definedName>
    <definedName name="Base_Student_Allocation" localSheetId="45">'4020 updated'!$B$7</definedName>
    <definedName name="Base_Student_Allocation" localSheetId="46">'4021 updated'!$B$7</definedName>
    <definedName name="Base_Student_Allocation" localSheetId="47">'4037 updated'!$B$7</definedName>
    <definedName name="Base_Student_Allocation" localSheetId="48">#REF!</definedName>
    <definedName name="Base_Student_Allocation" localSheetId="49">'4041 updated'!$B$7</definedName>
    <definedName name="Base_Student_Allocation" localSheetId="50">'4050 updated'!$B$7</definedName>
    <definedName name="Base_Student_Allocation" localSheetId="51">'4051 updated'!$B$7</definedName>
    <definedName name="Base_Student_Allocation" localSheetId="52">'4061 updated'!$B$7</definedName>
    <definedName name="Base_Student_Allocation" localSheetId="53">'4070'!$B$7</definedName>
    <definedName name="Base_Student_Allocation" localSheetId="54">'4072 updated'!$B$7</definedName>
    <definedName name="Base_Student_Allocation" localSheetId="1">#REF!</definedName>
    <definedName name="Base_Student_Allocation" localSheetId="0">#REF!</definedName>
    <definedName name="Base_Student_Allocation" localSheetId="2">Notes!#REF!</definedName>
    <definedName name="Base_Student_Allocation">#REF!</definedName>
    <definedName name="Based_on_the_Second_Calculation_of_the_FEFP_2010_11" localSheetId="3">'0054'!$B$4</definedName>
    <definedName name="Based_on_the_Second_Calculation_of_the_FEFP_2010_11" localSheetId="4">'0642'!$B$4</definedName>
    <definedName name="Based_on_the_Second_Calculation_of_the_FEFP_2010_11" localSheetId="5">'0664'!$B$4</definedName>
    <definedName name="Based_on_the_Second_Calculation_of_the_FEFP_2010_11" localSheetId="6">'1461'!$B$4</definedName>
    <definedName name="Based_on_the_Second_Calculation_of_the_FEFP_2010_11" localSheetId="7">'1571 updated'!$B$4</definedName>
    <definedName name="Based_on_the_Second_Calculation_of_the_FEFP_2010_11" localSheetId="8">'2521'!$B$4</definedName>
    <definedName name="Based_on_the_Second_Calculation_of_the_FEFP_2010_11" localSheetId="9">'2531'!$B$4</definedName>
    <definedName name="Based_on_the_Second_Calculation_of_the_FEFP_2010_11" localSheetId="10">'2641 updated'!$B$4</definedName>
    <definedName name="Based_on_the_Second_Calculation_of_the_FEFP_2010_11" localSheetId="11">'2791 updated'!$B$4</definedName>
    <definedName name="Based_on_the_Second_Calculation_of_the_FEFP_2010_11" localSheetId="12">'2801 updated'!$B$4</definedName>
    <definedName name="Based_on_the_Second_Calculation_of_the_FEFP_2010_11" localSheetId="13">'2911 updated'!$B$4</definedName>
    <definedName name="Based_on_the_Second_Calculation_of_the_FEFP_2010_11" localSheetId="14">'2941 updated'!$B$4</definedName>
    <definedName name="Based_on_the_Second_Calculation_of_the_FEFP_2010_11" localSheetId="15">'3083 updated'!$B$4</definedName>
    <definedName name="Based_on_the_Second_Calculation_of_the_FEFP_2010_11" localSheetId="16">'3345 updated'!$B$4</definedName>
    <definedName name="Based_on_the_Second_Calculation_of_the_FEFP_2010_11" localSheetId="17">'3347'!$B$4</definedName>
    <definedName name="Based_on_the_Second_Calculation_of_the_FEFP_2010_11" localSheetId="18">'3381 updated'!$B$4</definedName>
    <definedName name="Based_on_the_Second_Calculation_of_the_FEFP_2010_11" localSheetId="19">'3382 updated'!$B$4</definedName>
    <definedName name="Based_on_the_Second_Calculation_of_the_FEFP_2010_11" localSheetId="20">'3384'!$B$4</definedName>
    <definedName name="Based_on_the_Second_Calculation_of_the_FEFP_2010_11" localSheetId="21">'3385'!$B$4</definedName>
    <definedName name="Based_on_the_Second_Calculation_of_the_FEFP_2010_11" localSheetId="22">'3386'!$B$4</definedName>
    <definedName name="Based_on_the_Second_Calculation_of_the_FEFP_2010_11" localSheetId="23">'3391 updated'!$B$4</definedName>
    <definedName name="Based_on_the_Second_Calculation_of_the_FEFP_2010_11" localSheetId="24">'3394 updated'!$B$4</definedName>
    <definedName name="Based_on_the_Second_Calculation_of_the_FEFP_2010_11" localSheetId="25">'3395 updated'!$B$4</definedName>
    <definedName name="Based_on_the_Second_Calculation_of_the_FEFP_2010_11" localSheetId="26">'3396'!$B$4</definedName>
    <definedName name="Based_on_the_Second_Calculation_of_the_FEFP_2010_11" localSheetId="27">'3398'!$B$4</definedName>
    <definedName name="Based_on_the_Second_Calculation_of_the_FEFP_2010_11" localSheetId="28">'3400 updated'!$B$4</definedName>
    <definedName name="Based_on_the_Second_Calculation_of_the_FEFP_2010_11" localSheetId="29">'3401'!$B$4</definedName>
    <definedName name="Based_on_the_Second_Calculation_of_the_FEFP_2010_11" localSheetId="30">'3413 updated'!$B$4</definedName>
    <definedName name="Based_on_the_Second_Calculation_of_the_FEFP_2010_11" localSheetId="31">'3421'!$B$4</definedName>
    <definedName name="Based_on_the_Second_Calculation_of_the_FEFP_2010_11" localSheetId="32">'3431 updated'!$B$4</definedName>
    <definedName name="Based_on_the_Second_Calculation_of_the_FEFP_2010_11" localSheetId="33">'3441 updated'!$B$4</definedName>
    <definedName name="Based_on_the_Second_Calculation_of_the_FEFP_2010_11" localSheetId="34">'3443'!$B$4</definedName>
    <definedName name="Based_on_the_Second_Calculation_of_the_FEFP_2010_11" localSheetId="35">'3924 updated'!$B$4</definedName>
    <definedName name="Based_on_the_Second_Calculation_of_the_FEFP_2010_11" localSheetId="36">'3941 updated'!$B$4</definedName>
    <definedName name="Based_on_the_Second_Calculation_of_the_FEFP_2010_11" localSheetId="37">'3961 updated'!$B$4</definedName>
    <definedName name="Based_on_the_Second_Calculation_of_the_FEFP_2010_11" localSheetId="38">'3971 updated'!$B$4</definedName>
    <definedName name="Based_on_the_Second_Calculation_of_the_FEFP_2010_11" localSheetId="39">'4000 updated'!$B$4</definedName>
    <definedName name="Based_on_the_Second_Calculation_of_the_FEFP_2010_11" localSheetId="40">'4001 updated'!$B$4</definedName>
    <definedName name="Based_on_the_Second_Calculation_of_the_FEFP_2010_11" localSheetId="41">'4002 updated'!$B$4</definedName>
    <definedName name="Based_on_the_Second_Calculation_of_the_FEFP_2010_11" localSheetId="42">'4010 updated'!$B$4</definedName>
    <definedName name="Based_on_the_Second_Calculation_of_the_FEFP_2010_11" localSheetId="43">'4012 updated'!$B$4</definedName>
    <definedName name="Based_on_the_Second_Calculation_of_the_FEFP_2010_11" localSheetId="44">'4013 updated'!$B$4</definedName>
    <definedName name="Based_on_the_Second_Calculation_of_the_FEFP_2010_11" localSheetId="45">'4020 updated'!$B$4</definedName>
    <definedName name="Based_on_the_Second_Calculation_of_the_FEFP_2010_11" localSheetId="46">'4021 updated'!$B$4</definedName>
    <definedName name="Based_on_the_Second_Calculation_of_the_FEFP_2010_11" localSheetId="47">'4037 updated'!$B$4</definedName>
    <definedName name="Based_on_the_Second_Calculation_of_the_FEFP_2010_11" localSheetId="48">#REF!</definedName>
    <definedName name="Based_on_the_Second_Calculation_of_the_FEFP_2010_11" localSheetId="49">'4041 updated'!$B$4</definedName>
    <definedName name="Based_on_the_Second_Calculation_of_the_FEFP_2010_11" localSheetId="50">'4050 updated'!$B$4</definedName>
    <definedName name="Based_on_the_Second_Calculation_of_the_FEFP_2010_11" localSheetId="51">'4051 updated'!$B$4</definedName>
    <definedName name="Based_on_the_Second_Calculation_of_the_FEFP_2010_11" localSheetId="52">'4061 updated'!$B$4</definedName>
    <definedName name="Based_on_the_Second_Calculation_of_the_FEFP_2010_11" localSheetId="53">'4070'!$B$4</definedName>
    <definedName name="Based_on_the_Second_Calculation_of_the_FEFP_2010_11" localSheetId="54">'4072 updated'!$B$4</definedName>
    <definedName name="Based_on_the_Second_Calculation_of_the_FEFP_2010_11" localSheetId="1">#REF!</definedName>
    <definedName name="Based_on_the_Second_Calculation_of_the_FEFP_2010_11" localSheetId="0">#REF!</definedName>
    <definedName name="Based_on_the_Second_Calculation_of_the_FEFP_2010_11" localSheetId="2">Notes!#REF!</definedName>
    <definedName name="Based_on_the_Second_Calculation_of_the_FEFP_2010_11">#REF!</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54"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_grp1" localSheetId="11">[3]SUMMARY!#REF!</definedName>
    <definedName name="d_grp1" localSheetId="35">[3]SUMMARY!#REF!</definedName>
    <definedName name="d_grp1" localSheetId="52">[3]SUMMARY!#REF!</definedName>
    <definedName name="d_grp1">[3]SUMMARY!#REF!</definedName>
    <definedName name="DCD" localSheetId="3">'0054'!$G$46</definedName>
    <definedName name="DCD" localSheetId="4">'0642'!$G$46</definedName>
    <definedName name="DCD" localSheetId="5">'0664'!$G$46</definedName>
    <definedName name="DCD" localSheetId="6">'1461'!$G$46</definedName>
    <definedName name="DCD" localSheetId="7">'1571 updated'!$G$46</definedName>
    <definedName name="DCD" localSheetId="8">'2521'!$G$46</definedName>
    <definedName name="DCD" localSheetId="9">'2531'!$G$46</definedName>
    <definedName name="DCD" localSheetId="10">'2641 updated'!$G$46</definedName>
    <definedName name="DCD" localSheetId="11">'2791 updated'!$G$46</definedName>
    <definedName name="DCD" localSheetId="12">'2801 updated'!$G$46</definedName>
    <definedName name="DCD" localSheetId="13">'2911 updated'!$G$46</definedName>
    <definedName name="DCD" localSheetId="14">'2941 updated'!$G$46</definedName>
    <definedName name="DCD" localSheetId="15">'3083 updated'!$G$46</definedName>
    <definedName name="DCD" localSheetId="16">'3345 updated'!$G$46</definedName>
    <definedName name="DCD" localSheetId="17">'3347'!$G$46</definedName>
    <definedName name="DCD" localSheetId="18">'3381 updated'!$G$46</definedName>
    <definedName name="DCD" localSheetId="19">'3382 updated'!$G$46</definedName>
    <definedName name="DCD" localSheetId="20">'3384'!$G$46</definedName>
    <definedName name="DCD" localSheetId="21">'3385'!$G$46</definedName>
    <definedName name="DCD" localSheetId="22">'3386'!$G$46</definedName>
    <definedName name="DCD" localSheetId="23">'3391 updated'!$G$46</definedName>
    <definedName name="DCD" localSheetId="24">'3394 updated'!$G$46</definedName>
    <definedName name="DCD" localSheetId="25">'3395 updated'!$G$46</definedName>
    <definedName name="DCD" localSheetId="26">'3396'!$G$46</definedName>
    <definedName name="DCD" localSheetId="27">'3398'!$G$46</definedName>
    <definedName name="DCD" localSheetId="28">'3400 updated'!$G$46</definedName>
    <definedName name="DCD" localSheetId="29">'3401'!$G$46</definedName>
    <definedName name="DCD" localSheetId="30">'3413 updated'!$G$46</definedName>
    <definedName name="DCD" localSheetId="31">'3421'!$G$46</definedName>
    <definedName name="DCD" localSheetId="32">'3431 updated'!$G$46</definedName>
    <definedName name="DCD" localSheetId="33">'3441 updated'!$G$46</definedName>
    <definedName name="DCD" localSheetId="34">'3443'!$G$46</definedName>
    <definedName name="DCD" localSheetId="35">'3924 updated'!$G$46</definedName>
    <definedName name="DCD" localSheetId="36">'3941 updated'!$G$46</definedName>
    <definedName name="DCD" localSheetId="37">'3961 updated'!$G$46</definedName>
    <definedName name="DCD" localSheetId="38">'3971 updated'!$G$46</definedName>
    <definedName name="DCD" localSheetId="39">'4000 updated'!$G$46</definedName>
    <definedName name="DCD" localSheetId="40">'4001 updated'!$G$46</definedName>
    <definedName name="DCD" localSheetId="41">'4002 updated'!$G$46</definedName>
    <definedName name="DCD" localSheetId="42">'4010 updated'!$G$46</definedName>
    <definedName name="DCD" localSheetId="43">'4012 updated'!$G$46</definedName>
    <definedName name="DCD" localSheetId="44">'4013 updated'!$G$46</definedName>
    <definedName name="DCD" localSheetId="45">'4020 updated'!$G$46</definedName>
    <definedName name="DCD" localSheetId="46">'4021 updated'!$G$46</definedName>
    <definedName name="DCD" localSheetId="47">'4037 updated'!$G$46</definedName>
    <definedName name="DCD" localSheetId="48">#REF!</definedName>
    <definedName name="DCD" localSheetId="49">'4041 updated'!$G$46</definedName>
    <definedName name="DCD" localSheetId="50">'4050 updated'!$G$46</definedName>
    <definedName name="DCD" localSheetId="51">'4051 updated'!$G$46</definedName>
    <definedName name="DCD" localSheetId="52">'4061 updated'!$G$46</definedName>
    <definedName name="DCD" localSheetId="53">'4070'!$G$46</definedName>
    <definedName name="DCD" localSheetId="54">'4072 updated'!$G$46</definedName>
    <definedName name="DCD" localSheetId="1">#REF!</definedName>
    <definedName name="DCD" localSheetId="0">#REF!</definedName>
    <definedName name="DCD" localSheetId="2">Notes!#REF!</definedName>
    <definedName name="DCD">#REF!</definedName>
    <definedName name="Discretionary_Tax_Compression_0.25_mills" localSheetId="11">'[2] Detail 2014-15 Conf FEFP'!#REF!</definedName>
    <definedName name="Discretionary_Tax_Compression_0.25_mills" localSheetId="20">'[2] Detail 2014-15 Conf FEFP'!#REF!</definedName>
    <definedName name="Discretionary_Tax_Compression_0.25_mills" localSheetId="35">'[2] Detail 2014-15 Conf FEFP'!#REF!</definedName>
    <definedName name="Discretionary_Tax_Compression_0.25_mills" localSheetId="52">'[2] Detail 2014-15 Conf FEFP'!#REF!</definedName>
    <definedName name="Discretionary_Tax_Compression_0.25_mills">'[2] Detail 2014-15 Conf FEFP'!#REF!</definedName>
    <definedName name="District_Cost_Differential" localSheetId="3">'0054'!$I$7</definedName>
    <definedName name="District_Cost_Differential" localSheetId="4">'0642'!$I$7</definedName>
    <definedName name="District_Cost_Differential" localSheetId="5">'0664'!$I$7</definedName>
    <definedName name="District_Cost_Differential" localSheetId="6">'1461'!$I$7</definedName>
    <definedName name="District_Cost_Differential" localSheetId="7">'1571 updated'!$I$7</definedName>
    <definedName name="District_Cost_Differential" localSheetId="8">'2521'!$I$7</definedName>
    <definedName name="District_Cost_Differential" localSheetId="9">'2531'!$I$7</definedName>
    <definedName name="District_Cost_Differential" localSheetId="10">'2641 updated'!$I$7</definedName>
    <definedName name="District_Cost_Differential" localSheetId="11">'2791 updated'!$I$7</definedName>
    <definedName name="District_Cost_Differential" localSheetId="12">'2801 updated'!$I$7</definedName>
    <definedName name="District_Cost_Differential" localSheetId="13">'2911 updated'!$I$7</definedName>
    <definedName name="District_Cost_Differential" localSheetId="14">'2941 updated'!$I$7</definedName>
    <definedName name="District_Cost_Differential" localSheetId="15">'3083 updated'!$I$7</definedName>
    <definedName name="District_Cost_Differential" localSheetId="16">'3345 updated'!$I$7</definedName>
    <definedName name="District_Cost_Differential" localSheetId="17">'3347'!$I$7</definedName>
    <definedName name="District_Cost_Differential" localSheetId="18">'3381 updated'!$I$7</definedName>
    <definedName name="District_Cost_Differential" localSheetId="19">'3382 updated'!$I$7</definedName>
    <definedName name="District_Cost_Differential" localSheetId="20">'3384'!$I$7</definedName>
    <definedName name="District_Cost_Differential" localSheetId="21">'3385'!$I$7</definedName>
    <definedName name="District_Cost_Differential" localSheetId="22">'3386'!$I$7</definedName>
    <definedName name="District_Cost_Differential" localSheetId="23">'3391 updated'!$I$7</definedName>
    <definedName name="District_Cost_Differential" localSheetId="24">'3394 updated'!$I$7</definedName>
    <definedName name="District_Cost_Differential" localSheetId="25">'3395 updated'!$I$7</definedName>
    <definedName name="District_Cost_Differential" localSheetId="26">'3396'!$I$7</definedName>
    <definedName name="District_Cost_Differential" localSheetId="27">'3398'!$I$7</definedName>
    <definedName name="District_Cost_Differential" localSheetId="28">'3400 updated'!$I$7</definedName>
    <definedName name="District_Cost_Differential" localSheetId="29">'3401'!$I$7</definedName>
    <definedName name="District_Cost_Differential" localSheetId="30">'3413 updated'!$I$7</definedName>
    <definedName name="District_Cost_Differential" localSheetId="31">'3421'!$I$7</definedName>
    <definedName name="District_Cost_Differential" localSheetId="32">'3431 updated'!$I$7</definedName>
    <definedName name="District_Cost_Differential" localSheetId="33">'3441 updated'!$I$7</definedName>
    <definedName name="District_Cost_Differential" localSheetId="34">'3443'!$I$7</definedName>
    <definedName name="District_Cost_Differential" localSheetId="35">'3924 updated'!$I$7</definedName>
    <definedName name="District_Cost_Differential" localSheetId="36">'3941 updated'!$I$7</definedName>
    <definedName name="District_Cost_Differential" localSheetId="37">'3961 updated'!$I$7</definedName>
    <definedName name="District_Cost_Differential" localSheetId="38">'3971 updated'!$I$7</definedName>
    <definedName name="District_Cost_Differential" localSheetId="39">'4000 updated'!$I$7</definedName>
    <definedName name="District_Cost_Differential" localSheetId="40">'4001 updated'!$I$7</definedName>
    <definedName name="District_Cost_Differential" localSheetId="41">'4002 updated'!$I$7</definedName>
    <definedName name="District_Cost_Differential" localSheetId="42">'4010 updated'!$I$7</definedName>
    <definedName name="District_Cost_Differential" localSheetId="43">'4012 updated'!$I$7</definedName>
    <definedName name="District_Cost_Differential" localSheetId="44">'4013 updated'!$I$7</definedName>
    <definedName name="District_Cost_Differential" localSheetId="45">'4020 updated'!$I$7</definedName>
    <definedName name="District_Cost_Differential" localSheetId="46">'4021 updated'!$I$7</definedName>
    <definedName name="District_Cost_Differential" localSheetId="47">'4037 updated'!$I$7</definedName>
    <definedName name="District_Cost_Differential" localSheetId="48">#REF!</definedName>
    <definedName name="District_Cost_Differential" localSheetId="49">'4041 updated'!$I$7</definedName>
    <definedName name="District_Cost_Differential" localSheetId="50">'4050 updated'!$I$7</definedName>
    <definedName name="District_Cost_Differential" localSheetId="51">'4051 updated'!$I$7</definedName>
    <definedName name="District_Cost_Differential" localSheetId="52">'4061 updated'!$I$7</definedName>
    <definedName name="District_Cost_Differential" localSheetId="53">'4070'!$I$7</definedName>
    <definedName name="District_Cost_Differential" localSheetId="54">'4072 updated'!$I$7</definedName>
    <definedName name="District_Cost_Differential" localSheetId="1">#REF!</definedName>
    <definedName name="District_Cost_Differential" localSheetId="0">#REF!</definedName>
    <definedName name="District_Cost_Differential" localSheetId="2">Notes!#REF!</definedName>
    <definedName name="District_Cost_Differential">#REF!</definedName>
    <definedName name="District_SAI_Allocation" localSheetId="3">'0054'!$B$39</definedName>
    <definedName name="District_SAI_Allocation" localSheetId="4">'0642'!$B$39</definedName>
    <definedName name="District_SAI_Allocation" localSheetId="5">'0664'!$B$39</definedName>
    <definedName name="District_SAI_Allocation" localSheetId="6">'1461'!$B$39</definedName>
    <definedName name="District_SAI_Allocation" localSheetId="7">'1571 updated'!$B$39</definedName>
    <definedName name="District_SAI_Allocation" localSheetId="8">'2521'!$B$39</definedName>
    <definedName name="District_SAI_Allocation" localSheetId="9">'2531'!$B$39</definedName>
    <definedName name="District_SAI_Allocation" localSheetId="10">'2641 updated'!$B$39</definedName>
    <definedName name="District_SAI_Allocation" localSheetId="11">'2791 updated'!$B$39</definedName>
    <definedName name="District_SAI_Allocation" localSheetId="12">'2801 updated'!$B$39</definedName>
    <definedName name="District_SAI_Allocation" localSheetId="13">'2911 updated'!$B$39</definedName>
    <definedName name="District_SAI_Allocation" localSheetId="14">'2941 updated'!$B$39</definedName>
    <definedName name="District_SAI_Allocation" localSheetId="15">'3083 updated'!$B$39</definedName>
    <definedName name="District_SAI_Allocation" localSheetId="16">'3345 updated'!$B$39</definedName>
    <definedName name="District_SAI_Allocation" localSheetId="17">'3347'!$B$39</definedName>
    <definedName name="District_SAI_Allocation" localSheetId="18">'3381 updated'!$B$39</definedName>
    <definedName name="District_SAI_Allocation" localSheetId="19">'3382 updated'!$B$39</definedName>
    <definedName name="District_SAI_Allocation" localSheetId="20">'3384'!$B$39</definedName>
    <definedName name="District_SAI_Allocation" localSheetId="21">'3385'!$B$39</definedName>
    <definedName name="District_SAI_Allocation" localSheetId="22">'3386'!$B$39</definedName>
    <definedName name="District_SAI_Allocation" localSheetId="23">'3391 updated'!$B$39</definedName>
    <definedName name="District_SAI_Allocation" localSheetId="24">'3394 updated'!$B$39</definedName>
    <definedName name="District_SAI_Allocation" localSheetId="25">'3395 updated'!$B$39</definedName>
    <definedName name="District_SAI_Allocation" localSheetId="26">'3396'!$B$39</definedName>
    <definedName name="District_SAI_Allocation" localSheetId="27">'3398'!$B$39</definedName>
    <definedName name="District_SAI_Allocation" localSheetId="28">'3400 updated'!$B$39</definedName>
    <definedName name="District_SAI_Allocation" localSheetId="29">'3401'!$B$39</definedName>
    <definedName name="District_SAI_Allocation" localSheetId="30">'3413 updated'!$B$39</definedName>
    <definedName name="District_SAI_Allocation" localSheetId="31">'3421'!$B$39</definedName>
    <definedName name="District_SAI_Allocation" localSheetId="32">'3431 updated'!$B$39</definedName>
    <definedName name="District_SAI_Allocation" localSheetId="33">'3441 updated'!$B$39</definedName>
    <definedName name="District_SAI_Allocation" localSheetId="34">'3443'!$B$39</definedName>
    <definedName name="District_SAI_Allocation" localSheetId="35">'3924 updated'!$B$39</definedName>
    <definedName name="District_SAI_Allocation" localSheetId="36">'3941 updated'!$B$39</definedName>
    <definedName name="District_SAI_Allocation" localSheetId="37">'3961 updated'!$B$39</definedName>
    <definedName name="District_SAI_Allocation" localSheetId="38">'3971 updated'!$B$39</definedName>
    <definedName name="District_SAI_Allocation" localSheetId="39">'4000 updated'!$B$39</definedName>
    <definedName name="District_SAI_Allocation" localSheetId="40">'4001 updated'!$B$39</definedName>
    <definedName name="District_SAI_Allocation" localSheetId="41">'4002 updated'!$B$39</definedName>
    <definedName name="District_SAI_Allocation" localSheetId="42">'4010 updated'!$B$39</definedName>
    <definedName name="District_SAI_Allocation" localSheetId="43">'4012 updated'!$B$39</definedName>
    <definedName name="District_SAI_Allocation" localSheetId="44">'4013 updated'!$B$39</definedName>
    <definedName name="District_SAI_Allocation" localSheetId="45">'4020 updated'!$B$39</definedName>
    <definedName name="District_SAI_Allocation" localSheetId="46">'4021 updated'!$B$39</definedName>
    <definedName name="District_SAI_Allocation" localSheetId="47">'4037 updated'!$B$39</definedName>
    <definedName name="District_SAI_Allocation" localSheetId="48">#REF!</definedName>
    <definedName name="District_SAI_Allocation" localSheetId="49">'4041 updated'!$B$39</definedName>
    <definedName name="District_SAI_Allocation" localSheetId="50">'4050 updated'!$B$39</definedName>
    <definedName name="District_SAI_Allocation" localSheetId="51">'4051 updated'!$B$39</definedName>
    <definedName name="District_SAI_Allocation" localSheetId="52">'4061 updated'!$B$39</definedName>
    <definedName name="District_SAI_Allocation" localSheetId="53">'4070'!$B$39</definedName>
    <definedName name="District_SAI_Allocation" localSheetId="54">'4072 updated'!$B$39</definedName>
    <definedName name="District_SAI_Allocation" localSheetId="1">#REF!</definedName>
    <definedName name="District_SAI_Allocation" localSheetId="0">#REF!</definedName>
    <definedName name="District_SAI_Allocation" localSheetId="2">Notes!#REF!</definedName>
    <definedName name="District_SAI_Allocation">#REF!</definedName>
    <definedName name="divided_by_district_FTE" localSheetId="3">'0054'!$B$40</definedName>
    <definedName name="divided_by_district_FTE" localSheetId="4">'0642'!$B$40</definedName>
    <definedName name="divided_by_district_FTE" localSheetId="5">'0664'!$B$40</definedName>
    <definedName name="divided_by_district_FTE" localSheetId="6">'1461'!$B$40</definedName>
    <definedName name="divided_by_district_FTE" localSheetId="7">'1571 updated'!$B$40</definedName>
    <definedName name="divided_by_district_FTE" localSheetId="8">'2521'!$B$40</definedName>
    <definedName name="divided_by_district_FTE" localSheetId="9">'2531'!$B$40</definedName>
    <definedName name="divided_by_district_FTE" localSheetId="10">'2641 updated'!$B$40</definedName>
    <definedName name="divided_by_district_FTE" localSheetId="11">'2791 updated'!$B$40</definedName>
    <definedName name="divided_by_district_FTE" localSheetId="12">'2801 updated'!$B$40</definedName>
    <definedName name="divided_by_district_FTE" localSheetId="13">'2911 updated'!$B$40</definedName>
    <definedName name="divided_by_district_FTE" localSheetId="14">'2941 updated'!$B$40</definedName>
    <definedName name="divided_by_district_FTE" localSheetId="15">'3083 updated'!$B$40</definedName>
    <definedName name="divided_by_district_FTE" localSheetId="16">'3345 updated'!$B$40</definedName>
    <definedName name="divided_by_district_FTE" localSheetId="17">'3347'!$B$40</definedName>
    <definedName name="divided_by_district_FTE" localSheetId="18">'3381 updated'!$B$40</definedName>
    <definedName name="divided_by_district_FTE" localSheetId="19">'3382 updated'!$B$40</definedName>
    <definedName name="divided_by_district_FTE" localSheetId="20">'3384'!$B$40</definedName>
    <definedName name="divided_by_district_FTE" localSheetId="21">'3385'!$B$40</definedName>
    <definedName name="divided_by_district_FTE" localSheetId="22">'3386'!$B$40</definedName>
    <definedName name="divided_by_district_FTE" localSheetId="23">'3391 updated'!$B$40</definedName>
    <definedName name="divided_by_district_FTE" localSheetId="24">'3394 updated'!$B$40</definedName>
    <definedName name="divided_by_district_FTE" localSheetId="25">'3395 updated'!$B$40</definedName>
    <definedName name="divided_by_district_FTE" localSheetId="26">'3396'!$B$40</definedName>
    <definedName name="divided_by_district_FTE" localSheetId="27">'3398'!$B$40</definedName>
    <definedName name="divided_by_district_FTE" localSheetId="28">'3400 updated'!$B$40</definedName>
    <definedName name="divided_by_district_FTE" localSheetId="29">'3401'!$B$40</definedName>
    <definedName name="divided_by_district_FTE" localSheetId="30">'3413 updated'!$B$40</definedName>
    <definedName name="divided_by_district_FTE" localSheetId="31">'3421'!$B$40</definedName>
    <definedName name="divided_by_district_FTE" localSheetId="32">'3431 updated'!$B$40</definedName>
    <definedName name="divided_by_district_FTE" localSheetId="33">'3441 updated'!$B$40</definedName>
    <definedName name="divided_by_district_FTE" localSheetId="34">'3443'!$B$40</definedName>
    <definedName name="divided_by_district_FTE" localSheetId="35">'3924 updated'!$B$40</definedName>
    <definedName name="divided_by_district_FTE" localSheetId="36">'3941 updated'!$B$40</definedName>
    <definedName name="divided_by_district_FTE" localSheetId="37">'3961 updated'!$B$40</definedName>
    <definedName name="divided_by_district_FTE" localSheetId="38">'3971 updated'!$B$40</definedName>
    <definedName name="divided_by_district_FTE" localSheetId="39">'4000 updated'!$B$40</definedName>
    <definedName name="divided_by_district_FTE" localSheetId="40">'4001 updated'!$B$40</definedName>
    <definedName name="divided_by_district_FTE" localSheetId="41">'4002 updated'!$B$40</definedName>
    <definedName name="divided_by_district_FTE" localSheetId="42">'4010 updated'!$B$40</definedName>
    <definedName name="divided_by_district_FTE" localSheetId="43">'4012 updated'!$B$40</definedName>
    <definedName name="divided_by_district_FTE" localSheetId="44">'4013 updated'!$B$40</definedName>
    <definedName name="divided_by_district_FTE" localSheetId="45">'4020 updated'!$B$40</definedName>
    <definedName name="divided_by_district_FTE" localSheetId="46">'4021 updated'!$B$40</definedName>
    <definedName name="divided_by_district_FTE" localSheetId="47">'4037 updated'!$B$40</definedName>
    <definedName name="divided_by_district_FTE" localSheetId="48">#REF!</definedName>
    <definedName name="divided_by_district_FTE" localSheetId="49">'4041 updated'!$B$40</definedName>
    <definedName name="divided_by_district_FTE" localSheetId="50">'4050 updated'!$B$40</definedName>
    <definedName name="divided_by_district_FTE" localSheetId="51">'4051 updated'!$B$40</definedName>
    <definedName name="divided_by_district_FTE" localSheetId="52">'4061 updated'!$B$40</definedName>
    <definedName name="divided_by_district_FTE" localSheetId="53">'4070'!$B$40</definedName>
    <definedName name="divided_by_district_FTE" localSheetId="54">'4072 updated'!$B$40</definedName>
    <definedName name="divided_by_district_FTE" localSheetId="1">#REF!</definedName>
    <definedName name="divided_by_district_FTE" localSheetId="0">#REF!</definedName>
    <definedName name="divided_by_district_FTE" localSheetId="2">Notes!#REF!</definedName>
    <definedName name="divided_by_district_FTE">#REF!</definedName>
    <definedName name="Equal_Percent_Adjustment" localSheetId="11">'[2] Detail 2014-15 Conf FEFP'!#REF!</definedName>
    <definedName name="Equal_Percent_Adjustment" localSheetId="20">'[2] Detail 2014-15 Conf FEFP'!#REF!</definedName>
    <definedName name="Equal_Percent_Adjustment" localSheetId="35">'[2] Detail 2014-15 Conf FEFP'!#REF!</definedName>
    <definedName name="Equal_Percent_Adjustment" localSheetId="52">'[2] Detail 2014-15 Conf FEFP'!#REF!</definedName>
    <definedName name="Equal_Percent_Adjustment">'[2] Detail 2014-15 Conf FEFP'!#REF!</definedName>
    <definedName name="FTE" localSheetId="3">'0054'!$G$27</definedName>
    <definedName name="FTE" localSheetId="4">'0642'!$G$27</definedName>
    <definedName name="FTE" localSheetId="5">'0664'!$G$27</definedName>
    <definedName name="FTE" localSheetId="6">'1461'!$G$27</definedName>
    <definedName name="FTE" localSheetId="7">'1571 updated'!$G$27</definedName>
    <definedName name="FTE" localSheetId="8">'2521'!$G$27</definedName>
    <definedName name="FTE" localSheetId="9">'2531'!$G$27</definedName>
    <definedName name="FTE" localSheetId="10">'2641 updated'!$G$27</definedName>
    <definedName name="FTE" localSheetId="11">'2791 updated'!$G$27</definedName>
    <definedName name="FTE" localSheetId="12">'2801 updated'!$G$27</definedName>
    <definedName name="FTE" localSheetId="13">'2911 updated'!$G$27</definedName>
    <definedName name="FTE" localSheetId="14">'2941 updated'!$G$27</definedName>
    <definedName name="FTE" localSheetId="15">'3083 updated'!$G$27</definedName>
    <definedName name="FTE" localSheetId="16">'3345 updated'!$G$27</definedName>
    <definedName name="FTE" localSheetId="17">'3347'!$G$27</definedName>
    <definedName name="FTE" localSheetId="18">'3381 updated'!$G$27</definedName>
    <definedName name="FTE" localSheetId="19">'3382 updated'!$G$27</definedName>
    <definedName name="FTE" localSheetId="20">'3384'!$G$27</definedName>
    <definedName name="FTE" localSheetId="21">'3385'!$G$27</definedName>
    <definedName name="FTE" localSheetId="22">'3386'!$G$27</definedName>
    <definedName name="FTE" localSheetId="23">'3391 updated'!$G$27</definedName>
    <definedName name="FTE" localSheetId="24">'3394 updated'!$G$27</definedName>
    <definedName name="FTE" localSheetId="25">'3395 updated'!$G$27</definedName>
    <definedName name="FTE" localSheetId="26">'3396'!$G$27</definedName>
    <definedName name="FTE" localSheetId="27">'3398'!$G$27</definedName>
    <definedName name="FTE" localSheetId="28">'3400 updated'!$G$27</definedName>
    <definedName name="FTE" localSheetId="29">'3401'!$G$27</definedName>
    <definedName name="FTE" localSheetId="30">'3413 updated'!$G$27</definedName>
    <definedName name="FTE" localSheetId="31">'3421'!$G$27</definedName>
    <definedName name="FTE" localSheetId="32">'3431 updated'!$G$27</definedName>
    <definedName name="FTE" localSheetId="33">'3441 updated'!$G$27</definedName>
    <definedName name="FTE" localSheetId="34">'3443'!$G$27</definedName>
    <definedName name="FTE" localSheetId="35">'3924 updated'!$G$27</definedName>
    <definedName name="FTE" localSheetId="36">'3941 updated'!$G$27</definedName>
    <definedName name="FTE" localSheetId="37">'3961 updated'!$G$27</definedName>
    <definedName name="FTE" localSheetId="38">'3971 updated'!$G$27</definedName>
    <definedName name="FTE" localSheetId="39">'4000 updated'!$G$27</definedName>
    <definedName name="FTE" localSheetId="40">'4001 updated'!$G$27</definedName>
    <definedName name="FTE" localSheetId="41">'4002 updated'!$G$27</definedName>
    <definedName name="FTE" localSheetId="42">'4010 updated'!$G$27</definedName>
    <definedName name="FTE" localSheetId="43">'4012 updated'!$G$27</definedName>
    <definedName name="FTE" localSheetId="44">'4013 updated'!$G$27</definedName>
    <definedName name="FTE" localSheetId="45">'4020 updated'!$G$27</definedName>
    <definedName name="FTE" localSheetId="46">'4021 updated'!$G$27</definedName>
    <definedName name="FTE" localSheetId="47">'4037 updated'!$G$27</definedName>
    <definedName name="FTE" localSheetId="48">#REF!</definedName>
    <definedName name="FTE" localSheetId="49">'4041 updated'!$G$27</definedName>
    <definedName name="FTE" localSheetId="50">'4050 updated'!$G$27</definedName>
    <definedName name="FTE" localSheetId="51">'4051 updated'!$G$27</definedName>
    <definedName name="FTE" localSheetId="52">'4061 updated'!$G$27</definedName>
    <definedName name="FTE" localSheetId="53">'4070'!$G$27</definedName>
    <definedName name="FTE" localSheetId="54">'4072 updated'!$G$27</definedName>
    <definedName name="FTE" localSheetId="1">#REF!</definedName>
    <definedName name="FTE" localSheetId="0">#REF!</definedName>
    <definedName name="FTE" localSheetId="2">Notes!#REF!</definedName>
    <definedName name="FTE">#REF!</definedName>
    <definedName name="Grade_Level" localSheetId="3">'0054'!$I$27</definedName>
    <definedName name="Grade_Level" localSheetId="4">'0642'!$I$27</definedName>
    <definedName name="Grade_Level" localSheetId="5">'0664'!$I$27</definedName>
    <definedName name="Grade_Level" localSheetId="6">'1461'!$I$27</definedName>
    <definedName name="Grade_Level" localSheetId="7">'1571 updated'!$I$27</definedName>
    <definedName name="Grade_Level" localSheetId="8">'2521'!$I$27</definedName>
    <definedName name="Grade_Level" localSheetId="9">'2531'!$I$27</definedName>
    <definedName name="Grade_Level" localSheetId="10">'2641 updated'!$I$27</definedName>
    <definedName name="Grade_Level" localSheetId="11">'2791 updated'!$I$27</definedName>
    <definedName name="Grade_Level" localSheetId="12">'2801 updated'!$I$27</definedName>
    <definedName name="Grade_Level" localSheetId="13">'2911 updated'!$I$27</definedName>
    <definedName name="Grade_Level" localSheetId="14">'2941 updated'!$I$27</definedName>
    <definedName name="Grade_Level" localSheetId="15">'3083 updated'!$I$27</definedName>
    <definedName name="Grade_Level" localSheetId="16">'3345 updated'!$I$27</definedName>
    <definedName name="Grade_Level" localSheetId="17">'3347'!$I$27</definedName>
    <definedName name="Grade_Level" localSheetId="18">'3381 updated'!$I$27</definedName>
    <definedName name="Grade_Level" localSheetId="19">'3382 updated'!$I$27</definedName>
    <definedName name="Grade_Level" localSheetId="20">'3384'!$I$27</definedName>
    <definedName name="Grade_Level" localSheetId="21">'3385'!$I$27</definedName>
    <definedName name="Grade_Level" localSheetId="22">'3386'!$I$27</definedName>
    <definedName name="Grade_Level" localSheetId="23">'3391 updated'!$I$27</definedName>
    <definedName name="Grade_Level" localSheetId="24">'3394 updated'!$I$27</definedName>
    <definedName name="Grade_Level" localSheetId="25">'3395 updated'!$I$27</definedName>
    <definedName name="Grade_Level" localSheetId="26">'3396'!$I$27</definedName>
    <definedName name="Grade_Level" localSheetId="27">'3398'!$I$27</definedName>
    <definedName name="Grade_Level" localSheetId="28">'3400 updated'!$I$27</definedName>
    <definedName name="Grade_Level" localSheetId="29">'3401'!$I$27</definedName>
    <definedName name="Grade_Level" localSheetId="30">'3413 updated'!$I$27</definedName>
    <definedName name="Grade_Level" localSheetId="31">'3421'!$I$27</definedName>
    <definedName name="Grade_Level" localSheetId="32">'3431 updated'!$I$27</definedName>
    <definedName name="Grade_Level" localSheetId="33">'3441 updated'!$I$27</definedName>
    <definedName name="Grade_Level" localSheetId="34">'3443'!$I$27</definedName>
    <definedName name="Grade_Level" localSheetId="35">'3924 updated'!$I$27</definedName>
    <definedName name="Grade_Level" localSheetId="36">'3941 updated'!$I$27</definedName>
    <definedName name="Grade_Level" localSheetId="37">'3961 updated'!$I$27</definedName>
    <definedName name="Grade_Level" localSheetId="38">'3971 updated'!$I$27</definedName>
    <definedName name="Grade_Level" localSheetId="39">'4000 updated'!$I$27</definedName>
    <definedName name="Grade_Level" localSheetId="40">'4001 updated'!$I$27</definedName>
    <definedName name="Grade_Level" localSheetId="41">'4002 updated'!$I$27</definedName>
    <definedName name="Grade_Level" localSheetId="42">'4010 updated'!$I$27</definedName>
    <definedName name="Grade_Level" localSheetId="43">'4012 updated'!$I$27</definedName>
    <definedName name="Grade_Level" localSheetId="44">'4013 updated'!$I$27</definedName>
    <definedName name="Grade_Level" localSheetId="45">'4020 updated'!$I$27</definedName>
    <definedName name="Grade_Level" localSheetId="46">'4021 updated'!$I$27</definedName>
    <definedName name="Grade_Level" localSheetId="47">'4037 updated'!$I$27</definedName>
    <definedName name="Grade_Level" localSheetId="48">#REF!</definedName>
    <definedName name="Grade_Level" localSheetId="49">'4041 updated'!$I$27</definedName>
    <definedName name="Grade_Level" localSheetId="50">'4050 updated'!$I$27</definedName>
    <definedName name="Grade_Level" localSheetId="51">'4051 updated'!$I$27</definedName>
    <definedName name="Grade_Level" localSheetId="52">'4061 updated'!$I$27</definedName>
    <definedName name="Grade_Level" localSheetId="53">'4070'!$I$27</definedName>
    <definedName name="Grade_Level" localSheetId="54">'4072 updated'!$I$27</definedName>
    <definedName name="Grade_Level" localSheetId="1">#REF!</definedName>
    <definedName name="Grade_Level" localSheetId="0">#REF!</definedName>
    <definedName name="Grade_Level" localSheetId="2">Notes!#REF!</definedName>
    <definedName name="Grade_Level">#REF!</definedName>
    <definedName name="Guarantee_Per_Student" localSheetId="3">'0054'!$K$27</definedName>
    <definedName name="Guarantee_Per_Student" localSheetId="4">'0642'!$K$27</definedName>
    <definedName name="Guarantee_Per_Student" localSheetId="5">'0664'!$K$27</definedName>
    <definedName name="Guarantee_Per_Student" localSheetId="6">'1461'!$K$27</definedName>
    <definedName name="Guarantee_Per_Student" localSheetId="7">'1571 updated'!$K$27</definedName>
    <definedName name="Guarantee_Per_Student" localSheetId="8">'2521'!$K$27</definedName>
    <definedName name="Guarantee_Per_Student" localSheetId="9">'2531'!$K$27</definedName>
    <definedName name="Guarantee_Per_Student" localSheetId="10">'2641 updated'!$K$27</definedName>
    <definedName name="Guarantee_Per_Student" localSheetId="11">'2791 updated'!$K$27</definedName>
    <definedName name="Guarantee_Per_Student" localSheetId="12">'2801 updated'!$K$27</definedName>
    <definedName name="Guarantee_Per_Student" localSheetId="13">'2911 updated'!$K$27</definedName>
    <definedName name="Guarantee_Per_Student" localSheetId="14">'2941 updated'!$K$27</definedName>
    <definedName name="Guarantee_Per_Student" localSheetId="15">'3083 updated'!$K$27</definedName>
    <definedName name="Guarantee_Per_Student" localSheetId="16">'3345 updated'!$K$27</definedName>
    <definedName name="Guarantee_Per_Student" localSheetId="17">'3347'!$K$27</definedName>
    <definedName name="Guarantee_Per_Student" localSheetId="18">'3381 updated'!$K$27</definedName>
    <definedName name="Guarantee_Per_Student" localSheetId="19">'3382 updated'!$K$27</definedName>
    <definedName name="Guarantee_Per_Student" localSheetId="20">'3384'!$K$27</definedName>
    <definedName name="Guarantee_Per_Student" localSheetId="21">'3385'!$K$27</definedName>
    <definedName name="Guarantee_Per_Student" localSheetId="22">'3386'!$K$27</definedName>
    <definedName name="Guarantee_Per_Student" localSheetId="23">'3391 updated'!$K$27</definedName>
    <definedName name="Guarantee_Per_Student" localSheetId="24">'3394 updated'!$K$27</definedName>
    <definedName name="Guarantee_Per_Student" localSheetId="25">'3395 updated'!$K$27</definedName>
    <definedName name="Guarantee_Per_Student" localSheetId="26">'3396'!$K$27</definedName>
    <definedName name="Guarantee_Per_Student" localSheetId="27">'3398'!$K$27</definedName>
    <definedName name="Guarantee_Per_Student" localSheetId="28">'3400 updated'!$K$27</definedName>
    <definedName name="Guarantee_Per_Student" localSheetId="29">'3401'!$K$27</definedName>
    <definedName name="Guarantee_Per_Student" localSheetId="30">'3413 updated'!$K$27</definedName>
    <definedName name="Guarantee_Per_Student" localSheetId="31">'3421'!$K$27</definedName>
    <definedName name="Guarantee_Per_Student" localSheetId="32">'3431 updated'!$K$27</definedName>
    <definedName name="Guarantee_Per_Student" localSheetId="33">'3441 updated'!$K$27</definedName>
    <definedName name="Guarantee_Per_Student" localSheetId="34">'3443'!$K$27</definedName>
    <definedName name="Guarantee_Per_Student" localSheetId="35">'3924 updated'!$K$27</definedName>
    <definedName name="Guarantee_Per_Student" localSheetId="36">'3941 updated'!$K$27</definedName>
    <definedName name="Guarantee_Per_Student" localSheetId="37">'3961 updated'!$K$27</definedName>
    <definedName name="Guarantee_Per_Student" localSheetId="38">'3971 updated'!$K$27</definedName>
    <definedName name="Guarantee_Per_Student" localSheetId="39">'4000 updated'!$K$27</definedName>
    <definedName name="Guarantee_Per_Student" localSheetId="40">'4001 updated'!$K$27</definedName>
    <definedName name="Guarantee_Per_Student" localSheetId="41">'4002 updated'!$K$27</definedName>
    <definedName name="Guarantee_Per_Student" localSheetId="42">'4010 updated'!$K$27</definedName>
    <definedName name="Guarantee_Per_Student" localSheetId="43">'4012 updated'!$K$27</definedName>
    <definedName name="Guarantee_Per_Student" localSheetId="44">'4013 updated'!$K$27</definedName>
    <definedName name="Guarantee_Per_Student" localSheetId="45">'4020 updated'!$K$27</definedName>
    <definedName name="Guarantee_Per_Student" localSheetId="46">'4021 updated'!$K$27</definedName>
    <definedName name="Guarantee_Per_Student" localSheetId="47">'4037 updated'!$K$27</definedName>
    <definedName name="Guarantee_Per_Student" localSheetId="48">#REF!</definedName>
    <definedName name="Guarantee_Per_Student" localSheetId="49">'4041 updated'!$K$27</definedName>
    <definedName name="Guarantee_Per_Student" localSheetId="50">'4050 updated'!$K$27</definedName>
    <definedName name="Guarantee_Per_Student" localSheetId="51">'4051 updated'!$K$27</definedName>
    <definedName name="Guarantee_Per_Student" localSheetId="52">'4061 updated'!$K$27</definedName>
    <definedName name="Guarantee_Per_Student" localSheetId="53">'4070'!$K$27</definedName>
    <definedName name="Guarantee_Per_Student" localSheetId="54">'4072 updated'!$K$27</definedName>
    <definedName name="Guarantee_Per_Student" localSheetId="1">#REF!</definedName>
    <definedName name="Guarantee_Per_Student" localSheetId="0">#REF!</definedName>
    <definedName name="Guarantee_Per_Student" localSheetId="2">Notes!#REF!</definedName>
    <definedName name="Guarantee_Per_Student">#REF!</definedName>
    <definedName name="HTML_CodePage" hidden="1">1252</definedName>
    <definedName name="HTML_Control" localSheetId="3" hidden="1">{"'AssumptionsHTML'!$B$9:$E$357","'SummationHTML'!$A$4:$J$93","'Difference'!$A$11:$K$101","'DifferenceFTE'!$A$11:$K$101","'Detail1'!$A$11:$I$97","'Detail2'!$A$11:$J$97","'Detail3'!$A$11:$J$97","'Categorical1'!$A$11:$L$97"}</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localSheetId="50" hidden="1">{"'AssumptionsHTML'!$B$9:$E$357","'SummationHTML'!$A$4:$J$93","'Difference'!$A$11:$K$101","'DifferenceFTE'!$A$11:$K$101","'Detail1'!$A$11:$I$97","'Detail2'!$A$11:$J$97","'Detail3'!$A$11:$J$97","'Categorical1'!$A$11:$L$97"}</definedName>
    <definedName name="HTML_Control" localSheetId="51" hidden="1">{"'AssumptionsHTML'!$B$9:$E$357","'SummationHTML'!$A$4:$J$93","'Difference'!$A$11:$K$101","'DifferenceFTE'!$A$11:$K$101","'Detail1'!$A$11:$I$97","'Detail2'!$A$11:$J$97","'Detail3'!$A$11:$J$97","'Categorical1'!$A$11:$L$97"}</definedName>
    <definedName name="HTML_Control" localSheetId="52" hidden="1">{"'AssumptionsHTML'!$B$9:$E$357","'SummationHTML'!$A$4:$J$93","'Difference'!$A$11:$K$101","'DifferenceFTE'!$A$11:$K$101","'Detail1'!$A$11:$I$97","'Detail2'!$A$11:$J$97","'Detail3'!$A$11:$J$97","'Categorical1'!$A$11:$L$97"}</definedName>
    <definedName name="HTML_Control" localSheetId="53" hidden="1">{"'AssumptionsHTML'!$B$9:$E$357","'SummationHTML'!$A$4:$J$93","'Difference'!$A$11:$K$101","'DifferenceFTE'!$A$11:$K$101","'Detail1'!$A$11:$I$97","'Detail2'!$A$11:$J$97","'Detail3'!$A$11:$J$97","'Categorical1'!$A$11:$L$97"}</definedName>
    <definedName name="HTML_Control" localSheetId="54" hidden="1">{"'AssumptionsHTML'!$B$9:$E$357","'SummationHTML'!$A$4:$J$93","'Difference'!$A$11:$K$101","'DifferenceFTE'!$A$11:$K$101","'Detail1'!$A$11:$I$97","'Detail2'!$A$11:$J$97","'Detail3'!$A$11:$J$97","'Categorical1'!$A$11:$L$97"}</definedName>
    <definedName name="HTML_Control" localSheetId="1"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localSheetId="2"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7">#REF!</definedName>
    <definedName name="IDN" localSheetId="10">#REF!</definedName>
    <definedName name="IDN" localSheetId="11">#REF!</definedName>
    <definedName name="IDN" localSheetId="12">#REF!</definedName>
    <definedName name="IDN" localSheetId="13">#REF!</definedName>
    <definedName name="IDN" localSheetId="14">#REF!</definedName>
    <definedName name="IDN" localSheetId="15">#REF!</definedName>
    <definedName name="IDN" localSheetId="16">#REF!</definedName>
    <definedName name="IDN" localSheetId="18">#REF!</definedName>
    <definedName name="IDN" localSheetId="19">#REF!</definedName>
    <definedName name="IDN" localSheetId="20">#REF!</definedName>
    <definedName name="IDN" localSheetId="23">#REF!</definedName>
    <definedName name="IDN" localSheetId="24">#REF!</definedName>
    <definedName name="IDN" localSheetId="25">#REF!</definedName>
    <definedName name="IDN" localSheetId="28">#REF!</definedName>
    <definedName name="IDN" localSheetId="30">#REF!</definedName>
    <definedName name="IDN" localSheetId="32">#REF!</definedName>
    <definedName name="IDN" localSheetId="33">#REF!</definedName>
    <definedName name="IDN" localSheetId="35">#REF!</definedName>
    <definedName name="IDN" localSheetId="36">#REF!</definedName>
    <definedName name="IDN" localSheetId="37">#REF!</definedName>
    <definedName name="IDN" localSheetId="38">#REF!</definedName>
    <definedName name="IDN" localSheetId="39">#REF!</definedName>
    <definedName name="IDN" localSheetId="40">#REF!</definedName>
    <definedName name="IDN" localSheetId="41">#REF!</definedName>
    <definedName name="IDN" localSheetId="42">#REF!</definedName>
    <definedName name="IDN" localSheetId="43">#REF!</definedName>
    <definedName name="IDN" localSheetId="44">#REF!</definedName>
    <definedName name="IDN" localSheetId="45">#REF!</definedName>
    <definedName name="IDN" localSheetId="46">#REF!</definedName>
    <definedName name="IDN" localSheetId="47">#REF!</definedName>
    <definedName name="IDN" localSheetId="48">#REF!</definedName>
    <definedName name="IDN" localSheetId="50">#REF!</definedName>
    <definedName name="IDN" localSheetId="51">#REF!</definedName>
    <definedName name="IDN" localSheetId="52">#REF!</definedName>
    <definedName name="IDN" localSheetId="53">#REF!</definedName>
    <definedName name="IDN" localSheetId="54">#REF!</definedName>
    <definedName name="IDN" localSheetId="1">#REF!</definedName>
    <definedName name="IDN" localSheetId="0">#REF!</definedName>
    <definedName name="IDN">#REF!</definedName>
    <definedName name="IFN" localSheetId="7">#REF!</definedName>
    <definedName name="IFN" localSheetId="10">#REF!</definedName>
    <definedName name="IFN" localSheetId="11">#REF!</definedName>
    <definedName name="IFN" localSheetId="12">#REF!</definedName>
    <definedName name="IFN" localSheetId="13">#REF!</definedName>
    <definedName name="IFN" localSheetId="14">#REF!</definedName>
    <definedName name="IFN" localSheetId="15">#REF!</definedName>
    <definedName name="IFN" localSheetId="16">#REF!</definedName>
    <definedName name="IFN" localSheetId="18">#REF!</definedName>
    <definedName name="IFN" localSheetId="19">#REF!</definedName>
    <definedName name="IFN" localSheetId="20">#REF!</definedName>
    <definedName name="IFN" localSheetId="23">#REF!</definedName>
    <definedName name="IFN" localSheetId="24">#REF!</definedName>
    <definedName name="IFN" localSheetId="25">#REF!</definedName>
    <definedName name="IFN" localSheetId="28">#REF!</definedName>
    <definedName name="IFN" localSheetId="30">#REF!</definedName>
    <definedName name="IFN" localSheetId="32">#REF!</definedName>
    <definedName name="IFN" localSheetId="33">#REF!</definedName>
    <definedName name="IFN" localSheetId="35">#REF!</definedName>
    <definedName name="IFN" localSheetId="36">#REF!</definedName>
    <definedName name="IFN" localSheetId="37">#REF!</definedName>
    <definedName name="IFN" localSheetId="38">#REF!</definedName>
    <definedName name="IFN" localSheetId="39">#REF!</definedName>
    <definedName name="IFN" localSheetId="40">#REF!</definedName>
    <definedName name="IFN" localSheetId="41">#REF!</definedName>
    <definedName name="IFN" localSheetId="42">#REF!</definedName>
    <definedName name="IFN" localSheetId="43">#REF!</definedName>
    <definedName name="IFN" localSheetId="44">#REF!</definedName>
    <definedName name="IFN" localSheetId="45">#REF!</definedName>
    <definedName name="IFN" localSheetId="46">#REF!</definedName>
    <definedName name="IFN" localSheetId="47">#REF!</definedName>
    <definedName name="IFN" localSheetId="48">#REF!</definedName>
    <definedName name="IFN" localSheetId="50">#REF!</definedName>
    <definedName name="IFN" localSheetId="51">#REF!</definedName>
    <definedName name="IFN" localSheetId="52">#REF!</definedName>
    <definedName name="IFN" localSheetId="53">#REF!</definedName>
    <definedName name="IFN" localSheetId="54">#REF!</definedName>
    <definedName name="IFN" localSheetId="1">#REF!</definedName>
    <definedName name="IFN" localSheetId="0">#REF!</definedName>
    <definedName name="IFN">#REF!</definedName>
    <definedName name="LYN" localSheetId="7">#REF!</definedName>
    <definedName name="LYN" localSheetId="10">#REF!</definedName>
    <definedName name="LYN" localSheetId="11">#REF!</definedName>
    <definedName name="LYN" localSheetId="12">#REF!</definedName>
    <definedName name="LYN" localSheetId="13">#REF!</definedName>
    <definedName name="LYN" localSheetId="14">#REF!</definedName>
    <definedName name="LYN" localSheetId="15">#REF!</definedName>
    <definedName name="LYN" localSheetId="16">#REF!</definedName>
    <definedName name="LYN" localSheetId="18">#REF!</definedName>
    <definedName name="LYN" localSheetId="19">#REF!</definedName>
    <definedName name="LYN" localSheetId="20">#REF!</definedName>
    <definedName name="LYN" localSheetId="23">#REF!</definedName>
    <definedName name="LYN" localSheetId="24">#REF!</definedName>
    <definedName name="LYN" localSheetId="25">#REF!</definedName>
    <definedName name="LYN" localSheetId="28">#REF!</definedName>
    <definedName name="LYN" localSheetId="30">#REF!</definedName>
    <definedName name="LYN" localSheetId="32">#REF!</definedName>
    <definedName name="LYN" localSheetId="33">#REF!</definedName>
    <definedName name="LYN" localSheetId="35">#REF!</definedName>
    <definedName name="LYN" localSheetId="36">#REF!</definedName>
    <definedName name="LYN" localSheetId="37">#REF!</definedName>
    <definedName name="LYN" localSheetId="38">#REF!</definedName>
    <definedName name="LYN" localSheetId="39">#REF!</definedName>
    <definedName name="LYN" localSheetId="40">#REF!</definedName>
    <definedName name="LYN" localSheetId="41">#REF!</definedName>
    <definedName name="LYN" localSheetId="42">#REF!</definedName>
    <definedName name="LYN" localSheetId="43">#REF!</definedName>
    <definedName name="LYN" localSheetId="44">#REF!</definedName>
    <definedName name="LYN" localSheetId="45">#REF!</definedName>
    <definedName name="LYN" localSheetId="46">#REF!</definedName>
    <definedName name="LYN" localSheetId="47">#REF!</definedName>
    <definedName name="LYN" localSheetId="48">#REF!</definedName>
    <definedName name="LYN" localSheetId="50">#REF!</definedName>
    <definedName name="LYN" localSheetId="51">#REF!</definedName>
    <definedName name="LYN" localSheetId="52">#REF!</definedName>
    <definedName name="LYN" localSheetId="53">#REF!</definedName>
    <definedName name="LYN" localSheetId="54">#REF!</definedName>
    <definedName name="LYN" localSheetId="1">#REF!</definedName>
    <definedName name="LYN" localSheetId="0">#REF!</definedName>
    <definedName name="LYN">#REF!</definedName>
    <definedName name="Matrix_Level" localSheetId="3">'0054'!$J$27</definedName>
    <definedName name="Matrix_Level" localSheetId="4">'0642'!$J$27</definedName>
    <definedName name="Matrix_Level" localSheetId="5">'0664'!$J$27</definedName>
    <definedName name="Matrix_Level" localSheetId="6">'1461'!$J$27</definedName>
    <definedName name="Matrix_Level" localSheetId="7">'1571 updated'!$J$27</definedName>
    <definedName name="Matrix_Level" localSheetId="8">'2521'!$J$27</definedName>
    <definedName name="Matrix_Level" localSheetId="9">'2531'!$J$27</definedName>
    <definedName name="Matrix_Level" localSheetId="10">'2641 updated'!$J$27</definedName>
    <definedName name="Matrix_Level" localSheetId="11">'2791 updated'!$J$27</definedName>
    <definedName name="Matrix_Level" localSheetId="12">'2801 updated'!$J$27</definedName>
    <definedName name="Matrix_Level" localSheetId="13">'2911 updated'!$J$27</definedName>
    <definedName name="Matrix_Level" localSheetId="14">'2941 updated'!$J$27</definedName>
    <definedName name="Matrix_Level" localSheetId="15">'3083 updated'!$J$27</definedName>
    <definedName name="Matrix_Level" localSheetId="16">'3345 updated'!$J$27</definedName>
    <definedName name="Matrix_Level" localSheetId="17">'3347'!$J$27</definedName>
    <definedName name="Matrix_Level" localSheetId="18">'3381 updated'!$J$27</definedName>
    <definedName name="Matrix_Level" localSheetId="19">'3382 updated'!$J$27</definedName>
    <definedName name="Matrix_Level" localSheetId="20">'3384'!$J$27</definedName>
    <definedName name="Matrix_Level" localSheetId="21">'3385'!$J$27</definedName>
    <definedName name="Matrix_Level" localSheetId="22">'3386'!$J$27</definedName>
    <definedName name="Matrix_Level" localSheetId="23">'3391 updated'!$J$27</definedName>
    <definedName name="Matrix_Level" localSheetId="24">'3394 updated'!$J$27</definedName>
    <definedName name="Matrix_Level" localSheetId="25">'3395 updated'!$J$27</definedName>
    <definedName name="Matrix_Level" localSheetId="26">'3396'!$J$27</definedName>
    <definedName name="Matrix_Level" localSheetId="27">'3398'!$J$27</definedName>
    <definedName name="Matrix_Level" localSheetId="28">'3400 updated'!$J$27</definedName>
    <definedName name="Matrix_Level" localSheetId="29">'3401'!$J$27</definedName>
    <definedName name="Matrix_Level" localSheetId="30">'3413 updated'!$J$27</definedName>
    <definedName name="Matrix_Level" localSheetId="31">'3421'!$J$27</definedName>
    <definedName name="Matrix_Level" localSheetId="32">'3431 updated'!$J$27</definedName>
    <definedName name="Matrix_Level" localSheetId="33">'3441 updated'!$J$27</definedName>
    <definedName name="Matrix_Level" localSheetId="34">'3443'!$J$27</definedName>
    <definedName name="Matrix_Level" localSheetId="35">'3924 updated'!$J$27</definedName>
    <definedName name="Matrix_Level" localSheetId="36">'3941 updated'!$J$27</definedName>
    <definedName name="Matrix_Level" localSheetId="37">'3961 updated'!$J$27</definedName>
    <definedName name="Matrix_Level" localSheetId="38">'3971 updated'!$J$27</definedName>
    <definedName name="Matrix_Level" localSheetId="39">'4000 updated'!$J$27</definedName>
    <definedName name="Matrix_Level" localSheetId="40">'4001 updated'!$J$27</definedName>
    <definedName name="Matrix_Level" localSheetId="41">'4002 updated'!$J$27</definedName>
    <definedName name="Matrix_Level" localSheetId="42">'4010 updated'!$J$27</definedName>
    <definedName name="Matrix_Level" localSheetId="43">'4012 updated'!$J$27</definedName>
    <definedName name="Matrix_Level" localSheetId="44">'4013 updated'!$J$27</definedName>
    <definedName name="Matrix_Level" localSheetId="45">'4020 updated'!$J$27</definedName>
    <definedName name="Matrix_Level" localSheetId="46">'4021 updated'!$J$27</definedName>
    <definedName name="Matrix_Level" localSheetId="47">'4037 updated'!$J$27</definedName>
    <definedName name="Matrix_Level" localSheetId="48">#REF!</definedName>
    <definedName name="Matrix_Level" localSheetId="49">'4041 updated'!$J$27</definedName>
    <definedName name="Matrix_Level" localSheetId="50">'4050 updated'!$J$27</definedName>
    <definedName name="Matrix_Level" localSheetId="51">'4051 updated'!$J$27</definedName>
    <definedName name="Matrix_Level" localSheetId="52">'4061 updated'!$J$27</definedName>
    <definedName name="Matrix_Level" localSheetId="53">'4070'!$J$27</definedName>
    <definedName name="Matrix_Level" localSheetId="54">'4072 updated'!$J$27</definedName>
    <definedName name="Matrix_Level" localSheetId="1">#REF!</definedName>
    <definedName name="Matrix_Level" localSheetId="0">#REF!</definedName>
    <definedName name="Matrix_Level" localSheetId="2">Notes!#REF!</definedName>
    <definedName name="Matrix_Level">#REF!</definedName>
    <definedName name="Number_of_FTE" localSheetId="3">'0054'!$G$8</definedName>
    <definedName name="Number_of_FTE" localSheetId="4">'0642'!$G$8</definedName>
    <definedName name="Number_of_FTE" localSheetId="5">'0664'!$G$8</definedName>
    <definedName name="Number_of_FTE" localSheetId="6">'1461'!$G$8</definedName>
    <definedName name="Number_of_FTE" localSheetId="7">'1571 updated'!$G$8</definedName>
    <definedName name="Number_of_FTE" localSheetId="8">'2521'!$G$8</definedName>
    <definedName name="Number_of_FTE" localSheetId="9">'2531'!$G$8</definedName>
    <definedName name="Number_of_FTE" localSheetId="10">'2641 updated'!$G$8</definedName>
    <definedName name="Number_of_FTE" localSheetId="11">'2791 updated'!$G$8</definedName>
    <definedName name="Number_of_FTE" localSheetId="12">'2801 updated'!$G$8</definedName>
    <definedName name="Number_of_FTE" localSheetId="13">'2911 updated'!$G$8</definedName>
    <definedName name="Number_of_FTE" localSheetId="14">'2941 updated'!$G$8</definedName>
    <definedName name="Number_of_FTE" localSheetId="15">'3083 updated'!$G$8</definedName>
    <definedName name="Number_of_FTE" localSheetId="16">'3345 updated'!$G$8</definedName>
    <definedName name="Number_of_FTE" localSheetId="17">'3347'!$G$8</definedName>
    <definedName name="Number_of_FTE" localSheetId="18">'3381 updated'!$G$8</definedName>
    <definedName name="Number_of_FTE" localSheetId="19">'3382 updated'!$G$8</definedName>
    <definedName name="Number_of_FTE" localSheetId="20">'3384'!$G$8</definedName>
    <definedName name="Number_of_FTE" localSheetId="21">'3385'!$G$8</definedName>
    <definedName name="Number_of_FTE" localSheetId="22">'3386'!$G$8</definedName>
    <definedName name="Number_of_FTE" localSheetId="23">'3391 updated'!$G$8</definedName>
    <definedName name="Number_of_FTE" localSheetId="24">'3394 updated'!$G$8</definedName>
    <definedName name="Number_of_FTE" localSheetId="25">'3395 updated'!$G$8</definedName>
    <definedName name="Number_of_FTE" localSheetId="26">'3396'!$G$8</definedName>
    <definedName name="Number_of_FTE" localSheetId="27">'3398'!$G$8</definedName>
    <definedName name="Number_of_FTE" localSheetId="28">'3400 updated'!$G$8</definedName>
    <definedName name="Number_of_FTE" localSheetId="29">'3401'!$G$8</definedName>
    <definedName name="Number_of_FTE" localSheetId="30">'3413 updated'!$G$8</definedName>
    <definedName name="Number_of_FTE" localSheetId="31">'3421'!$G$8</definedName>
    <definedName name="Number_of_FTE" localSheetId="32">'3431 updated'!$G$8</definedName>
    <definedName name="Number_of_FTE" localSheetId="33">'3441 updated'!$G$8</definedName>
    <definedName name="Number_of_FTE" localSheetId="34">'3443'!$G$8</definedName>
    <definedName name="Number_of_FTE" localSheetId="35">'3924 updated'!$G$8</definedName>
    <definedName name="Number_of_FTE" localSheetId="36">'3941 updated'!$G$8</definedName>
    <definedName name="Number_of_FTE" localSheetId="37">'3961 updated'!$G$8</definedName>
    <definedName name="Number_of_FTE" localSheetId="38">'3971 updated'!$G$8</definedName>
    <definedName name="Number_of_FTE" localSheetId="39">'4000 updated'!$G$8</definedName>
    <definedName name="Number_of_FTE" localSheetId="40">'4001 updated'!$G$8</definedName>
    <definedName name="Number_of_FTE" localSheetId="41">'4002 updated'!$G$8</definedName>
    <definedName name="Number_of_FTE" localSheetId="42">'4010 updated'!$G$8</definedName>
    <definedName name="Number_of_FTE" localSheetId="43">'4012 updated'!$G$8</definedName>
    <definedName name="Number_of_FTE" localSheetId="44">'4013 updated'!$G$8</definedName>
    <definedName name="Number_of_FTE" localSheetId="45">'4020 updated'!$G$8</definedName>
    <definedName name="Number_of_FTE" localSheetId="46">'4021 updated'!$G$8</definedName>
    <definedName name="Number_of_FTE" localSheetId="47">'4037 updated'!$G$8</definedName>
    <definedName name="Number_of_FTE" localSheetId="48">#REF!</definedName>
    <definedName name="Number_of_FTE" localSheetId="49">'4041 updated'!$G$8</definedName>
    <definedName name="Number_of_FTE" localSheetId="50">'4050 updated'!$G$8</definedName>
    <definedName name="Number_of_FTE" localSheetId="51">'4051 updated'!$G$8</definedName>
    <definedName name="Number_of_FTE" localSheetId="52">'4061 updated'!$G$8</definedName>
    <definedName name="Number_of_FTE" localSheetId="53">'4070'!$G$8</definedName>
    <definedName name="Number_of_FTE" localSheetId="54">'4072 updated'!$G$8</definedName>
    <definedName name="Number_of_FTE" localSheetId="1">#REF!</definedName>
    <definedName name="Number_of_FTE" localSheetId="0">#REF!</definedName>
    <definedName name="Number_of_FTE" localSheetId="2">Notes!#REF!</definedName>
    <definedName name="Number_of_FTE">#REF!</definedName>
    <definedName name="NvsASD" localSheetId="3">"V2014-06-30"</definedName>
    <definedName name="NvsASD" localSheetId="4">"V2014-06-30"</definedName>
    <definedName name="NvsASD" localSheetId="5">"V2014-06-30"</definedName>
    <definedName name="NvsASD" localSheetId="6">"V2014-06-30"</definedName>
    <definedName name="NvsASD" localSheetId="7">"V2014-06-30"</definedName>
    <definedName name="NvsASD" localSheetId="8">"V2014-06-30"</definedName>
    <definedName name="NvsASD" localSheetId="9">"V2014-06-30"</definedName>
    <definedName name="NvsASD" localSheetId="10">"V2014-06-30"</definedName>
    <definedName name="NvsASD" localSheetId="11">"V2014-06-30"</definedName>
    <definedName name="NvsASD" localSheetId="12">"V2014-06-30"</definedName>
    <definedName name="NvsASD" localSheetId="13">"V2014-06-30"</definedName>
    <definedName name="NvsASD" localSheetId="14">"V2014-06-30"</definedName>
    <definedName name="NvsASD" localSheetId="15">"V2014-06-30"</definedName>
    <definedName name="NvsASD" localSheetId="16">"V2014-06-30"</definedName>
    <definedName name="NvsASD" localSheetId="17">"V2014-06-30"</definedName>
    <definedName name="NvsASD" localSheetId="18">"V2014-06-30"</definedName>
    <definedName name="NvsASD" localSheetId="19">"V2014-06-30"</definedName>
    <definedName name="NvsASD" localSheetId="20">"V2014-06-30"</definedName>
    <definedName name="NvsASD" localSheetId="21">"V2014-06-30"</definedName>
    <definedName name="NvsASD" localSheetId="22">"V2014-06-30"</definedName>
    <definedName name="NvsASD" localSheetId="23">"V2014-06-30"</definedName>
    <definedName name="NvsASD" localSheetId="24">"V2014-06-30"</definedName>
    <definedName name="NvsASD" localSheetId="25">"V2014-06-30"</definedName>
    <definedName name="NvsASD" localSheetId="26">"V2014-06-30"</definedName>
    <definedName name="NvsASD" localSheetId="27">"V2014-06-30"</definedName>
    <definedName name="NvsASD" localSheetId="28">"V2014-06-30"</definedName>
    <definedName name="NvsASD" localSheetId="29">"V2014-06-30"</definedName>
    <definedName name="NvsASD" localSheetId="30">"V2014-06-30"</definedName>
    <definedName name="NvsASD" localSheetId="31">"V2014-06-30"</definedName>
    <definedName name="NvsASD" localSheetId="32">"V2014-06-30"</definedName>
    <definedName name="NvsASD" localSheetId="33">"V2014-06-30"</definedName>
    <definedName name="NvsASD" localSheetId="34">"V2014-06-30"</definedName>
    <definedName name="NvsASD" localSheetId="35">"V2014-05-28"</definedName>
    <definedName name="NvsASD" localSheetId="36">"V2014-06-30"</definedName>
    <definedName name="NvsASD" localSheetId="37">"V2014-06-30"</definedName>
    <definedName name="NvsASD" localSheetId="38">"V2014-06-30"</definedName>
    <definedName name="NvsASD" localSheetId="39">"V2014-06-30"</definedName>
    <definedName name="NvsASD" localSheetId="40">"V2014-05-28"</definedName>
    <definedName name="NvsASD" localSheetId="41">"V2014-06-30"</definedName>
    <definedName name="NvsASD" localSheetId="42">"V2014-06-30"</definedName>
    <definedName name="NvsASD" localSheetId="43">"V2014-06-30"</definedName>
    <definedName name="NvsASD" localSheetId="44">"V2014-06-30"</definedName>
    <definedName name="NvsASD" localSheetId="45">"V2014-06-30"</definedName>
    <definedName name="NvsASD" localSheetId="46">"V2014-05-28"</definedName>
    <definedName name="NvsASD" localSheetId="47">"V2014-06-30"</definedName>
    <definedName name="NvsASD" localSheetId="49">"V2014-06-30"</definedName>
    <definedName name="NvsASD" localSheetId="50">"V2014-05-28"</definedName>
    <definedName name="NvsASD" localSheetId="51">"V2014-05-28"</definedName>
    <definedName name="NvsASD" localSheetId="52">"V2014-05-28"</definedName>
    <definedName name="NvsASD" localSheetId="53">"V2014-05-28"</definedName>
    <definedName name="NvsASD" localSheetId="54">"V2014-05-28"</definedName>
    <definedName name="NvsASD">"V2009-04-30"</definedName>
    <definedName name="NvsAutoDrillOk">"VN"</definedName>
    <definedName name="NvsElapsedTime" localSheetId="3">0.0000231481462833472</definedName>
    <definedName name="NvsElapsedTime" localSheetId="4">0.0000115740695036948</definedName>
    <definedName name="NvsElapsedTime" localSheetId="5">0.0000115740767796524</definedName>
    <definedName name="NvsElapsedTime" localSheetId="6">0.0000115740695036948</definedName>
    <definedName name="NvsElapsedTime" localSheetId="7">0.0000115740767796524</definedName>
    <definedName name="NvsElapsedTime" localSheetId="8">0.0000115740767796524</definedName>
    <definedName name="NvsElapsedTime" localSheetId="9">0.0000115740695036948</definedName>
    <definedName name="NvsElapsedTime" localSheetId="10">0.0000115740767796524</definedName>
    <definedName name="NvsElapsedTime" localSheetId="11">0.0000115740767796524</definedName>
    <definedName name="NvsElapsedTime" localSheetId="12">0.0000115740767796524</definedName>
    <definedName name="NvsElapsedTime" localSheetId="13">0.0000115740767796524</definedName>
    <definedName name="NvsElapsedTime" localSheetId="14">0.0000115740695036948</definedName>
    <definedName name="NvsElapsedTime" localSheetId="15">0.0000115740767796524</definedName>
    <definedName name="NvsElapsedTime" localSheetId="16">0.0000115740767796524</definedName>
    <definedName name="NvsElapsedTime" localSheetId="17">0.0000115740695036948</definedName>
    <definedName name="NvsElapsedTime" localSheetId="18">0.0000115740695036948</definedName>
    <definedName name="NvsElapsedTime" localSheetId="19">0.0000115740767796524</definedName>
    <definedName name="NvsElapsedTime" localSheetId="20">0.0000115740767796524</definedName>
    <definedName name="NvsElapsedTime" localSheetId="21">0.0000115740767796524</definedName>
    <definedName name="NvsElapsedTime" localSheetId="22">0.0000115740767796524</definedName>
    <definedName name="NvsElapsedTime" localSheetId="23">0.0000115740695036948</definedName>
    <definedName name="NvsElapsedTime" localSheetId="24">0.0000115740767796524</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0.0000115740767796524</definedName>
    <definedName name="NvsElapsedTime" localSheetId="29">0.0000115740695036948</definedName>
    <definedName name="NvsElapsedTime" localSheetId="30">0.0000115740695036948</definedName>
    <definedName name="NvsElapsedTime" localSheetId="31">0.0000115740767796524</definedName>
    <definedName name="NvsElapsedTime" localSheetId="32">0.0000115740695036948</definedName>
    <definedName name="NvsElapsedTime" localSheetId="33">0.0000115740695036948</definedName>
    <definedName name="NvsElapsedTime" localSheetId="34">0.0000231481535593048</definedName>
    <definedName name="NvsElapsedTime" localSheetId="35">0.0000231481462833472</definedName>
    <definedName name="NvsElapsedTime" localSheetId="36">0.0000115740695036948</definedName>
    <definedName name="NvsElapsedTime" localSheetId="37">0.0000115740767796524</definedName>
    <definedName name="NvsElapsedTime" localSheetId="38">0.0000115740695036948</definedName>
    <definedName name="NvsElapsedTime" localSheetId="39">0.0000115740767796524</definedName>
    <definedName name="NvsElapsedTime" localSheetId="40">0.0000231481462833472</definedName>
    <definedName name="NvsElapsedTime" localSheetId="41">0.0000115740695036948</definedName>
    <definedName name="NvsElapsedTime" localSheetId="42">0.0000115740767796524</definedName>
    <definedName name="NvsElapsedTime" localSheetId="43">0.0000231481462833472</definedName>
    <definedName name="NvsElapsedTime" localSheetId="44">0.0000115740767796524</definedName>
    <definedName name="NvsElapsedTime" localSheetId="45">0.0000115740767796524</definedName>
    <definedName name="NvsElapsedTime" localSheetId="46">0.0000231481462833472</definedName>
    <definedName name="NvsElapsedTime" localSheetId="47">0.0000115740767796524</definedName>
    <definedName name="NvsElapsedTime" localSheetId="49">0.0000231481462833472</definedName>
    <definedName name="NvsElapsedTime" localSheetId="50">0.0000231481462833472</definedName>
    <definedName name="NvsElapsedTime" localSheetId="51">0.0000231481462833472</definedName>
    <definedName name="NvsElapsedTime" localSheetId="52">0.0000231481462833472</definedName>
    <definedName name="NvsElapsedTime" localSheetId="53">0.0000231481462833472</definedName>
    <definedName name="NvsElapsedTime" localSheetId="54">0.0000231481462833472</definedName>
    <definedName name="NvsElapsedTime">0.0000578703693463467</definedName>
    <definedName name="NvsEndTime" localSheetId="3">41808.6022800926</definedName>
    <definedName name="NvsEndTime" localSheetId="4">41808.6023032407</definedName>
    <definedName name="NvsEndTime" localSheetId="5">41808.6023148148</definedName>
    <definedName name="NvsEndTime" localSheetId="6">41808.6023263889</definedName>
    <definedName name="NvsEndTime" localSheetId="7">41808.602337963</definedName>
    <definedName name="NvsEndTime" localSheetId="8">41808.602349537</definedName>
    <definedName name="NvsEndTime" localSheetId="9">41808.6023611111</definedName>
    <definedName name="NvsEndTime" localSheetId="10">41808.6023842593</definedName>
    <definedName name="NvsEndTime" localSheetId="11">41808.6024074074</definedName>
    <definedName name="NvsEndTime" localSheetId="12">41808.6024305556</definedName>
    <definedName name="NvsEndTime" localSheetId="13">41808.6024421296</definedName>
    <definedName name="NvsEndTime" localSheetId="14">41808.6024537037</definedName>
    <definedName name="NvsEndTime" localSheetId="15">41808.6024768519</definedName>
    <definedName name="NvsEndTime" localSheetId="16">41808.6025115741</definedName>
    <definedName name="NvsEndTime" localSheetId="17">41808.6025231481</definedName>
    <definedName name="NvsEndTime" localSheetId="18">41808.6025462963</definedName>
    <definedName name="NvsEndTime" localSheetId="19">41808.6025578704</definedName>
    <definedName name="NvsEndTime" localSheetId="20">41808.6025694444</definedName>
    <definedName name="NvsEndTime" localSheetId="21">41808.6025925925</definedName>
    <definedName name="NvsEndTime" localSheetId="22">41808.6026041667</definedName>
    <definedName name="NvsEndTime" localSheetId="23">41808.6026157407</definedName>
    <definedName name="NvsEndTime" localSheetId="24">41808.602650463</definedName>
    <definedName name="NvsEndTime" localSheetId="25">41808.6026736111</definedName>
    <definedName name="NvsEndTime" localSheetId="26">41808.6026851852</definedName>
    <definedName name="NvsEndTime" localSheetId="27">41808.6026967593</definedName>
    <definedName name="NvsEndTime" localSheetId="28">41808.6027199074</definedName>
    <definedName name="NvsEndTime" localSheetId="29">41808.6027314815</definedName>
    <definedName name="NvsEndTime" localSheetId="30">41808.6027662037</definedName>
    <definedName name="NvsEndTime" localSheetId="31">41808.6027893519</definedName>
    <definedName name="NvsEndTime" localSheetId="32">41808.6028009259</definedName>
    <definedName name="NvsEndTime" localSheetId="33">41808.6028587963</definedName>
    <definedName name="NvsEndTime" localSheetId="34">41808.6028819444</definedName>
    <definedName name="NvsEndTime" localSheetId="35">41787.4127430556</definedName>
    <definedName name="NvsEndTime" localSheetId="36">41808.6028935185</definedName>
    <definedName name="NvsEndTime" localSheetId="37">41808.6029282407</definedName>
    <definedName name="NvsEndTime" localSheetId="38">41808.6029513889</definedName>
    <definedName name="NvsEndTime" localSheetId="39">41808.602974537</definedName>
    <definedName name="NvsEndTime" localSheetId="40">41787.4127430556</definedName>
    <definedName name="NvsEndTime" localSheetId="41">41808.6029861111</definedName>
    <definedName name="NvsEndTime" localSheetId="42">41808.6030092593</definedName>
    <definedName name="NvsEndTime" localSheetId="43">41808.6030555556</definedName>
    <definedName name="NvsEndTime" localSheetId="44">41808.6030671296</definedName>
    <definedName name="NvsEndTime" localSheetId="45">41808.6030902778</definedName>
    <definedName name="NvsEndTime" localSheetId="46">41787.4127430556</definedName>
    <definedName name="NvsEndTime" localSheetId="47">41808.6031018519</definedName>
    <definedName name="NvsEndTime" localSheetId="49">41808.6031481481</definedName>
    <definedName name="NvsEndTime" localSheetId="50">41787.4127430556</definedName>
    <definedName name="NvsEndTime" localSheetId="51">41787.4127430556</definedName>
    <definedName name="NvsEndTime" localSheetId="52">41787.4127430556</definedName>
    <definedName name="NvsEndTime" localSheetId="53">41787.4127430556</definedName>
    <definedName name="NvsEndTime" localSheetId="54">41787.4127430556</definedName>
    <definedName name="NvsEndTime">39955.4323032407</definedName>
    <definedName name="NvsInstanceHook" localSheetId="3">"CopySheet"</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9">"CopySheet"</definedName>
    <definedName name="NvsInstanceHook" localSheetId="50">"CopySheet"</definedName>
    <definedName name="NvsInstanceHook" localSheetId="51">"CopySheet"</definedName>
    <definedName name="NvsInstanceHook" localSheetId="52">"CopySheet"</definedName>
    <definedName name="NvsInstanceHook" localSheetId="53">"CopySheet"</definedName>
    <definedName name="NvsInstanceHook" localSheetId="54">"CopySheet"</definedName>
    <definedName name="NvsInstanceHook">"CopySheet"</definedName>
    <definedName name="NvsInstLang">"VENG"</definedName>
    <definedName name="NvsInstSpec" localSheetId="3">"%,FDEPTID,V0054"</definedName>
    <definedName name="NvsInstSpec" localSheetId="4">"%,FDEPTID,V0642"</definedName>
    <definedName name="NvsInstSpec" localSheetId="5">"%,FDEPTID,V0664"</definedName>
    <definedName name="NvsInstSpec" localSheetId="6">"%,FDEPTID,V1461"</definedName>
    <definedName name="NvsInstSpec" localSheetId="7">"%,FDEPTID,V1571"</definedName>
    <definedName name="NvsInstSpec" localSheetId="8">"%,FDEPTID,V2521"</definedName>
    <definedName name="NvsInstSpec" localSheetId="9">"%,FDEPTID,V2531"</definedName>
    <definedName name="NvsInstSpec" localSheetId="10">"%,FDEPTID,V2641"</definedName>
    <definedName name="NvsInstSpec" localSheetId="11">"%,FDEPTID,V2791"</definedName>
    <definedName name="NvsInstSpec" localSheetId="12">"%,FDEPTID,V2801"</definedName>
    <definedName name="NvsInstSpec" localSheetId="13">"%,FDEPTID,V2911"</definedName>
    <definedName name="NvsInstSpec" localSheetId="14">"%,FDEPTID,V2941"</definedName>
    <definedName name="NvsInstSpec" localSheetId="15">"%,FDEPTID,V3083"</definedName>
    <definedName name="NvsInstSpec" localSheetId="16">"%,FDEPTID,V3345"</definedName>
    <definedName name="NvsInstSpec" localSheetId="17">"%,FDEPTID,V3347"</definedName>
    <definedName name="NvsInstSpec" localSheetId="18">"%,FDEPTID,V3381"</definedName>
    <definedName name="NvsInstSpec" localSheetId="19">"%,FDEPTID,V3382"</definedName>
    <definedName name="NvsInstSpec" localSheetId="20">"%,FDEPTID,V3384"</definedName>
    <definedName name="NvsInstSpec" localSheetId="21">"%,FDEPTID,V3385"</definedName>
    <definedName name="NvsInstSpec" localSheetId="22">"%,FDEPTID,V3386"</definedName>
    <definedName name="NvsInstSpec" localSheetId="23">"%,FDEPTID,V3391"</definedName>
    <definedName name="NvsInstSpec" localSheetId="24">"%,FDEPTID,V3394"</definedName>
    <definedName name="NvsInstSpec" localSheetId="25">"%,FDEPTID,V3395"</definedName>
    <definedName name="NvsInstSpec" localSheetId="26">"%,FDEPTID,V3396"</definedName>
    <definedName name="NvsInstSpec" localSheetId="27">"%,FDEPTID,V3398"</definedName>
    <definedName name="NvsInstSpec" localSheetId="28">"%,FDEPTID,V3400"</definedName>
    <definedName name="NvsInstSpec" localSheetId="29">"%,FDEPTID,V3401"</definedName>
    <definedName name="NvsInstSpec" localSheetId="30">"%,FDEPTID,V3413"</definedName>
    <definedName name="NvsInstSpec" localSheetId="31">"%,FDEPTID,V3421"</definedName>
    <definedName name="NvsInstSpec" localSheetId="32">"%,FDEPTID,V3431"</definedName>
    <definedName name="NvsInstSpec" localSheetId="33">"%,FDEPTID,V3441"</definedName>
    <definedName name="NvsInstSpec" localSheetId="34">"%,FDEPTID,V3443"</definedName>
    <definedName name="NvsInstSpec" localSheetId="35">"%,FDEPTID,V0054"</definedName>
    <definedName name="NvsInstSpec" localSheetId="36">"%,FDEPTID,V3941"</definedName>
    <definedName name="NvsInstSpec" localSheetId="37">"%,FDEPTID,V3961"</definedName>
    <definedName name="NvsInstSpec" localSheetId="38">"%,FDEPTID,V3971"</definedName>
    <definedName name="NvsInstSpec" localSheetId="39">"%,FDEPTID,V4000"</definedName>
    <definedName name="NvsInstSpec" localSheetId="40">"%,FDEPTID,V0054"</definedName>
    <definedName name="NvsInstSpec" localSheetId="41">"%,FDEPTID,V4002"</definedName>
    <definedName name="NvsInstSpec" localSheetId="42">"%,FDEPTID,V4010"</definedName>
    <definedName name="NvsInstSpec" localSheetId="43">"%,FDEPTID,V4012"</definedName>
    <definedName name="NvsInstSpec" localSheetId="44">"%,FDEPTID,V4013"</definedName>
    <definedName name="NvsInstSpec" localSheetId="45">"%,FDEPTID,V4020"</definedName>
    <definedName name="NvsInstSpec" localSheetId="46">"%,FDEPTID,V0054"</definedName>
    <definedName name="NvsInstSpec" localSheetId="47">"%,FDEPTID,V4037"</definedName>
    <definedName name="NvsInstSpec" localSheetId="49">"%,FDEPTID,V4041"</definedName>
    <definedName name="NvsInstSpec" localSheetId="50">"%,FDEPTID,V0054"</definedName>
    <definedName name="NvsInstSpec" localSheetId="51">"%,FDEPTID,V0054"</definedName>
    <definedName name="NvsInstSpec" localSheetId="52">"%,FDEPTID,V0054"</definedName>
    <definedName name="NvsInstSpec" localSheetId="53">"%,FDEPTID,V0054"</definedName>
    <definedName name="NvsInstSpec" localSheetId="54">"%,FDEPTID,V0054"</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3">"V2007-07-01"</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9">"V2007-07-01"</definedName>
    <definedName name="NvsPanelEffdt" localSheetId="50">"V2007-07-01"</definedName>
    <definedName name="NvsPanelEffdt" localSheetId="51">"V2007-07-01"</definedName>
    <definedName name="NvsPanelEffdt" localSheetId="52">"V2007-07-01"</definedName>
    <definedName name="NvsPanelEffdt" localSheetId="53">"V2007-07-01"</definedName>
    <definedName name="NvsPanelEffdt" localSheetId="54">"V2007-07-01"</definedName>
    <definedName name="NvsPanelEffdt">"V1901-01-01"</definedName>
    <definedName name="NvsPanelSetid">"VSHARE"</definedName>
    <definedName name="NvsReqBU">"VSDPBC"</definedName>
    <definedName name="NvsReqBUOnly">"VY"</definedName>
    <definedName name="NvsSheetType" localSheetId="3">"M"</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6">"M"</definedName>
    <definedName name="NvsSheetType" localSheetId="47">"M"</definedName>
    <definedName name="NvsSheetType" localSheetId="49">"M"</definedName>
    <definedName name="NvsSheetType" localSheetId="50">"M"</definedName>
    <definedName name="NvsSheetType" localSheetId="51">"M"</definedName>
    <definedName name="NvsSheetType" localSheetId="52">"M"</definedName>
    <definedName name="NvsSheetType" localSheetId="53">"M"</definedName>
    <definedName name="NvsSheetType" localSheetId="54">"M"</definedName>
    <definedName name="NvsTransLed">"VN"</definedName>
    <definedName name="NvsTreeASD" localSheetId="3">"V2014-06-30"</definedName>
    <definedName name="NvsTreeASD" localSheetId="4">"V2014-06-30"</definedName>
    <definedName name="NvsTreeASD" localSheetId="5">"V2014-06-30"</definedName>
    <definedName name="NvsTreeASD" localSheetId="6">"V2014-06-30"</definedName>
    <definedName name="NvsTreeASD" localSheetId="7">"V2014-06-30"</definedName>
    <definedName name="NvsTreeASD" localSheetId="8">"V2014-06-30"</definedName>
    <definedName name="NvsTreeASD" localSheetId="9">"V2014-06-30"</definedName>
    <definedName name="NvsTreeASD" localSheetId="10">"V2014-06-30"</definedName>
    <definedName name="NvsTreeASD" localSheetId="11">"V2014-06-30"</definedName>
    <definedName name="NvsTreeASD" localSheetId="12">"V2014-06-30"</definedName>
    <definedName name="NvsTreeASD" localSheetId="13">"V2014-06-30"</definedName>
    <definedName name="NvsTreeASD" localSheetId="14">"V2014-06-30"</definedName>
    <definedName name="NvsTreeASD" localSheetId="15">"V2014-06-30"</definedName>
    <definedName name="NvsTreeASD" localSheetId="16">"V2014-06-30"</definedName>
    <definedName name="NvsTreeASD" localSheetId="17">"V2014-06-30"</definedName>
    <definedName name="NvsTreeASD" localSheetId="18">"V2014-06-30"</definedName>
    <definedName name="NvsTreeASD" localSheetId="19">"V2014-06-30"</definedName>
    <definedName name="NvsTreeASD" localSheetId="20">"V2014-06-30"</definedName>
    <definedName name="NvsTreeASD" localSheetId="21">"V2014-06-30"</definedName>
    <definedName name="NvsTreeASD" localSheetId="22">"V2014-06-30"</definedName>
    <definedName name="NvsTreeASD" localSheetId="23">"V2014-06-30"</definedName>
    <definedName name="NvsTreeASD" localSheetId="24">"V2014-06-30"</definedName>
    <definedName name="NvsTreeASD" localSheetId="25">"V2014-06-30"</definedName>
    <definedName name="NvsTreeASD" localSheetId="26">"V2014-06-30"</definedName>
    <definedName name="NvsTreeASD" localSheetId="27">"V2014-06-30"</definedName>
    <definedName name="NvsTreeASD" localSheetId="28">"V2014-06-30"</definedName>
    <definedName name="NvsTreeASD" localSheetId="29">"V2014-06-30"</definedName>
    <definedName name="NvsTreeASD" localSheetId="30">"V2014-06-30"</definedName>
    <definedName name="NvsTreeASD" localSheetId="31">"V2014-06-30"</definedName>
    <definedName name="NvsTreeASD" localSheetId="32">"V2014-06-30"</definedName>
    <definedName name="NvsTreeASD" localSheetId="33">"V2014-06-30"</definedName>
    <definedName name="NvsTreeASD" localSheetId="34">"V2014-06-30"</definedName>
    <definedName name="NvsTreeASD" localSheetId="35">"V2014-05-28"</definedName>
    <definedName name="NvsTreeASD" localSheetId="36">"V2014-06-30"</definedName>
    <definedName name="NvsTreeASD" localSheetId="37">"V2014-06-30"</definedName>
    <definedName name="NvsTreeASD" localSheetId="38">"V2014-06-30"</definedName>
    <definedName name="NvsTreeASD" localSheetId="39">"V2014-06-30"</definedName>
    <definedName name="NvsTreeASD" localSheetId="40">"V2014-05-28"</definedName>
    <definedName name="NvsTreeASD" localSheetId="41">"V2014-06-30"</definedName>
    <definedName name="NvsTreeASD" localSheetId="42">"V2014-06-30"</definedName>
    <definedName name="NvsTreeASD" localSheetId="43">"V2014-06-30"</definedName>
    <definedName name="NvsTreeASD" localSheetId="44">"V2014-06-30"</definedName>
    <definedName name="NvsTreeASD" localSheetId="45">"V2014-06-30"</definedName>
    <definedName name="NvsTreeASD" localSheetId="46">"V2014-05-28"</definedName>
    <definedName name="NvsTreeASD" localSheetId="47">"V2014-06-30"</definedName>
    <definedName name="NvsTreeASD" localSheetId="49">"V2014-06-30"</definedName>
    <definedName name="NvsTreeASD" localSheetId="50">"V2014-05-28"</definedName>
    <definedName name="NvsTreeASD" localSheetId="51">"V2014-05-28"</definedName>
    <definedName name="NvsTreeASD" localSheetId="52">"V2014-05-28"</definedName>
    <definedName name="NvsTreeASD" localSheetId="53">"V2014-05-28"</definedName>
    <definedName name="NvsTreeASD" localSheetId="54">"V2014-05-28"</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3">'0054'!$I$39</definedName>
    <definedName name="Per_Student" localSheetId="4">'0642'!$I$39</definedName>
    <definedName name="Per_Student" localSheetId="5">'0664'!$I$39</definedName>
    <definedName name="Per_Student" localSheetId="6">'1461'!$I$39</definedName>
    <definedName name="Per_Student" localSheetId="7">'1571 updated'!$I$39</definedName>
    <definedName name="Per_Student" localSheetId="8">'2521'!$I$39</definedName>
    <definedName name="Per_Student" localSheetId="9">'2531'!$I$39</definedName>
    <definedName name="Per_Student" localSheetId="10">'2641 updated'!$I$39</definedName>
    <definedName name="Per_Student" localSheetId="11">'2791 updated'!$I$39</definedName>
    <definedName name="Per_Student" localSheetId="12">'2801 updated'!$I$39</definedName>
    <definedName name="Per_Student" localSheetId="13">'2911 updated'!$I$39</definedName>
    <definedName name="Per_Student" localSheetId="14">'2941 updated'!$I$39</definedName>
    <definedName name="Per_Student" localSheetId="15">'3083 updated'!$I$39</definedName>
    <definedName name="Per_Student" localSheetId="16">'3345 updated'!$I$39</definedName>
    <definedName name="Per_Student" localSheetId="17">'3347'!$I$39</definedName>
    <definedName name="Per_Student" localSheetId="18">'3381 updated'!$I$39</definedName>
    <definedName name="Per_Student" localSheetId="19">'3382 updated'!$I$39</definedName>
    <definedName name="Per_Student" localSheetId="20">'3384'!$I$39</definedName>
    <definedName name="Per_Student" localSheetId="21">'3385'!$I$39</definedName>
    <definedName name="Per_Student" localSheetId="22">'3386'!$I$39</definedName>
    <definedName name="Per_Student" localSheetId="23">'3391 updated'!$I$39</definedName>
    <definedName name="Per_Student" localSheetId="24">'3394 updated'!$I$39</definedName>
    <definedName name="Per_Student" localSheetId="25">'3395 updated'!$I$39</definedName>
    <definedName name="Per_Student" localSheetId="26">'3396'!$I$39</definedName>
    <definedName name="Per_Student" localSheetId="27">'3398'!$I$39</definedName>
    <definedName name="Per_Student" localSheetId="28">'3400 updated'!$I$39</definedName>
    <definedName name="Per_Student" localSheetId="29">'3401'!$I$39</definedName>
    <definedName name="Per_Student" localSheetId="30">'3413 updated'!$I$39</definedName>
    <definedName name="Per_Student" localSheetId="31">'3421'!$I$39</definedName>
    <definedName name="Per_Student" localSheetId="32">'3431 updated'!$I$39</definedName>
    <definedName name="Per_Student" localSheetId="33">'3441 updated'!$I$39</definedName>
    <definedName name="Per_Student" localSheetId="34">'3443'!$I$39</definedName>
    <definedName name="Per_Student" localSheetId="35">'3924 updated'!$I$39</definedName>
    <definedName name="Per_Student" localSheetId="36">'3941 updated'!$I$39</definedName>
    <definedName name="Per_Student" localSheetId="37">'3961 updated'!$I$39</definedName>
    <definedName name="Per_Student" localSheetId="38">'3971 updated'!$I$39</definedName>
    <definedName name="Per_Student" localSheetId="39">'4000 updated'!$I$39</definedName>
    <definedName name="Per_Student" localSheetId="40">'4001 updated'!$I$39</definedName>
    <definedName name="Per_Student" localSheetId="41">'4002 updated'!$I$39</definedName>
    <definedName name="Per_Student" localSheetId="42">'4010 updated'!$I$39</definedName>
    <definedName name="Per_Student" localSheetId="43">'4012 updated'!$I$39</definedName>
    <definedName name="Per_Student" localSheetId="44">'4013 updated'!$I$39</definedName>
    <definedName name="Per_Student" localSheetId="45">'4020 updated'!$I$39</definedName>
    <definedName name="Per_Student" localSheetId="46">'4021 updated'!$I$39</definedName>
    <definedName name="Per_Student" localSheetId="47">'4037 updated'!$I$39</definedName>
    <definedName name="Per_Student" localSheetId="48">#REF!</definedName>
    <definedName name="Per_Student" localSheetId="49">'4041 updated'!$I$39</definedName>
    <definedName name="Per_Student" localSheetId="50">'4050 updated'!$I$39</definedName>
    <definedName name="Per_Student" localSheetId="51">'4051 updated'!$I$39</definedName>
    <definedName name="Per_Student" localSheetId="52">'4061 updated'!$I$39</definedName>
    <definedName name="Per_Student" localSheetId="53">'4070'!$I$39</definedName>
    <definedName name="Per_Student" localSheetId="54">'4072 updated'!$I$39</definedName>
    <definedName name="Per_Student" localSheetId="1">#REF!</definedName>
    <definedName name="Per_Student" localSheetId="0">#REF!</definedName>
    <definedName name="Per_Student" localSheetId="2">Notes!#REF!</definedName>
    <definedName name="Per_Student">#REF!</definedName>
    <definedName name="PK___3" localSheetId="3">'0054'!$B$47</definedName>
    <definedName name="PK___3" localSheetId="4">'0642'!$B$47</definedName>
    <definedName name="PK___3" localSheetId="5">'0664'!$B$47</definedName>
    <definedName name="PK___3" localSheetId="6">'1461'!$B$47</definedName>
    <definedName name="PK___3" localSheetId="7">'1571 updated'!$B$47</definedName>
    <definedName name="PK___3" localSheetId="8">'2521'!$B$47</definedName>
    <definedName name="PK___3" localSheetId="9">'2531'!$B$47</definedName>
    <definedName name="PK___3" localSheetId="10">'2641 updated'!$B$47</definedName>
    <definedName name="PK___3" localSheetId="11">'2791 updated'!$B$47</definedName>
    <definedName name="PK___3" localSheetId="12">'2801 updated'!$B$47</definedName>
    <definedName name="PK___3" localSheetId="13">'2911 updated'!$B$47</definedName>
    <definedName name="PK___3" localSheetId="14">'2941 updated'!$B$47</definedName>
    <definedName name="PK___3" localSheetId="15">'3083 updated'!$B$47</definedName>
    <definedName name="PK___3" localSheetId="16">'3345 updated'!$B$47</definedName>
    <definedName name="PK___3" localSheetId="17">'3347'!$B$47</definedName>
    <definedName name="PK___3" localSheetId="18">'3381 updated'!$B$47</definedName>
    <definedName name="PK___3" localSheetId="19">'3382 updated'!$B$47</definedName>
    <definedName name="PK___3" localSheetId="20">'3384'!$B$47</definedName>
    <definedName name="PK___3" localSheetId="21">'3385'!$B$47</definedName>
    <definedName name="PK___3" localSheetId="22">'3386'!$B$47</definedName>
    <definedName name="PK___3" localSheetId="23">'3391 updated'!$B$47</definedName>
    <definedName name="PK___3" localSheetId="24">'3394 updated'!$B$47</definedName>
    <definedName name="PK___3" localSheetId="25">'3395 updated'!$B$47</definedName>
    <definedName name="PK___3" localSheetId="26">'3396'!$B$47</definedName>
    <definedName name="PK___3" localSheetId="27">'3398'!$B$47</definedName>
    <definedName name="PK___3" localSheetId="28">'3400 updated'!$B$47</definedName>
    <definedName name="PK___3" localSheetId="29">'3401'!$B$47</definedName>
    <definedName name="PK___3" localSheetId="30">'3413 updated'!$B$47</definedName>
    <definedName name="PK___3" localSheetId="31">'3421'!$B$47</definedName>
    <definedName name="PK___3" localSheetId="32">'3431 updated'!$B$47</definedName>
    <definedName name="PK___3" localSheetId="33">'3441 updated'!$B$47</definedName>
    <definedName name="PK___3" localSheetId="34">'3443'!$B$47</definedName>
    <definedName name="PK___3" localSheetId="35">'3924 updated'!$B$47</definedName>
    <definedName name="PK___3" localSheetId="36">'3941 updated'!$B$47</definedName>
    <definedName name="PK___3" localSheetId="37">'3961 updated'!$B$47</definedName>
    <definedName name="PK___3" localSheetId="38">'3971 updated'!$B$47</definedName>
    <definedName name="PK___3" localSheetId="39">'4000 updated'!$B$47</definedName>
    <definedName name="PK___3" localSheetId="40">'4001 updated'!$B$47</definedName>
    <definedName name="PK___3" localSheetId="41">'4002 updated'!$B$47</definedName>
    <definedName name="PK___3" localSheetId="42">'4010 updated'!$B$47</definedName>
    <definedName name="PK___3" localSheetId="43">'4012 updated'!$B$47</definedName>
    <definedName name="PK___3" localSheetId="44">'4013 updated'!$B$47</definedName>
    <definedName name="PK___3" localSheetId="45">'4020 updated'!$B$47</definedName>
    <definedName name="PK___3" localSheetId="46">'4021 updated'!$B$47</definedName>
    <definedName name="PK___3" localSheetId="47">'4037 updated'!$B$47</definedName>
    <definedName name="PK___3" localSheetId="48">#REF!</definedName>
    <definedName name="PK___3" localSheetId="49">'4041 updated'!$B$47</definedName>
    <definedName name="PK___3" localSheetId="50">'4050 updated'!$B$47</definedName>
    <definedName name="PK___3" localSheetId="51">'4051 updated'!$B$47</definedName>
    <definedName name="PK___3" localSheetId="52">'4061 updated'!$B$47</definedName>
    <definedName name="PK___3" localSheetId="53">'4070'!$B$47</definedName>
    <definedName name="PK___3" localSheetId="54">'4072 updated'!$B$47</definedName>
    <definedName name="PK___3" localSheetId="1">#REF!</definedName>
    <definedName name="PK___3" localSheetId="0">#REF!</definedName>
    <definedName name="PK___3" localSheetId="2">Notes!#REF!</definedName>
    <definedName name="PK___3">#REF!</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54"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54"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'0054'!$B$3:$L$95</definedName>
    <definedName name="_xlnm.Print_Area" localSheetId="4">'0642'!$B$3:$L$95</definedName>
    <definedName name="_xlnm.Print_Area" localSheetId="5">'0664'!$B$3:$L$95</definedName>
    <definedName name="_xlnm.Print_Area" localSheetId="6">'1461'!$B$3:$L$95</definedName>
    <definedName name="_xlnm.Print_Area" localSheetId="7">'1571 updated'!$B$3:$L$97</definedName>
    <definedName name="_xlnm.Print_Area" localSheetId="8">'2521'!$B$3:$L$95</definedName>
    <definedName name="_xlnm.Print_Area" localSheetId="9">'2531'!$B$3:$L$95</definedName>
    <definedName name="_xlnm.Print_Area" localSheetId="10">'2641 updated'!$B$3:$L$97</definedName>
    <definedName name="_xlnm.Print_Area" localSheetId="11">'2791 updated'!$B$3:$L$97</definedName>
    <definedName name="_xlnm.Print_Area" localSheetId="12">'2801 updated'!$B$3:$L$97</definedName>
    <definedName name="_xlnm.Print_Area" localSheetId="13">'2911 updated'!$B$3:$L$97</definedName>
    <definedName name="_xlnm.Print_Area" localSheetId="14">'2941 updated'!$B$3:$L$97</definedName>
    <definedName name="_xlnm.Print_Area" localSheetId="15">'3083 updated'!$B$3:$L$97</definedName>
    <definedName name="_xlnm.Print_Area" localSheetId="16">'3345 updated'!$B$3:$L$97</definedName>
    <definedName name="_xlnm.Print_Area" localSheetId="17">'3347'!$B$3:$L$95</definedName>
    <definedName name="_xlnm.Print_Area" localSheetId="18">'3381 updated'!$B$3:$L$97</definedName>
    <definedName name="_xlnm.Print_Area" localSheetId="19">'3382 updated'!$B$3:$L$97</definedName>
    <definedName name="_xlnm.Print_Area" localSheetId="20">'3384'!$B$3:$L$95</definedName>
    <definedName name="_xlnm.Print_Area" localSheetId="21">'3385'!$B$3:$L$95</definedName>
    <definedName name="_xlnm.Print_Area" localSheetId="22">'3386'!$B$3:$L$95</definedName>
    <definedName name="_xlnm.Print_Area" localSheetId="23">'3391 updated'!$B$3:$L$97</definedName>
    <definedName name="_xlnm.Print_Area" localSheetId="24">'3394 updated'!$B$3:$L$97</definedName>
    <definedName name="_xlnm.Print_Area" localSheetId="25">'3395 updated'!$B$3:$L$97</definedName>
    <definedName name="_xlnm.Print_Area" localSheetId="26">'3396'!$B$3:$L$95</definedName>
    <definedName name="_xlnm.Print_Area" localSheetId="27">'3398'!$B$3:$L$95</definedName>
    <definedName name="_xlnm.Print_Area" localSheetId="28">'3400 updated'!$B$3:$L$97</definedName>
    <definedName name="_xlnm.Print_Area" localSheetId="29">'3401'!$B$3:$L$95</definedName>
    <definedName name="_xlnm.Print_Area" localSheetId="30">'3413 updated'!$B$3:$L$97</definedName>
    <definedName name="_xlnm.Print_Area" localSheetId="31">'3421'!$B$3:$L$95</definedName>
    <definedName name="_xlnm.Print_Area" localSheetId="32">'3431 updated'!$B$3:$L$97</definedName>
    <definedName name="_xlnm.Print_Area" localSheetId="33">'3441 updated'!$B$3:$L$97</definedName>
    <definedName name="_xlnm.Print_Area" localSheetId="34">'3443'!$B$3:$L$95</definedName>
    <definedName name="_xlnm.Print_Area" localSheetId="35">'3924 updated'!$B$3:$L$97</definedName>
    <definedName name="_xlnm.Print_Area" localSheetId="36">'3941 updated'!$B$3:$L$97</definedName>
    <definedName name="_xlnm.Print_Area" localSheetId="37">'3961 updated'!$B$3:$L$97</definedName>
    <definedName name="_xlnm.Print_Area" localSheetId="38">'3971 updated'!$B$3:$L$97</definedName>
    <definedName name="_xlnm.Print_Area" localSheetId="39">'4000 updated'!$B$3:$L$97</definedName>
    <definedName name="_xlnm.Print_Area" localSheetId="40">'4001 updated'!$B$3:$L$97</definedName>
    <definedName name="_xlnm.Print_Area" localSheetId="41">'4002 updated'!$B$3:$L$97</definedName>
    <definedName name="_xlnm.Print_Area" localSheetId="42">'4010 updated'!$B$3:$L$97</definedName>
    <definedName name="_xlnm.Print_Area" localSheetId="43">'4012 updated'!$B$3:$L$97</definedName>
    <definedName name="_xlnm.Print_Area" localSheetId="44">'4013 updated'!$B$3:$L$97</definedName>
    <definedName name="_xlnm.Print_Area" localSheetId="45">'4020 updated'!$B$3:$L$97</definedName>
    <definedName name="_xlnm.Print_Area" localSheetId="46">'4021 updated'!$B$3:$L$97</definedName>
    <definedName name="_xlnm.Print_Area" localSheetId="47">'4037 updated'!$B$3:$L$97</definedName>
    <definedName name="_xlnm.Print_Area" localSheetId="48">'4040 updated'!$A$3:$D$19</definedName>
    <definedName name="_xlnm.Print_Area" localSheetId="49">'4041 updated'!$B$3:$L$97</definedName>
    <definedName name="_xlnm.Print_Area" localSheetId="50">'4050 updated'!$B$3:$L$97</definedName>
    <definedName name="_xlnm.Print_Area" localSheetId="51">'4051 updated'!$B$3:$L$97</definedName>
    <definedName name="_xlnm.Print_Area" localSheetId="52">'4061 updated'!$B$3:$L$97</definedName>
    <definedName name="_xlnm.Print_Area" localSheetId="53">'4070'!$B$3:$L$95</definedName>
    <definedName name="_xlnm.Print_Area" localSheetId="54">'4072 updated'!$B$3:$L$97</definedName>
    <definedName name="_xlnm.Print_Area" localSheetId="0">'Net Payment'!$B$4:$D$72</definedName>
    <definedName name="_xlnm.Print_Area" localSheetId="2">Notes!$A$1:$H$15</definedName>
    <definedName name="_xlnm.Print_Titles" localSheetId="0">'Net Payment'!$3:$3</definedName>
    <definedName name="Program" localSheetId="3">'0054'!$B$8</definedName>
    <definedName name="Program" localSheetId="4">'0642'!$B$8</definedName>
    <definedName name="Program" localSheetId="5">'0664'!$B$8</definedName>
    <definedName name="Program" localSheetId="6">'1461'!$B$8</definedName>
    <definedName name="Program" localSheetId="7">'1571 updated'!$B$8</definedName>
    <definedName name="Program" localSheetId="8">'2521'!$B$8</definedName>
    <definedName name="Program" localSheetId="9">'2531'!$B$8</definedName>
    <definedName name="Program" localSheetId="10">'2641 updated'!$B$8</definedName>
    <definedName name="Program" localSheetId="11">'2791 updated'!$B$8</definedName>
    <definedName name="Program" localSheetId="12">'2801 updated'!$B$8</definedName>
    <definedName name="Program" localSheetId="13">'2911 updated'!$B$8</definedName>
    <definedName name="Program" localSheetId="14">'2941 updated'!$B$8</definedName>
    <definedName name="Program" localSheetId="15">'3083 updated'!$B$8</definedName>
    <definedName name="Program" localSheetId="16">'3345 updated'!$B$8</definedName>
    <definedName name="Program" localSheetId="17">'3347'!$B$8</definedName>
    <definedName name="Program" localSheetId="18">'3381 updated'!$B$8</definedName>
    <definedName name="Program" localSheetId="19">'3382 updated'!$B$8</definedName>
    <definedName name="Program" localSheetId="20">'3384'!$B$8</definedName>
    <definedName name="Program" localSheetId="21">'3385'!$B$8</definedName>
    <definedName name="Program" localSheetId="22">'3386'!$B$8</definedName>
    <definedName name="Program" localSheetId="23">'3391 updated'!$B$8</definedName>
    <definedName name="Program" localSheetId="24">'3394 updated'!$B$8</definedName>
    <definedName name="Program" localSheetId="25">'3395 updated'!$B$8</definedName>
    <definedName name="Program" localSheetId="26">'3396'!$B$8</definedName>
    <definedName name="Program" localSheetId="27">'3398'!$B$8</definedName>
    <definedName name="Program" localSheetId="28">'3400 updated'!$B$8</definedName>
    <definedName name="Program" localSheetId="29">'3401'!$B$8</definedName>
    <definedName name="Program" localSheetId="30">'3413 updated'!$B$8</definedName>
    <definedName name="Program" localSheetId="31">'3421'!$B$8</definedName>
    <definedName name="Program" localSheetId="32">'3431 updated'!$B$8</definedName>
    <definedName name="Program" localSheetId="33">'3441 updated'!$B$8</definedName>
    <definedName name="Program" localSheetId="34">'3443'!$B$8</definedName>
    <definedName name="Program" localSheetId="35">'3924 updated'!$B$8</definedName>
    <definedName name="Program" localSheetId="36">'3941 updated'!$B$8</definedName>
    <definedName name="Program" localSheetId="37">'3961 updated'!$B$8</definedName>
    <definedName name="Program" localSheetId="38">'3971 updated'!$B$8</definedName>
    <definedName name="Program" localSheetId="39">'4000 updated'!$B$8</definedName>
    <definedName name="Program" localSheetId="40">'4001 updated'!$B$8</definedName>
    <definedName name="Program" localSheetId="41">'4002 updated'!$B$8</definedName>
    <definedName name="Program" localSheetId="42">'4010 updated'!$B$8</definedName>
    <definedName name="Program" localSheetId="43">'4012 updated'!$B$8</definedName>
    <definedName name="Program" localSheetId="44">'4013 updated'!$B$8</definedName>
    <definedName name="Program" localSheetId="45">'4020 updated'!$B$8</definedName>
    <definedName name="Program" localSheetId="46">'4021 updated'!$B$8</definedName>
    <definedName name="Program" localSheetId="47">'4037 updated'!$B$8</definedName>
    <definedName name="Program" localSheetId="48">#REF!</definedName>
    <definedName name="Program" localSheetId="49">'4041 updated'!$B$8</definedName>
    <definedName name="Program" localSheetId="50">'4050 updated'!$B$8</definedName>
    <definedName name="Program" localSheetId="51">'4051 updated'!$B$8</definedName>
    <definedName name="Program" localSheetId="52">'4061 updated'!$B$8</definedName>
    <definedName name="Program" localSheetId="53">'4070'!$B$8</definedName>
    <definedName name="Program" localSheetId="54">'4072 updated'!$B$8</definedName>
    <definedName name="Program" localSheetId="1">#REF!</definedName>
    <definedName name="Program" localSheetId="0">#REF!</definedName>
    <definedName name="Program" localSheetId="2">Notes!#REF!</definedName>
    <definedName name="Program">#REF!</definedName>
    <definedName name="Program______________________________Cost_Factor" localSheetId="3">'0054'!$I$8</definedName>
    <definedName name="Program______________________________Cost_Factor" localSheetId="4">'0642'!$I$8</definedName>
    <definedName name="Program______________________________Cost_Factor" localSheetId="5">'0664'!$I$8</definedName>
    <definedName name="Program______________________________Cost_Factor" localSheetId="6">'1461'!$I$8</definedName>
    <definedName name="Program______________________________Cost_Factor" localSheetId="7">'1571 updated'!$I$8</definedName>
    <definedName name="Program______________________________Cost_Factor" localSheetId="8">'2521'!$I$8</definedName>
    <definedName name="Program______________________________Cost_Factor" localSheetId="9">'2531'!$I$8</definedName>
    <definedName name="Program______________________________Cost_Factor" localSheetId="10">'2641 updated'!$I$8</definedName>
    <definedName name="Program______________________________Cost_Factor" localSheetId="11">'2791 updated'!$I$8</definedName>
    <definedName name="Program______________________________Cost_Factor" localSheetId="12">'2801 updated'!$I$8</definedName>
    <definedName name="Program______________________________Cost_Factor" localSheetId="13">'2911 updated'!$I$8</definedName>
    <definedName name="Program______________________________Cost_Factor" localSheetId="14">'2941 updated'!$I$8</definedName>
    <definedName name="Program______________________________Cost_Factor" localSheetId="15">'3083 updated'!$I$8</definedName>
    <definedName name="Program______________________________Cost_Factor" localSheetId="16">'3345 updated'!$I$8</definedName>
    <definedName name="Program______________________________Cost_Factor" localSheetId="17">'3347'!$I$8</definedName>
    <definedName name="Program______________________________Cost_Factor" localSheetId="18">'3381 updated'!$I$8</definedName>
    <definedName name="Program______________________________Cost_Factor" localSheetId="19">'3382 updated'!$I$8</definedName>
    <definedName name="Program______________________________Cost_Factor" localSheetId="20">'3384'!$I$8</definedName>
    <definedName name="Program______________________________Cost_Factor" localSheetId="21">'3385'!$I$8</definedName>
    <definedName name="Program______________________________Cost_Factor" localSheetId="22">'3386'!$I$8</definedName>
    <definedName name="Program______________________________Cost_Factor" localSheetId="23">'3391 updated'!$I$8</definedName>
    <definedName name="Program______________________________Cost_Factor" localSheetId="24">'3394 updated'!$I$8</definedName>
    <definedName name="Program______________________________Cost_Factor" localSheetId="25">'3395 updated'!$I$8</definedName>
    <definedName name="Program______________________________Cost_Factor" localSheetId="26">'3396'!$I$8</definedName>
    <definedName name="Program______________________________Cost_Factor" localSheetId="27">'3398'!$I$8</definedName>
    <definedName name="Program______________________________Cost_Factor" localSheetId="28">'3400 updated'!$I$8</definedName>
    <definedName name="Program______________________________Cost_Factor" localSheetId="29">'3401'!$I$8</definedName>
    <definedName name="Program______________________________Cost_Factor" localSheetId="30">'3413 updated'!$I$8</definedName>
    <definedName name="Program______________________________Cost_Factor" localSheetId="31">'3421'!$I$8</definedName>
    <definedName name="Program______________________________Cost_Factor" localSheetId="32">'3431 updated'!$I$8</definedName>
    <definedName name="Program______________________________Cost_Factor" localSheetId="33">'3441 updated'!$I$8</definedName>
    <definedName name="Program______________________________Cost_Factor" localSheetId="34">'3443'!$I$8</definedName>
    <definedName name="Program______________________________Cost_Factor" localSheetId="35">'3924 updated'!$I$8</definedName>
    <definedName name="Program______________________________Cost_Factor" localSheetId="36">'3941 updated'!$I$8</definedName>
    <definedName name="Program______________________________Cost_Factor" localSheetId="37">'3961 updated'!$I$8</definedName>
    <definedName name="Program______________________________Cost_Factor" localSheetId="38">'3971 updated'!$I$8</definedName>
    <definedName name="Program______________________________Cost_Factor" localSheetId="39">'4000 updated'!$I$8</definedName>
    <definedName name="Program______________________________Cost_Factor" localSheetId="40">'4001 updated'!$I$8</definedName>
    <definedName name="Program______________________________Cost_Factor" localSheetId="41">'4002 updated'!$I$8</definedName>
    <definedName name="Program______________________________Cost_Factor" localSheetId="42">'4010 updated'!$I$8</definedName>
    <definedName name="Program______________________________Cost_Factor" localSheetId="43">'4012 updated'!$I$8</definedName>
    <definedName name="Program______________________________Cost_Factor" localSheetId="44">'4013 updated'!$I$8</definedName>
    <definedName name="Program______________________________Cost_Factor" localSheetId="45">'4020 updated'!$I$8</definedName>
    <definedName name="Program______________________________Cost_Factor" localSheetId="46">'4021 updated'!$I$8</definedName>
    <definedName name="Program______________________________Cost_Factor" localSheetId="47">'4037 updated'!$I$8</definedName>
    <definedName name="Program______________________________Cost_Factor" localSheetId="48">#REF!</definedName>
    <definedName name="Program______________________________Cost_Factor" localSheetId="49">'4041 updated'!$I$8</definedName>
    <definedName name="Program______________________________Cost_Factor" localSheetId="50">'4050 updated'!$I$8</definedName>
    <definedName name="Program______________________________Cost_Factor" localSheetId="51">'4051 updated'!$I$8</definedName>
    <definedName name="Program______________________________Cost_Factor" localSheetId="52">'4061 updated'!$I$8</definedName>
    <definedName name="Program______________________________Cost_Factor" localSheetId="53">'4070'!$I$8</definedName>
    <definedName name="Program______________________________Cost_Factor" localSheetId="54">'4072 updated'!$I$8</definedName>
    <definedName name="Program______________________________Cost_Factor" localSheetId="1">#REF!</definedName>
    <definedName name="Program______________________________Cost_Factor" localSheetId="0">#REF!</definedName>
    <definedName name="Program______________________________Cost_Factor" localSheetId="2">Notes!#REF!</definedName>
    <definedName name="Program______________________________Cost_Factor">#REF!</definedName>
    <definedName name="Revenue_Estimate_Worksheet_for___________Charter_School" localSheetId="3">'0054'!$B$3</definedName>
    <definedName name="Revenue_Estimate_Worksheet_for___________Charter_School" localSheetId="4">'0642'!$B$3</definedName>
    <definedName name="Revenue_Estimate_Worksheet_for___________Charter_School" localSheetId="5">'0664'!$B$3</definedName>
    <definedName name="Revenue_Estimate_Worksheet_for___________Charter_School" localSheetId="6">'1461'!$B$3</definedName>
    <definedName name="Revenue_Estimate_Worksheet_for___________Charter_School" localSheetId="7">'1571 updated'!$B$3</definedName>
    <definedName name="Revenue_Estimate_Worksheet_for___________Charter_School" localSheetId="8">'2521'!$B$3</definedName>
    <definedName name="Revenue_Estimate_Worksheet_for___________Charter_School" localSheetId="9">'2531'!$B$3</definedName>
    <definedName name="Revenue_Estimate_Worksheet_for___________Charter_School" localSheetId="10">'2641 updated'!$B$3</definedName>
    <definedName name="Revenue_Estimate_Worksheet_for___________Charter_School" localSheetId="11">'2791 updated'!$B$3</definedName>
    <definedName name="Revenue_Estimate_Worksheet_for___________Charter_School" localSheetId="12">'2801 updated'!$B$3</definedName>
    <definedName name="Revenue_Estimate_Worksheet_for___________Charter_School" localSheetId="13">'2911 updated'!$B$3</definedName>
    <definedName name="Revenue_Estimate_Worksheet_for___________Charter_School" localSheetId="14">'2941 updated'!$B$3</definedName>
    <definedName name="Revenue_Estimate_Worksheet_for___________Charter_School" localSheetId="15">'3083 updated'!$B$3</definedName>
    <definedName name="Revenue_Estimate_Worksheet_for___________Charter_School" localSheetId="16">'3345 updated'!$B$3</definedName>
    <definedName name="Revenue_Estimate_Worksheet_for___________Charter_School" localSheetId="17">'3347'!$B$3</definedName>
    <definedName name="Revenue_Estimate_Worksheet_for___________Charter_School" localSheetId="18">'3381 updated'!$B$3</definedName>
    <definedName name="Revenue_Estimate_Worksheet_for___________Charter_School" localSheetId="19">'3382 updated'!$B$3</definedName>
    <definedName name="Revenue_Estimate_Worksheet_for___________Charter_School" localSheetId="20">'3384'!$B$3</definedName>
    <definedName name="Revenue_Estimate_Worksheet_for___________Charter_School" localSheetId="21">'3385'!$B$3</definedName>
    <definedName name="Revenue_Estimate_Worksheet_for___________Charter_School" localSheetId="22">'3386'!$B$3</definedName>
    <definedName name="Revenue_Estimate_Worksheet_for___________Charter_School" localSheetId="23">'3391 updated'!$B$3</definedName>
    <definedName name="Revenue_Estimate_Worksheet_for___________Charter_School" localSheetId="24">'3394 updated'!$B$3</definedName>
    <definedName name="Revenue_Estimate_Worksheet_for___________Charter_School" localSheetId="25">'3395 updated'!$B$3</definedName>
    <definedName name="Revenue_Estimate_Worksheet_for___________Charter_School" localSheetId="26">'3396'!$B$3</definedName>
    <definedName name="Revenue_Estimate_Worksheet_for___________Charter_School" localSheetId="27">'3398'!$B$3</definedName>
    <definedName name="Revenue_Estimate_Worksheet_for___________Charter_School" localSheetId="28">'3400 updated'!$B$3</definedName>
    <definedName name="Revenue_Estimate_Worksheet_for___________Charter_School" localSheetId="29">'3401'!$B$3</definedName>
    <definedName name="Revenue_Estimate_Worksheet_for___________Charter_School" localSheetId="30">'3413 updated'!$B$3</definedName>
    <definedName name="Revenue_Estimate_Worksheet_for___________Charter_School" localSheetId="31">'3421'!$B$3</definedName>
    <definedName name="Revenue_Estimate_Worksheet_for___________Charter_School" localSheetId="32">'3431 updated'!$B$3</definedName>
    <definedName name="Revenue_Estimate_Worksheet_for___________Charter_School" localSheetId="33">'3441 updated'!$B$3</definedName>
    <definedName name="Revenue_Estimate_Worksheet_for___________Charter_School" localSheetId="34">'3443'!$B$3</definedName>
    <definedName name="Revenue_Estimate_Worksheet_for___________Charter_School" localSheetId="35">'3924 updated'!$B$3</definedName>
    <definedName name="Revenue_Estimate_Worksheet_for___________Charter_School" localSheetId="36">'3941 updated'!$B$3</definedName>
    <definedName name="Revenue_Estimate_Worksheet_for___________Charter_School" localSheetId="37">'3961 updated'!$B$3</definedName>
    <definedName name="Revenue_Estimate_Worksheet_for___________Charter_School" localSheetId="38">'3971 updated'!$B$3</definedName>
    <definedName name="Revenue_Estimate_Worksheet_for___________Charter_School" localSheetId="39">'4000 updated'!$B$3</definedName>
    <definedName name="Revenue_Estimate_Worksheet_for___________Charter_School" localSheetId="40">'4001 updated'!$B$3</definedName>
    <definedName name="Revenue_Estimate_Worksheet_for___________Charter_School" localSheetId="41">'4002 updated'!$B$3</definedName>
    <definedName name="Revenue_Estimate_Worksheet_for___________Charter_School" localSheetId="42">'4010 updated'!$B$3</definedName>
    <definedName name="Revenue_Estimate_Worksheet_for___________Charter_School" localSheetId="43">'4012 updated'!$B$3</definedName>
    <definedName name="Revenue_Estimate_Worksheet_for___________Charter_School" localSheetId="44">'4013 updated'!$B$3</definedName>
    <definedName name="Revenue_Estimate_Worksheet_for___________Charter_School" localSheetId="45">'4020 updated'!$B$3</definedName>
    <definedName name="Revenue_Estimate_Worksheet_for___________Charter_School" localSheetId="46">'4021 updated'!$B$3</definedName>
    <definedName name="Revenue_Estimate_Worksheet_for___________Charter_School" localSheetId="47">'4037 updated'!$B$3</definedName>
    <definedName name="Revenue_Estimate_Worksheet_for___________Charter_School" localSheetId="48">#REF!</definedName>
    <definedName name="Revenue_Estimate_Worksheet_for___________Charter_School" localSheetId="49">'4041 updated'!$B$3</definedName>
    <definedName name="Revenue_Estimate_Worksheet_for___________Charter_School" localSheetId="50">'4050 updated'!$B$3</definedName>
    <definedName name="Revenue_Estimate_Worksheet_for___________Charter_School" localSheetId="51">'4051 updated'!$B$3</definedName>
    <definedName name="Revenue_Estimate_Worksheet_for___________Charter_School" localSheetId="52">'4061 updated'!$B$3</definedName>
    <definedName name="Revenue_Estimate_Worksheet_for___________Charter_School" localSheetId="53">'4070'!$B$3</definedName>
    <definedName name="Revenue_Estimate_Worksheet_for___________Charter_School" localSheetId="54">'4072 updated'!$B$3</definedName>
    <definedName name="Revenue_Estimate_Worksheet_for___________Charter_School" localSheetId="1">#REF!</definedName>
    <definedName name="Revenue_Estimate_Worksheet_for___________Charter_School" localSheetId="0">#REF!</definedName>
    <definedName name="Revenue_Estimate_Worksheet_for___________Charter_School" localSheetId="2">Notes!#REF!</definedName>
    <definedName name="Revenue_Estimate_Worksheet_for___________Charter_School">#REF!</definedName>
    <definedName name="RID" localSheetId="7">#REF!</definedName>
    <definedName name="RID" localSheetId="10">#REF!</definedName>
    <definedName name="RID" localSheetId="11">#REF!</definedName>
    <definedName name="RID" localSheetId="12">#REF!</definedName>
    <definedName name="RID" localSheetId="13">#REF!</definedName>
    <definedName name="RID" localSheetId="14">#REF!</definedName>
    <definedName name="RID" localSheetId="15">#REF!</definedName>
    <definedName name="RID" localSheetId="16">#REF!</definedName>
    <definedName name="RID" localSheetId="18">#REF!</definedName>
    <definedName name="RID" localSheetId="19">#REF!</definedName>
    <definedName name="RID" localSheetId="20">#REF!</definedName>
    <definedName name="RID" localSheetId="23">#REF!</definedName>
    <definedName name="RID" localSheetId="24">#REF!</definedName>
    <definedName name="RID" localSheetId="25">#REF!</definedName>
    <definedName name="RID" localSheetId="28">#REF!</definedName>
    <definedName name="RID" localSheetId="30">#REF!</definedName>
    <definedName name="RID" localSheetId="32">#REF!</definedName>
    <definedName name="RID" localSheetId="33">#REF!</definedName>
    <definedName name="RID" localSheetId="35">#REF!</definedName>
    <definedName name="RID" localSheetId="36">#REF!</definedName>
    <definedName name="RID" localSheetId="37">#REF!</definedName>
    <definedName name="RID" localSheetId="38">#REF!</definedName>
    <definedName name="RID" localSheetId="39">#REF!</definedName>
    <definedName name="RID" localSheetId="40">#REF!</definedName>
    <definedName name="RID" localSheetId="41">#REF!</definedName>
    <definedName name="RID" localSheetId="42">#REF!</definedName>
    <definedName name="RID" localSheetId="43">#REF!</definedName>
    <definedName name="RID" localSheetId="44">#REF!</definedName>
    <definedName name="RID" localSheetId="45">#REF!</definedName>
    <definedName name="RID" localSheetId="46">#REF!</definedName>
    <definedName name="RID" localSheetId="47">#REF!</definedName>
    <definedName name="RID" localSheetId="48">#REF!</definedName>
    <definedName name="RID" localSheetId="50">#REF!</definedName>
    <definedName name="RID" localSheetId="51">#REF!</definedName>
    <definedName name="RID" localSheetId="52">#REF!</definedName>
    <definedName name="RID" localSheetId="53">#REF!</definedName>
    <definedName name="RID" localSheetId="54">#REF!</definedName>
    <definedName name="RID" localSheetId="1">#REF!</definedName>
    <definedName name="RID" localSheetId="0">#REF!</definedName>
    <definedName name="RID">#REF!</definedName>
    <definedName name="School_District" localSheetId="3">'0054'!$B$5</definedName>
    <definedName name="School_District" localSheetId="4">'0642'!$B$5</definedName>
    <definedName name="School_District" localSheetId="5">'0664'!$B$5</definedName>
    <definedName name="School_District" localSheetId="6">'1461'!$B$5</definedName>
    <definedName name="School_District" localSheetId="7">'1571 updated'!$B$5</definedName>
    <definedName name="School_District" localSheetId="8">'2521'!$B$5</definedName>
    <definedName name="School_District" localSheetId="9">'2531'!$B$5</definedName>
    <definedName name="School_District" localSheetId="10">'2641 updated'!$B$5</definedName>
    <definedName name="School_District" localSheetId="11">'2791 updated'!$B$5</definedName>
    <definedName name="School_District" localSheetId="12">'2801 updated'!$B$5</definedName>
    <definedName name="School_District" localSheetId="13">'2911 updated'!$B$5</definedName>
    <definedName name="School_District" localSheetId="14">'2941 updated'!$B$5</definedName>
    <definedName name="School_District" localSheetId="15">'3083 updated'!$B$5</definedName>
    <definedName name="School_District" localSheetId="16">'3345 updated'!$B$5</definedName>
    <definedName name="School_District" localSheetId="17">'3347'!$B$5</definedName>
    <definedName name="School_District" localSheetId="18">'3381 updated'!$B$5</definedName>
    <definedName name="School_District" localSheetId="19">'3382 updated'!$B$5</definedName>
    <definedName name="School_District" localSheetId="20">'3384'!$B$5</definedName>
    <definedName name="School_District" localSheetId="21">'3385'!$B$5</definedName>
    <definedName name="School_District" localSheetId="22">'3386'!$B$5</definedName>
    <definedName name="School_District" localSheetId="23">'3391 updated'!$B$5</definedName>
    <definedName name="School_District" localSheetId="24">'3394 updated'!$B$5</definedName>
    <definedName name="School_District" localSheetId="25">'3395 updated'!$B$5</definedName>
    <definedName name="School_District" localSheetId="26">'3396'!$B$5</definedName>
    <definedName name="School_District" localSheetId="27">'3398'!$B$5</definedName>
    <definedName name="School_District" localSheetId="28">'3400 updated'!$B$5</definedName>
    <definedName name="School_District" localSheetId="29">'3401'!$B$5</definedName>
    <definedName name="School_District" localSheetId="30">'3413 updated'!$B$5</definedName>
    <definedName name="School_District" localSheetId="31">'3421'!$B$5</definedName>
    <definedName name="School_District" localSheetId="32">'3431 updated'!$B$5</definedName>
    <definedName name="School_District" localSheetId="33">'3441 updated'!$B$5</definedName>
    <definedName name="School_District" localSheetId="34">'3443'!$B$5</definedName>
    <definedName name="School_District" localSheetId="35">'3924 updated'!$B$5</definedName>
    <definedName name="School_District" localSheetId="36">'3941 updated'!$B$5</definedName>
    <definedName name="School_District" localSheetId="37">'3961 updated'!$B$5</definedName>
    <definedName name="School_District" localSheetId="38">'3971 updated'!$B$5</definedName>
    <definedName name="School_District" localSheetId="39">'4000 updated'!$B$5</definedName>
    <definedName name="School_District" localSheetId="40">'4001 updated'!$B$5</definedName>
    <definedName name="School_District" localSheetId="41">'4002 updated'!$B$5</definedName>
    <definedName name="School_District" localSheetId="42">'4010 updated'!$B$5</definedName>
    <definedName name="School_District" localSheetId="43">'4012 updated'!$B$5</definedName>
    <definedName name="School_District" localSheetId="44">'4013 updated'!$B$5</definedName>
    <definedName name="School_District" localSheetId="45">'4020 updated'!$B$5</definedName>
    <definedName name="School_District" localSheetId="46">'4021 updated'!$B$5</definedName>
    <definedName name="School_District" localSheetId="47">'4037 updated'!$B$5</definedName>
    <definedName name="School_District" localSheetId="48">#REF!</definedName>
    <definedName name="School_District" localSheetId="49">'4041 updated'!$B$5</definedName>
    <definedName name="School_District" localSheetId="50">'4050 updated'!$B$5</definedName>
    <definedName name="School_District" localSheetId="51">'4051 updated'!$B$5</definedName>
    <definedName name="School_District" localSheetId="52">'4061 updated'!$B$5</definedName>
    <definedName name="School_District" localSheetId="53">'4070'!$B$5</definedName>
    <definedName name="School_District" localSheetId="54">'4072 updated'!$B$5</definedName>
    <definedName name="School_District" localSheetId="1">#REF!</definedName>
    <definedName name="School_District" localSheetId="0">#REF!</definedName>
    <definedName name="School_District" localSheetId="2">Notes!#REF!</definedName>
    <definedName name="School_District">#REF!</definedName>
    <definedName name="Science_Lab_Materials_Allocation" localSheetId="11">'[2] Detail 2014-15 Conf FEFP'!#REF!</definedName>
    <definedName name="Science_Lab_Materials_Allocation" localSheetId="20">'[2] Detail 2014-15 Conf FEFP'!#REF!</definedName>
    <definedName name="Science_Lab_Materials_Allocation" localSheetId="35">'[2] Detail 2014-15 Conf FEFP'!#REF!</definedName>
    <definedName name="Science_Lab_Materials_Allocation" localSheetId="52">'[2] Detail 2014-15 Conf FEFP'!#REF!</definedName>
    <definedName name="Science_Lab_Materials_Allocation">'[2] Detail 2014-15 Conf FEFP'!#REF!</definedName>
    <definedName name="SFV_QFUND_CODE" localSheetId="7">#REF!</definedName>
    <definedName name="SFV_QFUND_CODE" localSheetId="10">#REF!</definedName>
    <definedName name="SFV_QFUND_CODE" localSheetId="11">#REF!</definedName>
    <definedName name="SFV_QFUND_CODE" localSheetId="12">#REF!</definedName>
    <definedName name="SFV_QFUND_CODE" localSheetId="13">#REF!</definedName>
    <definedName name="SFV_QFUND_CODE" localSheetId="14">#REF!</definedName>
    <definedName name="SFV_QFUND_CODE" localSheetId="15">#REF!</definedName>
    <definedName name="SFV_QFUND_CODE" localSheetId="16">#REF!</definedName>
    <definedName name="SFV_QFUND_CODE" localSheetId="18">#REF!</definedName>
    <definedName name="SFV_QFUND_CODE" localSheetId="19">#REF!</definedName>
    <definedName name="SFV_QFUND_CODE" localSheetId="20">#REF!</definedName>
    <definedName name="SFV_QFUND_CODE" localSheetId="23">#REF!</definedName>
    <definedName name="SFV_QFUND_CODE" localSheetId="24">#REF!</definedName>
    <definedName name="SFV_QFUND_CODE" localSheetId="25">#REF!</definedName>
    <definedName name="SFV_QFUND_CODE" localSheetId="28">#REF!</definedName>
    <definedName name="SFV_QFUND_CODE" localSheetId="30">#REF!</definedName>
    <definedName name="SFV_QFUND_CODE" localSheetId="32">#REF!</definedName>
    <definedName name="SFV_QFUND_CODE" localSheetId="33">#REF!</definedName>
    <definedName name="SFV_QFUND_CODE" localSheetId="35">#REF!</definedName>
    <definedName name="SFV_QFUND_CODE" localSheetId="36">#REF!</definedName>
    <definedName name="SFV_QFUND_CODE" localSheetId="37">#REF!</definedName>
    <definedName name="SFV_QFUND_CODE" localSheetId="38">#REF!</definedName>
    <definedName name="SFV_QFUND_CODE" localSheetId="39">#REF!</definedName>
    <definedName name="SFV_QFUND_CODE" localSheetId="40">#REF!</definedName>
    <definedName name="SFV_QFUND_CODE" localSheetId="41">#REF!</definedName>
    <definedName name="SFV_QFUND_CODE" localSheetId="42">#REF!</definedName>
    <definedName name="SFV_QFUND_CODE" localSheetId="43">#REF!</definedName>
    <definedName name="SFV_QFUND_CODE" localSheetId="44">#REF!</definedName>
    <definedName name="SFV_QFUND_CODE" localSheetId="45">#REF!</definedName>
    <definedName name="SFV_QFUND_CODE" localSheetId="46">#REF!</definedName>
    <definedName name="SFV_QFUND_CODE" localSheetId="47">#REF!</definedName>
    <definedName name="SFV_QFUND_CODE" localSheetId="48">#REF!</definedName>
    <definedName name="SFV_QFUND_CODE" localSheetId="50">#REF!</definedName>
    <definedName name="SFV_QFUND_CODE" localSheetId="51">#REF!</definedName>
    <definedName name="SFV_QFUND_CODE" localSheetId="52">#REF!</definedName>
    <definedName name="SFV_QFUND_CODE" localSheetId="53">#REF!</definedName>
    <definedName name="SFV_QFUND_CODE" localSheetId="54">#REF!</definedName>
    <definedName name="SFV_QFUND_CODE" localSheetId="1">#REF!</definedName>
    <definedName name="SFV_QFUND_CODE" localSheetId="0">#REF!</definedName>
    <definedName name="SFV_QFUND_CODE">#REF!</definedName>
    <definedName name="Total" localSheetId="3">'0054'!$B$50</definedName>
    <definedName name="Total" localSheetId="4">'0642'!$B$50</definedName>
    <definedName name="Total" localSheetId="5">'0664'!$B$50</definedName>
    <definedName name="Total" localSheetId="6">'1461'!$B$50</definedName>
    <definedName name="Total" localSheetId="7">'1571 updated'!$B$50</definedName>
    <definedName name="Total" localSheetId="8">'2521'!$B$50</definedName>
    <definedName name="Total" localSheetId="9">'2531'!$B$50</definedName>
    <definedName name="Total" localSheetId="10">'2641 updated'!$B$50</definedName>
    <definedName name="Total" localSheetId="11">'2791 updated'!$B$50</definedName>
    <definedName name="Total" localSheetId="12">'2801 updated'!$B$50</definedName>
    <definedName name="Total" localSheetId="13">'2911 updated'!$B$50</definedName>
    <definedName name="Total" localSheetId="14">'2941 updated'!$B$50</definedName>
    <definedName name="Total" localSheetId="15">'3083 updated'!$B$50</definedName>
    <definedName name="Total" localSheetId="16">'3345 updated'!$B$50</definedName>
    <definedName name="Total" localSheetId="17">'3347'!$B$50</definedName>
    <definedName name="Total" localSheetId="18">'3381 updated'!$B$50</definedName>
    <definedName name="Total" localSheetId="19">'3382 updated'!$B$50</definedName>
    <definedName name="Total" localSheetId="20">'3384'!$B$50</definedName>
    <definedName name="Total" localSheetId="21">'3385'!$B$50</definedName>
    <definedName name="Total" localSheetId="22">'3386'!$B$50</definedName>
    <definedName name="Total" localSheetId="23">'3391 updated'!$B$50</definedName>
    <definedName name="Total" localSheetId="24">'3394 updated'!$B$50</definedName>
    <definedName name="Total" localSheetId="25">'3395 updated'!$B$50</definedName>
    <definedName name="Total" localSheetId="26">'3396'!$B$50</definedName>
    <definedName name="Total" localSheetId="27">'3398'!$B$50</definedName>
    <definedName name="Total" localSheetId="28">'3400 updated'!$B$50</definedName>
    <definedName name="Total" localSheetId="29">'3401'!$B$50</definedName>
    <definedName name="Total" localSheetId="30">'3413 updated'!$B$50</definedName>
    <definedName name="Total" localSheetId="31">'3421'!$B$50</definedName>
    <definedName name="Total" localSheetId="32">'3431 updated'!$B$50</definedName>
    <definedName name="Total" localSheetId="33">'3441 updated'!$B$50</definedName>
    <definedName name="Total" localSheetId="34">'3443'!$B$50</definedName>
    <definedName name="Total" localSheetId="35">'3924 updated'!$B$50</definedName>
    <definedName name="Total" localSheetId="36">'3941 updated'!$B$50</definedName>
    <definedName name="Total" localSheetId="37">'3961 updated'!$B$50</definedName>
    <definedName name="Total" localSheetId="38">'3971 updated'!$B$50</definedName>
    <definedName name="Total" localSheetId="39">'4000 updated'!$B$50</definedName>
    <definedName name="Total" localSheetId="40">'4001 updated'!$B$50</definedName>
    <definedName name="Total" localSheetId="41">'4002 updated'!$B$50</definedName>
    <definedName name="Total" localSheetId="42">'4010 updated'!$B$50</definedName>
    <definedName name="Total" localSheetId="43">'4012 updated'!$B$50</definedName>
    <definedName name="Total" localSheetId="44">'4013 updated'!$B$50</definedName>
    <definedName name="Total" localSheetId="45">'4020 updated'!$B$50</definedName>
    <definedName name="Total" localSheetId="46">'4021 updated'!$B$50</definedName>
    <definedName name="Total" localSheetId="47">'4037 updated'!$B$50</definedName>
    <definedName name="Total" localSheetId="48">#REF!</definedName>
    <definedName name="Total" localSheetId="49">'4041 updated'!$B$50</definedName>
    <definedName name="Total" localSheetId="50">'4050 updated'!$B$50</definedName>
    <definedName name="Total" localSheetId="51">'4051 updated'!$B$50</definedName>
    <definedName name="Total" localSheetId="52">'4061 updated'!$B$50</definedName>
    <definedName name="Total" localSheetId="53">'4070'!$B$50</definedName>
    <definedName name="Total" localSheetId="54">'4072 updated'!$B$50</definedName>
    <definedName name="Total" localSheetId="1">#REF!</definedName>
    <definedName name="Total" localSheetId="0">#REF!</definedName>
    <definedName name="Total" localSheetId="2">Notes!#REF!</definedName>
    <definedName name="Total">#REF!</definedName>
    <definedName name="Total_Class_Size_Reduction_Funds" localSheetId="3">'0054'!$G$50</definedName>
    <definedName name="Total_Class_Size_Reduction_Funds" localSheetId="4">'0642'!$G$50</definedName>
    <definedName name="Total_Class_Size_Reduction_Funds" localSheetId="5">'0664'!$G$50</definedName>
    <definedName name="Total_Class_Size_Reduction_Funds" localSheetId="6">'1461'!$G$50</definedName>
    <definedName name="Total_Class_Size_Reduction_Funds" localSheetId="7">'1571 updated'!$G$50</definedName>
    <definedName name="Total_Class_Size_Reduction_Funds" localSheetId="8">'2521'!$G$50</definedName>
    <definedName name="Total_Class_Size_Reduction_Funds" localSheetId="9">'2531'!$G$50</definedName>
    <definedName name="Total_Class_Size_Reduction_Funds" localSheetId="10">'2641 updated'!$G$50</definedName>
    <definedName name="Total_Class_Size_Reduction_Funds" localSheetId="11">'2791 updated'!$G$50</definedName>
    <definedName name="Total_Class_Size_Reduction_Funds" localSheetId="12">'2801 updated'!$G$50</definedName>
    <definedName name="Total_Class_Size_Reduction_Funds" localSheetId="13">'2911 updated'!$G$50</definedName>
    <definedName name="Total_Class_Size_Reduction_Funds" localSheetId="14">'2941 updated'!$G$50</definedName>
    <definedName name="Total_Class_Size_Reduction_Funds" localSheetId="15">'3083 updated'!$G$50</definedName>
    <definedName name="Total_Class_Size_Reduction_Funds" localSheetId="16">'3345 updated'!$G$50</definedName>
    <definedName name="Total_Class_Size_Reduction_Funds" localSheetId="17">'3347'!$G$50</definedName>
    <definedName name="Total_Class_Size_Reduction_Funds" localSheetId="18">'3381 updated'!$G$50</definedName>
    <definedName name="Total_Class_Size_Reduction_Funds" localSheetId="19">'3382 updated'!$G$50</definedName>
    <definedName name="Total_Class_Size_Reduction_Funds" localSheetId="20">'3384'!$G$50</definedName>
    <definedName name="Total_Class_Size_Reduction_Funds" localSheetId="21">'3385'!$G$50</definedName>
    <definedName name="Total_Class_Size_Reduction_Funds" localSheetId="22">'3386'!$G$50</definedName>
    <definedName name="Total_Class_Size_Reduction_Funds" localSheetId="23">'3391 updated'!$G$50</definedName>
    <definedName name="Total_Class_Size_Reduction_Funds" localSheetId="24">'3394 updated'!$G$50</definedName>
    <definedName name="Total_Class_Size_Reduction_Funds" localSheetId="25">'3395 updated'!$G$50</definedName>
    <definedName name="Total_Class_Size_Reduction_Funds" localSheetId="26">'3396'!$G$50</definedName>
    <definedName name="Total_Class_Size_Reduction_Funds" localSheetId="27">'3398'!$G$50</definedName>
    <definedName name="Total_Class_Size_Reduction_Funds" localSheetId="28">'3400 updated'!$G$50</definedName>
    <definedName name="Total_Class_Size_Reduction_Funds" localSheetId="29">'3401'!$G$50</definedName>
    <definedName name="Total_Class_Size_Reduction_Funds" localSheetId="30">'3413 updated'!$G$50</definedName>
    <definedName name="Total_Class_Size_Reduction_Funds" localSheetId="31">'3421'!$G$50</definedName>
    <definedName name="Total_Class_Size_Reduction_Funds" localSheetId="32">'3431 updated'!$G$50</definedName>
    <definedName name="Total_Class_Size_Reduction_Funds" localSheetId="33">'3441 updated'!$G$50</definedName>
    <definedName name="Total_Class_Size_Reduction_Funds" localSheetId="34">'3443'!$G$50</definedName>
    <definedName name="Total_Class_Size_Reduction_Funds" localSheetId="35">'3924 updated'!$G$50</definedName>
    <definedName name="Total_Class_Size_Reduction_Funds" localSheetId="36">'3941 updated'!$G$50</definedName>
    <definedName name="Total_Class_Size_Reduction_Funds" localSheetId="37">'3961 updated'!$G$50</definedName>
    <definedName name="Total_Class_Size_Reduction_Funds" localSheetId="38">'3971 updated'!$G$50</definedName>
    <definedName name="Total_Class_Size_Reduction_Funds" localSheetId="39">'4000 updated'!$G$50</definedName>
    <definedName name="Total_Class_Size_Reduction_Funds" localSheetId="40">'4001 updated'!$G$50</definedName>
    <definedName name="Total_Class_Size_Reduction_Funds" localSheetId="41">'4002 updated'!$G$50</definedName>
    <definedName name="Total_Class_Size_Reduction_Funds" localSheetId="42">'4010 updated'!$G$50</definedName>
    <definedName name="Total_Class_Size_Reduction_Funds" localSheetId="43">'4012 updated'!$G$50</definedName>
    <definedName name="Total_Class_Size_Reduction_Funds" localSheetId="44">'4013 updated'!$G$50</definedName>
    <definedName name="Total_Class_Size_Reduction_Funds" localSheetId="45">'4020 updated'!$G$50</definedName>
    <definedName name="Total_Class_Size_Reduction_Funds" localSheetId="46">'4021 updated'!$G$50</definedName>
    <definedName name="Total_Class_Size_Reduction_Funds" localSheetId="47">'4037 updated'!$G$50</definedName>
    <definedName name="Total_Class_Size_Reduction_Funds" localSheetId="48">#REF!</definedName>
    <definedName name="Total_Class_Size_Reduction_Funds" localSheetId="49">'4041 updated'!$G$50</definedName>
    <definedName name="Total_Class_Size_Reduction_Funds" localSheetId="50">'4050 updated'!$G$50</definedName>
    <definedName name="Total_Class_Size_Reduction_Funds" localSheetId="51">'4051 updated'!$G$50</definedName>
    <definedName name="Total_Class_Size_Reduction_Funds" localSheetId="52">'4061 updated'!$G$50</definedName>
    <definedName name="Total_Class_Size_Reduction_Funds" localSheetId="53">'4070'!$G$50</definedName>
    <definedName name="Total_Class_Size_Reduction_Funds" localSheetId="54">'4072 updated'!$G$50</definedName>
    <definedName name="Total_Class_Size_Reduction_Funds" localSheetId="1">#REF!</definedName>
    <definedName name="Total_Class_Size_Reduction_Funds" localSheetId="0">#REF!</definedName>
    <definedName name="Total_Class_Size_Reduction_Funds" localSheetId="2">Notes!#REF!</definedName>
    <definedName name="Total_Class_Size_Reduction_Funds">#REF!</definedName>
    <definedName name="Total_from_ESE_Guarantee" localSheetId="3">'0054'!$I$37</definedName>
    <definedName name="Total_from_ESE_Guarantee" localSheetId="4">'0642'!$I$37</definedName>
    <definedName name="Total_from_ESE_Guarantee" localSheetId="5">'0664'!$I$37</definedName>
    <definedName name="Total_from_ESE_Guarantee" localSheetId="6">'1461'!$I$37</definedName>
    <definedName name="Total_from_ESE_Guarantee" localSheetId="7">'1571 updated'!$I$37</definedName>
    <definedName name="Total_from_ESE_Guarantee" localSheetId="8">'2521'!$I$37</definedName>
    <definedName name="Total_from_ESE_Guarantee" localSheetId="9">'2531'!$I$37</definedName>
    <definedName name="Total_from_ESE_Guarantee" localSheetId="10">'2641 updated'!$I$37</definedName>
    <definedName name="Total_from_ESE_Guarantee" localSheetId="11">'2791 updated'!$I$37</definedName>
    <definedName name="Total_from_ESE_Guarantee" localSheetId="12">'2801 updated'!$I$37</definedName>
    <definedName name="Total_from_ESE_Guarantee" localSheetId="13">'2911 updated'!$I$37</definedName>
    <definedName name="Total_from_ESE_Guarantee" localSheetId="14">'2941 updated'!$I$37</definedName>
    <definedName name="Total_from_ESE_Guarantee" localSheetId="15">'3083 updated'!$I$37</definedName>
    <definedName name="Total_from_ESE_Guarantee" localSheetId="16">'3345 updated'!$I$37</definedName>
    <definedName name="Total_from_ESE_Guarantee" localSheetId="17">'3347'!$I$37</definedName>
    <definedName name="Total_from_ESE_Guarantee" localSheetId="18">'3381 updated'!$I$37</definedName>
    <definedName name="Total_from_ESE_Guarantee" localSheetId="19">'3382 updated'!$I$37</definedName>
    <definedName name="Total_from_ESE_Guarantee" localSheetId="20">'3384'!$I$37</definedName>
    <definedName name="Total_from_ESE_Guarantee" localSheetId="21">'3385'!$I$37</definedName>
    <definedName name="Total_from_ESE_Guarantee" localSheetId="22">'3386'!$I$37</definedName>
    <definedName name="Total_from_ESE_Guarantee" localSheetId="23">'3391 updated'!$I$37</definedName>
    <definedName name="Total_from_ESE_Guarantee" localSheetId="24">'3394 updated'!$I$37</definedName>
    <definedName name="Total_from_ESE_Guarantee" localSheetId="25">'3395 updated'!$I$37</definedName>
    <definedName name="Total_from_ESE_Guarantee" localSheetId="26">'3396'!$I$37</definedName>
    <definedName name="Total_from_ESE_Guarantee" localSheetId="27">'3398'!$I$37</definedName>
    <definedName name="Total_from_ESE_Guarantee" localSheetId="28">'3400 updated'!$I$37</definedName>
    <definedName name="Total_from_ESE_Guarantee" localSheetId="29">'3401'!$I$37</definedName>
    <definedName name="Total_from_ESE_Guarantee" localSheetId="30">'3413 updated'!$I$37</definedName>
    <definedName name="Total_from_ESE_Guarantee" localSheetId="31">'3421'!$I$37</definedName>
    <definedName name="Total_from_ESE_Guarantee" localSheetId="32">'3431 updated'!$I$37</definedName>
    <definedName name="Total_from_ESE_Guarantee" localSheetId="33">'3441 updated'!$I$37</definedName>
    <definedName name="Total_from_ESE_Guarantee" localSheetId="34">'3443'!$I$37</definedName>
    <definedName name="Total_from_ESE_Guarantee" localSheetId="35">'3924 updated'!$I$37</definedName>
    <definedName name="Total_from_ESE_Guarantee" localSheetId="36">'3941 updated'!$I$37</definedName>
    <definedName name="Total_from_ESE_Guarantee" localSheetId="37">'3961 updated'!$I$37</definedName>
    <definedName name="Total_from_ESE_Guarantee" localSheetId="38">'3971 updated'!$I$37</definedName>
    <definedName name="Total_from_ESE_Guarantee" localSheetId="39">'4000 updated'!$I$37</definedName>
    <definedName name="Total_from_ESE_Guarantee" localSheetId="40">'4001 updated'!$I$37</definedName>
    <definedName name="Total_from_ESE_Guarantee" localSheetId="41">'4002 updated'!$I$37</definedName>
    <definedName name="Total_from_ESE_Guarantee" localSheetId="42">'4010 updated'!$I$37</definedName>
    <definedName name="Total_from_ESE_Guarantee" localSheetId="43">'4012 updated'!$I$37</definedName>
    <definedName name="Total_from_ESE_Guarantee" localSheetId="44">'4013 updated'!$I$37</definedName>
    <definedName name="Total_from_ESE_Guarantee" localSheetId="45">'4020 updated'!$I$37</definedName>
    <definedName name="Total_from_ESE_Guarantee" localSheetId="46">'4021 updated'!$I$37</definedName>
    <definedName name="Total_from_ESE_Guarantee" localSheetId="47">'4037 updated'!$I$37</definedName>
    <definedName name="Total_from_ESE_Guarantee" localSheetId="48">#REF!</definedName>
    <definedName name="Total_from_ESE_Guarantee" localSheetId="49">'4041 updated'!$I$37</definedName>
    <definedName name="Total_from_ESE_Guarantee" localSheetId="50">'4050 updated'!$I$37</definedName>
    <definedName name="Total_from_ESE_Guarantee" localSheetId="51">'4051 updated'!$I$37</definedName>
    <definedName name="Total_from_ESE_Guarantee" localSheetId="52">'4061 updated'!$I$37</definedName>
    <definedName name="Total_from_ESE_Guarantee" localSheetId="53">'4070'!$I$37</definedName>
    <definedName name="Total_from_ESE_Guarantee" localSheetId="54">'4072 updated'!$I$37</definedName>
    <definedName name="Total_from_ESE_Guarantee" localSheetId="1">#REF!</definedName>
    <definedName name="Total_from_ESE_Guarantee" localSheetId="0">#REF!</definedName>
    <definedName name="Total_from_ESE_Guarantee" localSheetId="2">Notes!#REF!</definedName>
    <definedName name="Total_from_ESE_Guarantee">#REF!</definedName>
    <definedName name="Total_FTE_with_ESE_Services" localSheetId="3">'0054'!$B$37</definedName>
    <definedName name="Total_FTE_with_ESE_Services" localSheetId="4">'0642'!$B$37</definedName>
    <definedName name="Total_FTE_with_ESE_Services" localSheetId="5">'0664'!$B$37</definedName>
    <definedName name="Total_FTE_with_ESE_Services" localSheetId="6">'1461'!$B$37</definedName>
    <definedName name="Total_FTE_with_ESE_Services" localSheetId="7">'1571 updated'!$B$37</definedName>
    <definedName name="Total_FTE_with_ESE_Services" localSheetId="8">'2521'!$B$37</definedName>
    <definedName name="Total_FTE_with_ESE_Services" localSheetId="9">'2531'!$B$37</definedName>
    <definedName name="Total_FTE_with_ESE_Services" localSheetId="10">'2641 updated'!$B$37</definedName>
    <definedName name="Total_FTE_with_ESE_Services" localSheetId="11">'2791 updated'!$B$37</definedName>
    <definedName name="Total_FTE_with_ESE_Services" localSheetId="12">'2801 updated'!$B$37</definedName>
    <definedName name="Total_FTE_with_ESE_Services" localSheetId="13">'2911 updated'!$B$37</definedName>
    <definedName name="Total_FTE_with_ESE_Services" localSheetId="14">'2941 updated'!$B$37</definedName>
    <definedName name="Total_FTE_with_ESE_Services" localSheetId="15">'3083 updated'!$B$37</definedName>
    <definedName name="Total_FTE_with_ESE_Services" localSheetId="16">'3345 updated'!$B$37</definedName>
    <definedName name="Total_FTE_with_ESE_Services" localSheetId="17">'3347'!$B$37</definedName>
    <definedName name="Total_FTE_with_ESE_Services" localSheetId="18">'3381 updated'!$B$37</definedName>
    <definedName name="Total_FTE_with_ESE_Services" localSheetId="19">'3382 updated'!$B$37</definedName>
    <definedName name="Total_FTE_with_ESE_Services" localSheetId="20">'3384'!$B$37</definedName>
    <definedName name="Total_FTE_with_ESE_Services" localSheetId="21">'3385'!$B$37</definedName>
    <definedName name="Total_FTE_with_ESE_Services" localSheetId="22">'3386'!$B$37</definedName>
    <definedName name="Total_FTE_with_ESE_Services" localSheetId="23">'3391 updated'!$B$37</definedName>
    <definedName name="Total_FTE_with_ESE_Services" localSheetId="24">'3394 updated'!$B$37</definedName>
    <definedName name="Total_FTE_with_ESE_Services" localSheetId="25">'3395 updated'!$B$37</definedName>
    <definedName name="Total_FTE_with_ESE_Services" localSheetId="26">'3396'!$B$37</definedName>
    <definedName name="Total_FTE_with_ESE_Services" localSheetId="27">'3398'!$B$37</definedName>
    <definedName name="Total_FTE_with_ESE_Services" localSheetId="28">'3400 updated'!$B$37</definedName>
    <definedName name="Total_FTE_with_ESE_Services" localSheetId="29">'3401'!$B$37</definedName>
    <definedName name="Total_FTE_with_ESE_Services" localSheetId="30">'3413 updated'!$B$37</definedName>
    <definedName name="Total_FTE_with_ESE_Services" localSheetId="31">'3421'!$B$37</definedName>
    <definedName name="Total_FTE_with_ESE_Services" localSheetId="32">'3431 updated'!$B$37</definedName>
    <definedName name="Total_FTE_with_ESE_Services" localSheetId="33">'3441 updated'!$B$37</definedName>
    <definedName name="Total_FTE_with_ESE_Services" localSheetId="34">'3443'!$B$37</definedName>
    <definedName name="Total_FTE_with_ESE_Services" localSheetId="35">'3924 updated'!$B$37</definedName>
    <definedName name="Total_FTE_with_ESE_Services" localSheetId="36">'3941 updated'!$B$37</definedName>
    <definedName name="Total_FTE_with_ESE_Services" localSheetId="37">'3961 updated'!$B$37</definedName>
    <definedName name="Total_FTE_with_ESE_Services" localSheetId="38">'3971 updated'!$B$37</definedName>
    <definedName name="Total_FTE_with_ESE_Services" localSheetId="39">'4000 updated'!$B$37</definedName>
    <definedName name="Total_FTE_with_ESE_Services" localSheetId="40">'4001 updated'!$B$37</definedName>
    <definedName name="Total_FTE_with_ESE_Services" localSheetId="41">'4002 updated'!$B$37</definedName>
    <definedName name="Total_FTE_with_ESE_Services" localSheetId="42">'4010 updated'!$B$37</definedName>
    <definedName name="Total_FTE_with_ESE_Services" localSheetId="43">'4012 updated'!$B$37</definedName>
    <definedName name="Total_FTE_with_ESE_Services" localSheetId="44">'4013 updated'!$B$37</definedName>
    <definedName name="Total_FTE_with_ESE_Services" localSheetId="45">'4020 updated'!$B$37</definedName>
    <definedName name="Total_FTE_with_ESE_Services" localSheetId="46">'4021 updated'!$B$37</definedName>
    <definedName name="Total_FTE_with_ESE_Services" localSheetId="47">'4037 updated'!$B$37</definedName>
    <definedName name="Total_FTE_with_ESE_Services" localSheetId="48">#REF!</definedName>
    <definedName name="Total_FTE_with_ESE_Services" localSheetId="49">'4041 updated'!$B$37</definedName>
    <definedName name="Total_FTE_with_ESE_Services" localSheetId="50">'4050 updated'!$B$37</definedName>
    <definedName name="Total_FTE_with_ESE_Services" localSheetId="51">'4051 updated'!$B$37</definedName>
    <definedName name="Total_FTE_with_ESE_Services" localSheetId="52">'4061 updated'!$B$37</definedName>
    <definedName name="Total_FTE_with_ESE_Services" localSheetId="53">'4070'!$B$37</definedName>
    <definedName name="Total_FTE_with_ESE_Services" localSheetId="54">'4072 updated'!$B$37</definedName>
    <definedName name="Total_FTE_with_ESE_Services" localSheetId="1">#REF!</definedName>
    <definedName name="Total_FTE_with_ESE_Services" localSheetId="0">#REF!</definedName>
    <definedName name="Total_FTE_with_ESE_Services" localSheetId="2">Notes!#REF!</definedName>
    <definedName name="Total_FTE_with_ESE_Services">#REF!</definedName>
    <definedName name="Totals" localSheetId="3">'0054'!$B$26</definedName>
    <definedName name="Totals" localSheetId="4">'0642'!$B$26</definedName>
    <definedName name="Totals" localSheetId="5">'0664'!$B$26</definedName>
    <definedName name="Totals" localSheetId="6">'1461'!$B$26</definedName>
    <definedName name="Totals" localSheetId="7">'1571 updated'!$B$26</definedName>
    <definedName name="Totals" localSheetId="8">'2521'!$B$26</definedName>
    <definedName name="Totals" localSheetId="9">'2531'!$B$26</definedName>
    <definedName name="Totals" localSheetId="10">'2641 updated'!$B$26</definedName>
    <definedName name="Totals" localSheetId="11">'2791 updated'!$B$26</definedName>
    <definedName name="Totals" localSheetId="12">'2801 updated'!$B$26</definedName>
    <definedName name="Totals" localSheetId="13">'2911 updated'!$B$26</definedName>
    <definedName name="Totals" localSheetId="14">'2941 updated'!$B$26</definedName>
    <definedName name="Totals" localSheetId="15">'3083 updated'!$B$26</definedName>
    <definedName name="Totals" localSheetId="16">'3345 updated'!$B$26</definedName>
    <definedName name="Totals" localSheetId="17">'3347'!$B$26</definedName>
    <definedName name="Totals" localSheetId="18">'3381 updated'!$B$26</definedName>
    <definedName name="Totals" localSheetId="19">'3382 updated'!$B$26</definedName>
    <definedName name="Totals" localSheetId="20">'3384'!$B$26</definedName>
    <definedName name="Totals" localSheetId="21">'3385'!$B$26</definedName>
    <definedName name="Totals" localSheetId="22">'3386'!$B$26</definedName>
    <definedName name="Totals" localSheetId="23">'3391 updated'!$B$26</definedName>
    <definedName name="Totals" localSheetId="24">'3394 updated'!$B$26</definedName>
    <definedName name="Totals" localSheetId="25">'3395 updated'!$B$26</definedName>
    <definedName name="Totals" localSheetId="26">'3396'!$B$26</definedName>
    <definedName name="Totals" localSheetId="27">'3398'!$B$26</definedName>
    <definedName name="Totals" localSheetId="28">'3400 updated'!$B$26</definedName>
    <definedName name="Totals" localSheetId="29">'3401'!$B$26</definedName>
    <definedName name="Totals" localSheetId="30">'3413 updated'!$B$26</definedName>
    <definedName name="Totals" localSheetId="31">'3421'!$B$26</definedName>
    <definedName name="Totals" localSheetId="32">'3431 updated'!$B$26</definedName>
    <definedName name="Totals" localSheetId="33">'3441 updated'!$B$26</definedName>
    <definedName name="Totals" localSheetId="34">'3443'!$B$26</definedName>
    <definedName name="Totals" localSheetId="35">'3924 updated'!$B$26</definedName>
    <definedName name="Totals" localSheetId="36">'3941 updated'!$B$26</definedName>
    <definedName name="Totals" localSheetId="37">'3961 updated'!$B$26</definedName>
    <definedName name="Totals" localSheetId="38">'3971 updated'!$B$26</definedName>
    <definedName name="Totals" localSheetId="39">'4000 updated'!$B$26</definedName>
    <definedName name="Totals" localSheetId="40">'4001 updated'!$B$26</definedName>
    <definedName name="Totals" localSheetId="41">'4002 updated'!$B$26</definedName>
    <definedName name="Totals" localSheetId="42">'4010 updated'!$B$26</definedName>
    <definedName name="Totals" localSheetId="43">'4012 updated'!$B$26</definedName>
    <definedName name="Totals" localSheetId="44">'4013 updated'!$B$26</definedName>
    <definedName name="Totals" localSheetId="45">'4020 updated'!$B$26</definedName>
    <definedName name="Totals" localSheetId="46">'4021 updated'!$B$26</definedName>
    <definedName name="Totals" localSheetId="47">'4037 updated'!$B$26</definedName>
    <definedName name="Totals" localSheetId="48">#REF!</definedName>
    <definedName name="Totals" localSheetId="49">'4041 updated'!$B$26</definedName>
    <definedName name="Totals" localSheetId="50">'4050 updated'!$B$26</definedName>
    <definedName name="Totals" localSheetId="51">'4051 updated'!$B$26</definedName>
    <definedName name="Totals" localSheetId="52">'4061 updated'!$B$26</definedName>
    <definedName name="Totals" localSheetId="53">'4070'!$B$26</definedName>
    <definedName name="Totals" localSheetId="54">'4072 updated'!$B$26</definedName>
    <definedName name="Totals" localSheetId="1">#REF!</definedName>
    <definedName name="Totals" localSheetId="0">#REF!</definedName>
    <definedName name="Totals" localSheetId="2">Notes!#REF!</definedName>
    <definedName name="Totals">#REF!</definedName>
    <definedName name="Weighted_FTE____________b__x__c" localSheetId="3">'0054'!$K$8</definedName>
    <definedName name="Weighted_FTE____________b__x__c" localSheetId="4">'0642'!$K$8</definedName>
    <definedName name="Weighted_FTE____________b__x__c" localSheetId="5">'0664'!$K$8</definedName>
    <definedName name="Weighted_FTE____________b__x__c" localSheetId="6">'1461'!$K$8</definedName>
    <definedName name="Weighted_FTE____________b__x__c" localSheetId="7">'1571 updated'!$K$8</definedName>
    <definedName name="Weighted_FTE____________b__x__c" localSheetId="8">'2521'!$K$8</definedName>
    <definedName name="Weighted_FTE____________b__x__c" localSheetId="9">'2531'!$K$8</definedName>
    <definedName name="Weighted_FTE____________b__x__c" localSheetId="10">'2641 updated'!$K$8</definedName>
    <definedName name="Weighted_FTE____________b__x__c" localSheetId="11">'2791 updated'!$K$8</definedName>
    <definedName name="Weighted_FTE____________b__x__c" localSheetId="12">'2801 updated'!$K$8</definedName>
    <definedName name="Weighted_FTE____________b__x__c" localSheetId="13">'2911 updated'!$K$8</definedName>
    <definedName name="Weighted_FTE____________b__x__c" localSheetId="14">'2941 updated'!$K$8</definedName>
    <definedName name="Weighted_FTE____________b__x__c" localSheetId="15">'3083 updated'!$K$8</definedName>
    <definedName name="Weighted_FTE____________b__x__c" localSheetId="16">'3345 updated'!$K$8</definedName>
    <definedName name="Weighted_FTE____________b__x__c" localSheetId="17">'3347'!$K$8</definedName>
    <definedName name="Weighted_FTE____________b__x__c" localSheetId="18">'3381 updated'!$K$8</definedName>
    <definedName name="Weighted_FTE____________b__x__c" localSheetId="19">'3382 updated'!$K$8</definedName>
    <definedName name="Weighted_FTE____________b__x__c" localSheetId="20">'3384'!$K$8</definedName>
    <definedName name="Weighted_FTE____________b__x__c" localSheetId="21">'3385'!$K$8</definedName>
    <definedName name="Weighted_FTE____________b__x__c" localSheetId="22">'3386'!$K$8</definedName>
    <definedName name="Weighted_FTE____________b__x__c" localSheetId="23">'3391 updated'!$K$8</definedName>
    <definedName name="Weighted_FTE____________b__x__c" localSheetId="24">'3394 updated'!$K$8</definedName>
    <definedName name="Weighted_FTE____________b__x__c" localSheetId="25">'3395 updated'!$K$8</definedName>
    <definedName name="Weighted_FTE____________b__x__c" localSheetId="26">'3396'!$K$8</definedName>
    <definedName name="Weighted_FTE____________b__x__c" localSheetId="27">'3398'!$K$8</definedName>
    <definedName name="Weighted_FTE____________b__x__c" localSheetId="28">'3400 updated'!$K$8</definedName>
    <definedName name="Weighted_FTE____________b__x__c" localSheetId="29">'3401'!$K$8</definedName>
    <definedName name="Weighted_FTE____________b__x__c" localSheetId="30">'3413 updated'!$K$8</definedName>
    <definedName name="Weighted_FTE____________b__x__c" localSheetId="31">'3421'!$K$8</definedName>
    <definedName name="Weighted_FTE____________b__x__c" localSheetId="32">'3431 updated'!$K$8</definedName>
    <definedName name="Weighted_FTE____________b__x__c" localSheetId="33">'3441 updated'!$K$8</definedName>
    <definedName name="Weighted_FTE____________b__x__c" localSheetId="34">'3443'!$K$8</definedName>
    <definedName name="Weighted_FTE____________b__x__c" localSheetId="35">'3924 updated'!$K$8</definedName>
    <definedName name="Weighted_FTE____________b__x__c" localSheetId="36">'3941 updated'!$K$8</definedName>
    <definedName name="Weighted_FTE____________b__x__c" localSheetId="37">'3961 updated'!$K$8</definedName>
    <definedName name="Weighted_FTE____________b__x__c" localSheetId="38">'3971 updated'!$K$8</definedName>
    <definedName name="Weighted_FTE____________b__x__c" localSheetId="39">'4000 updated'!$K$8</definedName>
    <definedName name="Weighted_FTE____________b__x__c" localSheetId="40">'4001 updated'!$K$8</definedName>
    <definedName name="Weighted_FTE____________b__x__c" localSheetId="41">'4002 updated'!$K$8</definedName>
    <definedName name="Weighted_FTE____________b__x__c" localSheetId="42">'4010 updated'!$K$8</definedName>
    <definedName name="Weighted_FTE____________b__x__c" localSheetId="43">'4012 updated'!$K$8</definedName>
    <definedName name="Weighted_FTE____________b__x__c" localSheetId="44">'4013 updated'!$K$8</definedName>
    <definedName name="Weighted_FTE____________b__x__c" localSheetId="45">'4020 updated'!$K$8</definedName>
    <definedName name="Weighted_FTE____________b__x__c" localSheetId="46">'4021 updated'!$K$8</definedName>
    <definedName name="Weighted_FTE____________b__x__c" localSheetId="47">'4037 updated'!$K$8</definedName>
    <definedName name="Weighted_FTE____________b__x__c" localSheetId="48">#REF!</definedName>
    <definedName name="Weighted_FTE____________b__x__c" localSheetId="49">'4041 updated'!$K$8</definedName>
    <definedName name="Weighted_FTE____________b__x__c" localSheetId="50">'4050 updated'!$K$8</definedName>
    <definedName name="Weighted_FTE____________b__x__c" localSheetId="51">'4051 updated'!$K$8</definedName>
    <definedName name="Weighted_FTE____________b__x__c" localSheetId="52">'4061 updated'!$K$8</definedName>
    <definedName name="Weighted_FTE____________b__x__c" localSheetId="53">'4070'!$K$8</definedName>
    <definedName name="Weighted_FTE____________b__x__c" localSheetId="54">'4072 updated'!$K$8</definedName>
    <definedName name="Weighted_FTE____________b__x__c" localSheetId="1">#REF!</definedName>
    <definedName name="Weighted_FTE____________b__x__c" localSheetId="0">#REF!</definedName>
    <definedName name="Weighted_FTE____________b__x__c" localSheetId="2">Notes!#REF!</definedName>
    <definedName name="Weighted_FTE____________b__x__c">#REF!</definedName>
    <definedName name="Weighted_FTE__From_Section_1" localSheetId="3">'0054'!$C$46</definedName>
    <definedName name="Weighted_FTE__From_Section_1" localSheetId="4">'0642'!$C$46</definedName>
    <definedName name="Weighted_FTE__From_Section_1" localSheetId="5">'0664'!$C$46</definedName>
    <definedName name="Weighted_FTE__From_Section_1" localSheetId="6">'1461'!$C$46</definedName>
    <definedName name="Weighted_FTE__From_Section_1" localSheetId="7">'1571 updated'!$C$46</definedName>
    <definedName name="Weighted_FTE__From_Section_1" localSheetId="8">'2521'!$C$46</definedName>
    <definedName name="Weighted_FTE__From_Section_1" localSheetId="9">'2531'!$C$46</definedName>
    <definedName name="Weighted_FTE__From_Section_1" localSheetId="10">'2641 updated'!$C$46</definedName>
    <definedName name="Weighted_FTE__From_Section_1" localSheetId="11">'2791 updated'!$C$46</definedName>
    <definedName name="Weighted_FTE__From_Section_1" localSheetId="12">'2801 updated'!$C$46</definedName>
    <definedName name="Weighted_FTE__From_Section_1" localSheetId="13">'2911 updated'!$C$46</definedName>
    <definedName name="Weighted_FTE__From_Section_1" localSheetId="14">'2941 updated'!$C$46</definedName>
    <definedName name="Weighted_FTE__From_Section_1" localSheetId="15">'3083 updated'!$C$46</definedName>
    <definedName name="Weighted_FTE__From_Section_1" localSheetId="16">'3345 updated'!$C$46</definedName>
    <definedName name="Weighted_FTE__From_Section_1" localSheetId="17">'3347'!$C$46</definedName>
    <definedName name="Weighted_FTE__From_Section_1" localSheetId="18">'3381 updated'!$C$46</definedName>
    <definedName name="Weighted_FTE__From_Section_1" localSheetId="19">'3382 updated'!$C$46</definedName>
    <definedName name="Weighted_FTE__From_Section_1" localSheetId="20">'3384'!$C$46</definedName>
    <definedName name="Weighted_FTE__From_Section_1" localSheetId="21">'3385'!$C$46</definedName>
    <definedName name="Weighted_FTE__From_Section_1" localSheetId="22">'3386'!$C$46</definedName>
    <definedName name="Weighted_FTE__From_Section_1" localSheetId="23">'3391 updated'!$C$46</definedName>
    <definedName name="Weighted_FTE__From_Section_1" localSheetId="24">'3394 updated'!$C$46</definedName>
    <definedName name="Weighted_FTE__From_Section_1" localSheetId="25">'3395 updated'!$C$46</definedName>
    <definedName name="Weighted_FTE__From_Section_1" localSheetId="26">'3396'!$C$46</definedName>
    <definedName name="Weighted_FTE__From_Section_1" localSheetId="27">'3398'!$C$46</definedName>
    <definedName name="Weighted_FTE__From_Section_1" localSheetId="28">'3400 updated'!$C$46</definedName>
    <definedName name="Weighted_FTE__From_Section_1" localSheetId="29">'3401'!$C$46</definedName>
    <definedName name="Weighted_FTE__From_Section_1" localSheetId="30">'3413 updated'!$C$46</definedName>
    <definedName name="Weighted_FTE__From_Section_1" localSheetId="31">'3421'!$C$46</definedName>
    <definedName name="Weighted_FTE__From_Section_1" localSheetId="32">'3431 updated'!$C$46</definedName>
    <definedName name="Weighted_FTE__From_Section_1" localSheetId="33">'3441 updated'!$C$46</definedName>
    <definedName name="Weighted_FTE__From_Section_1" localSheetId="34">'3443'!$C$46</definedName>
    <definedName name="Weighted_FTE__From_Section_1" localSheetId="35">'3924 updated'!$C$46</definedName>
    <definedName name="Weighted_FTE__From_Section_1" localSheetId="36">'3941 updated'!$C$46</definedName>
    <definedName name="Weighted_FTE__From_Section_1" localSheetId="37">'3961 updated'!$C$46</definedName>
    <definedName name="Weighted_FTE__From_Section_1" localSheetId="38">'3971 updated'!$C$46</definedName>
    <definedName name="Weighted_FTE__From_Section_1" localSheetId="39">'4000 updated'!$C$46</definedName>
    <definedName name="Weighted_FTE__From_Section_1" localSheetId="40">'4001 updated'!$C$46</definedName>
    <definedName name="Weighted_FTE__From_Section_1" localSheetId="41">'4002 updated'!$C$46</definedName>
    <definedName name="Weighted_FTE__From_Section_1" localSheetId="42">'4010 updated'!$C$46</definedName>
    <definedName name="Weighted_FTE__From_Section_1" localSheetId="43">'4012 updated'!$C$46</definedName>
    <definedName name="Weighted_FTE__From_Section_1" localSheetId="44">'4013 updated'!$C$46</definedName>
    <definedName name="Weighted_FTE__From_Section_1" localSheetId="45">'4020 updated'!$C$46</definedName>
    <definedName name="Weighted_FTE__From_Section_1" localSheetId="46">'4021 updated'!$C$46</definedName>
    <definedName name="Weighted_FTE__From_Section_1" localSheetId="47">'4037 updated'!$C$46</definedName>
    <definedName name="Weighted_FTE__From_Section_1" localSheetId="48">#REF!</definedName>
    <definedName name="Weighted_FTE__From_Section_1" localSheetId="49">'4041 updated'!$C$46</definedName>
    <definedName name="Weighted_FTE__From_Section_1" localSheetId="50">'4050 updated'!$C$46</definedName>
    <definedName name="Weighted_FTE__From_Section_1" localSheetId="51">'4051 updated'!$C$46</definedName>
    <definedName name="Weighted_FTE__From_Section_1" localSheetId="52">'4061 updated'!$C$46</definedName>
    <definedName name="Weighted_FTE__From_Section_1" localSheetId="53">'4070'!$C$46</definedName>
    <definedName name="Weighted_FTE__From_Section_1" localSheetId="54">'4072 updated'!$C$46</definedName>
    <definedName name="Weighted_FTE__From_Section_1" localSheetId="1">#REF!</definedName>
    <definedName name="Weighted_FTE__From_Section_1" localSheetId="0">#REF!</definedName>
    <definedName name="Weighted_FTE__From_Section_1" localSheetId="2">Notes!#REF!</definedName>
    <definedName name="Weighted_FTE__From_Section_1">#REF!</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54"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44525"/>
</workbook>
</file>

<file path=xl/calcChain.xml><?xml version="1.0" encoding="utf-8"?>
<calcChain xmlns="http://schemas.openxmlformats.org/spreadsheetml/2006/main">
  <c r="B1" i="98" l="1"/>
  <c r="C34" i="99"/>
  <c r="C177" i="142"/>
  <c r="C176" i="142"/>
  <c r="B136" i="142"/>
  <c r="B135" i="142"/>
  <c r="M86" i="142"/>
  <c r="V78" i="142"/>
  <c r="Y77" i="142"/>
  <c r="V77" i="142"/>
  <c r="Y76" i="142"/>
  <c r="V76" i="142"/>
  <c r="I76" i="142"/>
  <c r="L76" i="142" s="1"/>
  <c r="G76" i="142"/>
  <c r="AB75" i="142"/>
  <c r="Z75" i="142"/>
  <c r="AC75" i="142" s="1"/>
  <c r="I75" i="142"/>
  <c r="L75" i="142" s="1"/>
  <c r="G75" i="142"/>
  <c r="AC74" i="142"/>
  <c r="AB74" i="142"/>
  <c r="Z74" i="142"/>
  <c r="Y71" i="142"/>
  <c r="Y70" i="142"/>
  <c r="Y69" i="142"/>
  <c r="Y68" i="142"/>
  <c r="Y66" i="142"/>
  <c r="X65" i="142"/>
  <c r="Y58" i="142" s="1"/>
  <c r="G65" i="142"/>
  <c r="X64" i="142"/>
  <c r="X61" i="142"/>
  <c r="X60" i="142"/>
  <c r="AA56" i="142"/>
  <c r="J56" i="142"/>
  <c r="AA53" i="142"/>
  <c r="Z49" i="142"/>
  <c r="G49" i="142"/>
  <c r="Z48" i="142"/>
  <c r="G48" i="142"/>
  <c r="Z47" i="142"/>
  <c r="G47" i="142"/>
  <c r="X40" i="142"/>
  <c r="K40" i="142"/>
  <c r="X39" i="142"/>
  <c r="AB40" i="142" s="1"/>
  <c r="X37" i="142"/>
  <c r="L37" i="142"/>
  <c r="E37" i="142"/>
  <c r="D37" i="142"/>
  <c r="AC36" i="142"/>
  <c r="AB36" i="142"/>
  <c r="L36" i="142"/>
  <c r="G36" i="142"/>
  <c r="AC35" i="142"/>
  <c r="AB35" i="142"/>
  <c r="L35" i="142"/>
  <c r="G35" i="142"/>
  <c r="AC34" i="142"/>
  <c r="AB34" i="142"/>
  <c r="L34" i="142"/>
  <c r="G34" i="142"/>
  <c r="AC33" i="142"/>
  <c r="AB33" i="142"/>
  <c r="L33" i="142"/>
  <c r="G33" i="142"/>
  <c r="AC32" i="142"/>
  <c r="AB32" i="142"/>
  <c r="L32" i="142"/>
  <c r="G32" i="142"/>
  <c r="AC31" i="142"/>
  <c r="AB31" i="142"/>
  <c r="L31" i="142"/>
  <c r="G31" i="142"/>
  <c r="AC30" i="142"/>
  <c r="AB30" i="142"/>
  <c r="L30" i="142"/>
  <c r="G30" i="142"/>
  <c r="AC29" i="142"/>
  <c r="AB29" i="142"/>
  <c r="L29" i="142"/>
  <c r="G29" i="142"/>
  <c r="AC28" i="142"/>
  <c r="AC37" i="142" s="1"/>
  <c r="AB28" i="142"/>
  <c r="L28" i="142"/>
  <c r="G28" i="142"/>
  <c r="G37" i="142" s="1"/>
  <c r="E26" i="142"/>
  <c r="D26" i="142"/>
  <c r="K25" i="142"/>
  <c r="L25" i="142" s="1"/>
  <c r="G25" i="142"/>
  <c r="G24" i="142"/>
  <c r="I23" i="142"/>
  <c r="I24" i="142" s="1"/>
  <c r="G23" i="142"/>
  <c r="K23" i="142" s="1"/>
  <c r="L23" i="142" s="1"/>
  <c r="K22" i="142"/>
  <c r="L22" i="142" s="1"/>
  <c r="G22" i="142"/>
  <c r="G21" i="142"/>
  <c r="K21" i="142" s="1"/>
  <c r="L21" i="142" s="1"/>
  <c r="I20" i="142"/>
  <c r="I21" i="142" s="1"/>
  <c r="G20" i="142"/>
  <c r="K20" i="142" s="1"/>
  <c r="L20" i="142" s="1"/>
  <c r="K19" i="142"/>
  <c r="L19" i="142" s="1"/>
  <c r="G19" i="142"/>
  <c r="G18" i="142"/>
  <c r="I17" i="142"/>
  <c r="I18" i="142" s="1"/>
  <c r="G17" i="142"/>
  <c r="K17" i="142" s="1"/>
  <c r="L17" i="142" s="1"/>
  <c r="K16" i="142"/>
  <c r="L16" i="142" s="1"/>
  <c r="G16" i="142"/>
  <c r="I15" i="142"/>
  <c r="K15" i="142" s="1"/>
  <c r="L15" i="142" s="1"/>
  <c r="G15" i="142"/>
  <c r="M15" i="142" s="1"/>
  <c r="K14" i="142"/>
  <c r="L14" i="142" s="1"/>
  <c r="G14" i="142"/>
  <c r="I13" i="142"/>
  <c r="G13" i="142"/>
  <c r="K13" i="142" s="1"/>
  <c r="L13" i="142" s="1"/>
  <c r="K12" i="142"/>
  <c r="C48" i="142" s="1"/>
  <c r="K48" i="142" s="1"/>
  <c r="G12" i="142"/>
  <c r="I11" i="142"/>
  <c r="K11" i="142" s="1"/>
  <c r="G11" i="142"/>
  <c r="M11" i="142" s="1"/>
  <c r="K10" i="142"/>
  <c r="C47" i="142" s="1"/>
  <c r="G10" i="142"/>
  <c r="G26" i="142" s="1"/>
  <c r="AB7" i="142"/>
  <c r="X47" i="142" s="1"/>
  <c r="X7" i="142"/>
  <c r="V4" i="142"/>
  <c r="B3" i="142"/>
  <c r="V2" i="142"/>
  <c r="K47" i="142" l="1"/>
  <c r="K24" i="142"/>
  <c r="L24" i="142" s="1"/>
  <c r="L11" i="142"/>
  <c r="L86" i="142"/>
  <c r="K84" i="142"/>
  <c r="G56" i="142"/>
  <c r="K57" i="142" s="1"/>
  <c r="K18" i="142"/>
  <c r="L18" i="142" s="1"/>
  <c r="L40" i="142"/>
  <c r="L12" i="142"/>
  <c r="M13" i="142"/>
  <c r="X49" i="142"/>
  <c r="X48" i="142"/>
  <c r="L10" i="142"/>
  <c r="C49" i="142" l="1"/>
  <c r="K77" i="142"/>
  <c r="K69" i="142"/>
  <c r="L69" i="142" s="1"/>
  <c r="K72" i="142"/>
  <c r="L72" i="142" s="1"/>
  <c r="K26" i="142"/>
  <c r="G53" i="142" s="1"/>
  <c r="K54" i="142" s="1"/>
  <c r="L26" i="142"/>
  <c r="L44" i="142" s="1"/>
  <c r="X25" i="142"/>
  <c r="AB25" i="142" s="1"/>
  <c r="AC25" i="142" s="1"/>
  <c r="X22" i="142"/>
  <c r="AB22" i="142" s="1"/>
  <c r="AC22" i="142" s="1"/>
  <c r="X19" i="142"/>
  <c r="AB19" i="142" s="1"/>
  <c r="AC19" i="142" s="1"/>
  <c r="X16" i="142"/>
  <c r="AB16" i="142" s="1"/>
  <c r="AC16" i="142" s="1"/>
  <c r="X13" i="142"/>
  <c r="AB13" i="142" s="1"/>
  <c r="AC13" i="142" s="1"/>
  <c r="X12" i="142"/>
  <c r="AB12" i="142" s="1"/>
  <c r="X24" i="142"/>
  <c r="AB24" i="142" s="1"/>
  <c r="AC24" i="142" s="1"/>
  <c r="X15" i="142"/>
  <c r="AB15" i="142" s="1"/>
  <c r="AC15" i="142" s="1"/>
  <c r="X14" i="142"/>
  <c r="AB14" i="142" s="1"/>
  <c r="X11" i="142"/>
  <c r="AB11" i="142" s="1"/>
  <c r="AC11" i="142" s="1"/>
  <c r="X10" i="142"/>
  <c r="X23" i="142"/>
  <c r="AB23" i="142" s="1"/>
  <c r="AC23" i="142" s="1"/>
  <c r="X20" i="142"/>
  <c r="AB20" i="142" s="1"/>
  <c r="AC20" i="142" s="1"/>
  <c r="X17" i="142"/>
  <c r="AB17" i="142" s="1"/>
  <c r="AC17" i="142" s="1"/>
  <c r="X21" i="142"/>
  <c r="AB21" i="142" s="1"/>
  <c r="AC21" i="142" s="1"/>
  <c r="X18" i="142"/>
  <c r="AB18" i="142" s="1"/>
  <c r="AC18" i="142" s="1"/>
  <c r="L94" i="139"/>
  <c r="C34" i="135"/>
  <c r="X26" i="142" l="1"/>
  <c r="AB10" i="142"/>
  <c r="AC14" i="142"/>
  <c r="W49" i="142"/>
  <c r="AB49" i="142" s="1"/>
  <c r="AC12" i="142"/>
  <c r="W48" i="142"/>
  <c r="AB48" i="142" s="1"/>
  <c r="K78" i="142"/>
  <c r="L78" i="142" s="1"/>
  <c r="K71" i="142"/>
  <c r="L71" i="142" s="1"/>
  <c r="K70" i="142"/>
  <c r="L70" i="142" s="1"/>
  <c r="K59" i="142"/>
  <c r="L59" i="142" s="1"/>
  <c r="L82" i="142" s="1"/>
  <c r="K67" i="142"/>
  <c r="L67" i="142" s="1"/>
  <c r="K49" i="142"/>
  <c r="L50" i="142" s="1"/>
  <c r="C50" i="142"/>
  <c r="C32" i="135"/>
  <c r="L87" i="142" l="1"/>
  <c r="L90" i="142" s="1"/>
  <c r="K86" i="142"/>
  <c r="L94" i="142" s="1"/>
  <c r="AB26" i="142"/>
  <c r="X53" i="142" s="1"/>
  <c r="AB54" i="142" s="1"/>
  <c r="W47" i="142"/>
  <c r="AC10" i="142"/>
  <c r="AC26" i="142" s="1"/>
  <c r="AC44" i="142" s="1"/>
  <c r="X56" i="142"/>
  <c r="AB57" i="142" s="1"/>
  <c r="AC40" i="142"/>
  <c r="C75" i="99"/>
  <c r="AB68" i="142" l="1"/>
  <c r="AC68" i="142" s="1"/>
  <c r="AB71" i="142"/>
  <c r="AC71" i="142" s="1"/>
  <c r="AB76" i="142"/>
  <c r="AC76" i="142" s="1"/>
  <c r="W50" i="142"/>
  <c r="AB47" i="142"/>
  <c r="AC50" i="142" s="1"/>
  <c r="AB66" i="142"/>
  <c r="AC66" i="142" s="1"/>
  <c r="AB69" i="142"/>
  <c r="AC69" i="142" s="1"/>
  <c r="AC81" i="142" s="1"/>
  <c r="L84" i="142" s="1"/>
  <c r="AB77" i="142"/>
  <c r="AC77" i="142" s="1"/>
  <c r="AB70" i="142"/>
  <c r="AC70" i="142" s="1"/>
  <c r="AB58" i="142"/>
  <c r="AC58" i="142" s="1"/>
  <c r="B138" i="141"/>
  <c r="B137" i="141"/>
  <c r="M86" i="141"/>
  <c r="V79" i="141"/>
  <c r="V78" i="141"/>
  <c r="Y77" i="141"/>
  <c r="V77" i="141"/>
  <c r="Y76" i="141"/>
  <c r="V76" i="141"/>
  <c r="L76" i="141"/>
  <c r="I76" i="141"/>
  <c r="G76" i="141"/>
  <c r="AB75" i="141"/>
  <c r="AC75" i="141" s="1"/>
  <c r="Z75" i="141"/>
  <c r="G75" i="141"/>
  <c r="I75" i="141" s="1"/>
  <c r="AB74" i="141"/>
  <c r="Y71" i="141"/>
  <c r="Y70" i="141"/>
  <c r="Y69" i="141"/>
  <c r="Y68" i="141"/>
  <c r="Y66" i="141"/>
  <c r="X65" i="141"/>
  <c r="Y58" i="141" s="1"/>
  <c r="G65" i="141"/>
  <c r="X64" i="141"/>
  <c r="X61" i="141"/>
  <c r="X60" i="141"/>
  <c r="J56" i="141"/>
  <c r="AA56" i="141" s="1"/>
  <c r="AA53" i="141"/>
  <c r="Z49" i="141"/>
  <c r="X49" i="141"/>
  <c r="G49" i="141"/>
  <c r="Z48" i="141"/>
  <c r="X48" i="141"/>
  <c r="G48" i="141"/>
  <c r="Z47" i="141"/>
  <c r="G47" i="141"/>
  <c r="X40" i="141"/>
  <c r="K40" i="141"/>
  <c r="X39" i="141"/>
  <c r="AC37" i="141"/>
  <c r="X37" i="141"/>
  <c r="E37" i="141"/>
  <c r="D37" i="141"/>
  <c r="AC36" i="141"/>
  <c r="AB36" i="141"/>
  <c r="G36" i="141"/>
  <c r="L36" i="141" s="1"/>
  <c r="AC35" i="141"/>
  <c r="AB35" i="141"/>
  <c r="G35" i="141"/>
  <c r="L35" i="141" s="1"/>
  <c r="AC34" i="141"/>
  <c r="AB34" i="141"/>
  <c r="G34" i="141"/>
  <c r="L34" i="141" s="1"/>
  <c r="AC33" i="141"/>
  <c r="AB33" i="141"/>
  <c r="G33" i="141"/>
  <c r="L33" i="141" s="1"/>
  <c r="AC32" i="141"/>
  <c r="AB32" i="141"/>
  <c r="G32" i="141"/>
  <c r="L32" i="141" s="1"/>
  <c r="AC31" i="141"/>
  <c r="AB31" i="141"/>
  <c r="G31" i="141"/>
  <c r="L31" i="141" s="1"/>
  <c r="AC30" i="141"/>
  <c r="AB30" i="141"/>
  <c r="G30" i="141"/>
  <c r="L30" i="141" s="1"/>
  <c r="AC29" i="141"/>
  <c r="AB29" i="141"/>
  <c r="G29" i="141"/>
  <c r="L29" i="141" s="1"/>
  <c r="AC28" i="141"/>
  <c r="AB28" i="141"/>
  <c r="G28" i="141"/>
  <c r="G37" i="141" s="1"/>
  <c r="E26" i="141"/>
  <c r="D26" i="141"/>
  <c r="L25" i="141"/>
  <c r="K25" i="141"/>
  <c r="G25" i="141"/>
  <c r="G24" i="141"/>
  <c r="I23" i="141"/>
  <c r="I24" i="141" s="1"/>
  <c r="K24" i="141" s="1"/>
  <c r="L24" i="141" s="1"/>
  <c r="G23" i="141"/>
  <c r="K23" i="141" s="1"/>
  <c r="L23" i="141" s="1"/>
  <c r="L22" i="141"/>
  <c r="K22" i="141"/>
  <c r="G22" i="141"/>
  <c r="G21" i="141"/>
  <c r="I20" i="141"/>
  <c r="I21" i="141" s="1"/>
  <c r="K21" i="141" s="1"/>
  <c r="L21" i="141" s="1"/>
  <c r="G20" i="141"/>
  <c r="L19" i="141"/>
  <c r="K19" i="141"/>
  <c r="G19" i="141"/>
  <c r="I18" i="141"/>
  <c r="K18" i="141" s="1"/>
  <c r="L18" i="141" s="1"/>
  <c r="G18" i="141"/>
  <c r="I17" i="141"/>
  <c r="G17" i="141"/>
  <c r="L16" i="141"/>
  <c r="K16" i="141"/>
  <c r="G16" i="141"/>
  <c r="L15" i="141"/>
  <c r="K15" i="141"/>
  <c r="I15" i="141"/>
  <c r="G15" i="141"/>
  <c r="M15" i="141" s="1"/>
  <c r="G14" i="141"/>
  <c r="K14" i="141" s="1"/>
  <c r="I13" i="141"/>
  <c r="G13" i="141"/>
  <c r="L12" i="141"/>
  <c r="K12" i="141"/>
  <c r="G12" i="141"/>
  <c r="K11" i="141"/>
  <c r="L11" i="141" s="1"/>
  <c r="I11" i="141"/>
  <c r="G11" i="141"/>
  <c r="M11" i="141" s="1"/>
  <c r="K10" i="141"/>
  <c r="G10" i="141"/>
  <c r="AB7" i="141"/>
  <c r="X47" i="141" s="1"/>
  <c r="X7" i="141"/>
  <c r="V4" i="141"/>
  <c r="B3" i="141"/>
  <c r="V2" i="141"/>
  <c r="B136" i="140"/>
  <c r="B135" i="140"/>
  <c r="M86" i="140"/>
  <c r="V79" i="140"/>
  <c r="V78" i="140"/>
  <c r="Y77" i="140"/>
  <c r="V77" i="140"/>
  <c r="Y76" i="140"/>
  <c r="V76" i="140"/>
  <c r="L76" i="140"/>
  <c r="I76" i="140"/>
  <c r="G76" i="140"/>
  <c r="AB75" i="140"/>
  <c r="AC75" i="140" s="1"/>
  <c r="Z75" i="140"/>
  <c r="G75" i="140"/>
  <c r="I75" i="140" s="1"/>
  <c r="AB74" i="140"/>
  <c r="Y71" i="140"/>
  <c r="Y70" i="140"/>
  <c r="Y69" i="140"/>
  <c r="Y68" i="140"/>
  <c r="Y66" i="140"/>
  <c r="X65" i="140"/>
  <c r="G65" i="140"/>
  <c r="X64" i="140"/>
  <c r="X61" i="140"/>
  <c r="X60" i="140"/>
  <c r="J56" i="140"/>
  <c r="AA56" i="140" s="1"/>
  <c r="AA53" i="140"/>
  <c r="Z49" i="140"/>
  <c r="G49" i="140"/>
  <c r="C49" i="140"/>
  <c r="K49" i="140" s="1"/>
  <c r="Z48" i="140"/>
  <c r="G48" i="140"/>
  <c r="Z47" i="140"/>
  <c r="G47" i="140"/>
  <c r="X40" i="140"/>
  <c r="K40" i="140"/>
  <c r="X39" i="140"/>
  <c r="AC37" i="140"/>
  <c r="X37" i="140"/>
  <c r="E37" i="140"/>
  <c r="D37" i="140"/>
  <c r="AC36" i="140"/>
  <c r="AB36" i="140"/>
  <c r="G36" i="140"/>
  <c r="L36" i="140" s="1"/>
  <c r="AC35" i="140"/>
  <c r="AB35" i="140"/>
  <c r="G35" i="140"/>
  <c r="L35" i="140" s="1"/>
  <c r="AC34" i="140"/>
  <c r="AB34" i="140"/>
  <c r="G34" i="140"/>
  <c r="L34" i="140" s="1"/>
  <c r="AC33" i="140"/>
  <c r="AB33" i="140"/>
  <c r="G33" i="140"/>
  <c r="L33" i="140" s="1"/>
  <c r="AC32" i="140"/>
  <c r="AB32" i="140"/>
  <c r="G32" i="140"/>
  <c r="L32" i="140" s="1"/>
  <c r="AC31" i="140"/>
  <c r="AB31" i="140"/>
  <c r="G31" i="140"/>
  <c r="L31" i="140" s="1"/>
  <c r="AC30" i="140"/>
  <c r="AB30" i="140"/>
  <c r="G30" i="140"/>
  <c r="L30" i="140" s="1"/>
  <c r="AC29" i="140"/>
  <c r="AB29" i="140"/>
  <c r="G29" i="140"/>
  <c r="L29" i="140" s="1"/>
  <c r="AC28" i="140"/>
  <c r="AB28" i="140"/>
  <c r="G28" i="140"/>
  <c r="E26" i="140"/>
  <c r="D26" i="140"/>
  <c r="L25" i="140"/>
  <c r="K25" i="140"/>
  <c r="G25" i="140"/>
  <c r="G24" i="140"/>
  <c r="I23" i="140"/>
  <c r="I24" i="140" s="1"/>
  <c r="K24" i="140" s="1"/>
  <c r="L24" i="140" s="1"/>
  <c r="G23" i="140"/>
  <c r="L22" i="140"/>
  <c r="K22" i="140"/>
  <c r="G22" i="140"/>
  <c r="I21" i="140"/>
  <c r="K21" i="140" s="1"/>
  <c r="L21" i="140" s="1"/>
  <c r="G21" i="140"/>
  <c r="I20" i="140"/>
  <c r="G20" i="140"/>
  <c r="L19" i="140"/>
  <c r="K19" i="140"/>
  <c r="G19" i="140"/>
  <c r="K18" i="140"/>
  <c r="L18" i="140" s="1"/>
  <c r="G18" i="140"/>
  <c r="I17" i="140"/>
  <c r="I18" i="140" s="1"/>
  <c r="G17" i="140"/>
  <c r="L16" i="140"/>
  <c r="K16" i="140"/>
  <c r="G16" i="140"/>
  <c r="I15" i="140"/>
  <c r="K15" i="140" s="1"/>
  <c r="L15" i="140" s="1"/>
  <c r="G15" i="140"/>
  <c r="K14" i="140"/>
  <c r="L14" i="140" s="1"/>
  <c r="G14" i="140"/>
  <c r="I13" i="140"/>
  <c r="G13" i="140"/>
  <c r="K12" i="140"/>
  <c r="G12" i="140"/>
  <c r="I11" i="140"/>
  <c r="G11" i="140"/>
  <c r="L10" i="140"/>
  <c r="K10" i="140"/>
  <c r="G10" i="140"/>
  <c r="AB7" i="140"/>
  <c r="X7" i="140"/>
  <c r="V4" i="140"/>
  <c r="V2" i="140"/>
  <c r="B138" i="139"/>
  <c r="B137" i="139"/>
  <c r="M86" i="139"/>
  <c r="V79" i="139"/>
  <c r="V78" i="139"/>
  <c r="Y77" i="139"/>
  <c r="V77" i="139"/>
  <c r="Y76" i="139"/>
  <c r="V76" i="139"/>
  <c r="G76" i="139"/>
  <c r="I76" i="139" s="1"/>
  <c r="AB75" i="139"/>
  <c r="I75" i="139"/>
  <c r="L75" i="139" s="1"/>
  <c r="G75" i="139"/>
  <c r="AB74" i="139"/>
  <c r="Y71" i="139"/>
  <c r="Y70" i="139"/>
  <c r="Y69" i="139"/>
  <c r="Y68" i="139"/>
  <c r="Y66" i="139"/>
  <c r="X65" i="139"/>
  <c r="G65" i="139"/>
  <c r="X64" i="139"/>
  <c r="X61" i="139"/>
  <c r="X60" i="139"/>
  <c r="Y58" i="139"/>
  <c r="J56" i="139"/>
  <c r="AA56" i="139" s="1"/>
  <c r="AA53" i="139"/>
  <c r="Z49" i="139"/>
  <c r="G49" i="139"/>
  <c r="Z48" i="139"/>
  <c r="G48" i="139"/>
  <c r="Z47" i="139"/>
  <c r="G47" i="139"/>
  <c r="X40" i="139"/>
  <c r="AB40" i="139" s="1"/>
  <c r="K40" i="139"/>
  <c r="X39" i="139"/>
  <c r="X37" i="139"/>
  <c r="G37" i="139"/>
  <c r="E37" i="139"/>
  <c r="D37" i="139"/>
  <c r="AB36" i="139"/>
  <c r="AC36" i="139" s="1"/>
  <c r="L36" i="139"/>
  <c r="G36" i="139"/>
  <c r="AB35" i="139"/>
  <c r="AC35" i="139" s="1"/>
  <c r="L35" i="139"/>
  <c r="G35" i="139"/>
  <c r="AB34" i="139"/>
  <c r="AC34" i="139" s="1"/>
  <c r="L34" i="139"/>
  <c r="G34" i="139"/>
  <c r="AB33" i="139"/>
  <c r="AC33" i="139" s="1"/>
  <c r="L33" i="139"/>
  <c r="G33" i="139"/>
  <c r="AB32" i="139"/>
  <c r="AC32" i="139" s="1"/>
  <c r="L32" i="139"/>
  <c r="G32" i="139"/>
  <c r="AB31" i="139"/>
  <c r="AC31" i="139" s="1"/>
  <c r="L31" i="139"/>
  <c r="G31" i="139"/>
  <c r="AB30" i="139"/>
  <c r="AC30" i="139" s="1"/>
  <c r="L30" i="139"/>
  <c r="G30" i="139"/>
  <c r="AB29" i="139"/>
  <c r="AC29" i="139" s="1"/>
  <c r="L29" i="139"/>
  <c r="G29" i="139"/>
  <c r="AB28" i="139"/>
  <c r="AC28" i="139" s="1"/>
  <c r="L28" i="139"/>
  <c r="L37" i="139" s="1"/>
  <c r="G28" i="139"/>
  <c r="E26" i="139"/>
  <c r="D26" i="139"/>
  <c r="G25" i="139"/>
  <c r="K25" i="139" s="1"/>
  <c r="L25" i="139" s="1"/>
  <c r="K24" i="139"/>
  <c r="L24" i="139" s="1"/>
  <c r="G24" i="139"/>
  <c r="K23" i="139"/>
  <c r="L23" i="139" s="1"/>
  <c r="I23" i="139"/>
  <c r="I24" i="139" s="1"/>
  <c r="G23" i="139"/>
  <c r="G22" i="139"/>
  <c r="K22" i="139" s="1"/>
  <c r="L22" i="139" s="1"/>
  <c r="G21" i="139"/>
  <c r="I20" i="139"/>
  <c r="I21" i="139" s="1"/>
  <c r="K21" i="139" s="1"/>
  <c r="L21" i="139" s="1"/>
  <c r="G20" i="139"/>
  <c r="L19" i="139"/>
  <c r="G19" i="139"/>
  <c r="K19" i="139" s="1"/>
  <c r="L18" i="139"/>
  <c r="G18" i="139"/>
  <c r="K17" i="139"/>
  <c r="L17" i="139" s="1"/>
  <c r="I17" i="139"/>
  <c r="I18" i="139" s="1"/>
  <c r="K18" i="139" s="1"/>
  <c r="G17" i="139"/>
  <c r="L16" i="139"/>
  <c r="G16" i="139"/>
  <c r="K16" i="139" s="1"/>
  <c r="K15" i="139"/>
  <c r="L15" i="139" s="1"/>
  <c r="I15" i="139"/>
  <c r="G15" i="139"/>
  <c r="M15" i="139" s="1"/>
  <c r="G14" i="139"/>
  <c r="K14" i="139" s="1"/>
  <c r="M13" i="139"/>
  <c r="I13" i="139"/>
  <c r="G13" i="139"/>
  <c r="K13" i="139" s="1"/>
  <c r="L13" i="139" s="1"/>
  <c r="L12" i="139"/>
  <c r="G12" i="139"/>
  <c r="K12" i="139" s="1"/>
  <c r="L11" i="139"/>
  <c r="K11" i="139"/>
  <c r="I11" i="139"/>
  <c r="G11" i="139"/>
  <c r="M11" i="139" s="1"/>
  <c r="G10" i="139"/>
  <c r="AB7" i="139"/>
  <c r="X49" i="139" s="1"/>
  <c r="X7" i="139"/>
  <c r="V4" i="139"/>
  <c r="V2" i="139"/>
  <c r="B138" i="138"/>
  <c r="B137" i="138"/>
  <c r="M86" i="138"/>
  <c r="V79" i="138"/>
  <c r="V78" i="138"/>
  <c r="Y77" i="138"/>
  <c r="V77" i="138"/>
  <c r="Y76" i="138"/>
  <c r="V76" i="138"/>
  <c r="G76" i="138"/>
  <c r="I76" i="138" s="1"/>
  <c r="AB75" i="138"/>
  <c r="G75" i="138"/>
  <c r="I75" i="138" s="1"/>
  <c r="AB74" i="138"/>
  <c r="Y71" i="138"/>
  <c r="Y70" i="138"/>
  <c r="Y69" i="138"/>
  <c r="Y68" i="138"/>
  <c r="Y66" i="138"/>
  <c r="X65" i="138"/>
  <c r="G65" i="138"/>
  <c r="X64" i="138"/>
  <c r="X61" i="138"/>
  <c r="X60" i="138"/>
  <c r="J56" i="138"/>
  <c r="AA56" i="138" s="1"/>
  <c r="AA53" i="138"/>
  <c r="Z49" i="138"/>
  <c r="X49" i="138"/>
  <c r="G49" i="138"/>
  <c r="Z48" i="138"/>
  <c r="X48" i="138"/>
  <c r="G48" i="138"/>
  <c r="Z47" i="138"/>
  <c r="G47" i="138"/>
  <c r="X40" i="138"/>
  <c r="K40" i="138"/>
  <c r="X39" i="138"/>
  <c r="X37" i="138"/>
  <c r="E37" i="138"/>
  <c r="D37" i="138"/>
  <c r="AB36" i="138"/>
  <c r="AC36" i="138" s="1"/>
  <c r="G36" i="138"/>
  <c r="L36" i="138" s="1"/>
  <c r="AB35" i="138"/>
  <c r="AC35" i="138" s="1"/>
  <c r="L35" i="138"/>
  <c r="G35" i="138"/>
  <c r="AB34" i="138"/>
  <c r="AC34" i="138" s="1"/>
  <c r="L34" i="138"/>
  <c r="G34" i="138"/>
  <c r="AB33" i="138"/>
  <c r="AC33" i="138" s="1"/>
  <c r="G33" i="138"/>
  <c r="L33" i="138" s="1"/>
  <c r="AB32" i="138"/>
  <c r="AC32" i="138" s="1"/>
  <c r="G32" i="138"/>
  <c r="L32" i="138" s="1"/>
  <c r="AB31" i="138"/>
  <c r="AC31" i="138" s="1"/>
  <c r="L31" i="138"/>
  <c r="G31" i="138"/>
  <c r="AB30" i="138"/>
  <c r="AC30" i="138" s="1"/>
  <c r="G30" i="138"/>
  <c r="L30" i="138" s="1"/>
  <c r="AB29" i="138"/>
  <c r="AC29" i="138" s="1"/>
  <c r="G29" i="138"/>
  <c r="L29" i="138" s="1"/>
  <c r="AB28" i="138"/>
  <c r="AC28" i="138" s="1"/>
  <c r="AC37" i="138" s="1"/>
  <c r="G28" i="138"/>
  <c r="L28" i="138" s="1"/>
  <c r="E26" i="138"/>
  <c r="D26" i="138"/>
  <c r="L25" i="138"/>
  <c r="G25" i="138"/>
  <c r="K25" i="138" s="1"/>
  <c r="G24" i="138"/>
  <c r="I23" i="138"/>
  <c r="I24" i="138" s="1"/>
  <c r="K24" i="138" s="1"/>
  <c r="L24" i="138" s="1"/>
  <c r="G23" i="138"/>
  <c r="K23" i="138" s="1"/>
  <c r="L23" i="138" s="1"/>
  <c r="L22" i="138"/>
  <c r="G22" i="138"/>
  <c r="K22" i="138" s="1"/>
  <c r="G21" i="138"/>
  <c r="I20" i="138"/>
  <c r="I21" i="138" s="1"/>
  <c r="K21" i="138" s="1"/>
  <c r="L21" i="138" s="1"/>
  <c r="G20" i="138"/>
  <c r="K20" i="138" s="1"/>
  <c r="L20" i="138" s="1"/>
  <c r="L19" i="138"/>
  <c r="G19" i="138"/>
  <c r="K19" i="138" s="1"/>
  <c r="G18" i="138"/>
  <c r="I17" i="138"/>
  <c r="I18" i="138" s="1"/>
  <c r="K18" i="138" s="1"/>
  <c r="L18" i="138" s="1"/>
  <c r="G17" i="138"/>
  <c r="K17" i="138" s="1"/>
  <c r="L17" i="138" s="1"/>
  <c r="L16" i="138"/>
  <c r="G16" i="138"/>
  <c r="K16" i="138" s="1"/>
  <c r="L15" i="138"/>
  <c r="K15" i="138"/>
  <c r="I15" i="138"/>
  <c r="G15" i="138"/>
  <c r="M15" i="138" s="1"/>
  <c r="G14" i="138"/>
  <c r="K14" i="138" s="1"/>
  <c r="L14" i="138" s="1"/>
  <c r="I13" i="138"/>
  <c r="G13" i="138"/>
  <c r="G12" i="138"/>
  <c r="K12" i="138" s="1"/>
  <c r="L12" i="138" s="1"/>
  <c r="K11" i="138"/>
  <c r="L11" i="138" s="1"/>
  <c r="I11" i="138"/>
  <c r="G11" i="138"/>
  <c r="G10" i="138"/>
  <c r="G26" i="138" s="1"/>
  <c r="AB7" i="138"/>
  <c r="X47" i="138" s="1"/>
  <c r="X7" i="138"/>
  <c r="V4" i="138"/>
  <c r="V2" i="138"/>
  <c r="B138" i="137"/>
  <c r="B137" i="137"/>
  <c r="M86" i="137"/>
  <c r="V79" i="137"/>
  <c r="V78" i="137"/>
  <c r="Y77" i="137"/>
  <c r="V77" i="137"/>
  <c r="Y76" i="137"/>
  <c r="V76" i="137"/>
  <c r="G76" i="137"/>
  <c r="I76" i="137" s="1"/>
  <c r="Z75" i="137" s="1"/>
  <c r="AB75" i="137"/>
  <c r="AC75" i="137" s="1"/>
  <c r="I75" i="137"/>
  <c r="G75" i="137"/>
  <c r="AB74" i="137"/>
  <c r="Y71" i="137"/>
  <c r="Y70" i="137"/>
  <c r="Y69" i="137"/>
  <c r="Y68" i="137"/>
  <c r="Y66" i="137"/>
  <c r="X65" i="137"/>
  <c r="G65" i="137"/>
  <c r="X64" i="137"/>
  <c r="Y58" i="137" s="1"/>
  <c r="X61" i="137"/>
  <c r="X60" i="137"/>
  <c r="J56" i="137"/>
  <c r="AA56" i="137" s="1"/>
  <c r="AA53" i="137"/>
  <c r="Z49" i="137"/>
  <c r="X49" i="137"/>
  <c r="G49" i="137"/>
  <c r="Z48" i="137"/>
  <c r="X48" i="137"/>
  <c r="G48" i="137"/>
  <c r="Z47" i="137"/>
  <c r="G47" i="137"/>
  <c r="X40" i="137"/>
  <c r="K40" i="137"/>
  <c r="X39" i="137"/>
  <c r="AB40" i="137" s="1"/>
  <c r="X37" i="137"/>
  <c r="E37" i="137"/>
  <c r="D37" i="137"/>
  <c r="AB36" i="137"/>
  <c r="AC36" i="137" s="1"/>
  <c r="G36" i="137"/>
  <c r="L36" i="137" s="1"/>
  <c r="AB35" i="137"/>
  <c r="AC35" i="137" s="1"/>
  <c r="G35" i="137"/>
  <c r="L35" i="137" s="1"/>
  <c r="AB34" i="137"/>
  <c r="AC34" i="137" s="1"/>
  <c r="L34" i="137"/>
  <c r="G34" i="137"/>
  <c r="AB33" i="137"/>
  <c r="AC33" i="137" s="1"/>
  <c r="G33" i="137"/>
  <c r="L33" i="137" s="1"/>
  <c r="AB32" i="137"/>
  <c r="AC32" i="137" s="1"/>
  <c r="G32" i="137"/>
  <c r="L32" i="137" s="1"/>
  <c r="AB31" i="137"/>
  <c r="AC31" i="137" s="1"/>
  <c r="G31" i="137"/>
  <c r="L31" i="137" s="1"/>
  <c r="AB30" i="137"/>
  <c r="AC30" i="137" s="1"/>
  <c r="L30" i="137"/>
  <c r="G30" i="137"/>
  <c r="AB29" i="137"/>
  <c r="AC29" i="137" s="1"/>
  <c r="G29" i="137"/>
  <c r="L29" i="137" s="1"/>
  <c r="AB28" i="137"/>
  <c r="AC28" i="137" s="1"/>
  <c r="G28" i="137"/>
  <c r="L28" i="137" s="1"/>
  <c r="E26" i="137"/>
  <c r="D26" i="137"/>
  <c r="G25" i="137"/>
  <c r="K25" i="137" s="1"/>
  <c r="L25" i="137" s="1"/>
  <c r="I24" i="137"/>
  <c r="K24" i="137" s="1"/>
  <c r="L24" i="137" s="1"/>
  <c r="G24" i="137"/>
  <c r="I23" i="137"/>
  <c r="G23" i="137"/>
  <c r="K23" i="137" s="1"/>
  <c r="L23" i="137" s="1"/>
  <c r="G22" i="137"/>
  <c r="K22" i="137" s="1"/>
  <c r="L22" i="137" s="1"/>
  <c r="I21" i="137"/>
  <c r="K21" i="137" s="1"/>
  <c r="L21" i="137" s="1"/>
  <c r="G21" i="137"/>
  <c r="I20" i="137"/>
  <c r="G20" i="137"/>
  <c r="K20" i="137" s="1"/>
  <c r="L20" i="137" s="1"/>
  <c r="G19" i="137"/>
  <c r="K19" i="137" s="1"/>
  <c r="L19" i="137" s="1"/>
  <c r="G18" i="137"/>
  <c r="I17" i="137"/>
  <c r="I18" i="137" s="1"/>
  <c r="K18" i="137" s="1"/>
  <c r="L18" i="137" s="1"/>
  <c r="G17" i="137"/>
  <c r="G16" i="137"/>
  <c r="K16" i="137" s="1"/>
  <c r="L16" i="137" s="1"/>
  <c r="K15" i="137"/>
  <c r="L15" i="137" s="1"/>
  <c r="I15" i="137"/>
  <c r="G15" i="137"/>
  <c r="M15" i="137" s="1"/>
  <c r="G14" i="137"/>
  <c r="K14" i="137" s="1"/>
  <c r="M13" i="137"/>
  <c r="I13" i="137"/>
  <c r="G13" i="137"/>
  <c r="K13" i="137" s="1"/>
  <c r="L13" i="137" s="1"/>
  <c r="G12" i="137"/>
  <c r="K12" i="137" s="1"/>
  <c r="K11" i="137"/>
  <c r="L11" i="137" s="1"/>
  <c r="I11" i="137"/>
  <c r="G11" i="137"/>
  <c r="K10" i="137"/>
  <c r="G10" i="137"/>
  <c r="AB7" i="137"/>
  <c r="X47" i="137" s="1"/>
  <c r="X7" i="137"/>
  <c r="V4" i="137"/>
  <c r="V2" i="137"/>
  <c r="C179" i="136"/>
  <c r="C178" i="136"/>
  <c r="B138" i="136"/>
  <c r="B137" i="136"/>
  <c r="M86" i="136"/>
  <c r="V78" i="136"/>
  <c r="Y77" i="136"/>
  <c r="V77" i="136"/>
  <c r="Y76" i="136"/>
  <c r="V76" i="136"/>
  <c r="G76" i="136"/>
  <c r="I76" i="136" s="1"/>
  <c r="AB75" i="136"/>
  <c r="L75" i="136"/>
  <c r="I75" i="136"/>
  <c r="G75" i="136"/>
  <c r="AB74" i="136"/>
  <c r="AC74" i="136" s="1"/>
  <c r="Z74" i="136"/>
  <c r="Y71" i="136"/>
  <c r="Y70" i="136"/>
  <c r="Y69" i="136"/>
  <c r="Y68" i="136"/>
  <c r="Y66" i="136"/>
  <c r="X65" i="136"/>
  <c r="G65" i="136"/>
  <c r="X64" i="136"/>
  <c r="Y58" i="136" s="1"/>
  <c r="X61" i="136"/>
  <c r="X60" i="136"/>
  <c r="J56" i="136"/>
  <c r="AA56" i="136" s="1"/>
  <c r="AA53" i="136"/>
  <c r="Z49" i="136"/>
  <c r="X49" i="136"/>
  <c r="G49" i="136"/>
  <c r="Z48" i="136"/>
  <c r="X48" i="136"/>
  <c r="G48" i="136"/>
  <c r="Z47" i="136"/>
  <c r="G47" i="136"/>
  <c r="X40" i="136"/>
  <c r="K40" i="136"/>
  <c r="X39" i="136"/>
  <c r="AB40" i="136" s="1"/>
  <c r="X37" i="136"/>
  <c r="E37" i="136"/>
  <c r="D37" i="136"/>
  <c r="AB36" i="136"/>
  <c r="AC36" i="136" s="1"/>
  <c r="G36" i="136"/>
  <c r="L36" i="136" s="1"/>
  <c r="AB35" i="136"/>
  <c r="AC35" i="136" s="1"/>
  <c r="G35" i="136"/>
  <c r="L35" i="136" s="1"/>
  <c r="AB34" i="136"/>
  <c r="AC34" i="136" s="1"/>
  <c r="G34" i="136"/>
  <c r="L34" i="136" s="1"/>
  <c r="AB33" i="136"/>
  <c r="AC33" i="136" s="1"/>
  <c r="G33" i="136"/>
  <c r="L33" i="136" s="1"/>
  <c r="AB32" i="136"/>
  <c r="AC32" i="136" s="1"/>
  <c r="G32" i="136"/>
  <c r="L32" i="136" s="1"/>
  <c r="AB31" i="136"/>
  <c r="AC31" i="136" s="1"/>
  <c r="G31" i="136"/>
  <c r="L31" i="136" s="1"/>
  <c r="AB30" i="136"/>
  <c r="AC30" i="136" s="1"/>
  <c r="G30" i="136"/>
  <c r="L30" i="136" s="1"/>
  <c r="AB29" i="136"/>
  <c r="AC29" i="136" s="1"/>
  <c r="G29" i="136"/>
  <c r="L29" i="136" s="1"/>
  <c r="AB28" i="136"/>
  <c r="AC28" i="136" s="1"/>
  <c r="AC37" i="136" s="1"/>
  <c r="G28" i="136"/>
  <c r="G37" i="136" s="1"/>
  <c r="E26" i="136"/>
  <c r="D26" i="136"/>
  <c r="G25" i="136"/>
  <c r="K25" i="136" s="1"/>
  <c r="L25" i="136" s="1"/>
  <c r="I24" i="136"/>
  <c r="K24" i="136" s="1"/>
  <c r="L24" i="136" s="1"/>
  <c r="G24" i="136"/>
  <c r="I23" i="136"/>
  <c r="G23" i="136"/>
  <c r="K23" i="136" s="1"/>
  <c r="L23" i="136" s="1"/>
  <c r="G22" i="136"/>
  <c r="K22" i="136" s="1"/>
  <c r="L22" i="136" s="1"/>
  <c r="I21" i="136"/>
  <c r="K21" i="136" s="1"/>
  <c r="L21" i="136" s="1"/>
  <c r="G21" i="136"/>
  <c r="I20" i="136"/>
  <c r="G20" i="136"/>
  <c r="K20" i="136" s="1"/>
  <c r="L20" i="136" s="1"/>
  <c r="G19" i="136"/>
  <c r="K19" i="136" s="1"/>
  <c r="L19" i="136" s="1"/>
  <c r="I18" i="136"/>
  <c r="K18" i="136" s="1"/>
  <c r="L18" i="136" s="1"/>
  <c r="G18" i="136"/>
  <c r="I17" i="136"/>
  <c r="G17" i="136"/>
  <c r="K17" i="136" s="1"/>
  <c r="L17" i="136" s="1"/>
  <c r="G16" i="136"/>
  <c r="K16" i="136" s="1"/>
  <c r="L16" i="136" s="1"/>
  <c r="K15" i="136"/>
  <c r="L15" i="136" s="1"/>
  <c r="I15" i="136"/>
  <c r="G15" i="136"/>
  <c r="M15" i="136" s="1"/>
  <c r="G14" i="136"/>
  <c r="K14" i="136" s="1"/>
  <c r="I13" i="136"/>
  <c r="G13" i="136"/>
  <c r="K13" i="136" s="1"/>
  <c r="L13" i="136" s="1"/>
  <c r="G12" i="136"/>
  <c r="K12" i="136" s="1"/>
  <c r="K11" i="136"/>
  <c r="L11" i="136" s="1"/>
  <c r="I11" i="136"/>
  <c r="G11" i="136"/>
  <c r="M11" i="136" s="1"/>
  <c r="G10" i="136"/>
  <c r="K10" i="136" s="1"/>
  <c r="AB7" i="136"/>
  <c r="X47" i="136" s="1"/>
  <c r="X7" i="136"/>
  <c r="V4" i="136"/>
  <c r="B3" i="136"/>
  <c r="V2" i="136"/>
  <c r="AB76" i="135"/>
  <c r="C15" i="135"/>
  <c r="C17" i="135" s="1"/>
  <c r="C179" i="134"/>
  <c r="C178" i="134"/>
  <c r="B138" i="134"/>
  <c r="B137" i="134"/>
  <c r="M86" i="134"/>
  <c r="V78" i="134"/>
  <c r="Y77" i="134"/>
  <c r="V77" i="134"/>
  <c r="Y76" i="134"/>
  <c r="V76" i="134"/>
  <c r="G76" i="134"/>
  <c r="I76" i="134" s="1"/>
  <c r="AB75" i="134"/>
  <c r="G75" i="134"/>
  <c r="I75" i="134" s="1"/>
  <c r="AB74" i="134"/>
  <c r="Y71" i="134"/>
  <c r="Y70" i="134"/>
  <c r="Y69" i="134"/>
  <c r="Y68" i="134"/>
  <c r="Y66" i="134"/>
  <c r="X65" i="134"/>
  <c r="G65" i="134"/>
  <c r="X64" i="134"/>
  <c r="Y58" i="134" s="1"/>
  <c r="X61" i="134"/>
  <c r="X60" i="134"/>
  <c r="J56" i="134"/>
  <c r="AA56" i="134" s="1"/>
  <c r="AA53" i="134"/>
  <c r="Z49" i="134"/>
  <c r="X49" i="134"/>
  <c r="G49" i="134"/>
  <c r="Z48" i="134"/>
  <c r="X48" i="134"/>
  <c r="G48" i="134"/>
  <c r="Z47" i="134"/>
  <c r="G47" i="134"/>
  <c r="X40" i="134"/>
  <c r="K40" i="134"/>
  <c r="X39" i="134"/>
  <c r="AB40" i="134" s="1"/>
  <c r="AC37" i="134"/>
  <c r="X37" i="134"/>
  <c r="E37" i="134"/>
  <c r="D37" i="134"/>
  <c r="AC36" i="134"/>
  <c r="AB36" i="134"/>
  <c r="G36" i="134"/>
  <c r="L36" i="134" s="1"/>
  <c r="AC35" i="134"/>
  <c r="AB35" i="134"/>
  <c r="G35" i="134"/>
  <c r="L35" i="134" s="1"/>
  <c r="AC34" i="134"/>
  <c r="AB34" i="134"/>
  <c r="G34" i="134"/>
  <c r="L34" i="134" s="1"/>
  <c r="AC33" i="134"/>
  <c r="AB33" i="134"/>
  <c r="G33" i="134"/>
  <c r="L33" i="134" s="1"/>
  <c r="AC32" i="134"/>
  <c r="AB32" i="134"/>
  <c r="G32" i="134"/>
  <c r="L32" i="134" s="1"/>
  <c r="AC31" i="134"/>
  <c r="AB31" i="134"/>
  <c r="G31" i="134"/>
  <c r="L31" i="134" s="1"/>
  <c r="AC30" i="134"/>
  <c r="AB30" i="134"/>
  <c r="G30" i="134"/>
  <c r="L30" i="134" s="1"/>
  <c r="AC29" i="134"/>
  <c r="AB29" i="134"/>
  <c r="G29" i="134"/>
  <c r="L29" i="134" s="1"/>
  <c r="AC28" i="134"/>
  <c r="AB28" i="134"/>
  <c r="G28" i="134"/>
  <c r="E26" i="134"/>
  <c r="D26" i="134"/>
  <c r="L25" i="134"/>
  <c r="K25" i="134"/>
  <c r="G25" i="134"/>
  <c r="I24" i="134"/>
  <c r="K24" i="134" s="1"/>
  <c r="L24" i="134" s="1"/>
  <c r="G24" i="134"/>
  <c r="I23" i="134"/>
  <c r="G23" i="134"/>
  <c r="K23" i="134" s="1"/>
  <c r="L23" i="134" s="1"/>
  <c r="L22" i="134"/>
  <c r="K22" i="134"/>
  <c r="G22" i="134"/>
  <c r="I21" i="134"/>
  <c r="K21" i="134" s="1"/>
  <c r="L21" i="134" s="1"/>
  <c r="G21" i="134"/>
  <c r="I20" i="134"/>
  <c r="G20" i="134"/>
  <c r="K20" i="134" s="1"/>
  <c r="L20" i="134" s="1"/>
  <c r="L19" i="134"/>
  <c r="K19" i="134"/>
  <c r="G19" i="134"/>
  <c r="I18" i="134"/>
  <c r="K18" i="134" s="1"/>
  <c r="L18" i="134" s="1"/>
  <c r="G18" i="134"/>
  <c r="I17" i="134"/>
  <c r="G17" i="134"/>
  <c r="K17" i="134" s="1"/>
  <c r="L17" i="134" s="1"/>
  <c r="L16" i="134"/>
  <c r="K16" i="134"/>
  <c r="G16" i="134"/>
  <c r="K15" i="134"/>
  <c r="L15" i="134" s="1"/>
  <c r="I15" i="134"/>
  <c r="G15" i="134"/>
  <c r="G14" i="134"/>
  <c r="K14" i="134" s="1"/>
  <c r="I13" i="134"/>
  <c r="G13" i="134"/>
  <c r="K13" i="134" s="1"/>
  <c r="L12" i="134"/>
  <c r="K12" i="134"/>
  <c r="G12" i="134"/>
  <c r="K11" i="134"/>
  <c r="L11" i="134" s="1"/>
  <c r="I11" i="134"/>
  <c r="G11" i="134"/>
  <c r="G10" i="134"/>
  <c r="AB7" i="134"/>
  <c r="X47" i="134" s="1"/>
  <c r="X7" i="134"/>
  <c r="V4" i="134"/>
  <c r="B3" i="134"/>
  <c r="V2" i="134"/>
  <c r="B138" i="133"/>
  <c r="B137" i="133"/>
  <c r="M86" i="133"/>
  <c r="V79" i="133"/>
  <c r="V78" i="133"/>
  <c r="Y77" i="133"/>
  <c r="V77" i="133"/>
  <c r="Y76" i="133"/>
  <c r="V76" i="133"/>
  <c r="I76" i="133"/>
  <c r="L76" i="133" s="1"/>
  <c r="G76" i="133"/>
  <c r="AB75" i="133"/>
  <c r="G75" i="133"/>
  <c r="I75" i="133" s="1"/>
  <c r="AB74" i="133"/>
  <c r="Y71" i="133"/>
  <c r="Y70" i="133"/>
  <c r="Y69" i="133"/>
  <c r="Y68" i="133"/>
  <c r="Y66" i="133"/>
  <c r="X65" i="133"/>
  <c r="Y58" i="133" s="1"/>
  <c r="G65" i="133"/>
  <c r="X64" i="133" s="1"/>
  <c r="X61" i="133"/>
  <c r="X60" i="133"/>
  <c r="AA56" i="133"/>
  <c r="J56" i="133"/>
  <c r="AA53" i="133"/>
  <c r="Z49" i="133"/>
  <c r="G49" i="133"/>
  <c r="Z48" i="133"/>
  <c r="G48" i="133"/>
  <c r="Z47" i="133"/>
  <c r="G47" i="133"/>
  <c r="X40" i="133"/>
  <c r="K40" i="133"/>
  <c r="X39" i="133"/>
  <c r="AB40" i="133" s="1"/>
  <c r="X37" i="133"/>
  <c r="E37" i="133"/>
  <c r="D37" i="133"/>
  <c r="AC36" i="133"/>
  <c r="AB36" i="133"/>
  <c r="G36" i="133"/>
  <c r="L36" i="133" s="1"/>
  <c r="AC35" i="133"/>
  <c r="AB35" i="133"/>
  <c r="G35" i="133"/>
  <c r="L35" i="133" s="1"/>
  <c r="AC34" i="133"/>
  <c r="AB34" i="133"/>
  <c r="G34" i="133"/>
  <c r="L34" i="133" s="1"/>
  <c r="AC33" i="133"/>
  <c r="AB33" i="133"/>
  <c r="G33" i="133"/>
  <c r="L33" i="133" s="1"/>
  <c r="AC32" i="133"/>
  <c r="AB32" i="133"/>
  <c r="G32" i="133"/>
  <c r="L32" i="133" s="1"/>
  <c r="AC31" i="133"/>
  <c r="AB31" i="133"/>
  <c r="G31" i="133"/>
  <c r="L31" i="133" s="1"/>
  <c r="AC30" i="133"/>
  <c r="AB30" i="133"/>
  <c r="G30" i="133"/>
  <c r="L30" i="133" s="1"/>
  <c r="AC29" i="133"/>
  <c r="AB29" i="133"/>
  <c r="G29" i="133"/>
  <c r="L29" i="133" s="1"/>
  <c r="AC28" i="133"/>
  <c r="AB28" i="133"/>
  <c r="G28" i="133"/>
  <c r="G37" i="133" s="1"/>
  <c r="E26" i="133"/>
  <c r="D26" i="133"/>
  <c r="K25" i="133"/>
  <c r="L25" i="133" s="1"/>
  <c r="G25" i="133"/>
  <c r="I24" i="133"/>
  <c r="G24" i="133"/>
  <c r="K24" i="133" s="1"/>
  <c r="L24" i="133" s="1"/>
  <c r="L23" i="133"/>
  <c r="I23" i="133"/>
  <c r="G23" i="133"/>
  <c r="K23" i="133" s="1"/>
  <c r="K22" i="133"/>
  <c r="L22" i="133" s="1"/>
  <c r="G22" i="133"/>
  <c r="I21" i="133"/>
  <c r="G21" i="133"/>
  <c r="K21" i="133" s="1"/>
  <c r="L21" i="133" s="1"/>
  <c r="I20" i="133"/>
  <c r="G20" i="133"/>
  <c r="K20" i="133" s="1"/>
  <c r="L20" i="133" s="1"/>
  <c r="K19" i="133"/>
  <c r="L19" i="133" s="1"/>
  <c r="G19" i="133"/>
  <c r="I18" i="133"/>
  <c r="G18" i="133"/>
  <c r="K18" i="133" s="1"/>
  <c r="L18" i="133" s="1"/>
  <c r="I17" i="133"/>
  <c r="G17" i="133"/>
  <c r="K17" i="133" s="1"/>
  <c r="L17" i="133" s="1"/>
  <c r="K16" i="133"/>
  <c r="L16" i="133" s="1"/>
  <c r="G16" i="133"/>
  <c r="I15" i="133"/>
  <c r="K15" i="133" s="1"/>
  <c r="L15" i="133" s="1"/>
  <c r="G15" i="133"/>
  <c r="M15" i="133" s="1"/>
  <c r="G14" i="133"/>
  <c r="K14" i="133" s="1"/>
  <c r="I13" i="133"/>
  <c r="G13" i="133"/>
  <c r="K13" i="133" s="1"/>
  <c r="L13" i="133" s="1"/>
  <c r="K12" i="133"/>
  <c r="G12" i="133"/>
  <c r="I11" i="133"/>
  <c r="K11" i="133" s="1"/>
  <c r="L11" i="133" s="1"/>
  <c r="G11" i="133"/>
  <c r="M11" i="133" s="1"/>
  <c r="G10" i="133"/>
  <c r="G26" i="133" s="1"/>
  <c r="AB7" i="133"/>
  <c r="X7" i="133"/>
  <c r="V4" i="133"/>
  <c r="V2" i="133"/>
  <c r="C179" i="132"/>
  <c r="C178" i="132"/>
  <c r="B138" i="132"/>
  <c r="B137" i="132"/>
  <c r="M86" i="132"/>
  <c r="V78" i="132"/>
  <c r="Y77" i="132"/>
  <c r="V77" i="132"/>
  <c r="Y76" i="132"/>
  <c r="V76" i="132"/>
  <c r="G76" i="132"/>
  <c r="I76" i="132" s="1"/>
  <c r="AB75" i="132"/>
  <c r="G75" i="132"/>
  <c r="I75" i="132" s="1"/>
  <c r="AB74" i="132"/>
  <c r="Y71" i="132"/>
  <c r="Y70" i="132"/>
  <c r="Y69" i="132"/>
  <c r="Y68" i="132"/>
  <c r="Y66" i="132"/>
  <c r="X65" i="132"/>
  <c r="G65" i="132"/>
  <c r="X64" i="132" s="1"/>
  <c r="X61" i="132"/>
  <c r="X60" i="132"/>
  <c r="Y58" i="132"/>
  <c r="AA56" i="132"/>
  <c r="J56" i="132"/>
  <c r="AA53" i="132"/>
  <c r="Z49" i="132"/>
  <c r="G49" i="132"/>
  <c r="Z48" i="132"/>
  <c r="G48" i="132"/>
  <c r="Z47" i="132"/>
  <c r="G47" i="132"/>
  <c r="X40" i="132"/>
  <c r="K40" i="132"/>
  <c r="X39" i="132"/>
  <c r="AB40" i="132" s="1"/>
  <c r="X37" i="132"/>
  <c r="G37" i="132"/>
  <c r="E37" i="132"/>
  <c r="D37" i="132"/>
  <c r="AB36" i="132"/>
  <c r="AC36" i="132" s="1"/>
  <c r="G36" i="132"/>
  <c r="L36" i="132" s="1"/>
  <c r="AB35" i="132"/>
  <c r="AC35" i="132" s="1"/>
  <c r="G35" i="132"/>
  <c r="L35" i="132" s="1"/>
  <c r="AB34" i="132"/>
  <c r="AC34" i="132" s="1"/>
  <c r="G34" i="132"/>
  <c r="L34" i="132" s="1"/>
  <c r="AB33" i="132"/>
  <c r="AC33" i="132" s="1"/>
  <c r="G33" i="132"/>
  <c r="L33" i="132" s="1"/>
  <c r="AB32" i="132"/>
  <c r="AC32" i="132" s="1"/>
  <c r="G32" i="132"/>
  <c r="L32" i="132" s="1"/>
  <c r="AB31" i="132"/>
  <c r="AC31" i="132" s="1"/>
  <c r="G31" i="132"/>
  <c r="L31" i="132" s="1"/>
  <c r="AB30" i="132"/>
  <c r="AC30" i="132" s="1"/>
  <c r="G30" i="132"/>
  <c r="L30" i="132" s="1"/>
  <c r="AB29" i="132"/>
  <c r="AC29" i="132" s="1"/>
  <c r="G29" i="132"/>
  <c r="L29" i="132" s="1"/>
  <c r="AB28" i="132"/>
  <c r="AC28" i="132" s="1"/>
  <c r="G28" i="132"/>
  <c r="L28" i="132" s="1"/>
  <c r="L37" i="132" s="1"/>
  <c r="E26" i="132"/>
  <c r="D26" i="132"/>
  <c r="G25" i="132"/>
  <c r="K25" i="132" s="1"/>
  <c r="L25" i="132" s="1"/>
  <c r="I24" i="132"/>
  <c r="G24" i="132"/>
  <c r="K24" i="132" s="1"/>
  <c r="L24" i="132" s="1"/>
  <c r="K23" i="132"/>
  <c r="L23" i="132" s="1"/>
  <c r="I23" i="132"/>
  <c r="G23" i="132"/>
  <c r="G22" i="132"/>
  <c r="K22" i="132" s="1"/>
  <c r="L22" i="132" s="1"/>
  <c r="L21" i="132"/>
  <c r="I21" i="132"/>
  <c r="G21" i="132"/>
  <c r="K21" i="132" s="1"/>
  <c r="K20" i="132"/>
  <c r="L20" i="132" s="1"/>
  <c r="I20" i="132"/>
  <c r="G20" i="132"/>
  <c r="G19" i="132"/>
  <c r="K19" i="132" s="1"/>
  <c r="L19" i="132" s="1"/>
  <c r="L18" i="132"/>
  <c r="I18" i="132"/>
  <c r="G18" i="132"/>
  <c r="K18" i="132" s="1"/>
  <c r="K17" i="132"/>
  <c r="L17" i="132" s="1"/>
  <c r="I17" i="132"/>
  <c r="G17" i="132"/>
  <c r="G16" i="132"/>
  <c r="K16" i="132" s="1"/>
  <c r="L16" i="132" s="1"/>
  <c r="I15" i="132"/>
  <c r="G15" i="132"/>
  <c r="K15" i="132" s="1"/>
  <c r="L15" i="132" s="1"/>
  <c r="L14" i="132"/>
  <c r="G14" i="132"/>
  <c r="K14" i="132" s="1"/>
  <c r="K13" i="132"/>
  <c r="L13" i="132" s="1"/>
  <c r="I13" i="132"/>
  <c r="G13" i="132"/>
  <c r="M13" i="132" s="1"/>
  <c r="G12" i="132"/>
  <c r="K12" i="132" s="1"/>
  <c r="I11" i="132"/>
  <c r="G11" i="132"/>
  <c r="K11" i="132" s="1"/>
  <c r="L11" i="132" s="1"/>
  <c r="L10" i="132"/>
  <c r="G10" i="132"/>
  <c r="K10" i="132" s="1"/>
  <c r="C47" i="132" s="1"/>
  <c r="AB7" i="132"/>
  <c r="X7" i="132"/>
  <c r="V4" i="132"/>
  <c r="B3" i="132"/>
  <c r="V2" i="132"/>
  <c r="C179" i="131"/>
  <c r="C178" i="131"/>
  <c r="B138" i="131"/>
  <c r="B137" i="131"/>
  <c r="M86" i="131"/>
  <c r="V78" i="131"/>
  <c r="Y77" i="131"/>
  <c r="V77" i="131"/>
  <c r="Y76" i="131"/>
  <c r="V76" i="131"/>
  <c r="L76" i="131"/>
  <c r="G76" i="131"/>
  <c r="I76" i="131" s="1"/>
  <c r="Z75" i="131" s="1"/>
  <c r="AB75" i="131"/>
  <c r="AC75" i="131" s="1"/>
  <c r="I75" i="131"/>
  <c r="G75" i="131"/>
  <c r="AB74" i="131"/>
  <c r="Y71" i="131"/>
  <c r="Y70" i="131"/>
  <c r="Y69" i="131"/>
  <c r="Y68" i="131"/>
  <c r="Y66" i="131"/>
  <c r="X65" i="131"/>
  <c r="G65" i="131"/>
  <c r="X64" i="131"/>
  <c r="X61" i="131"/>
  <c r="X60" i="131"/>
  <c r="J56" i="131"/>
  <c r="AA56" i="131" s="1"/>
  <c r="AA53" i="131"/>
  <c r="Z49" i="131"/>
  <c r="X49" i="131"/>
  <c r="G49" i="131"/>
  <c r="Z48" i="131"/>
  <c r="X48" i="131"/>
  <c r="G48" i="131"/>
  <c r="Z47" i="131"/>
  <c r="X47" i="131"/>
  <c r="G47" i="131"/>
  <c r="X40" i="131"/>
  <c r="K40" i="131"/>
  <c r="X39" i="131"/>
  <c r="X37" i="131"/>
  <c r="E37" i="131"/>
  <c r="D37" i="131"/>
  <c r="AB36" i="131"/>
  <c r="AC36" i="131" s="1"/>
  <c r="L36" i="131"/>
  <c r="G36" i="131"/>
  <c r="AB35" i="131"/>
  <c r="AC35" i="131" s="1"/>
  <c r="G35" i="131"/>
  <c r="L35" i="131" s="1"/>
  <c r="AB34" i="131"/>
  <c r="AC34" i="131" s="1"/>
  <c r="G34" i="131"/>
  <c r="L34" i="131" s="1"/>
  <c r="AB33" i="131"/>
  <c r="AC33" i="131" s="1"/>
  <c r="G33" i="131"/>
  <c r="L33" i="131" s="1"/>
  <c r="AB32" i="131"/>
  <c r="AC32" i="131" s="1"/>
  <c r="L32" i="131"/>
  <c r="G32" i="131"/>
  <c r="AB31" i="131"/>
  <c r="AC31" i="131" s="1"/>
  <c r="G31" i="131"/>
  <c r="AB30" i="131"/>
  <c r="AC30" i="131" s="1"/>
  <c r="G30" i="131"/>
  <c r="L30" i="131" s="1"/>
  <c r="AB29" i="131"/>
  <c r="AC29" i="131" s="1"/>
  <c r="G29" i="131"/>
  <c r="L29" i="131" s="1"/>
  <c r="AB28" i="131"/>
  <c r="AC28" i="131" s="1"/>
  <c r="L28" i="131"/>
  <c r="G28" i="131"/>
  <c r="E26" i="131"/>
  <c r="D26" i="131"/>
  <c r="G25" i="131"/>
  <c r="K25" i="131" s="1"/>
  <c r="L25" i="131" s="1"/>
  <c r="G24" i="131"/>
  <c r="I23" i="131"/>
  <c r="I24" i="131" s="1"/>
  <c r="K24" i="131" s="1"/>
  <c r="L24" i="131" s="1"/>
  <c r="G23" i="131"/>
  <c r="G22" i="131"/>
  <c r="K22" i="131" s="1"/>
  <c r="L22" i="131" s="1"/>
  <c r="I21" i="131"/>
  <c r="K21" i="131" s="1"/>
  <c r="L21" i="131" s="1"/>
  <c r="G21" i="131"/>
  <c r="I20" i="131"/>
  <c r="G20" i="131"/>
  <c r="K20" i="131" s="1"/>
  <c r="L20" i="131" s="1"/>
  <c r="G19" i="131"/>
  <c r="K19" i="131" s="1"/>
  <c r="L19" i="131" s="1"/>
  <c r="I18" i="131"/>
  <c r="K18" i="131" s="1"/>
  <c r="L18" i="131" s="1"/>
  <c r="G18" i="131"/>
  <c r="I17" i="131"/>
  <c r="G17" i="131"/>
  <c r="K17" i="131" s="1"/>
  <c r="L17" i="131" s="1"/>
  <c r="G16" i="131"/>
  <c r="K16" i="131" s="1"/>
  <c r="L16" i="131" s="1"/>
  <c r="K15" i="131"/>
  <c r="L15" i="131" s="1"/>
  <c r="I15" i="131"/>
  <c r="G15" i="131"/>
  <c r="M15" i="131" s="1"/>
  <c r="G14" i="131"/>
  <c r="K14" i="131" s="1"/>
  <c r="I13" i="131"/>
  <c r="K13" i="131" s="1"/>
  <c r="G13" i="131"/>
  <c r="L12" i="131"/>
  <c r="G12" i="131"/>
  <c r="K12" i="131" s="1"/>
  <c r="M11" i="131"/>
  <c r="I11" i="131"/>
  <c r="G11" i="131"/>
  <c r="K11" i="131" s="1"/>
  <c r="L11" i="131" s="1"/>
  <c r="K10" i="131"/>
  <c r="G10" i="131"/>
  <c r="AB7" i="131"/>
  <c r="X7" i="131"/>
  <c r="V4" i="131"/>
  <c r="B3" i="131"/>
  <c r="V2" i="131"/>
  <c r="C179" i="130"/>
  <c r="C178" i="130"/>
  <c r="B138" i="130"/>
  <c r="B137" i="130"/>
  <c r="M86" i="130"/>
  <c r="V78" i="130"/>
  <c r="Y77" i="130"/>
  <c r="V77" i="130"/>
  <c r="Y76" i="130"/>
  <c r="V76" i="130"/>
  <c r="I76" i="130"/>
  <c r="L76" i="130" s="1"/>
  <c r="G76" i="130"/>
  <c r="AB75" i="130"/>
  <c r="G75" i="130"/>
  <c r="I75" i="130" s="1"/>
  <c r="AB74" i="130"/>
  <c r="Y71" i="130"/>
  <c r="Y70" i="130"/>
  <c r="Y69" i="130"/>
  <c r="Y68" i="130"/>
  <c r="Y66" i="130"/>
  <c r="X65" i="130"/>
  <c r="Y58" i="130" s="1"/>
  <c r="G65" i="130"/>
  <c r="X64" i="130"/>
  <c r="X61" i="130"/>
  <c r="X60" i="130"/>
  <c r="AA56" i="130"/>
  <c r="J56" i="130"/>
  <c r="AA53" i="130"/>
  <c r="Z49" i="130"/>
  <c r="G49" i="130"/>
  <c r="Z48" i="130"/>
  <c r="G48" i="130"/>
  <c r="Z47" i="130"/>
  <c r="G47" i="130"/>
  <c r="X40" i="130"/>
  <c r="K40" i="130"/>
  <c r="X39" i="130"/>
  <c r="AB40" i="130" s="1"/>
  <c r="X37" i="130"/>
  <c r="E37" i="130"/>
  <c r="D37" i="130"/>
  <c r="AC36" i="130"/>
  <c r="AB36" i="130"/>
  <c r="G36" i="130"/>
  <c r="L36" i="130" s="1"/>
  <c r="AC35" i="130"/>
  <c r="AB35" i="130"/>
  <c r="G35" i="130"/>
  <c r="L35" i="130" s="1"/>
  <c r="AC34" i="130"/>
  <c r="AB34" i="130"/>
  <c r="G34" i="130"/>
  <c r="L34" i="130" s="1"/>
  <c r="AC33" i="130"/>
  <c r="AB33" i="130"/>
  <c r="G33" i="130"/>
  <c r="L33" i="130" s="1"/>
  <c r="AC32" i="130"/>
  <c r="AB32" i="130"/>
  <c r="G32" i="130"/>
  <c r="L32" i="130" s="1"/>
  <c r="AC31" i="130"/>
  <c r="AB31" i="130"/>
  <c r="G31" i="130"/>
  <c r="L31" i="130" s="1"/>
  <c r="AC30" i="130"/>
  <c r="AB30" i="130"/>
  <c r="G30" i="130"/>
  <c r="L30" i="130" s="1"/>
  <c r="AC29" i="130"/>
  <c r="AB29" i="130"/>
  <c r="G29" i="130"/>
  <c r="L29" i="130" s="1"/>
  <c r="AC28" i="130"/>
  <c r="AB28" i="130"/>
  <c r="G28" i="130"/>
  <c r="G37" i="130" s="1"/>
  <c r="E26" i="130"/>
  <c r="D26" i="130"/>
  <c r="K25" i="130"/>
  <c r="L25" i="130" s="1"/>
  <c r="G25" i="130"/>
  <c r="I24" i="130"/>
  <c r="G24" i="130"/>
  <c r="K24" i="130" s="1"/>
  <c r="L24" i="130" s="1"/>
  <c r="I23" i="130"/>
  <c r="G23" i="130"/>
  <c r="K23" i="130" s="1"/>
  <c r="L23" i="130" s="1"/>
  <c r="K22" i="130"/>
  <c r="L22" i="130" s="1"/>
  <c r="G22" i="130"/>
  <c r="I21" i="130"/>
  <c r="G21" i="130"/>
  <c r="K21" i="130" s="1"/>
  <c r="L21" i="130" s="1"/>
  <c r="L20" i="130"/>
  <c r="I20" i="130"/>
  <c r="G20" i="130"/>
  <c r="K20" i="130" s="1"/>
  <c r="K19" i="130"/>
  <c r="L19" i="130" s="1"/>
  <c r="G19" i="130"/>
  <c r="I18" i="130"/>
  <c r="G18" i="130"/>
  <c r="K18" i="130" s="1"/>
  <c r="L18" i="130" s="1"/>
  <c r="L17" i="130"/>
  <c r="I17" i="130"/>
  <c r="G17" i="130"/>
  <c r="K17" i="130" s="1"/>
  <c r="K16" i="130"/>
  <c r="L16" i="130" s="1"/>
  <c r="G16" i="130"/>
  <c r="I15" i="130"/>
  <c r="K15" i="130" s="1"/>
  <c r="L15" i="130" s="1"/>
  <c r="G15" i="130"/>
  <c r="M15" i="130" s="1"/>
  <c r="G14" i="130"/>
  <c r="K14" i="130" s="1"/>
  <c r="L13" i="130"/>
  <c r="I13" i="130"/>
  <c r="G13" i="130"/>
  <c r="K13" i="130" s="1"/>
  <c r="K12" i="130"/>
  <c r="G12" i="130"/>
  <c r="I11" i="130"/>
  <c r="K11" i="130" s="1"/>
  <c r="L11" i="130" s="1"/>
  <c r="G11" i="130"/>
  <c r="M11" i="130" s="1"/>
  <c r="G10" i="130"/>
  <c r="AB7" i="130"/>
  <c r="X7" i="130"/>
  <c r="V4" i="130"/>
  <c r="B3" i="130"/>
  <c r="V2" i="130"/>
  <c r="C179" i="129"/>
  <c r="C178" i="129"/>
  <c r="B138" i="129"/>
  <c r="B137" i="129"/>
  <c r="M86" i="129"/>
  <c r="V78" i="129"/>
  <c r="Y77" i="129"/>
  <c r="V77" i="129"/>
  <c r="Y76" i="129"/>
  <c r="V76" i="129"/>
  <c r="G76" i="129"/>
  <c r="I76" i="129" s="1"/>
  <c r="AB75" i="129"/>
  <c r="I75" i="129"/>
  <c r="L75" i="129" s="1"/>
  <c r="G75" i="129"/>
  <c r="AB74" i="129"/>
  <c r="Y71" i="129"/>
  <c r="Y70" i="129"/>
  <c r="Y69" i="129"/>
  <c r="Y68" i="129"/>
  <c r="Y66" i="129"/>
  <c r="X65" i="129"/>
  <c r="G65" i="129"/>
  <c r="X64" i="129"/>
  <c r="Y58" i="129" s="1"/>
  <c r="X61" i="129"/>
  <c r="X60" i="129"/>
  <c r="J56" i="129"/>
  <c r="AA56" i="129" s="1"/>
  <c r="AA53" i="129"/>
  <c r="Z49" i="129"/>
  <c r="G49" i="129"/>
  <c r="Z48" i="129"/>
  <c r="X48" i="129"/>
  <c r="G48" i="129"/>
  <c r="Z47" i="129"/>
  <c r="X47" i="129"/>
  <c r="G47" i="129"/>
  <c r="X40" i="129"/>
  <c r="K40" i="129"/>
  <c r="X39" i="129"/>
  <c r="AB40" i="129" s="1"/>
  <c r="X37" i="129"/>
  <c r="G37" i="129"/>
  <c r="E37" i="129"/>
  <c r="D37" i="129"/>
  <c r="AB36" i="129"/>
  <c r="AC36" i="129" s="1"/>
  <c r="L36" i="129"/>
  <c r="G36" i="129"/>
  <c r="AB35" i="129"/>
  <c r="AC35" i="129" s="1"/>
  <c r="L35" i="129"/>
  <c r="G35" i="129"/>
  <c r="AB34" i="129"/>
  <c r="AC34" i="129" s="1"/>
  <c r="L34" i="129"/>
  <c r="G34" i="129"/>
  <c r="AB33" i="129"/>
  <c r="AC33" i="129" s="1"/>
  <c r="L33" i="129"/>
  <c r="G33" i="129"/>
  <c r="AB32" i="129"/>
  <c r="AC32" i="129" s="1"/>
  <c r="L32" i="129"/>
  <c r="G32" i="129"/>
  <c r="AB31" i="129"/>
  <c r="AC31" i="129" s="1"/>
  <c r="L31" i="129"/>
  <c r="G31" i="129"/>
  <c r="AB30" i="129"/>
  <c r="AC30" i="129" s="1"/>
  <c r="L30" i="129"/>
  <c r="G30" i="129"/>
  <c r="AB29" i="129"/>
  <c r="AC29" i="129" s="1"/>
  <c r="L29" i="129"/>
  <c r="G29" i="129"/>
  <c r="AB28" i="129"/>
  <c r="AC28" i="129" s="1"/>
  <c r="AC37" i="129" s="1"/>
  <c r="L28" i="129"/>
  <c r="L37" i="129" s="1"/>
  <c r="G28" i="129"/>
  <c r="E26" i="129"/>
  <c r="D26" i="129"/>
  <c r="G25" i="129"/>
  <c r="K25" i="129" s="1"/>
  <c r="L25" i="129" s="1"/>
  <c r="G24" i="129"/>
  <c r="I23" i="129"/>
  <c r="K23" i="129" s="1"/>
  <c r="L23" i="129" s="1"/>
  <c r="G23" i="129"/>
  <c r="G22" i="129"/>
  <c r="K22" i="129" s="1"/>
  <c r="L22" i="129" s="1"/>
  <c r="G21" i="129"/>
  <c r="I20" i="129"/>
  <c r="G20" i="129"/>
  <c r="G19" i="129"/>
  <c r="K19" i="129" s="1"/>
  <c r="L19" i="129" s="1"/>
  <c r="G18" i="129"/>
  <c r="I17" i="129"/>
  <c r="G17" i="129"/>
  <c r="G16" i="129"/>
  <c r="K16" i="129" s="1"/>
  <c r="L16" i="129" s="1"/>
  <c r="I15" i="129"/>
  <c r="G15" i="129"/>
  <c r="M15" i="129" s="1"/>
  <c r="K14" i="129"/>
  <c r="G14" i="129"/>
  <c r="I13" i="129"/>
  <c r="K13" i="129" s="1"/>
  <c r="L13" i="129" s="1"/>
  <c r="G13" i="129"/>
  <c r="M13" i="129" s="1"/>
  <c r="G12" i="129"/>
  <c r="K12" i="129" s="1"/>
  <c r="I11" i="129"/>
  <c r="G11" i="129"/>
  <c r="M11" i="129" s="1"/>
  <c r="K10" i="129"/>
  <c r="G10" i="129"/>
  <c r="AB7" i="129"/>
  <c r="X49" i="129" s="1"/>
  <c r="X7" i="129"/>
  <c r="V4" i="129"/>
  <c r="B3" i="129"/>
  <c r="V2" i="129"/>
  <c r="C179" i="128"/>
  <c r="C178" i="128"/>
  <c r="B138" i="128"/>
  <c r="B137" i="128"/>
  <c r="M86" i="128"/>
  <c r="V78" i="128"/>
  <c r="Y77" i="128"/>
  <c r="V77" i="128"/>
  <c r="Y76" i="128"/>
  <c r="V76" i="128"/>
  <c r="G76" i="128"/>
  <c r="I76" i="128" s="1"/>
  <c r="AB75" i="128"/>
  <c r="G75" i="128"/>
  <c r="I75" i="128" s="1"/>
  <c r="AB74" i="128"/>
  <c r="Y71" i="128"/>
  <c r="Y70" i="128"/>
  <c r="Y69" i="128"/>
  <c r="Y68" i="128"/>
  <c r="Y66" i="128"/>
  <c r="X65" i="128"/>
  <c r="G65" i="128"/>
  <c r="X64" i="128" s="1"/>
  <c r="X61" i="128"/>
  <c r="X60" i="128"/>
  <c r="Y58" i="128"/>
  <c r="AA56" i="128"/>
  <c r="J56" i="128"/>
  <c r="AA53" i="128"/>
  <c r="Z49" i="128"/>
  <c r="G49" i="128"/>
  <c r="Z48" i="128"/>
  <c r="G48" i="128"/>
  <c r="Z47" i="128"/>
  <c r="X47" i="128"/>
  <c r="G47" i="128"/>
  <c r="AB40" i="128"/>
  <c r="X40" i="128"/>
  <c r="K40" i="128"/>
  <c r="X39" i="128"/>
  <c r="X37" i="128"/>
  <c r="G37" i="128"/>
  <c r="E37" i="128"/>
  <c r="D37" i="128"/>
  <c r="AB36" i="128"/>
  <c r="AC36" i="128" s="1"/>
  <c r="G36" i="128"/>
  <c r="L36" i="128" s="1"/>
  <c r="AB35" i="128"/>
  <c r="AC35" i="128" s="1"/>
  <c r="G35" i="128"/>
  <c r="L35" i="128" s="1"/>
  <c r="AB34" i="128"/>
  <c r="AC34" i="128" s="1"/>
  <c r="G34" i="128"/>
  <c r="L34" i="128" s="1"/>
  <c r="AB33" i="128"/>
  <c r="AC33" i="128" s="1"/>
  <c r="G33" i="128"/>
  <c r="L33" i="128" s="1"/>
  <c r="AB32" i="128"/>
  <c r="AC32" i="128" s="1"/>
  <c r="G32" i="128"/>
  <c r="L32" i="128" s="1"/>
  <c r="AB31" i="128"/>
  <c r="AC31" i="128" s="1"/>
  <c r="G31" i="128"/>
  <c r="L31" i="128" s="1"/>
  <c r="AB30" i="128"/>
  <c r="AC30" i="128" s="1"/>
  <c r="G30" i="128"/>
  <c r="L30" i="128" s="1"/>
  <c r="AB29" i="128"/>
  <c r="AC29" i="128" s="1"/>
  <c r="G29" i="128"/>
  <c r="L29" i="128" s="1"/>
  <c r="AB28" i="128"/>
  <c r="AC28" i="128" s="1"/>
  <c r="G28" i="128"/>
  <c r="L28" i="128" s="1"/>
  <c r="L37" i="128" s="1"/>
  <c r="E26" i="128"/>
  <c r="D26" i="128"/>
  <c r="G25" i="128"/>
  <c r="K25" i="128" s="1"/>
  <c r="L25" i="128" s="1"/>
  <c r="I24" i="128"/>
  <c r="G24" i="128"/>
  <c r="K24" i="128" s="1"/>
  <c r="L24" i="128" s="1"/>
  <c r="K23" i="128"/>
  <c r="L23" i="128" s="1"/>
  <c r="I23" i="128"/>
  <c r="G23" i="128"/>
  <c r="G22" i="128"/>
  <c r="K22" i="128" s="1"/>
  <c r="L22" i="128" s="1"/>
  <c r="I21" i="128"/>
  <c r="G21" i="128"/>
  <c r="K21" i="128" s="1"/>
  <c r="L21" i="128" s="1"/>
  <c r="K20" i="128"/>
  <c r="L20" i="128" s="1"/>
  <c r="I20" i="128"/>
  <c r="G20" i="128"/>
  <c r="G19" i="128"/>
  <c r="K19" i="128" s="1"/>
  <c r="L19" i="128" s="1"/>
  <c r="L18" i="128"/>
  <c r="I18" i="128"/>
  <c r="G18" i="128"/>
  <c r="K18" i="128" s="1"/>
  <c r="K17" i="128"/>
  <c r="L17" i="128" s="1"/>
  <c r="I17" i="128"/>
  <c r="G17" i="128"/>
  <c r="G16" i="128"/>
  <c r="K16" i="128" s="1"/>
  <c r="L16" i="128" s="1"/>
  <c r="I15" i="128"/>
  <c r="G15" i="128"/>
  <c r="K15" i="128" s="1"/>
  <c r="L15" i="128" s="1"/>
  <c r="L14" i="128"/>
  <c r="G14" i="128"/>
  <c r="K14" i="128" s="1"/>
  <c r="K13" i="128"/>
  <c r="L13" i="128" s="1"/>
  <c r="I13" i="128"/>
  <c r="G13" i="128"/>
  <c r="M13" i="128" s="1"/>
  <c r="G12" i="128"/>
  <c r="K12" i="128" s="1"/>
  <c r="M11" i="128"/>
  <c r="I11" i="128"/>
  <c r="G11" i="128"/>
  <c r="K11" i="128" s="1"/>
  <c r="L11" i="128" s="1"/>
  <c r="G10" i="128"/>
  <c r="K10" i="128" s="1"/>
  <c r="C47" i="128" s="1"/>
  <c r="AB7" i="128"/>
  <c r="X49" i="128" s="1"/>
  <c r="X7" i="128"/>
  <c r="V4" i="128"/>
  <c r="B3" i="128"/>
  <c r="V2" i="128"/>
  <c r="B138" i="127"/>
  <c r="B137" i="127"/>
  <c r="M86" i="127"/>
  <c r="V79" i="127"/>
  <c r="V78" i="127"/>
  <c r="Y77" i="127"/>
  <c r="V77" i="127"/>
  <c r="Y76" i="127"/>
  <c r="V76" i="127"/>
  <c r="L76" i="127"/>
  <c r="I76" i="127"/>
  <c r="G76" i="127"/>
  <c r="AB75" i="127"/>
  <c r="AC75" i="127" s="1"/>
  <c r="Z75" i="127"/>
  <c r="G75" i="127"/>
  <c r="I75" i="127" s="1"/>
  <c r="AB74" i="127"/>
  <c r="Y71" i="127"/>
  <c r="Y70" i="127"/>
  <c r="Y69" i="127"/>
  <c r="Y68" i="127"/>
  <c r="Y66" i="127"/>
  <c r="X65" i="127"/>
  <c r="Y58" i="127" s="1"/>
  <c r="G65" i="127"/>
  <c r="X64" i="127"/>
  <c r="X61" i="127"/>
  <c r="X60" i="127"/>
  <c r="J56" i="127"/>
  <c r="AA56" i="127" s="1"/>
  <c r="AA53" i="127"/>
  <c r="Z49" i="127"/>
  <c r="X49" i="127"/>
  <c r="G49" i="127"/>
  <c r="Z48" i="127"/>
  <c r="X48" i="127"/>
  <c r="G48" i="127"/>
  <c r="Z47" i="127"/>
  <c r="G47" i="127"/>
  <c r="X40" i="127"/>
  <c r="K40" i="127"/>
  <c r="X39" i="127"/>
  <c r="AB40" i="127" s="1"/>
  <c r="AC37" i="127"/>
  <c r="X37" i="127"/>
  <c r="E37" i="127"/>
  <c r="D37" i="127"/>
  <c r="AC36" i="127"/>
  <c r="AB36" i="127"/>
  <c r="G36" i="127"/>
  <c r="L36" i="127" s="1"/>
  <c r="AC35" i="127"/>
  <c r="AB35" i="127"/>
  <c r="G35" i="127"/>
  <c r="L35" i="127" s="1"/>
  <c r="AC34" i="127"/>
  <c r="AB34" i="127"/>
  <c r="G34" i="127"/>
  <c r="L34" i="127" s="1"/>
  <c r="AC33" i="127"/>
  <c r="AB33" i="127"/>
  <c r="G33" i="127"/>
  <c r="L33" i="127" s="1"/>
  <c r="AC32" i="127"/>
  <c r="AB32" i="127"/>
  <c r="G32" i="127"/>
  <c r="L32" i="127" s="1"/>
  <c r="AC31" i="127"/>
  <c r="AB31" i="127"/>
  <c r="G31" i="127"/>
  <c r="L31" i="127" s="1"/>
  <c r="AC30" i="127"/>
  <c r="AB30" i="127"/>
  <c r="G30" i="127"/>
  <c r="L30" i="127" s="1"/>
  <c r="AC29" i="127"/>
  <c r="AB29" i="127"/>
  <c r="G29" i="127"/>
  <c r="L29" i="127" s="1"/>
  <c r="AC28" i="127"/>
  <c r="AB28" i="127"/>
  <c r="G28" i="127"/>
  <c r="G37" i="127" s="1"/>
  <c r="E26" i="127"/>
  <c r="D26" i="127"/>
  <c r="L25" i="127"/>
  <c r="K25" i="127"/>
  <c r="G25" i="127"/>
  <c r="I24" i="127"/>
  <c r="K24" i="127" s="1"/>
  <c r="L24" i="127" s="1"/>
  <c r="G24" i="127"/>
  <c r="I23" i="127"/>
  <c r="G23" i="127"/>
  <c r="K23" i="127" s="1"/>
  <c r="L23" i="127" s="1"/>
  <c r="L22" i="127"/>
  <c r="K22" i="127"/>
  <c r="G22" i="127"/>
  <c r="I21" i="127"/>
  <c r="K21" i="127" s="1"/>
  <c r="L21" i="127" s="1"/>
  <c r="G21" i="127"/>
  <c r="I20" i="127"/>
  <c r="G20" i="127"/>
  <c r="K20" i="127" s="1"/>
  <c r="L20" i="127" s="1"/>
  <c r="L19" i="127"/>
  <c r="K19" i="127"/>
  <c r="G19" i="127"/>
  <c r="I18" i="127"/>
  <c r="K18" i="127" s="1"/>
  <c r="L18" i="127" s="1"/>
  <c r="G18" i="127"/>
  <c r="I17" i="127"/>
  <c r="G17" i="127"/>
  <c r="K17" i="127" s="1"/>
  <c r="L17" i="127" s="1"/>
  <c r="L16" i="127"/>
  <c r="K16" i="127"/>
  <c r="G16" i="127"/>
  <c r="K15" i="127"/>
  <c r="L15" i="127" s="1"/>
  <c r="I15" i="127"/>
  <c r="G15" i="127"/>
  <c r="M15" i="127" s="1"/>
  <c r="G14" i="127"/>
  <c r="K14" i="127" s="1"/>
  <c r="I13" i="127"/>
  <c r="G13" i="127"/>
  <c r="K13" i="127" s="1"/>
  <c r="L12" i="127"/>
  <c r="K12" i="127"/>
  <c r="G12" i="127"/>
  <c r="K11" i="127"/>
  <c r="L11" i="127" s="1"/>
  <c r="I11" i="127"/>
  <c r="G11" i="127"/>
  <c r="M11" i="127" s="1"/>
  <c r="G10" i="127"/>
  <c r="AB7" i="127"/>
  <c r="X47" i="127" s="1"/>
  <c r="X7" i="127"/>
  <c r="V4" i="127"/>
  <c r="V2" i="127"/>
  <c r="C179" i="126"/>
  <c r="C178" i="126"/>
  <c r="B138" i="126"/>
  <c r="B137" i="126"/>
  <c r="M86" i="126"/>
  <c r="V78" i="126"/>
  <c r="Y77" i="126"/>
  <c r="V77" i="126"/>
  <c r="Y76" i="126"/>
  <c r="V76" i="126"/>
  <c r="G76" i="126"/>
  <c r="I76" i="126" s="1"/>
  <c r="AB75" i="126"/>
  <c r="I75" i="126"/>
  <c r="Z74" i="126" s="1"/>
  <c r="G75" i="126"/>
  <c r="AB74" i="126"/>
  <c r="AC74" i="126" s="1"/>
  <c r="Y71" i="126"/>
  <c r="Y70" i="126"/>
  <c r="Y69" i="126"/>
  <c r="Y68" i="126"/>
  <c r="Y66" i="126"/>
  <c r="X65" i="126"/>
  <c r="G65" i="126"/>
  <c r="X64" i="126"/>
  <c r="Y58" i="126" s="1"/>
  <c r="X61" i="126"/>
  <c r="X60" i="126"/>
  <c r="J56" i="126"/>
  <c r="AA56" i="126" s="1"/>
  <c r="AA53" i="126"/>
  <c r="Z49" i="126"/>
  <c r="G49" i="126"/>
  <c r="Z48" i="126"/>
  <c r="X48" i="126"/>
  <c r="G48" i="126"/>
  <c r="Z47" i="126"/>
  <c r="X47" i="126"/>
  <c r="G47" i="126"/>
  <c r="X40" i="126"/>
  <c r="K40" i="126"/>
  <c r="X39" i="126"/>
  <c r="AB40" i="126" s="1"/>
  <c r="X37" i="126"/>
  <c r="G37" i="126"/>
  <c r="E37" i="126"/>
  <c r="D37" i="126"/>
  <c r="AB36" i="126"/>
  <c r="AC36" i="126" s="1"/>
  <c r="L36" i="126"/>
  <c r="G36" i="126"/>
  <c r="AB35" i="126"/>
  <c r="AC35" i="126" s="1"/>
  <c r="L35" i="126"/>
  <c r="G35" i="126"/>
  <c r="AB34" i="126"/>
  <c r="AC34" i="126" s="1"/>
  <c r="L34" i="126"/>
  <c r="G34" i="126"/>
  <c r="AB33" i="126"/>
  <c r="AC33" i="126" s="1"/>
  <c r="L33" i="126"/>
  <c r="G33" i="126"/>
  <c r="AB32" i="126"/>
  <c r="AC32" i="126" s="1"/>
  <c r="L32" i="126"/>
  <c r="G32" i="126"/>
  <c r="AB31" i="126"/>
  <c r="AC31" i="126" s="1"/>
  <c r="L31" i="126"/>
  <c r="G31" i="126"/>
  <c r="AB30" i="126"/>
  <c r="AC30" i="126" s="1"/>
  <c r="L30" i="126"/>
  <c r="G30" i="126"/>
  <c r="AB29" i="126"/>
  <c r="AC29" i="126" s="1"/>
  <c r="L29" i="126"/>
  <c r="G29" i="126"/>
  <c r="AB28" i="126"/>
  <c r="AC28" i="126" s="1"/>
  <c r="AC37" i="126" s="1"/>
  <c r="L28" i="126"/>
  <c r="L37" i="126" s="1"/>
  <c r="G28" i="126"/>
  <c r="E26" i="126"/>
  <c r="D26" i="126"/>
  <c r="G25" i="126"/>
  <c r="K25" i="126" s="1"/>
  <c r="L25" i="126" s="1"/>
  <c r="G24" i="126"/>
  <c r="I23" i="126"/>
  <c r="I24" i="126" s="1"/>
  <c r="K24" i="126" s="1"/>
  <c r="L24" i="126" s="1"/>
  <c r="G23" i="126"/>
  <c r="G22" i="126"/>
  <c r="K22" i="126" s="1"/>
  <c r="L22" i="126" s="1"/>
  <c r="G21" i="126"/>
  <c r="I20" i="126"/>
  <c r="I21" i="126" s="1"/>
  <c r="K21" i="126" s="1"/>
  <c r="L21" i="126" s="1"/>
  <c r="G20" i="126"/>
  <c r="G19" i="126"/>
  <c r="K19" i="126" s="1"/>
  <c r="L19" i="126" s="1"/>
  <c r="G18" i="126"/>
  <c r="I17" i="126"/>
  <c r="G17" i="126"/>
  <c r="G16" i="126"/>
  <c r="K16" i="126" s="1"/>
  <c r="L16" i="126" s="1"/>
  <c r="L15" i="126"/>
  <c r="I15" i="126"/>
  <c r="G15" i="126"/>
  <c r="K15" i="126" s="1"/>
  <c r="K14" i="126"/>
  <c r="G14" i="126"/>
  <c r="I13" i="126"/>
  <c r="K13" i="126" s="1"/>
  <c r="L13" i="126" s="1"/>
  <c r="G13" i="126"/>
  <c r="M13" i="126" s="1"/>
  <c r="G12" i="126"/>
  <c r="K12" i="126" s="1"/>
  <c r="L11" i="126"/>
  <c r="I11" i="126"/>
  <c r="G11" i="126"/>
  <c r="K11" i="126" s="1"/>
  <c r="K10" i="126"/>
  <c r="G10" i="126"/>
  <c r="AB7" i="126"/>
  <c r="X49" i="126" s="1"/>
  <c r="X7" i="126"/>
  <c r="V4" i="126"/>
  <c r="B3" i="126"/>
  <c r="V2" i="126"/>
  <c r="C179" i="125"/>
  <c r="C178" i="125"/>
  <c r="B138" i="125"/>
  <c r="B137" i="125"/>
  <c r="M86" i="125"/>
  <c r="V78" i="125"/>
  <c r="Y77" i="125"/>
  <c r="V77" i="125"/>
  <c r="Y76" i="125"/>
  <c r="V76" i="125"/>
  <c r="I76" i="125"/>
  <c r="L76" i="125" s="1"/>
  <c r="G76" i="125"/>
  <c r="AC75" i="125"/>
  <c r="AB75" i="125"/>
  <c r="Z75" i="125"/>
  <c r="I75" i="125"/>
  <c r="Z74" i="125" s="1"/>
  <c r="AC74" i="125" s="1"/>
  <c r="G75" i="125"/>
  <c r="AB74" i="125"/>
  <c r="Y71" i="125"/>
  <c r="Y70" i="125"/>
  <c r="Y69" i="125"/>
  <c r="Y68" i="125"/>
  <c r="Y66" i="125"/>
  <c r="X65" i="125"/>
  <c r="G65" i="125"/>
  <c r="X64" i="125"/>
  <c r="Y58" i="125" s="1"/>
  <c r="X61" i="125"/>
  <c r="X60" i="125"/>
  <c r="J56" i="125"/>
  <c r="AA56" i="125" s="1"/>
  <c r="AA53" i="125"/>
  <c r="Z49" i="125"/>
  <c r="G49" i="125"/>
  <c r="Z48" i="125"/>
  <c r="X48" i="125"/>
  <c r="G48" i="125"/>
  <c r="Z47" i="125"/>
  <c r="G47" i="125"/>
  <c r="X40" i="125"/>
  <c r="K40" i="125"/>
  <c r="X39" i="125"/>
  <c r="AB40" i="125" s="1"/>
  <c r="AC37" i="125"/>
  <c r="X37" i="125"/>
  <c r="E37" i="125"/>
  <c r="D37" i="125"/>
  <c r="AC36" i="125"/>
  <c r="AB36" i="125"/>
  <c r="L36" i="125"/>
  <c r="G36" i="125"/>
  <c r="AC35" i="125"/>
  <c r="AB35" i="125"/>
  <c r="L35" i="125"/>
  <c r="G35" i="125"/>
  <c r="AC34" i="125"/>
  <c r="AB34" i="125"/>
  <c r="L34" i="125"/>
  <c r="G34" i="125"/>
  <c r="AC33" i="125"/>
  <c r="AB33" i="125"/>
  <c r="L33" i="125"/>
  <c r="G33" i="125"/>
  <c r="AC32" i="125"/>
  <c r="AB32" i="125"/>
  <c r="L32" i="125"/>
  <c r="G32" i="125"/>
  <c r="AC31" i="125"/>
  <c r="AB31" i="125"/>
  <c r="L31" i="125"/>
  <c r="G31" i="125"/>
  <c r="AC30" i="125"/>
  <c r="AB30" i="125"/>
  <c r="L30" i="125"/>
  <c r="G30" i="125"/>
  <c r="AC29" i="125"/>
  <c r="AB29" i="125"/>
  <c r="L29" i="125"/>
  <c r="G29" i="125"/>
  <c r="AC28" i="125"/>
  <c r="AB28" i="125"/>
  <c r="L28" i="125"/>
  <c r="L37" i="125" s="1"/>
  <c r="G28" i="125"/>
  <c r="G37" i="125" s="1"/>
  <c r="E26" i="125"/>
  <c r="D26" i="125"/>
  <c r="K25" i="125"/>
  <c r="L25" i="125" s="1"/>
  <c r="G25" i="125"/>
  <c r="G24" i="125"/>
  <c r="I23" i="125"/>
  <c r="I24" i="125" s="1"/>
  <c r="K24" i="125" s="1"/>
  <c r="L24" i="125" s="1"/>
  <c r="G23" i="125"/>
  <c r="K23" i="125" s="1"/>
  <c r="L23" i="125" s="1"/>
  <c r="K22" i="125"/>
  <c r="L22" i="125" s="1"/>
  <c r="G22" i="125"/>
  <c r="G21" i="125"/>
  <c r="I20" i="125"/>
  <c r="I21" i="125" s="1"/>
  <c r="K21" i="125" s="1"/>
  <c r="L21" i="125" s="1"/>
  <c r="G20" i="125"/>
  <c r="K20" i="125" s="1"/>
  <c r="L20" i="125" s="1"/>
  <c r="K19" i="125"/>
  <c r="L19" i="125" s="1"/>
  <c r="G19" i="125"/>
  <c r="G18" i="125"/>
  <c r="I17" i="125"/>
  <c r="I18" i="125" s="1"/>
  <c r="K18" i="125" s="1"/>
  <c r="L18" i="125" s="1"/>
  <c r="G17" i="125"/>
  <c r="K17" i="125" s="1"/>
  <c r="L17" i="125" s="1"/>
  <c r="K16" i="125"/>
  <c r="L16" i="125" s="1"/>
  <c r="G16" i="125"/>
  <c r="I15" i="125"/>
  <c r="G15" i="125"/>
  <c r="K15" i="125" s="1"/>
  <c r="L15" i="125" s="1"/>
  <c r="K14" i="125"/>
  <c r="G14" i="125"/>
  <c r="I13" i="125"/>
  <c r="K13" i="125" s="1"/>
  <c r="G13" i="125"/>
  <c r="M13" i="125" s="1"/>
  <c r="K12" i="125"/>
  <c r="L12" i="125" s="1"/>
  <c r="G12" i="125"/>
  <c r="I11" i="125"/>
  <c r="G11" i="125"/>
  <c r="K11" i="125" s="1"/>
  <c r="L11" i="125" s="1"/>
  <c r="K10" i="125"/>
  <c r="G10" i="125"/>
  <c r="G26" i="125" s="1"/>
  <c r="AB7" i="125"/>
  <c r="X49" i="125" s="1"/>
  <c r="X7" i="125"/>
  <c r="V4" i="125"/>
  <c r="B3" i="125"/>
  <c r="V2" i="125"/>
  <c r="C179" i="124"/>
  <c r="C178" i="124"/>
  <c r="B138" i="124"/>
  <c r="B137" i="124"/>
  <c r="M86" i="124"/>
  <c r="V78" i="124"/>
  <c r="Y77" i="124"/>
  <c r="V77" i="124"/>
  <c r="Y76" i="124"/>
  <c r="V76" i="124"/>
  <c r="G76" i="124"/>
  <c r="I76" i="124" s="1"/>
  <c r="AB75" i="124"/>
  <c r="I75" i="124"/>
  <c r="L75" i="124" s="1"/>
  <c r="G75" i="124"/>
  <c r="AB74" i="124"/>
  <c r="AC74" i="124" s="1"/>
  <c r="Z74" i="124"/>
  <c r="Y71" i="124"/>
  <c r="Y70" i="124"/>
  <c r="Y69" i="124"/>
  <c r="Y68" i="124"/>
  <c r="Y66" i="124"/>
  <c r="X65" i="124"/>
  <c r="G65" i="124"/>
  <c r="X64" i="124"/>
  <c r="Y58" i="124" s="1"/>
  <c r="X61" i="124"/>
  <c r="X60" i="124"/>
  <c r="J56" i="124"/>
  <c r="AA56" i="124" s="1"/>
  <c r="AA53" i="124"/>
  <c r="Z49" i="124"/>
  <c r="G49" i="124"/>
  <c r="Z48" i="124"/>
  <c r="X48" i="124"/>
  <c r="G48" i="124"/>
  <c r="Z47" i="124"/>
  <c r="X47" i="124"/>
  <c r="G47" i="124"/>
  <c r="X40" i="124"/>
  <c r="K40" i="124"/>
  <c r="X39" i="124"/>
  <c r="AB40" i="124" s="1"/>
  <c r="X37" i="124"/>
  <c r="G37" i="124"/>
  <c r="E37" i="124"/>
  <c r="D37" i="124"/>
  <c r="AB36" i="124"/>
  <c r="AC36" i="124" s="1"/>
  <c r="L36" i="124"/>
  <c r="G36" i="124"/>
  <c r="AB35" i="124"/>
  <c r="AC35" i="124" s="1"/>
  <c r="L35" i="124"/>
  <c r="G35" i="124"/>
  <c r="AB34" i="124"/>
  <c r="AC34" i="124" s="1"/>
  <c r="L34" i="124"/>
  <c r="G34" i="124"/>
  <c r="AB33" i="124"/>
  <c r="AC33" i="124" s="1"/>
  <c r="L33" i="124"/>
  <c r="G33" i="124"/>
  <c r="AB32" i="124"/>
  <c r="AC32" i="124" s="1"/>
  <c r="L32" i="124"/>
  <c r="G32" i="124"/>
  <c r="AB31" i="124"/>
  <c r="AC31" i="124" s="1"/>
  <c r="AC37" i="124" s="1"/>
  <c r="L31" i="124"/>
  <c r="G31" i="124"/>
  <c r="AB30" i="124"/>
  <c r="AC30" i="124" s="1"/>
  <c r="L30" i="124"/>
  <c r="G30" i="124"/>
  <c r="AB29" i="124"/>
  <c r="AC29" i="124" s="1"/>
  <c r="L29" i="124"/>
  <c r="G29" i="124"/>
  <c r="AB28" i="124"/>
  <c r="AC28" i="124" s="1"/>
  <c r="L28" i="124"/>
  <c r="G28" i="124"/>
  <c r="E26" i="124"/>
  <c r="D26" i="124"/>
  <c r="G25" i="124"/>
  <c r="K25" i="124" s="1"/>
  <c r="L25" i="124" s="1"/>
  <c r="G24" i="124"/>
  <c r="I23" i="124"/>
  <c r="G23" i="124"/>
  <c r="G22" i="124"/>
  <c r="K22" i="124" s="1"/>
  <c r="L22" i="124" s="1"/>
  <c r="G21" i="124"/>
  <c r="I20" i="124"/>
  <c r="G20" i="124"/>
  <c r="G19" i="124"/>
  <c r="K19" i="124" s="1"/>
  <c r="L19" i="124" s="1"/>
  <c r="G18" i="124"/>
  <c r="I17" i="124"/>
  <c r="G17" i="124"/>
  <c r="G16" i="124"/>
  <c r="K16" i="124" s="1"/>
  <c r="L16" i="124" s="1"/>
  <c r="I15" i="124"/>
  <c r="G15" i="124"/>
  <c r="K15" i="124" s="1"/>
  <c r="L15" i="124" s="1"/>
  <c r="K14" i="124"/>
  <c r="G14" i="124"/>
  <c r="I13" i="124"/>
  <c r="K13" i="124" s="1"/>
  <c r="L13" i="124" s="1"/>
  <c r="G13" i="124"/>
  <c r="M13" i="124" s="1"/>
  <c r="G12" i="124"/>
  <c r="K12" i="124" s="1"/>
  <c r="L12" i="124" s="1"/>
  <c r="I11" i="124"/>
  <c r="G11" i="124"/>
  <c r="K11" i="124" s="1"/>
  <c r="L11" i="124" s="1"/>
  <c r="K10" i="124"/>
  <c r="G10" i="124"/>
  <c r="AB7" i="124"/>
  <c r="X49" i="124" s="1"/>
  <c r="X7" i="124"/>
  <c r="V4" i="124"/>
  <c r="B3" i="124"/>
  <c r="V2" i="124"/>
  <c r="C179" i="123"/>
  <c r="C178" i="123"/>
  <c r="B138" i="123"/>
  <c r="B137" i="123"/>
  <c r="M86" i="123"/>
  <c r="V78" i="123"/>
  <c r="Y77" i="123"/>
  <c r="V77" i="123"/>
  <c r="Y76" i="123"/>
  <c r="V76" i="123"/>
  <c r="I76" i="123"/>
  <c r="L76" i="123" s="1"/>
  <c r="G76" i="123"/>
  <c r="AB75" i="123"/>
  <c r="G75" i="123"/>
  <c r="I75" i="123" s="1"/>
  <c r="AB74" i="123"/>
  <c r="Y71" i="123"/>
  <c r="Y70" i="123"/>
  <c r="Y69" i="123"/>
  <c r="Y68" i="123"/>
  <c r="Y66" i="123"/>
  <c r="X65" i="123"/>
  <c r="Y58" i="123" s="1"/>
  <c r="G65" i="123"/>
  <c r="X64" i="123"/>
  <c r="X61" i="123"/>
  <c r="X60" i="123"/>
  <c r="AA56" i="123"/>
  <c r="J56" i="123"/>
  <c r="AA53" i="123"/>
  <c r="Z49" i="123"/>
  <c r="G49" i="123"/>
  <c r="Z48" i="123"/>
  <c r="G48" i="123"/>
  <c r="Z47" i="123"/>
  <c r="G47" i="123"/>
  <c r="X40" i="123"/>
  <c r="K40" i="123"/>
  <c r="X39" i="123"/>
  <c r="AB40" i="123" s="1"/>
  <c r="X37" i="123"/>
  <c r="E37" i="123"/>
  <c r="D37" i="123"/>
  <c r="AC36" i="123"/>
  <c r="AB36" i="123"/>
  <c r="G36" i="123"/>
  <c r="L36" i="123" s="1"/>
  <c r="AC35" i="123"/>
  <c r="AB35" i="123"/>
  <c r="G35" i="123"/>
  <c r="L35" i="123" s="1"/>
  <c r="AC34" i="123"/>
  <c r="AB34" i="123"/>
  <c r="G34" i="123"/>
  <c r="L34" i="123" s="1"/>
  <c r="AC33" i="123"/>
  <c r="AB33" i="123"/>
  <c r="G33" i="123"/>
  <c r="L33" i="123" s="1"/>
  <c r="AC32" i="123"/>
  <c r="AB32" i="123"/>
  <c r="G32" i="123"/>
  <c r="L32" i="123" s="1"/>
  <c r="AC31" i="123"/>
  <c r="AB31" i="123"/>
  <c r="G31" i="123"/>
  <c r="L31" i="123" s="1"/>
  <c r="AC30" i="123"/>
  <c r="AB30" i="123"/>
  <c r="G30" i="123"/>
  <c r="L30" i="123" s="1"/>
  <c r="AC29" i="123"/>
  <c r="AB29" i="123"/>
  <c r="G29" i="123"/>
  <c r="L29" i="123" s="1"/>
  <c r="AC28" i="123"/>
  <c r="AC37" i="123" s="1"/>
  <c r="AB28" i="123"/>
  <c r="G28" i="123"/>
  <c r="G37" i="123" s="1"/>
  <c r="E26" i="123"/>
  <c r="D26" i="123"/>
  <c r="K25" i="123"/>
  <c r="L25" i="123" s="1"/>
  <c r="G25" i="123"/>
  <c r="I24" i="123"/>
  <c r="G24" i="123"/>
  <c r="K24" i="123" s="1"/>
  <c r="L24" i="123" s="1"/>
  <c r="I23" i="123"/>
  <c r="G23" i="123"/>
  <c r="K23" i="123" s="1"/>
  <c r="L23" i="123" s="1"/>
  <c r="K22" i="123"/>
  <c r="L22" i="123" s="1"/>
  <c r="G22" i="123"/>
  <c r="I21" i="123"/>
  <c r="G21" i="123"/>
  <c r="K21" i="123" s="1"/>
  <c r="L21" i="123" s="1"/>
  <c r="I20" i="123"/>
  <c r="G20" i="123"/>
  <c r="K20" i="123" s="1"/>
  <c r="L20" i="123" s="1"/>
  <c r="K19" i="123"/>
  <c r="L19" i="123" s="1"/>
  <c r="G19" i="123"/>
  <c r="I18" i="123"/>
  <c r="G18" i="123"/>
  <c r="K18" i="123" s="1"/>
  <c r="L18" i="123" s="1"/>
  <c r="I17" i="123"/>
  <c r="G17" i="123"/>
  <c r="K17" i="123" s="1"/>
  <c r="L17" i="123" s="1"/>
  <c r="K16" i="123"/>
  <c r="L16" i="123" s="1"/>
  <c r="G16" i="123"/>
  <c r="I15" i="123"/>
  <c r="K15" i="123" s="1"/>
  <c r="L15" i="123" s="1"/>
  <c r="G15" i="123"/>
  <c r="M15" i="123" s="1"/>
  <c r="G14" i="123"/>
  <c r="K14" i="123" s="1"/>
  <c r="I13" i="123"/>
  <c r="G13" i="123"/>
  <c r="M13" i="123" s="1"/>
  <c r="K12" i="123"/>
  <c r="L12" i="123" s="1"/>
  <c r="G12" i="123"/>
  <c r="I11" i="123"/>
  <c r="G11" i="123"/>
  <c r="K11" i="123" s="1"/>
  <c r="L11" i="123" s="1"/>
  <c r="G10" i="123"/>
  <c r="G26" i="123" s="1"/>
  <c r="AB7" i="123"/>
  <c r="X49" i="123" s="1"/>
  <c r="X7" i="123"/>
  <c r="V4" i="123"/>
  <c r="B3" i="123"/>
  <c r="V2" i="123"/>
  <c r="B138" i="122"/>
  <c r="B137" i="122"/>
  <c r="M86" i="122"/>
  <c r="V79" i="122"/>
  <c r="V78" i="122"/>
  <c r="Y77" i="122"/>
  <c r="V77" i="122"/>
  <c r="Y76" i="122"/>
  <c r="V76" i="122"/>
  <c r="G76" i="122"/>
  <c r="I76" i="122" s="1"/>
  <c r="AB75" i="122"/>
  <c r="G75" i="122"/>
  <c r="I75" i="122" s="1"/>
  <c r="AB74" i="122"/>
  <c r="Y71" i="122"/>
  <c r="Y70" i="122"/>
  <c r="Y69" i="122"/>
  <c r="Y68" i="122"/>
  <c r="Y66" i="122"/>
  <c r="X65" i="122"/>
  <c r="G65" i="122"/>
  <c r="X64" i="122" s="1"/>
  <c r="Y58" i="122" s="1"/>
  <c r="X61" i="122"/>
  <c r="X60" i="122"/>
  <c r="J56" i="122"/>
  <c r="AA56" i="122" s="1"/>
  <c r="AA53" i="122"/>
  <c r="Z49" i="122"/>
  <c r="G49" i="122"/>
  <c r="Z48" i="122"/>
  <c r="G48" i="122"/>
  <c r="Z47" i="122"/>
  <c r="X47" i="122"/>
  <c r="G47" i="122"/>
  <c r="X40" i="122"/>
  <c r="K40" i="122"/>
  <c r="X39" i="122"/>
  <c r="AB40" i="122" s="1"/>
  <c r="X37" i="122"/>
  <c r="G37" i="122"/>
  <c r="E37" i="122"/>
  <c r="D37" i="122"/>
  <c r="AB36" i="122"/>
  <c r="AC36" i="122" s="1"/>
  <c r="G36" i="122"/>
  <c r="L36" i="122" s="1"/>
  <c r="AB35" i="122"/>
  <c r="AC35" i="122" s="1"/>
  <c r="G35" i="122"/>
  <c r="L35" i="122" s="1"/>
  <c r="AB34" i="122"/>
  <c r="AC34" i="122" s="1"/>
  <c r="G34" i="122"/>
  <c r="L34" i="122" s="1"/>
  <c r="AB33" i="122"/>
  <c r="AC33" i="122" s="1"/>
  <c r="G33" i="122"/>
  <c r="L33" i="122" s="1"/>
  <c r="AB32" i="122"/>
  <c r="AC32" i="122" s="1"/>
  <c r="G32" i="122"/>
  <c r="L32" i="122" s="1"/>
  <c r="AB31" i="122"/>
  <c r="AC31" i="122" s="1"/>
  <c r="G31" i="122"/>
  <c r="L31" i="122" s="1"/>
  <c r="AB30" i="122"/>
  <c r="AC30" i="122" s="1"/>
  <c r="G30" i="122"/>
  <c r="L30" i="122" s="1"/>
  <c r="AB29" i="122"/>
  <c r="AC29" i="122" s="1"/>
  <c r="G29" i="122"/>
  <c r="L29" i="122" s="1"/>
  <c r="AB28" i="122"/>
  <c r="AC28" i="122" s="1"/>
  <c r="AC37" i="122" s="1"/>
  <c r="G28" i="122"/>
  <c r="L28" i="122" s="1"/>
  <c r="L37" i="122" s="1"/>
  <c r="E26" i="122"/>
  <c r="D26" i="122"/>
  <c r="G25" i="122"/>
  <c r="K25" i="122" s="1"/>
  <c r="L25" i="122" s="1"/>
  <c r="I24" i="122"/>
  <c r="G24" i="122"/>
  <c r="K24" i="122" s="1"/>
  <c r="L24" i="122" s="1"/>
  <c r="K23" i="122"/>
  <c r="L23" i="122" s="1"/>
  <c r="I23" i="122"/>
  <c r="G23" i="122"/>
  <c r="G22" i="122"/>
  <c r="K22" i="122" s="1"/>
  <c r="L22" i="122" s="1"/>
  <c r="I21" i="122"/>
  <c r="G21" i="122"/>
  <c r="K21" i="122" s="1"/>
  <c r="L21" i="122" s="1"/>
  <c r="K20" i="122"/>
  <c r="L20" i="122" s="1"/>
  <c r="I20" i="122"/>
  <c r="G20" i="122"/>
  <c r="G19" i="122"/>
  <c r="K19" i="122" s="1"/>
  <c r="L19" i="122" s="1"/>
  <c r="I18" i="122"/>
  <c r="G18" i="122"/>
  <c r="K18" i="122" s="1"/>
  <c r="L18" i="122" s="1"/>
  <c r="K17" i="122"/>
  <c r="L17" i="122" s="1"/>
  <c r="I17" i="122"/>
  <c r="G17" i="122"/>
  <c r="G16" i="122"/>
  <c r="K16" i="122" s="1"/>
  <c r="L16" i="122" s="1"/>
  <c r="I15" i="122"/>
  <c r="G15" i="122"/>
  <c r="M15" i="122" s="1"/>
  <c r="G14" i="122"/>
  <c r="K14" i="122" s="1"/>
  <c r="K13" i="122"/>
  <c r="L13" i="122" s="1"/>
  <c r="I13" i="122"/>
  <c r="G13" i="122"/>
  <c r="M13" i="122" s="1"/>
  <c r="G12" i="122"/>
  <c r="K12" i="122" s="1"/>
  <c r="I11" i="122"/>
  <c r="G11" i="122"/>
  <c r="K11" i="122" s="1"/>
  <c r="L11" i="122" s="1"/>
  <c r="G10" i="122"/>
  <c r="K10" i="122" s="1"/>
  <c r="AB7" i="122"/>
  <c r="X48" i="122" s="1"/>
  <c r="X7" i="122"/>
  <c r="V4" i="122"/>
  <c r="B3" i="122"/>
  <c r="V2" i="122"/>
  <c r="C179" i="121"/>
  <c r="C178" i="121"/>
  <c r="B138" i="121"/>
  <c r="B137" i="121"/>
  <c r="M86" i="121"/>
  <c r="V78" i="121"/>
  <c r="Y77" i="121"/>
  <c r="V77" i="121"/>
  <c r="Y76" i="121"/>
  <c r="V76" i="121"/>
  <c r="I76" i="121"/>
  <c r="L76" i="121" s="1"/>
  <c r="G76" i="121"/>
  <c r="AC75" i="121"/>
  <c r="AB75" i="121"/>
  <c r="Z75" i="121"/>
  <c r="I75" i="121"/>
  <c r="Z74" i="121" s="1"/>
  <c r="AC74" i="121" s="1"/>
  <c r="G75" i="121"/>
  <c r="AB74" i="121"/>
  <c r="Y71" i="121"/>
  <c r="Y70" i="121"/>
  <c r="Y69" i="121"/>
  <c r="Y68" i="121"/>
  <c r="Y66" i="121"/>
  <c r="X65" i="121"/>
  <c r="Y58" i="121" s="1"/>
  <c r="G65" i="121"/>
  <c r="X64" i="121"/>
  <c r="X61" i="121"/>
  <c r="X60" i="121"/>
  <c r="J56" i="121"/>
  <c r="AA56" i="121" s="1"/>
  <c r="AA53" i="121"/>
  <c r="Z49" i="121"/>
  <c r="G49" i="121"/>
  <c r="Z48" i="121"/>
  <c r="X48" i="121"/>
  <c r="G48" i="121"/>
  <c r="Z47" i="121"/>
  <c r="G47" i="121"/>
  <c r="X40" i="121"/>
  <c r="K40" i="121"/>
  <c r="X39" i="121"/>
  <c r="AB40" i="121" s="1"/>
  <c r="AC37" i="121"/>
  <c r="X37" i="121"/>
  <c r="E37" i="121"/>
  <c r="D37" i="121"/>
  <c r="AC36" i="121"/>
  <c r="AB36" i="121"/>
  <c r="L36" i="121"/>
  <c r="G36" i="121"/>
  <c r="AC35" i="121"/>
  <c r="AB35" i="121"/>
  <c r="L35" i="121"/>
  <c r="G35" i="121"/>
  <c r="AC34" i="121"/>
  <c r="AB34" i="121"/>
  <c r="L34" i="121"/>
  <c r="G34" i="121"/>
  <c r="AC33" i="121"/>
  <c r="AB33" i="121"/>
  <c r="L33" i="121"/>
  <c r="G33" i="121"/>
  <c r="AC32" i="121"/>
  <c r="AB32" i="121"/>
  <c r="L32" i="121"/>
  <c r="G32" i="121"/>
  <c r="AC31" i="121"/>
  <c r="AB31" i="121"/>
  <c r="L31" i="121"/>
  <c r="G31" i="121"/>
  <c r="AC30" i="121"/>
  <c r="AB30" i="121"/>
  <c r="L30" i="121"/>
  <c r="G30" i="121"/>
  <c r="AC29" i="121"/>
  <c r="AB29" i="121"/>
  <c r="L29" i="121"/>
  <c r="G29" i="121"/>
  <c r="AC28" i="121"/>
  <c r="AB28" i="121"/>
  <c r="L28" i="121"/>
  <c r="L37" i="121" s="1"/>
  <c r="G28" i="121"/>
  <c r="G37" i="121" s="1"/>
  <c r="E26" i="121"/>
  <c r="D26" i="121"/>
  <c r="K25" i="121"/>
  <c r="L25" i="121" s="1"/>
  <c r="G25" i="121"/>
  <c r="G24" i="121"/>
  <c r="I23" i="121"/>
  <c r="I24" i="121" s="1"/>
  <c r="K24" i="121" s="1"/>
  <c r="L24" i="121" s="1"/>
  <c r="G23" i="121"/>
  <c r="K23" i="121" s="1"/>
  <c r="L23" i="121" s="1"/>
  <c r="K22" i="121"/>
  <c r="L22" i="121" s="1"/>
  <c r="G22" i="121"/>
  <c r="G21" i="121"/>
  <c r="I20" i="121"/>
  <c r="I21" i="121" s="1"/>
  <c r="K21" i="121" s="1"/>
  <c r="L21" i="121" s="1"/>
  <c r="G20" i="121"/>
  <c r="K20" i="121" s="1"/>
  <c r="L20" i="121" s="1"/>
  <c r="K19" i="121"/>
  <c r="L19" i="121" s="1"/>
  <c r="G19" i="121"/>
  <c r="G18" i="121"/>
  <c r="I17" i="121"/>
  <c r="I18" i="121" s="1"/>
  <c r="K18" i="121" s="1"/>
  <c r="L18" i="121" s="1"/>
  <c r="G17" i="121"/>
  <c r="K17" i="121" s="1"/>
  <c r="L17" i="121" s="1"/>
  <c r="K16" i="121"/>
  <c r="L16" i="121" s="1"/>
  <c r="G16" i="121"/>
  <c r="I15" i="121"/>
  <c r="G15" i="121"/>
  <c r="K15" i="121" s="1"/>
  <c r="L15" i="121" s="1"/>
  <c r="K14" i="121"/>
  <c r="G14" i="121"/>
  <c r="I13" i="121"/>
  <c r="K13" i="121" s="1"/>
  <c r="G13" i="121"/>
  <c r="M13" i="121" s="1"/>
  <c r="K12" i="121"/>
  <c r="L12" i="121" s="1"/>
  <c r="G12" i="121"/>
  <c r="I11" i="121"/>
  <c r="G11" i="121"/>
  <c r="K11" i="121" s="1"/>
  <c r="L11" i="121" s="1"/>
  <c r="K10" i="121"/>
  <c r="G10" i="121"/>
  <c r="G26" i="121" s="1"/>
  <c r="AB7" i="121"/>
  <c r="X49" i="121" s="1"/>
  <c r="X7" i="121"/>
  <c r="V4" i="121"/>
  <c r="B3" i="121"/>
  <c r="V2" i="121"/>
  <c r="C179" i="120"/>
  <c r="C178" i="120"/>
  <c r="B138" i="120"/>
  <c r="B137" i="120"/>
  <c r="M86" i="120"/>
  <c r="V78" i="120"/>
  <c r="Y77" i="120"/>
  <c r="V77" i="120"/>
  <c r="Y76" i="120"/>
  <c r="V76" i="120"/>
  <c r="L76" i="120"/>
  <c r="I76" i="120"/>
  <c r="G76" i="120"/>
  <c r="AB75" i="120"/>
  <c r="AC75" i="120" s="1"/>
  <c r="Z75" i="120"/>
  <c r="G75" i="120"/>
  <c r="I75" i="120" s="1"/>
  <c r="AB74" i="120"/>
  <c r="Y71" i="120"/>
  <c r="Y70" i="120"/>
  <c r="Y69" i="120"/>
  <c r="Y68" i="120"/>
  <c r="Y66" i="120"/>
  <c r="X65" i="120"/>
  <c r="Y58" i="120" s="1"/>
  <c r="G65" i="120"/>
  <c r="X64" i="120"/>
  <c r="X61" i="120"/>
  <c r="X60" i="120"/>
  <c r="J56" i="120"/>
  <c r="AA56" i="120" s="1"/>
  <c r="AA53" i="120"/>
  <c r="Z49" i="120"/>
  <c r="X49" i="120"/>
  <c r="G49" i="120"/>
  <c r="Z48" i="120"/>
  <c r="X48" i="120"/>
  <c r="G48" i="120"/>
  <c r="Z47" i="120"/>
  <c r="G47" i="120"/>
  <c r="X40" i="120"/>
  <c r="K40" i="120"/>
  <c r="X39" i="120"/>
  <c r="AB40" i="120" s="1"/>
  <c r="AC37" i="120"/>
  <c r="X37" i="120"/>
  <c r="E37" i="120"/>
  <c r="D37" i="120"/>
  <c r="AC36" i="120"/>
  <c r="AB36" i="120"/>
  <c r="G36" i="120"/>
  <c r="L36" i="120" s="1"/>
  <c r="AC35" i="120"/>
  <c r="AB35" i="120"/>
  <c r="G35" i="120"/>
  <c r="L35" i="120" s="1"/>
  <c r="AC34" i="120"/>
  <c r="AB34" i="120"/>
  <c r="G34" i="120"/>
  <c r="L34" i="120" s="1"/>
  <c r="AC33" i="120"/>
  <c r="AB33" i="120"/>
  <c r="G33" i="120"/>
  <c r="L33" i="120" s="1"/>
  <c r="AC32" i="120"/>
  <c r="AB32" i="120"/>
  <c r="G32" i="120"/>
  <c r="L32" i="120" s="1"/>
  <c r="AC31" i="120"/>
  <c r="AB31" i="120"/>
  <c r="G31" i="120"/>
  <c r="L31" i="120" s="1"/>
  <c r="AC30" i="120"/>
  <c r="AB30" i="120"/>
  <c r="G30" i="120"/>
  <c r="L30" i="120" s="1"/>
  <c r="AC29" i="120"/>
  <c r="AB29" i="120"/>
  <c r="G29" i="120"/>
  <c r="L29" i="120" s="1"/>
  <c r="AC28" i="120"/>
  <c r="AB28" i="120"/>
  <c r="G28" i="120"/>
  <c r="G37" i="120" s="1"/>
  <c r="E26" i="120"/>
  <c r="D26" i="120"/>
  <c r="L25" i="120"/>
  <c r="K25" i="120"/>
  <c r="G25" i="120"/>
  <c r="I24" i="120"/>
  <c r="K24" i="120" s="1"/>
  <c r="L24" i="120" s="1"/>
  <c r="G24" i="120"/>
  <c r="I23" i="120"/>
  <c r="G23" i="120"/>
  <c r="K23" i="120" s="1"/>
  <c r="L23" i="120" s="1"/>
  <c r="L22" i="120"/>
  <c r="K22" i="120"/>
  <c r="G22" i="120"/>
  <c r="I21" i="120"/>
  <c r="K21" i="120" s="1"/>
  <c r="L21" i="120" s="1"/>
  <c r="G21" i="120"/>
  <c r="I20" i="120"/>
  <c r="G20" i="120"/>
  <c r="K20" i="120" s="1"/>
  <c r="L20" i="120" s="1"/>
  <c r="L19" i="120"/>
  <c r="K19" i="120"/>
  <c r="G19" i="120"/>
  <c r="I18" i="120"/>
  <c r="K18" i="120" s="1"/>
  <c r="L18" i="120" s="1"/>
  <c r="G18" i="120"/>
  <c r="I17" i="120"/>
  <c r="G17" i="120"/>
  <c r="K17" i="120" s="1"/>
  <c r="L17" i="120" s="1"/>
  <c r="L16" i="120"/>
  <c r="K16" i="120"/>
  <c r="G16" i="120"/>
  <c r="K15" i="120"/>
  <c r="L15" i="120" s="1"/>
  <c r="I15" i="120"/>
  <c r="G15" i="120"/>
  <c r="M15" i="120" s="1"/>
  <c r="G14" i="120"/>
  <c r="K14" i="120" s="1"/>
  <c r="I13" i="120"/>
  <c r="G13" i="120"/>
  <c r="K13" i="120" s="1"/>
  <c r="L12" i="120"/>
  <c r="K12" i="120"/>
  <c r="G12" i="120"/>
  <c r="K11" i="120"/>
  <c r="L11" i="120" s="1"/>
  <c r="I11" i="120"/>
  <c r="G11" i="120"/>
  <c r="M11" i="120" s="1"/>
  <c r="G10" i="120"/>
  <c r="AB7" i="120"/>
  <c r="X47" i="120" s="1"/>
  <c r="X7" i="120"/>
  <c r="V4" i="120"/>
  <c r="B3" i="120"/>
  <c r="V2" i="120"/>
  <c r="C179" i="119"/>
  <c r="C178" i="119"/>
  <c r="B138" i="119"/>
  <c r="B137" i="119"/>
  <c r="M86" i="119"/>
  <c r="V78" i="119"/>
  <c r="Y77" i="119"/>
  <c r="V77" i="119"/>
  <c r="Y76" i="119"/>
  <c r="V76" i="119"/>
  <c r="G76" i="119"/>
  <c r="I76" i="119" s="1"/>
  <c r="AB75" i="119"/>
  <c r="I75" i="119"/>
  <c r="Z74" i="119" s="1"/>
  <c r="G75" i="119"/>
  <c r="AB74" i="119"/>
  <c r="AC74" i="119" s="1"/>
  <c r="Y71" i="119"/>
  <c r="Y70" i="119"/>
  <c r="Y69" i="119"/>
  <c r="Y68" i="119"/>
  <c r="Y66" i="119"/>
  <c r="X65" i="119"/>
  <c r="G65" i="119"/>
  <c r="X64" i="119"/>
  <c r="Y58" i="119" s="1"/>
  <c r="X61" i="119"/>
  <c r="X60" i="119"/>
  <c r="J56" i="119"/>
  <c r="AA56" i="119" s="1"/>
  <c r="AA53" i="119"/>
  <c r="Z49" i="119"/>
  <c r="G49" i="119"/>
  <c r="Z48" i="119"/>
  <c r="X48" i="119"/>
  <c r="G48" i="119"/>
  <c r="Z47" i="119"/>
  <c r="X47" i="119"/>
  <c r="G47" i="119"/>
  <c r="X40" i="119"/>
  <c r="K40" i="119"/>
  <c r="X39" i="119"/>
  <c r="AB40" i="119" s="1"/>
  <c r="X37" i="119"/>
  <c r="G37" i="119"/>
  <c r="E37" i="119"/>
  <c r="D37" i="119"/>
  <c r="AB36" i="119"/>
  <c r="AC36" i="119" s="1"/>
  <c r="L36" i="119"/>
  <c r="G36" i="119"/>
  <c r="AB35" i="119"/>
  <c r="AC35" i="119" s="1"/>
  <c r="L35" i="119"/>
  <c r="G35" i="119"/>
  <c r="AB34" i="119"/>
  <c r="AC34" i="119" s="1"/>
  <c r="L34" i="119"/>
  <c r="G34" i="119"/>
  <c r="AB33" i="119"/>
  <c r="AC33" i="119" s="1"/>
  <c r="L33" i="119"/>
  <c r="G33" i="119"/>
  <c r="AB32" i="119"/>
  <c r="AC32" i="119" s="1"/>
  <c r="L32" i="119"/>
  <c r="G32" i="119"/>
  <c r="AB31" i="119"/>
  <c r="AC31" i="119" s="1"/>
  <c r="L31" i="119"/>
  <c r="G31" i="119"/>
  <c r="AB30" i="119"/>
  <c r="AC30" i="119" s="1"/>
  <c r="L30" i="119"/>
  <c r="G30" i="119"/>
  <c r="AB29" i="119"/>
  <c r="AC29" i="119" s="1"/>
  <c r="L29" i="119"/>
  <c r="G29" i="119"/>
  <c r="AB28" i="119"/>
  <c r="AC28" i="119" s="1"/>
  <c r="AC37" i="119" s="1"/>
  <c r="L28" i="119"/>
  <c r="L37" i="119" s="1"/>
  <c r="G28" i="119"/>
  <c r="E26" i="119"/>
  <c r="D26" i="119"/>
  <c r="G25" i="119"/>
  <c r="K25" i="119" s="1"/>
  <c r="L25" i="119" s="1"/>
  <c r="G24" i="119"/>
  <c r="I23" i="119"/>
  <c r="I24" i="119" s="1"/>
  <c r="K24" i="119" s="1"/>
  <c r="L24" i="119" s="1"/>
  <c r="G23" i="119"/>
  <c r="G22" i="119"/>
  <c r="K22" i="119" s="1"/>
  <c r="L22" i="119" s="1"/>
  <c r="G21" i="119"/>
  <c r="I20" i="119"/>
  <c r="G20" i="119"/>
  <c r="G19" i="119"/>
  <c r="K19" i="119" s="1"/>
  <c r="L19" i="119" s="1"/>
  <c r="G18" i="119"/>
  <c r="I17" i="119"/>
  <c r="G17" i="119"/>
  <c r="G16" i="119"/>
  <c r="K16" i="119" s="1"/>
  <c r="L16" i="119" s="1"/>
  <c r="I15" i="119"/>
  <c r="G15" i="119"/>
  <c r="K15" i="119" s="1"/>
  <c r="L15" i="119" s="1"/>
  <c r="K14" i="119"/>
  <c r="G14" i="119"/>
  <c r="I13" i="119"/>
  <c r="K13" i="119" s="1"/>
  <c r="L13" i="119" s="1"/>
  <c r="G13" i="119"/>
  <c r="M13" i="119" s="1"/>
  <c r="G12" i="119"/>
  <c r="K12" i="119" s="1"/>
  <c r="I11" i="119"/>
  <c r="G11" i="119"/>
  <c r="K11" i="119" s="1"/>
  <c r="L11" i="119" s="1"/>
  <c r="K10" i="119"/>
  <c r="G10" i="119"/>
  <c r="AB7" i="119"/>
  <c r="X49" i="119" s="1"/>
  <c r="X7" i="119"/>
  <c r="V4" i="119"/>
  <c r="B3" i="119"/>
  <c r="V2" i="119"/>
  <c r="C179" i="118"/>
  <c r="C178" i="118"/>
  <c r="B138" i="118"/>
  <c r="B137" i="118"/>
  <c r="M86" i="118"/>
  <c r="V78" i="118"/>
  <c r="Y77" i="118"/>
  <c r="V77" i="118"/>
  <c r="Y76" i="118"/>
  <c r="V76" i="118"/>
  <c r="I76" i="118"/>
  <c r="L76" i="118" s="1"/>
  <c r="G76" i="118"/>
  <c r="AC75" i="118"/>
  <c r="AB75" i="118"/>
  <c r="Z75" i="118"/>
  <c r="I75" i="118"/>
  <c r="Z74" i="118" s="1"/>
  <c r="AC74" i="118" s="1"/>
  <c r="G75" i="118"/>
  <c r="AB74" i="118"/>
  <c r="Y71" i="118"/>
  <c r="Y70" i="118"/>
  <c r="Y69" i="118"/>
  <c r="Y68" i="118"/>
  <c r="Y66" i="118"/>
  <c r="X65" i="118"/>
  <c r="Y58" i="118" s="1"/>
  <c r="G65" i="118"/>
  <c r="X64" i="118"/>
  <c r="X61" i="118"/>
  <c r="X60" i="118"/>
  <c r="J56" i="118"/>
  <c r="AA56" i="118" s="1"/>
  <c r="AA53" i="118"/>
  <c r="Z49" i="118"/>
  <c r="G49" i="118"/>
  <c r="Z48" i="118"/>
  <c r="X48" i="118"/>
  <c r="G48" i="118"/>
  <c r="Z47" i="118"/>
  <c r="G47" i="118"/>
  <c r="X40" i="118"/>
  <c r="K40" i="118"/>
  <c r="X39" i="118"/>
  <c r="AB40" i="118" s="1"/>
  <c r="AC37" i="118"/>
  <c r="X37" i="118"/>
  <c r="E37" i="118"/>
  <c r="D37" i="118"/>
  <c r="AC36" i="118"/>
  <c r="AB36" i="118"/>
  <c r="L36" i="118"/>
  <c r="G36" i="118"/>
  <c r="AC35" i="118"/>
  <c r="AB35" i="118"/>
  <c r="L35" i="118"/>
  <c r="G35" i="118"/>
  <c r="AC34" i="118"/>
  <c r="AB34" i="118"/>
  <c r="L34" i="118"/>
  <c r="G34" i="118"/>
  <c r="AC33" i="118"/>
  <c r="AB33" i="118"/>
  <c r="L33" i="118"/>
  <c r="G33" i="118"/>
  <c r="AC32" i="118"/>
  <c r="AB32" i="118"/>
  <c r="L32" i="118"/>
  <c r="G32" i="118"/>
  <c r="AC31" i="118"/>
  <c r="AB31" i="118"/>
  <c r="L31" i="118"/>
  <c r="G31" i="118"/>
  <c r="AC30" i="118"/>
  <c r="AB30" i="118"/>
  <c r="L30" i="118"/>
  <c r="G30" i="118"/>
  <c r="AC29" i="118"/>
  <c r="AB29" i="118"/>
  <c r="L29" i="118"/>
  <c r="G29" i="118"/>
  <c r="AC28" i="118"/>
  <c r="AB28" i="118"/>
  <c r="L28" i="118"/>
  <c r="L37" i="118" s="1"/>
  <c r="G28" i="118"/>
  <c r="G37" i="118" s="1"/>
  <c r="E26" i="118"/>
  <c r="D26" i="118"/>
  <c r="K25" i="118"/>
  <c r="L25" i="118" s="1"/>
  <c r="G25" i="118"/>
  <c r="G24" i="118"/>
  <c r="I23" i="118"/>
  <c r="I24" i="118" s="1"/>
  <c r="K24" i="118" s="1"/>
  <c r="L24" i="118" s="1"/>
  <c r="G23" i="118"/>
  <c r="K23" i="118" s="1"/>
  <c r="L23" i="118" s="1"/>
  <c r="K22" i="118"/>
  <c r="L22" i="118" s="1"/>
  <c r="G22" i="118"/>
  <c r="G21" i="118"/>
  <c r="I20" i="118"/>
  <c r="I21" i="118" s="1"/>
  <c r="K21" i="118" s="1"/>
  <c r="L21" i="118" s="1"/>
  <c r="G20" i="118"/>
  <c r="K20" i="118" s="1"/>
  <c r="L20" i="118" s="1"/>
  <c r="K19" i="118"/>
  <c r="L19" i="118" s="1"/>
  <c r="G19" i="118"/>
  <c r="G18" i="118"/>
  <c r="I17" i="118"/>
  <c r="I18" i="118" s="1"/>
  <c r="K18" i="118" s="1"/>
  <c r="L18" i="118" s="1"/>
  <c r="G17" i="118"/>
  <c r="K17" i="118" s="1"/>
  <c r="L17" i="118" s="1"/>
  <c r="K16" i="118"/>
  <c r="L16" i="118" s="1"/>
  <c r="G16" i="118"/>
  <c r="I15" i="118"/>
  <c r="G15" i="118"/>
  <c r="K15" i="118" s="1"/>
  <c r="L15" i="118" s="1"/>
  <c r="K14" i="118"/>
  <c r="G14" i="118"/>
  <c r="I13" i="118"/>
  <c r="K13" i="118" s="1"/>
  <c r="G13" i="118"/>
  <c r="M13" i="118" s="1"/>
  <c r="K12" i="118"/>
  <c r="L12" i="118" s="1"/>
  <c r="G12" i="118"/>
  <c r="I11" i="118"/>
  <c r="G11" i="118"/>
  <c r="K11" i="118" s="1"/>
  <c r="L11" i="118" s="1"/>
  <c r="K10" i="118"/>
  <c r="G10" i="118"/>
  <c r="G26" i="118" s="1"/>
  <c r="AB7" i="118"/>
  <c r="X49" i="118" s="1"/>
  <c r="X7" i="118"/>
  <c r="V4" i="118"/>
  <c r="B3" i="118"/>
  <c r="V2" i="118"/>
  <c r="C179" i="117"/>
  <c r="C178" i="117"/>
  <c r="B138" i="117"/>
  <c r="B137" i="117"/>
  <c r="M86" i="117"/>
  <c r="V78" i="117"/>
  <c r="Y77" i="117"/>
  <c r="V77" i="117"/>
  <c r="Y76" i="117"/>
  <c r="V76" i="117"/>
  <c r="G76" i="117"/>
  <c r="I76" i="117" s="1"/>
  <c r="AB75" i="117"/>
  <c r="I75" i="117"/>
  <c r="L75" i="117" s="1"/>
  <c r="G75" i="117"/>
  <c r="AB74" i="117"/>
  <c r="Y71" i="117"/>
  <c r="Y70" i="117"/>
  <c r="Y69" i="117"/>
  <c r="Y68" i="117"/>
  <c r="Y66" i="117"/>
  <c r="X65" i="117"/>
  <c r="G65" i="117"/>
  <c r="X64" i="117"/>
  <c r="Y58" i="117" s="1"/>
  <c r="X61" i="117"/>
  <c r="X60" i="117"/>
  <c r="J56" i="117"/>
  <c r="AA56" i="117" s="1"/>
  <c r="AA53" i="117"/>
  <c r="Z49" i="117"/>
  <c r="G49" i="117"/>
  <c r="Z48" i="117"/>
  <c r="X48" i="117"/>
  <c r="G48" i="117"/>
  <c r="Z47" i="117"/>
  <c r="X47" i="117"/>
  <c r="G47" i="117"/>
  <c r="X40" i="117"/>
  <c r="K40" i="117"/>
  <c r="X39" i="117"/>
  <c r="X37" i="117"/>
  <c r="G37" i="117"/>
  <c r="E37" i="117"/>
  <c r="D37" i="117"/>
  <c r="AB36" i="117"/>
  <c r="AC36" i="117" s="1"/>
  <c r="L36" i="117"/>
  <c r="G36" i="117"/>
  <c r="AB35" i="117"/>
  <c r="AC35" i="117" s="1"/>
  <c r="L35" i="117"/>
  <c r="G35" i="117"/>
  <c r="AB34" i="117"/>
  <c r="AC34" i="117" s="1"/>
  <c r="L34" i="117"/>
  <c r="G34" i="117"/>
  <c r="AB33" i="117"/>
  <c r="AC33" i="117" s="1"/>
  <c r="L33" i="117"/>
  <c r="G33" i="117"/>
  <c r="AB32" i="117"/>
  <c r="AC32" i="117" s="1"/>
  <c r="L32" i="117"/>
  <c r="G32" i="117"/>
  <c r="AB31" i="117"/>
  <c r="AC31" i="117" s="1"/>
  <c r="L31" i="117"/>
  <c r="G31" i="117"/>
  <c r="AB30" i="117"/>
  <c r="AC30" i="117" s="1"/>
  <c r="L30" i="117"/>
  <c r="G30" i="117"/>
  <c r="AB29" i="117"/>
  <c r="AC29" i="117" s="1"/>
  <c r="L29" i="117"/>
  <c r="G29" i="117"/>
  <c r="AB28" i="117"/>
  <c r="AC28" i="117" s="1"/>
  <c r="AC37" i="117" s="1"/>
  <c r="L28" i="117"/>
  <c r="G28" i="117"/>
  <c r="E26" i="117"/>
  <c r="D26" i="117"/>
  <c r="G25" i="117"/>
  <c r="K25" i="117" s="1"/>
  <c r="L25" i="117" s="1"/>
  <c r="G24" i="117"/>
  <c r="I23" i="117"/>
  <c r="G23" i="117"/>
  <c r="G22" i="117"/>
  <c r="K22" i="117" s="1"/>
  <c r="L22" i="117" s="1"/>
  <c r="G21" i="117"/>
  <c r="I20" i="117"/>
  <c r="G20" i="117"/>
  <c r="G19" i="117"/>
  <c r="K19" i="117" s="1"/>
  <c r="L19" i="117" s="1"/>
  <c r="G18" i="117"/>
  <c r="I17" i="117"/>
  <c r="G17" i="117"/>
  <c r="G16" i="117"/>
  <c r="K16" i="117" s="1"/>
  <c r="L16" i="117" s="1"/>
  <c r="I15" i="117"/>
  <c r="G15" i="117"/>
  <c r="K15" i="117" s="1"/>
  <c r="L15" i="117" s="1"/>
  <c r="K14" i="117"/>
  <c r="G14" i="117"/>
  <c r="I13" i="117"/>
  <c r="K13" i="117" s="1"/>
  <c r="L13" i="117" s="1"/>
  <c r="G13" i="117"/>
  <c r="M13" i="117" s="1"/>
  <c r="G12" i="117"/>
  <c r="K12" i="117" s="1"/>
  <c r="L12" i="117" s="1"/>
  <c r="I11" i="117"/>
  <c r="G11" i="117"/>
  <c r="K11" i="117" s="1"/>
  <c r="L11" i="117" s="1"/>
  <c r="K10" i="117"/>
  <c r="G10" i="117"/>
  <c r="AB7" i="117"/>
  <c r="X49" i="117" s="1"/>
  <c r="X7" i="117"/>
  <c r="V4" i="117"/>
  <c r="B3" i="117"/>
  <c r="V2" i="117"/>
  <c r="C179" i="116"/>
  <c r="C178" i="116"/>
  <c r="B138" i="116"/>
  <c r="B137" i="116"/>
  <c r="M86" i="116"/>
  <c r="V78" i="116"/>
  <c r="Y77" i="116"/>
  <c r="V77" i="116"/>
  <c r="Y76" i="116"/>
  <c r="V76" i="116"/>
  <c r="G76" i="116"/>
  <c r="I76" i="116" s="1"/>
  <c r="AB75" i="116"/>
  <c r="G75" i="116"/>
  <c r="I75" i="116" s="1"/>
  <c r="AB74" i="116"/>
  <c r="Y71" i="116"/>
  <c r="Y70" i="116"/>
  <c r="Y69" i="116"/>
  <c r="Y68" i="116"/>
  <c r="Y66" i="116"/>
  <c r="X65" i="116"/>
  <c r="G65" i="116"/>
  <c r="X64" i="116"/>
  <c r="Y58" i="116" s="1"/>
  <c r="X61" i="116"/>
  <c r="X60" i="116"/>
  <c r="J56" i="116"/>
  <c r="AA56" i="116" s="1"/>
  <c r="AA53" i="116"/>
  <c r="Z49" i="116"/>
  <c r="X49" i="116"/>
  <c r="G49" i="116"/>
  <c r="Z48" i="116"/>
  <c r="X48" i="116"/>
  <c r="G48" i="116"/>
  <c r="Z47" i="116"/>
  <c r="G47" i="116"/>
  <c r="X40" i="116"/>
  <c r="K40" i="116"/>
  <c r="X39" i="116"/>
  <c r="AB40" i="116" s="1"/>
  <c r="AC37" i="116"/>
  <c r="X37" i="116"/>
  <c r="E37" i="116"/>
  <c r="D37" i="116"/>
  <c r="AC36" i="116"/>
  <c r="AB36" i="116"/>
  <c r="G36" i="116"/>
  <c r="L36" i="116" s="1"/>
  <c r="AC35" i="116"/>
  <c r="AB35" i="116"/>
  <c r="G35" i="116"/>
  <c r="L35" i="116" s="1"/>
  <c r="AC34" i="116"/>
  <c r="AB34" i="116"/>
  <c r="G34" i="116"/>
  <c r="L34" i="116" s="1"/>
  <c r="AC33" i="116"/>
  <c r="AB33" i="116"/>
  <c r="G33" i="116"/>
  <c r="L33" i="116" s="1"/>
  <c r="AC32" i="116"/>
  <c r="AB32" i="116"/>
  <c r="G32" i="116"/>
  <c r="L32" i="116" s="1"/>
  <c r="AC31" i="116"/>
  <c r="AB31" i="116"/>
  <c r="G31" i="116"/>
  <c r="L31" i="116" s="1"/>
  <c r="AC30" i="116"/>
  <c r="AB30" i="116"/>
  <c r="G30" i="116"/>
  <c r="L30" i="116" s="1"/>
  <c r="AC29" i="116"/>
  <c r="AB29" i="116"/>
  <c r="G29" i="116"/>
  <c r="L29" i="116" s="1"/>
  <c r="AC28" i="116"/>
  <c r="AB28" i="116"/>
  <c r="G28" i="116"/>
  <c r="G37" i="116" s="1"/>
  <c r="E26" i="116"/>
  <c r="D26" i="116"/>
  <c r="L25" i="116"/>
  <c r="K25" i="116"/>
  <c r="G25" i="116"/>
  <c r="I24" i="116"/>
  <c r="K24" i="116" s="1"/>
  <c r="L24" i="116" s="1"/>
  <c r="G24" i="116"/>
  <c r="I23" i="116"/>
  <c r="G23" i="116"/>
  <c r="K23" i="116" s="1"/>
  <c r="L23" i="116" s="1"/>
  <c r="L22" i="116"/>
  <c r="K22" i="116"/>
  <c r="G22" i="116"/>
  <c r="I21" i="116"/>
  <c r="K21" i="116" s="1"/>
  <c r="L21" i="116" s="1"/>
  <c r="G21" i="116"/>
  <c r="I20" i="116"/>
  <c r="G20" i="116"/>
  <c r="K20" i="116" s="1"/>
  <c r="L20" i="116" s="1"/>
  <c r="L19" i="116"/>
  <c r="K19" i="116"/>
  <c r="G19" i="116"/>
  <c r="I18" i="116"/>
  <c r="K18" i="116" s="1"/>
  <c r="L18" i="116" s="1"/>
  <c r="G18" i="116"/>
  <c r="I17" i="116"/>
  <c r="G17" i="116"/>
  <c r="K17" i="116" s="1"/>
  <c r="L17" i="116" s="1"/>
  <c r="L16" i="116"/>
  <c r="K16" i="116"/>
  <c r="G16" i="116"/>
  <c r="K15" i="116"/>
  <c r="L15" i="116" s="1"/>
  <c r="I15" i="116"/>
  <c r="G15" i="116"/>
  <c r="M15" i="116" s="1"/>
  <c r="G14" i="116"/>
  <c r="K14" i="116" s="1"/>
  <c r="I13" i="116"/>
  <c r="G13" i="116"/>
  <c r="M13" i="116" s="1"/>
  <c r="L12" i="116"/>
  <c r="K12" i="116"/>
  <c r="G12" i="116"/>
  <c r="K11" i="116"/>
  <c r="L11" i="116" s="1"/>
  <c r="I11" i="116"/>
  <c r="G11" i="116"/>
  <c r="M11" i="116" s="1"/>
  <c r="G10" i="116"/>
  <c r="AB7" i="116"/>
  <c r="X47" i="116" s="1"/>
  <c r="X7" i="116"/>
  <c r="V4" i="116"/>
  <c r="B3" i="116"/>
  <c r="V2" i="116"/>
  <c r="C179" i="115"/>
  <c r="C178" i="115"/>
  <c r="B138" i="115"/>
  <c r="B137" i="115"/>
  <c r="M86" i="115"/>
  <c r="V78" i="115"/>
  <c r="Y77" i="115"/>
  <c r="V77" i="115"/>
  <c r="Y76" i="115"/>
  <c r="V76" i="115"/>
  <c r="I76" i="115"/>
  <c r="L76" i="115" s="1"/>
  <c r="G76" i="115"/>
  <c r="AC75" i="115"/>
  <c r="AB75" i="115"/>
  <c r="Z75" i="115"/>
  <c r="I75" i="115"/>
  <c r="Z74" i="115" s="1"/>
  <c r="AC74" i="115" s="1"/>
  <c r="G75" i="115"/>
  <c r="AB74" i="115"/>
  <c r="Y71" i="115"/>
  <c r="Y70" i="115"/>
  <c r="Y69" i="115"/>
  <c r="Y68" i="115"/>
  <c r="Y66" i="115"/>
  <c r="X65" i="115"/>
  <c r="Y58" i="115" s="1"/>
  <c r="G65" i="115"/>
  <c r="X64" i="115"/>
  <c r="X61" i="115"/>
  <c r="X60" i="115"/>
  <c r="J56" i="115"/>
  <c r="AA56" i="115" s="1"/>
  <c r="AA53" i="115"/>
  <c r="Z49" i="115"/>
  <c r="G49" i="115"/>
  <c r="Z48" i="115"/>
  <c r="X48" i="115"/>
  <c r="G48" i="115"/>
  <c r="Z47" i="115"/>
  <c r="G47" i="115"/>
  <c r="X40" i="115"/>
  <c r="K40" i="115"/>
  <c r="X39" i="115"/>
  <c r="AB40" i="115" s="1"/>
  <c r="AC37" i="115"/>
  <c r="X37" i="115"/>
  <c r="E37" i="115"/>
  <c r="D37" i="115"/>
  <c r="AC36" i="115"/>
  <c r="AB36" i="115"/>
  <c r="L36" i="115"/>
  <c r="G36" i="115"/>
  <c r="AC35" i="115"/>
  <c r="AB35" i="115"/>
  <c r="L35" i="115"/>
  <c r="G35" i="115"/>
  <c r="AC34" i="115"/>
  <c r="AB34" i="115"/>
  <c r="L34" i="115"/>
  <c r="G34" i="115"/>
  <c r="AC33" i="115"/>
  <c r="AB33" i="115"/>
  <c r="L33" i="115"/>
  <c r="G33" i="115"/>
  <c r="AC32" i="115"/>
  <c r="AB32" i="115"/>
  <c r="L32" i="115"/>
  <c r="G32" i="115"/>
  <c r="AC31" i="115"/>
  <c r="AB31" i="115"/>
  <c r="L31" i="115"/>
  <c r="G31" i="115"/>
  <c r="AC30" i="115"/>
  <c r="AB30" i="115"/>
  <c r="L30" i="115"/>
  <c r="G30" i="115"/>
  <c r="AC29" i="115"/>
  <c r="AB29" i="115"/>
  <c r="L29" i="115"/>
  <c r="G29" i="115"/>
  <c r="AC28" i="115"/>
  <c r="AB28" i="115"/>
  <c r="L28" i="115"/>
  <c r="L37" i="115" s="1"/>
  <c r="G28" i="115"/>
  <c r="G37" i="115" s="1"/>
  <c r="E26" i="115"/>
  <c r="D26" i="115"/>
  <c r="K25" i="115"/>
  <c r="L25" i="115" s="1"/>
  <c r="G25" i="115"/>
  <c r="G24" i="115"/>
  <c r="I23" i="115"/>
  <c r="I24" i="115" s="1"/>
  <c r="K24" i="115" s="1"/>
  <c r="L24" i="115" s="1"/>
  <c r="G23" i="115"/>
  <c r="K23" i="115" s="1"/>
  <c r="L23" i="115" s="1"/>
  <c r="K22" i="115"/>
  <c r="L22" i="115" s="1"/>
  <c r="G22" i="115"/>
  <c r="G21" i="115"/>
  <c r="I20" i="115"/>
  <c r="I21" i="115" s="1"/>
  <c r="K21" i="115" s="1"/>
  <c r="L21" i="115" s="1"/>
  <c r="G20" i="115"/>
  <c r="K20" i="115" s="1"/>
  <c r="L20" i="115" s="1"/>
  <c r="K19" i="115"/>
  <c r="L19" i="115" s="1"/>
  <c r="G19" i="115"/>
  <c r="G18" i="115"/>
  <c r="I17" i="115"/>
  <c r="I18" i="115" s="1"/>
  <c r="K18" i="115" s="1"/>
  <c r="L18" i="115" s="1"/>
  <c r="G17" i="115"/>
  <c r="K17" i="115" s="1"/>
  <c r="L17" i="115" s="1"/>
  <c r="K16" i="115"/>
  <c r="L16" i="115" s="1"/>
  <c r="G16" i="115"/>
  <c r="I15" i="115"/>
  <c r="G15" i="115"/>
  <c r="K15" i="115" s="1"/>
  <c r="L15" i="115" s="1"/>
  <c r="K14" i="115"/>
  <c r="G14" i="115"/>
  <c r="I13" i="115"/>
  <c r="G13" i="115"/>
  <c r="M13" i="115" s="1"/>
  <c r="K12" i="115"/>
  <c r="L12" i="115" s="1"/>
  <c r="G12" i="115"/>
  <c r="I11" i="115"/>
  <c r="G11" i="115"/>
  <c r="K11" i="115" s="1"/>
  <c r="L11" i="115" s="1"/>
  <c r="K10" i="115"/>
  <c r="G10" i="115"/>
  <c r="G26" i="115" s="1"/>
  <c r="AB7" i="115"/>
  <c r="X49" i="115" s="1"/>
  <c r="X7" i="115"/>
  <c r="V4" i="115"/>
  <c r="B3" i="115"/>
  <c r="V2" i="115"/>
  <c r="C179" i="114"/>
  <c r="C178" i="114"/>
  <c r="B138" i="114"/>
  <c r="B137" i="114"/>
  <c r="M86" i="114"/>
  <c r="V78" i="114"/>
  <c r="Y77" i="114"/>
  <c r="V77" i="114"/>
  <c r="Y76" i="114"/>
  <c r="V76" i="114"/>
  <c r="G76" i="114"/>
  <c r="I76" i="114" s="1"/>
  <c r="AB75" i="114"/>
  <c r="G75" i="114"/>
  <c r="I75" i="114" s="1"/>
  <c r="AB74" i="114"/>
  <c r="Y71" i="114"/>
  <c r="Y70" i="114"/>
  <c r="Y69" i="114"/>
  <c r="Y68" i="114"/>
  <c r="Y66" i="114"/>
  <c r="X65" i="114"/>
  <c r="G65" i="114"/>
  <c r="X64" i="114"/>
  <c r="Y58" i="114" s="1"/>
  <c r="X61" i="114"/>
  <c r="X60" i="114"/>
  <c r="J56" i="114"/>
  <c r="AA56" i="114" s="1"/>
  <c r="AA53" i="114"/>
  <c r="Z49" i="114"/>
  <c r="X49" i="114"/>
  <c r="G49" i="114"/>
  <c r="Z48" i="114"/>
  <c r="X48" i="114"/>
  <c r="G48" i="114"/>
  <c r="Z47" i="114"/>
  <c r="G47" i="114"/>
  <c r="X40" i="114"/>
  <c r="K40" i="114"/>
  <c r="X39" i="114"/>
  <c r="AB40" i="114" s="1"/>
  <c r="AC37" i="114"/>
  <c r="X37" i="114"/>
  <c r="E37" i="114"/>
  <c r="D37" i="114"/>
  <c r="AC36" i="114"/>
  <c r="AB36" i="114"/>
  <c r="G36" i="114"/>
  <c r="L36" i="114" s="1"/>
  <c r="AC35" i="114"/>
  <c r="AB35" i="114"/>
  <c r="G35" i="114"/>
  <c r="L35" i="114" s="1"/>
  <c r="AC34" i="114"/>
  <c r="AB34" i="114"/>
  <c r="G34" i="114"/>
  <c r="L34" i="114" s="1"/>
  <c r="AC33" i="114"/>
  <c r="AB33" i="114"/>
  <c r="G33" i="114"/>
  <c r="L33" i="114" s="1"/>
  <c r="AC32" i="114"/>
  <c r="AB32" i="114"/>
  <c r="G32" i="114"/>
  <c r="L32" i="114" s="1"/>
  <c r="AC31" i="114"/>
  <c r="AB31" i="114"/>
  <c r="G31" i="114"/>
  <c r="L31" i="114" s="1"/>
  <c r="AC30" i="114"/>
  <c r="AB30" i="114"/>
  <c r="G30" i="114"/>
  <c r="L30" i="114" s="1"/>
  <c r="AC29" i="114"/>
  <c r="AB29" i="114"/>
  <c r="G29" i="114"/>
  <c r="L29" i="114" s="1"/>
  <c r="AC28" i="114"/>
  <c r="AB28" i="114"/>
  <c r="G28" i="114"/>
  <c r="E26" i="114"/>
  <c r="D26" i="114"/>
  <c r="L25" i="114"/>
  <c r="K25" i="114"/>
  <c r="G25" i="114"/>
  <c r="I24" i="114"/>
  <c r="K24" i="114" s="1"/>
  <c r="L24" i="114" s="1"/>
  <c r="G24" i="114"/>
  <c r="I23" i="114"/>
  <c r="G23" i="114"/>
  <c r="K23" i="114" s="1"/>
  <c r="L23" i="114" s="1"/>
  <c r="L22" i="114"/>
  <c r="K22" i="114"/>
  <c r="G22" i="114"/>
  <c r="I21" i="114"/>
  <c r="K21" i="114" s="1"/>
  <c r="L21" i="114" s="1"/>
  <c r="G21" i="114"/>
  <c r="I20" i="114"/>
  <c r="G20" i="114"/>
  <c r="K20" i="114" s="1"/>
  <c r="L20" i="114" s="1"/>
  <c r="L19" i="114"/>
  <c r="K19" i="114"/>
  <c r="G19" i="114"/>
  <c r="I18" i="114"/>
  <c r="K18" i="114" s="1"/>
  <c r="L18" i="114" s="1"/>
  <c r="G18" i="114"/>
  <c r="I17" i="114"/>
  <c r="G17" i="114"/>
  <c r="K17" i="114" s="1"/>
  <c r="L17" i="114" s="1"/>
  <c r="L16" i="114"/>
  <c r="K16" i="114"/>
  <c r="G16" i="114"/>
  <c r="K15" i="114"/>
  <c r="L15" i="114" s="1"/>
  <c r="I15" i="114"/>
  <c r="G15" i="114"/>
  <c r="G14" i="114"/>
  <c r="K14" i="114" s="1"/>
  <c r="I13" i="114"/>
  <c r="G13" i="114"/>
  <c r="K13" i="114" s="1"/>
  <c r="L12" i="114"/>
  <c r="K12" i="114"/>
  <c r="G12" i="114"/>
  <c r="K11" i="114"/>
  <c r="L11" i="114" s="1"/>
  <c r="I11" i="114"/>
  <c r="G11" i="114"/>
  <c r="G10" i="114"/>
  <c r="AB7" i="114"/>
  <c r="X47" i="114" s="1"/>
  <c r="X7" i="114"/>
  <c r="V4" i="114"/>
  <c r="B3" i="114"/>
  <c r="V2" i="114"/>
  <c r="C179" i="113"/>
  <c r="C178" i="113"/>
  <c r="B138" i="113"/>
  <c r="B137" i="113"/>
  <c r="M86" i="113"/>
  <c r="V78" i="113"/>
  <c r="Y77" i="113"/>
  <c r="V77" i="113"/>
  <c r="Y76" i="113"/>
  <c r="V76" i="113"/>
  <c r="G76" i="113"/>
  <c r="I76" i="113" s="1"/>
  <c r="AB75" i="113"/>
  <c r="G75" i="113"/>
  <c r="I75" i="113" s="1"/>
  <c r="AB74" i="113"/>
  <c r="Y71" i="113"/>
  <c r="Y70" i="113"/>
  <c r="Y69" i="113"/>
  <c r="Y68" i="113"/>
  <c r="Y66" i="113"/>
  <c r="X65" i="113"/>
  <c r="G65" i="113"/>
  <c r="X64" i="113" s="1"/>
  <c r="Y58" i="113" s="1"/>
  <c r="X61" i="113"/>
  <c r="X60" i="113"/>
  <c r="AA56" i="113"/>
  <c r="J56" i="113"/>
  <c r="AA53" i="113"/>
  <c r="Z49" i="113"/>
  <c r="G49" i="113"/>
  <c r="Z48" i="113"/>
  <c r="G48" i="113"/>
  <c r="Z47" i="113"/>
  <c r="X47" i="113"/>
  <c r="G47" i="113"/>
  <c r="AB40" i="113"/>
  <c r="X40" i="113"/>
  <c r="K40" i="113"/>
  <c r="X39" i="113"/>
  <c r="X37" i="113"/>
  <c r="G37" i="113"/>
  <c r="E37" i="113"/>
  <c r="D37" i="113"/>
  <c r="AB36" i="113"/>
  <c r="AC36" i="113" s="1"/>
  <c r="G36" i="113"/>
  <c r="L36" i="113" s="1"/>
  <c r="AB35" i="113"/>
  <c r="AC35" i="113" s="1"/>
  <c r="G35" i="113"/>
  <c r="L35" i="113" s="1"/>
  <c r="AB34" i="113"/>
  <c r="AC34" i="113" s="1"/>
  <c r="G34" i="113"/>
  <c r="L34" i="113" s="1"/>
  <c r="AB33" i="113"/>
  <c r="AC33" i="113" s="1"/>
  <c r="G33" i="113"/>
  <c r="L33" i="113" s="1"/>
  <c r="AB32" i="113"/>
  <c r="AC32" i="113" s="1"/>
  <c r="G32" i="113"/>
  <c r="L32" i="113" s="1"/>
  <c r="AB31" i="113"/>
  <c r="AC31" i="113" s="1"/>
  <c r="G31" i="113"/>
  <c r="L31" i="113" s="1"/>
  <c r="AB30" i="113"/>
  <c r="AC30" i="113" s="1"/>
  <c r="G30" i="113"/>
  <c r="L30" i="113" s="1"/>
  <c r="AB29" i="113"/>
  <c r="AC29" i="113" s="1"/>
  <c r="G29" i="113"/>
  <c r="L29" i="113" s="1"/>
  <c r="AB28" i="113"/>
  <c r="AC28" i="113" s="1"/>
  <c r="AC37" i="113" s="1"/>
  <c r="G28" i="113"/>
  <c r="L28" i="113" s="1"/>
  <c r="L37" i="113" s="1"/>
  <c r="E26" i="113"/>
  <c r="D26" i="113"/>
  <c r="G25" i="113"/>
  <c r="K25" i="113" s="1"/>
  <c r="L25" i="113" s="1"/>
  <c r="I24" i="113"/>
  <c r="G24" i="113"/>
  <c r="K24" i="113" s="1"/>
  <c r="L24" i="113" s="1"/>
  <c r="K23" i="113"/>
  <c r="L23" i="113" s="1"/>
  <c r="I23" i="113"/>
  <c r="G23" i="113"/>
  <c r="G22" i="113"/>
  <c r="K22" i="113" s="1"/>
  <c r="L22" i="113" s="1"/>
  <c r="I21" i="113"/>
  <c r="G21" i="113"/>
  <c r="K21" i="113" s="1"/>
  <c r="L21" i="113" s="1"/>
  <c r="K20" i="113"/>
  <c r="L20" i="113" s="1"/>
  <c r="I20" i="113"/>
  <c r="G20" i="113"/>
  <c r="G19" i="113"/>
  <c r="K19" i="113" s="1"/>
  <c r="L19" i="113" s="1"/>
  <c r="I18" i="113"/>
  <c r="G18" i="113"/>
  <c r="K18" i="113" s="1"/>
  <c r="L18" i="113" s="1"/>
  <c r="K17" i="113"/>
  <c r="L17" i="113" s="1"/>
  <c r="I17" i="113"/>
  <c r="G17" i="113"/>
  <c r="G16" i="113"/>
  <c r="K16" i="113" s="1"/>
  <c r="L16" i="113" s="1"/>
  <c r="I15" i="113"/>
  <c r="G15" i="113"/>
  <c r="K15" i="113" s="1"/>
  <c r="L15" i="113" s="1"/>
  <c r="G14" i="113"/>
  <c r="K14" i="113" s="1"/>
  <c r="K13" i="113"/>
  <c r="L13" i="113" s="1"/>
  <c r="I13" i="113"/>
  <c r="G13" i="113"/>
  <c r="M13" i="113" s="1"/>
  <c r="G12" i="113"/>
  <c r="K12" i="113" s="1"/>
  <c r="I11" i="113"/>
  <c r="G11" i="113"/>
  <c r="K11" i="113" s="1"/>
  <c r="L11" i="113" s="1"/>
  <c r="G10" i="113"/>
  <c r="K10" i="113" s="1"/>
  <c r="AB7" i="113"/>
  <c r="X49" i="113" s="1"/>
  <c r="X7" i="113"/>
  <c r="V4" i="113"/>
  <c r="B3" i="113"/>
  <c r="V2" i="113"/>
  <c r="C179" i="112"/>
  <c r="C178" i="112"/>
  <c r="B138" i="112"/>
  <c r="B137" i="112"/>
  <c r="M86" i="112"/>
  <c r="V78" i="112"/>
  <c r="Y77" i="112"/>
  <c r="V77" i="112"/>
  <c r="Y76" i="112"/>
  <c r="V76" i="112"/>
  <c r="G76" i="112"/>
  <c r="I76" i="112" s="1"/>
  <c r="AB75" i="112"/>
  <c r="G75" i="112"/>
  <c r="I75" i="112" s="1"/>
  <c r="AB74" i="112"/>
  <c r="Y71" i="112"/>
  <c r="Y70" i="112"/>
  <c r="Y69" i="112"/>
  <c r="Y68" i="112"/>
  <c r="Y66" i="112"/>
  <c r="X65" i="112"/>
  <c r="G65" i="112"/>
  <c r="X64" i="112" s="1"/>
  <c r="Y58" i="112" s="1"/>
  <c r="X61" i="112"/>
  <c r="X60" i="112"/>
  <c r="AA56" i="112"/>
  <c r="J56" i="112"/>
  <c r="AA53" i="112"/>
  <c r="Z49" i="112"/>
  <c r="G49" i="112"/>
  <c r="Z48" i="112"/>
  <c r="G48" i="112"/>
  <c r="Z47" i="112"/>
  <c r="X47" i="112"/>
  <c r="G47" i="112"/>
  <c r="X40" i="112"/>
  <c r="K40" i="112"/>
  <c r="X39" i="112"/>
  <c r="AB40" i="112" s="1"/>
  <c r="X37" i="112"/>
  <c r="G37" i="112"/>
  <c r="E37" i="112"/>
  <c r="D37" i="112"/>
  <c r="AB36" i="112"/>
  <c r="AC36" i="112" s="1"/>
  <c r="G36" i="112"/>
  <c r="L36" i="112" s="1"/>
  <c r="AB35" i="112"/>
  <c r="AC35" i="112" s="1"/>
  <c r="G35" i="112"/>
  <c r="L35" i="112" s="1"/>
  <c r="AB34" i="112"/>
  <c r="AC34" i="112" s="1"/>
  <c r="G34" i="112"/>
  <c r="L34" i="112" s="1"/>
  <c r="AB33" i="112"/>
  <c r="AC33" i="112" s="1"/>
  <c r="G33" i="112"/>
  <c r="L33" i="112" s="1"/>
  <c r="AB32" i="112"/>
  <c r="AC32" i="112" s="1"/>
  <c r="G32" i="112"/>
  <c r="L32" i="112" s="1"/>
  <c r="AB31" i="112"/>
  <c r="AC31" i="112" s="1"/>
  <c r="G31" i="112"/>
  <c r="L31" i="112" s="1"/>
  <c r="AB30" i="112"/>
  <c r="AC30" i="112" s="1"/>
  <c r="G30" i="112"/>
  <c r="L30" i="112" s="1"/>
  <c r="AB29" i="112"/>
  <c r="AC29" i="112" s="1"/>
  <c r="G29" i="112"/>
  <c r="L29" i="112" s="1"/>
  <c r="AB28" i="112"/>
  <c r="AC28" i="112" s="1"/>
  <c r="G28" i="112"/>
  <c r="L28" i="112" s="1"/>
  <c r="L37" i="112" s="1"/>
  <c r="E26" i="112"/>
  <c r="D26" i="112"/>
  <c r="G25" i="112"/>
  <c r="K25" i="112" s="1"/>
  <c r="L25" i="112" s="1"/>
  <c r="I24" i="112"/>
  <c r="G24" i="112"/>
  <c r="K24" i="112" s="1"/>
  <c r="L24" i="112" s="1"/>
  <c r="K23" i="112"/>
  <c r="L23" i="112" s="1"/>
  <c r="I23" i="112"/>
  <c r="G23" i="112"/>
  <c r="G22" i="112"/>
  <c r="K22" i="112" s="1"/>
  <c r="L22" i="112" s="1"/>
  <c r="L21" i="112"/>
  <c r="I21" i="112"/>
  <c r="G21" i="112"/>
  <c r="K21" i="112" s="1"/>
  <c r="K20" i="112"/>
  <c r="L20" i="112" s="1"/>
  <c r="I20" i="112"/>
  <c r="G20" i="112"/>
  <c r="G19" i="112"/>
  <c r="K19" i="112" s="1"/>
  <c r="L19" i="112" s="1"/>
  <c r="L18" i="112"/>
  <c r="I18" i="112"/>
  <c r="G18" i="112"/>
  <c r="K18" i="112" s="1"/>
  <c r="K17" i="112"/>
  <c r="L17" i="112" s="1"/>
  <c r="I17" i="112"/>
  <c r="G17" i="112"/>
  <c r="G16" i="112"/>
  <c r="K16" i="112" s="1"/>
  <c r="L16" i="112" s="1"/>
  <c r="I15" i="112"/>
  <c r="G15" i="112"/>
  <c r="K15" i="112" s="1"/>
  <c r="L15" i="112" s="1"/>
  <c r="L14" i="112"/>
  <c r="G14" i="112"/>
  <c r="K14" i="112" s="1"/>
  <c r="K13" i="112"/>
  <c r="L13" i="112" s="1"/>
  <c r="I13" i="112"/>
  <c r="G13" i="112"/>
  <c r="M13" i="112" s="1"/>
  <c r="G12" i="112"/>
  <c r="K12" i="112" s="1"/>
  <c r="M11" i="112"/>
  <c r="I11" i="112"/>
  <c r="G11" i="112"/>
  <c r="K11" i="112" s="1"/>
  <c r="L11" i="112" s="1"/>
  <c r="G10" i="112"/>
  <c r="K10" i="112" s="1"/>
  <c r="K26" i="112" s="1"/>
  <c r="G53" i="112" s="1"/>
  <c r="K54" i="112" s="1"/>
  <c r="AB7" i="112"/>
  <c r="X49" i="112" s="1"/>
  <c r="X7" i="112"/>
  <c r="V4" i="112"/>
  <c r="B3" i="112"/>
  <c r="V2" i="112"/>
  <c r="C179" i="111"/>
  <c r="C178" i="111"/>
  <c r="B138" i="111"/>
  <c r="B137" i="111"/>
  <c r="M86" i="111"/>
  <c r="V78" i="111"/>
  <c r="Y77" i="111"/>
  <c r="V77" i="111"/>
  <c r="Y76" i="111"/>
  <c r="V76" i="111"/>
  <c r="G76" i="111"/>
  <c r="I76" i="111" s="1"/>
  <c r="AB75" i="111"/>
  <c r="G75" i="111"/>
  <c r="I75" i="111" s="1"/>
  <c r="AB74" i="111"/>
  <c r="Y71" i="111"/>
  <c r="Y70" i="111"/>
  <c r="Y69" i="111"/>
  <c r="Y68" i="111"/>
  <c r="Y66" i="111"/>
  <c r="X65" i="111"/>
  <c r="G65" i="111"/>
  <c r="X64" i="111"/>
  <c r="Y58" i="111" s="1"/>
  <c r="X61" i="111"/>
  <c r="X60" i="111"/>
  <c r="J56" i="111"/>
  <c r="AA56" i="111" s="1"/>
  <c r="AA53" i="111"/>
  <c r="Z49" i="111"/>
  <c r="X49" i="111"/>
  <c r="G49" i="111"/>
  <c r="Z48" i="111"/>
  <c r="X48" i="111"/>
  <c r="G48" i="111"/>
  <c r="Z47" i="111"/>
  <c r="G47" i="111"/>
  <c r="X40" i="111"/>
  <c r="K40" i="111"/>
  <c r="X39" i="111"/>
  <c r="AB40" i="111" s="1"/>
  <c r="AC37" i="111"/>
  <c r="X37" i="111"/>
  <c r="E37" i="111"/>
  <c r="D37" i="111"/>
  <c r="AC36" i="111"/>
  <c r="AB36" i="111"/>
  <c r="G36" i="111"/>
  <c r="L36" i="111" s="1"/>
  <c r="AC35" i="111"/>
  <c r="AB35" i="111"/>
  <c r="G35" i="111"/>
  <c r="L35" i="111" s="1"/>
  <c r="AC34" i="111"/>
  <c r="AB34" i="111"/>
  <c r="G34" i="111"/>
  <c r="L34" i="111" s="1"/>
  <c r="AC33" i="111"/>
  <c r="AB33" i="111"/>
  <c r="G33" i="111"/>
  <c r="L33" i="111" s="1"/>
  <c r="AC32" i="111"/>
  <c r="AB32" i="111"/>
  <c r="G32" i="111"/>
  <c r="L32" i="111" s="1"/>
  <c r="AC31" i="111"/>
  <c r="AB31" i="111"/>
  <c r="G31" i="111"/>
  <c r="L31" i="111" s="1"/>
  <c r="AC30" i="111"/>
  <c r="AB30" i="111"/>
  <c r="G30" i="111"/>
  <c r="L30" i="111" s="1"/>
  <c r="AC29" i="111"/>
  <c r="AB29" i="111"/>
  <c r="G29" i="111"/>
  <c r="L29" i="111" s="1"/>
  <c r="AC28" i="111"/>
  <c r="AB28" i="111"/>
  <c r="G28" i="111"/>
  <c r="L28" i="111" s="1"/>
  <c r="L37" i="111" s="1"/>
  <c r="E26" i="111"/>
  <c r="D26" i="111"/>
  <c r="L25" i="111"/>
  <c r="K25" i="111"/>
  <c r="G25" i="111"/>
  <c r="I24" i="111"/>
  <c r="K24" i="111" s="1"/>
  <c r="L24" i="111" s="1"/>
  <c r="G24" i="111"/>
  <c r="I23" i="111"/>
  <c r="G23" i="111"/>
  <c r="K23" i="111" s="1"/>
  <c r="L23" i="111" s="1"/>
  <c r="L22" i="111"/>
  <c r="K22" i="111"/>
  <c r="G22" i="111"/>
  <c r="I21" i="111"/>
  <c r="K21" i="111" s="1"/>
  <c r="L21" i="111" s="1"/>
  <c r="G21" i="111"/>
  <c r="I20" i="111"/>
  <c r="G20" i="111"/>
  <c r="K20" i="111" s="1"/>
  <c r="L20" i="111" s="1"/>
  <c r="L19" i="111"/>
  <c r="K19" i="111"/>
  <c r="G19" i="111"/>
  <c r="I18" i="111"/>
  <c r="K18" i="111" s="1"/>
  <c r="L18" i="111" s="1"/>
  <c r="G18" i="111"/>
  <c r="I17" i="111"/>
  <c r="G17" i="111"/>
  <c r="K17" i="111" s="1"/>
  <c r="L17" i="111" s="1"/>
  <c r="L16" i="111"/>
  <c r="K16" i="111"/>
  <c r="G16" i="111"/>
  <c r="K15" i="111"/>
  <c r="L15" i="111" s="1"/>
  <c r="I15" i="111"/>
  <c r="G15" i="111"/>
  <c r="M15" i="111" s="1"/>
  <c r="G14" i="111"/>
  <c r="K14" i="111" s="1"/>
  <c r="I13" i="111"/>
  <c r="G13" i="111"/>
  <c r="M13" i="111" s="1"/>
  <c r="L12" i="111"/>
  <c r="K12" i="111"/>
  <c r="G12" i="111"/>
  <c r="K11" i="111"/>
  <c r="L11" i="111" s="1"/>
  <c r="I11" i="111"/>
  <c r="G11" i="111"/>
  <c r="M11" i="111" s="1"/>
  <c r="G10" i="111"/>
  <c r="AB7" i="111"/>
  <c r="X47" i="111" s="1"/>
  <c r="X7" i="111"/>
  <c r="V4" i="111"/>
  <c r="B3" i="111"/>
  <c r="V2" i="111"/>
  <c r="C179" i="110"/>
  <c r="C178" i="110"/>
  <c r="B138" i="110"/>
  <c r="B137" i="110"/>
  <c r="M86" i="110"/>
  <c r="V78" i="110"/>
  <c r="Y77" i="110"/>
  <c r="V77" i="110"/>
  <c r="Y76" i="110"/>
  <c r="V76" i="110"/>
  <c r="G76" i="110"/>
  <c r="I76" i="110" s="1"/>
  <c r="AB75" i="110"/>
  <c r="G75" i="110"/>
  <c r="I75" i="110" s="1"/>
  <c r="AB74" i="110"/>
  <c r="Y71" i="110"/>
  <c r="Y70" i="110"/>
  <c r="Y69" i="110"/>
  <c r="Y68" i="110"/>
  <c r="Y66" i="110"/>
  <c r="X65" i="110"/>
  <c r="G65" i="110"/>
  <c r="X64" i="110" s="1"/>
  <c r="Y58" i="110" s="1"/>
  <c r="X61" i="110"/>
  <c r="X60" i="110"/>
  <c r="J56" i="110"/>
  <c r="AA56" i="110" s="1"/>
  <c r="AA53" i="110"/>
  <c r="Z49" i="110"/>
  <c r="G49" i="110"/>
  <c r="Z48" i="110"/>
  <c r="G48" i="110"/>
  <c r="Z47" i="110"/>
  <c r="X47" i="110"/>
  <c r="G47" i="110"/>
  <c r="X40" i="110"/>
  <c r="K40" i="110"/>
  <c r="X39" i="110"/>
  <c r="AB40" i="110" s="1"/>
  <c r="X37" i="110"/>
  <c r="G37" i="110"/>
  <c r="E37" i="110"/>
  <c r="D37" i="110"/>
  <c r="AB36" i="110"/>
  <c r="AC36" i="110" s="1"/>
  <c r="G36" i="110"/>
  <c r="L36" i="110" s="1"/>
  <c r="AB35" i="110"/>
  <c r="AC35" i="110" s="1"/>
  <c r="G35" i="110"/>
  <c r="L35" i="110" s="1"/>
  <c r="AB34" i="110"/>
  <c r="AC34" i="110" s="1"/>
  <c r="G34" i="110"/>
  <c r="L34" i="110" s="1"/>
  <c r="AB33" i="110"/>
  <c r="AC33" i="110" s="1"/>
  <c r="G33" i="110"/>
  <c r="L33" i="110" s="1"/>
  <c r="AB32" i="110"/>
  <c r="AC32" i="110" s="1"/>
  <c r="G32" i="110"/>
  <c r="L32" i="110" s="1"/>
  <c r="AB31" i="110"/>
  <c r="AC31" i="110" s="1"/>
  <c r="G31" i="110"/>
  <c r="L31" i="110" s="1"/>
  <c r="AB30" i="110"/>
  <c r="AC30" i="110" s="1"/>
  <c r="G30" i="110"/>
  <c r="L30" i="110" s="1"/>
  <c r="AB29" i="110"/>
  <c r="AC29" i="110" s="1"/>
  <c r="G29" i="110"/>
  <c r="L29" i="110" s="1"/>
  <c r="AB28" i="110"/>
  <c r="AC28" i="110" s="1"/>
  <c r="AC37" i="110" s="1"/>
  <c r="G28" i="110"/>
  <c r="L28" i="110" s="1"/>
  <c r="E26" i="110"/>
  <c r="D26" i="110"/>
  <c r="G25" i="110"/>
  <c r="K25" i="110" s="1"/>
  <c r="L25" i="110" s="1"/>
  <c r="G24" i="110"/>
  <c r="K23" i="110"/>
  <c r="L23" i="110" s="1"/>
  <c r="I23" i="110"/>
  <c r="I24" i="110" s="1"/>
  <c r="G23" i="110"/>
  <c r="G22" i="110"/>
  <c r="K22" i="110" s="1"/>
  <c r="L22" i="110" s="1"/>
  <c r="I21" i="110"/>
  <c r="G21" i="110"/>
  <c r="K21" i="110" s="1"/>
  <c r="L21" i="110" s="1"/>
  <c r="K20" i="110"/>
  <c r="L20" i="110" s="1"/>
  <c r="I20" i="110"/>
  <c r="G20" i="110"/>
  <c r="G19" i="110"/>
  <c r="K19" i="110" s="1"/>
  <c r="L19" i="110" s="1"/>
  <c r="G18" i="110"/>
  <c r="K18" i="110" s="1"/>
  <c r="L18" i="110" s="1"/>
  <c r="K17" i="110"/>
  <c r="L17" i="110" s="1"/>
  <c r="I17" i="110"/>
  <c r="I18" i="110" s="1"/>
  <c r="G17" i="110"/>
  <c r="G16" i="110"/>
  <c r="K16" i="110" s="1"/>
  <c r="L16" i="110" s="1"/>
  <c r="I15" i="110"/>
  <c r="G15" i="110"/>
  <c r="K15" i="110" s="1"/>
  <c r="L15" i="110" s="1"/>
  <c r="G14" i="110"/>
  <c r="K14" i="110" s="1"/>
  <c r="K13" i="110"/>
  <c r="L13" i="110" s="1"/>
  <c r="I13" i="110"/>
  <c r="G13" i="110"/>
  <c r="M13" i="110" s="1"/>
  <c r="G12" i="110"/>
  <c r="K12" i="110" s="1"/>
  <c r="I11" i="110"/>
  <c r="G11" i="110"/>
  <c r="K11" i="110" s="1"/>
  <c r="L11" i="110" s="1"/>
  <c r="G10" i="110"/>
  <c r="K10" i="110" s="1"/>
  <c r="AB7" i="110"/>
  <c r="X49" i="110" s="1"/>
  <c r="X7" i="110"/>
  <c r="V4" i="110"/>
  <c r="B3" i="110"/>
  <c r="V2" i="110"/>
  <c r="C179" i="109"/>
  <c r="C178" i="109"/>
  <c r="B138" i="109"/>
  <c r="B137" i="109"/>
  <c r="M86" i="109"/>
  <c r="V78" i="109"/>
  <c r="Y77" i="109"/>
  <c r="V77" i="109"/>
  <c r="Y76" i="109"/>
  <c r="V76" i="109"/>
  <c r="G76" i="109"/>
  <c r="I76" i="109" s="1"/>
  <c r="AB75" i="109"/>
  <c r="I75" i="109"/>
  <c r="Z74" i="109" s="1"/>
  <c r="G75" i="109"/>
  <c r="AB74" i="109"/>
  <c r="AC74" i="109" s="1"/>
  <c r="Y71" i="109"/>
  <c r="Y70" i="109"/>
  <c r="Y69" i="109"/>
  <c r="Y68" i="109"/>
  <c r="Y66" i="109"/>
  <c r="X65" i="109"/>
  <c r="G65" i="109"/>
  <c r="X64" i="109"/>
  <c r="Y58" i="109" s="1"/>
  <c r="X61" i="109"/>
  <c r="X60" i="109"/>
  <c r="J56" i="109"/>
  <c r="AA56" i="109" s="1"/>
  <c r="AA53" i="109"/>
  <c r="Z49" i="109"/>
  <c r="G49" i="109"/>
  <c r="Z48" i="109"/>
  <c r="X48" i="109"/>
  <c r="G48" i="109"/>
  <c r="Z47" i="109"/>
  <c r="X47" i="109"/>
  <c r="G47" i="109"/>
  <c r="X40" i="109"/>
  <c r="K40" i="109"/>
  <c r="X39" i="109"/>
  <c r="AB40" i="109" s="1"/>
  <c r="X37" i="109"/>
  <c r="G37" i="109"/>
  <c r="E37" i="109"/>
  <c r="D37" i="109"/>
  <c r="AB36" i="109"/>
  <c r="AC36" i="109" s="1"/>
  <c r="L36" i="109"/>
  <c r="G36" i="109"/>
  <c r="AB35" i="109"/>
  <c r="AC35" i="109" s="1"/>
  <c r="L35" i="109"/>
  <c r="G35" i="109"/>
  <c r="AB34" i="109"/>
  <c r="AC34" i="109" s="1"/>
  <c r="L34" i="109"/>
  <c r="G34" i="109"/>
  <c r="AB33" i="109"/>
  <c r="AC33" i="109" s="1"/>
  <c r="L33" i="109"/>
  <c r="G33" i="109"/>
  <c r="AB32" i="109"/>
  <c r="AC32" i="109" s="1"/>
  <c r="L32" i="109"/>
  <c r="G32" i="109"/>
  <c r="AB31" i="109"/>
  <c r="AC31" i="109" s="1"/>
  <c r="L31" i="109"/>
  <c r="G31" i="109"/>
  <c r="AB30" i="109"/>
  <c r="AC30" i="109" s="1"/>
  <c r="L30" i="109"/>
  <c r="G30" i="109"/>
  <c r="AB29" i="109"/>
  <c r="AC29" i="109" s="1"/>
  <c r="L29" i="109"/>
  <c r="G29" i="109"/>
  <c r="AB28" i="109"/>
  <c r="AC28" i="109" s="1"/>
  <c r="L28" i="109"/>
  <c r="L37" i="109" s="1"/>
  <c r="G28" i="109"/>
  <c r="E26" i="109"/>
  <c r="D26" i="109"/>
  <c r="G25" i="109"/>
  <c r="K25" i="109" s="1"/>
  <c r="L25" i="109" s="1"/>
  <c r="G24" i="109"/>
  <c r="I23" i="109"/>
  <c r="I24" i="109" s="1"/>
  <c r="K24" i="109" s="1"/>
  <c r="L24" i="109" s="1"/>
  <c r="G23" i="109"/>
  <c r="G22" i="109"/>
  <c r="K22" i="109" s="1"/>
  <c r="L22" i="109" s="1"/>
  <c r="G21" i="109"/>
  <c r="I20" i="109"/>
  <c r="G20" i="109"/>
  <c r="G19" i="109"/>
  <c r="K19" i="109" s="1"/>
  <c r="L19" i="109" s="1"/>
  <c r="G18" i="109"/>
  <c r="I17" i="109"/>
  <c r="G17" i="109"/>
  <c r="G16" i="109"/>
  <c r="K16" i="109" s="1"/>
  <c r="L16" i="109" s="1"/>
  <c r="I15" i="109"/>
  <c r="G15" i="109"/>
  <c r="K15" i="109" s="1"/>
  <c r="L15" i="109" s="1"/>
  <c r="K14" i="109"/>
  <c r="G14" i="109"/>
  <c r="I13" i="109"/>
  <c r="K13" i="109" s="1"/>
  <c r="L13" i="109" s="1"/>
  <c r="G13" i="109"/>
  <c r="M13" i="109" s="1"/>
  <c r="G12" i="109"/>
  <c r="K12" i="109" s="1"/>
  <c r="I11" i="109"/>
  <c r="G11" i="109"/>
  <c r="K11" i="109" s="1"/>
  <c r="L11" i="109" s="1"/>
  <c r="K10" i="109"/>
  <c r="G10" i="109"/>
  <c r="AB7" i="109"/>
  <c r="X49" i="109" s="1"/>
  <c r="X7" i="109"/>
  <c r="V4" i="109"/>
  <c r="B3" i="109"/>
  <c r="V2" i="109"/>
  <c r="C179" i="108"/>
  <c r="C178" i="108"/>
  <c r="B138" i="108"/>
  <c r="B137" i="108"/>
  <c r="M86" i="108"/>
  <c r="V78" i="108"/>
  <c r="Y77" i="108"/>
  <c r="V77" i="108"/>
  <c r="Y76" i="108"/>
  <c r="V76" i="108"/>
  <c r="G76" i="108"/>
  <c r="I76" i="108" s="1"/>
  <c r="AB75" i="108"/>
  <c r="G75" i="108"/>
  <c r="I75" i="108" s="1"/>
  <c r="AB74" i="108"/>
  <c r="Y71" i="108"/>
  <c r="Y70" i="108"/>
  <c r="Y69" i="108"/>
  <c r="Y68" i="108"/>
  <c r="Y66" i="108"/>
  <c r="X65" i="108"/>
  <c r="G65" i="108"/>
  <c r="X64" i="108" s="1"/>
  <c r="X61" i="108"/>
  <c r="X60" i="108"/>
  <c r="J56" i="108"/>
  <c r="AA56" i="108" s="1"/>
  <c r="AA53" i="108"/>
  <c r="Z49" i="108"/>
  <c r="G49" i="108"/>
  <c r="Z48" i="108"/>
  <c r="G48" i="108"/>
  <c r="Z47" i="108"/>
  <c r="X47" i="108"/>
  <c r="G47" i="108"/>
  <c r="X40" i="108"/>
  <c r="K40" i="108"/>
  <c r="X39" i="108"/>
  <c r="AB40" i="108" s="1"/>
  <c r="X37" i="108"/>
  <c r="E37" i="108"/>
  <c r="D37" i="108"/>
  <c r="AB36" i="108"/>
  <c r="AC36" i="108" s="1"/>
  <c r="G36" i="108"/>
  <c r="L36" i="108" s="1"/>
  <c r="AB35" i="108"/>
  <c r="AC35" i="108" s="1"/>
  <c r="L35" i="108"/>
  <c r="G35" i="108"/>
  <c r="AB34" i="108"/>
  <c r="AC34" i="108" s="1"/>
  <c r="L34" i="108"/>
  <c r="G34" i="108"/>
  <c r="AB33" i="108"/>
  <c r="AC33" i="108" s="1"/>
  <c r="G33" i="108"/>
  <c r="L33" i="108" s="1"/>
  <c r="AB32" i="108"/>
  <c r="AC32" i="108" s="1"/>
  <c r="G32" i="108"/>
  <c r="L32" i="108" s="1"/>
  <c r="AB31" i="108"/>
  <c r="AC31" i="108" s="1"/>
  <c r="L31" i="108"/>
  <c r="G31" i="108"/>
  <c r="AB30" i="108"/>
  <c r="AC30" i="108" s="1"/>
  <c r="L30" i="108"/>
  <c r="G30" i="108"/>
  <c r="AB29" i="108"/>
  <c r="AC29" i="108" s="1"/>
  <c r="G29" i="108"/>
  <c r="L29" i="108" s="1"/>
  <c r="AB28" i="108"/>
  <c r="AC28" i="108" s="1"/>
  <c r="G28" i="108"/>
  <c r="G37" i="108" s="1"/>
  <c r="E26" i="108"/>
  <c r="D26" i="108"/>
  <c r="G25" i="108"/>
  <c r="K25" i="108" s="1"/>
  <c r="L25" i="108" s="1"/>
  <c r="G24" i="108"/>
  <c r="K23" i="108"/>
  <c r="L23" i="108" s="1"/>
  <c r="I23" i="108"/>
  <c r="I24" i="108" s="1"/>
  <c r="G23" i="108"/>
  <c r="G22" i="108"/>
  <c r="K22" i="108" s="1"/>
  <c r="L22" i="108" s="1"/>
  <c r="G21" i="108"/>
  <c r="I20" i="108"/>
  <c r="I21" i="108" s="1"/>
  <c r="G20" i="108"/>
  <c r="K20" i="108" s="1"/>
  <c r="L20" i="108" s="1"/>
  <c r="G19" i="108"/>
  <c r="K19" i="108" s="1"/>
  <c r="L19" i="108" s="1"/>
  <c r="G18" i="108"/>
  <c r="I17" i="108"/>
  <c r="I18" i="108" s="1"/>
  <c r="K18" i="108" s="1"/>
  <c r="L18" i="108" s="1"/>
  <c r="G17" i="108"/>
  <c r="K17" i="108" s="1"/>
  <c r="L17" i="108" s="1"/>
  <c r="G16" i="108"/>
  <c r="K16" i="108" s="1"/>
  <c r="L16" i="108" s="1"/>
  <c r="I15" i="108"/>
  <c r="G15" i="108"/>
  <c r="M15" i="108" s="1"/>
  <c r="L14" i="108"/>
  <c r="K14" i="108"/>
  <c r="G14" i="108"/>
  <c r="I13" i="108"/>
  <c r="K13" i="108" s="1"/>
  <c r="L13" i="108" s="1"/>
  <c r="G13" i="108"/>
  <c r="G12" i="108"/>
  <c r="K12" i="108" s="1"/>
  <c r="I11" i="108"/>
  <c r="G11" i="108"/>
  <c r="G10" i="108"/>
  <c r="K10" i="108" s="1"/>
  <c r="L10" i="108" s="1"/>
  <c r="AB7" i="108"/>
  <c r="X48" i="108" s="1"/>
  <c r="X7" i="108"/>
  <c r="V4" i="108"/>
  <c r="B3" i="108"/>
  <c r="V2" i="108"/>
  <c r="V2" i="107"/>
  <c r="B3" i="107"/>
  <c r="V4" i="107"/>
  <c r="X7" i="107"/>
  <c r="AB7" i="107"/>
  <c r="X47" i="107" s="1"/>
  <c r="G10" i="107"/>
  <c r="K10" i="107"/>
  <c r="L10" i="107" s="1"/>
  <c r="G11" i="107"/>
  <c r="K11" i="107" s="1"/>
  <c r="L11" i="107" s="1"/>
  <c r="I11" i="107"/>
  <c r="G12" i="107"/>
  <c r="K12" i="107" s="1"/>
  <c r="G13" i="107"/>
  <c r="I13" i="107"/>
  <c r="K13" i="107"/>
  <c r="L13" i="107" s="1"/>
  <c r="G14" i="107"/>
  <c r="K14" i="107"/>
  <c r="L14" i="107" s="1"/>
  <c r="G15" i="107"/>
  <c r="K15" i="107" s="1"/>
  <c r="L15" i="107" s="1"/>
  <c r="I15" i="107"/>
  <c r="G16" i="107"/>
  <c r="K16" i="107" s="1"/>
  <c r="L16" i="107" s="1"/>
  <c r="G17" i="107"/>
  <c r="K17" i="107" s="1"/>
  <c r="L17" i="107" s="1"/>
  <c r="I17" i="107"/>
  <c r="I18" i="107" s="1"/>
  <c r="K18" i="107" s="1"/>
  <c r="L18" i="107" s="1"/>
  <c r="G18" i="107"/>
  <c r="G19" i="107"/>
  <c r="K19" i="107" s="1"/>
  <c r="L19" i="107" s="1"/>
  <c r="G20" i="107"/>
  <c r="K20" i="107" s="1"/>
  <c r="L20" i="107" s="1"/>
  <c r="I20" i="107"/>
  <c r="I21" i="107" s="1"/>
  <c r="G21" i="107"/>
  <c r="G22" i="107"/>
  <c r="K22" i="107" s="1"/>
  <c r="L22" i="107" s="1"/>
  <c r="G23" i="107"/>
  <c r="I23" i="107"/>
  <c r="I24" i="107" s="1"/>
  <c r="G24" i="107"/>
  <c r="G25" i="107"/>
  <c r="K25" i="107" s="1"/>
  <c r="L25" i="107" s="1"/>
  <c r="D26" i="107"/>
  <c r="E26" i="107"/>
  <c r="G26" i="107"/>
  <c r="G28" i="107"/>
  <c r="L28" i="107"/>
  <c r="AB28" i="107"/>
  <c r="AC28" i="107" s="1"/>
  <c r="G29" i="107"/>
  <c r="L29" i="107" s="1"/>
  <c r="AB29" i="107"/>
  <c r="AC29" i="107" s="1"/>
  <c r="G30" i="107"/>
  <c r="L30" i="107"/>
  <c r="AB30" i="107"/>
  <c r="AC30" i="107" s="1"/>
  <c r="G31" i="107"/>
  <c r="L31" i="107" s="1"/>
  <c r="AB31" i="107"/>
  <c r="AC31" i="107" s="1"/>
  <c r="G32" i="107"/>
  <c r="L32" i="107"/>
  <c r="AB32" i="107"/>
  <c r="AC32" i="107" s="1"/>
  <c r="G33" i="107"/>
  <c r="L33" i="107" s="1"/>
  <c r="AB33" i="107"/>
  <c r="AC33" i="107" s="1"/>
  <c r="G34" i="107"/>
  <c r="L34" i="107"/>
  <c r="AB34" i="107"/>
  <c r="AC34" i="107" s="1"/>
  <c r="G35" i="107"/>
  <c r="L35" i="107" s="1"/>
  <c r="AB35" i="107"/>
  <c r="AC35" i="107" s="1"/>
  <c r="G36" i="107"/>
  <c r="L36" i="107"/>
  <c r="AB36" i="107"/>
  <c r="AC36" i="107" s="1"/>
  <c r="D37" i="107"/>
  <c r="E37" i="107"/>
  <c r="G37" i="107"/>
  <c r="X37" i="107"/>
  <c r="X39" i="107"/>
  <c r="AB40" i="107" s="1"/>
  <c r="K40" i="107"/>
  <c r="X40" i="107"/>
  <c r="G47" i="107"/>
  <c r="Z47" i="107"/>
  <c r="G48" i="107"/>
  <c r="X48" i="107"/>
  <c r="Z48" i="107"/>
  <c r="G49" i="107"/>
  <c r="Z49" i="107"/>
  <c r="AA53" i="107"/>
  <c r="J56" i="107"/>
  <c r="AA56" i="107" s="1"/>
  <c r="X60" i="107"/>
  <c r="X61" i="107"/>
  <c r="G65" i="107"/>
  <c r="X64" i="107" s="1"/>
  <c r="X65" i="107"/>
  <c r="Y66" i="107"/>
  <c r="Y68" i="107"/>
  <c r="Y69" i="107"/>
  <c r="Y70" i="107"/>
  <c r="Y71" i="107"/>
  <c r="AB74" i="107"/>
  <c r="G75" i="107"/>
  <c r="I75" i="107"/>
  <c r="Z74" i="107" s="1"/>
  <c r="AB75" i="107"/>
  <c r="G76" i="107"/>
  <c r="I76" i="107" s="1"/>
  <c r="V76" i="107"/>
  <c r="Y76" i="107"/>
  <c r="V77" i="107"/>
  <c r="Y77" i="107"/>
  <c r="V78" i="107"/>
  <c r="M86" i="107"/>
  <c r="B137" i="107"/>
  <c r="B138" i="107"/>
  <c r="C178" i="107"/>
  <c r="C179" i="107"/>
  <c r="C179" i="106"/>
  <c r="C178" i="106"/>
  <c r="B138" i="106"/>
  <c r="B137" i="106"/>
  <c r="M86" i="106"/>
  <c r="V78" i="106"/>
  <c r="Y77" i="106"/>
  <c r="V77" i="106"/>
  <c r="Y76" i="106"/>
  <c r="V76" i="106"/>
  <c r="G76" i="106"/>
  <c r="I76" i="106" s="1"/>
  <c r="AB75" i="106"/>
  <c r="G75" i="106"/>
  <c r="I75" i="106" s="1"/>
  <c r="AB74" i="106"/>
  <c r="Y71" i="106"/>
  <c r="Y70" i="106"/>
  <c r="Y69" i="106"/>
  <c r="Y68" i="106"/>
  <c r="Y66" i="106"/>
  <c r="X65" i="106"/>
  <c r="G65" i="106"/>
  <c r="X64" i="106"/>
  <c r="X61" i="106"/>
  <c r="X60" i="106"/>
  <c r="J56" i="106"/>
  <c r="AA56" i="106" s="1"/>
  <c r="AA53" i="106"/>
  <c r="Z49" i="106"/>
  <c r="G49" i="106"/>
  <c r="Z48" i="106"/>
  <c r="X48" i="106"/>
  <c r="G48" i="106"/>
  <c r="Z47" i="106"/>
  <c r="G47" i="106"/>
  <c r="X40" i="106"/>
  <c r="K40" i="106"/>
  <c r="X39" i="106"/>
  <c r="X37" i="106"/>
  <c r="E37" i="106"/>
  <c r="D37" i="106"/>
  <c r="AB36" i="106"/>
  <c r="AC36" i="106" s="1"/>
  <c r="L36" i="106"/>
  <c r="G36" i="106"/>
  <c r="AB35" i="106"/>
  <c r="AC35" i="106" s="1"/>
  <c r="L35" i="106"/>
  <c r="G35" i="106"/>
  <c r="AB34" i="106"/>
  <c r="AC34" i="106" s="1"/>
  <c r="L34" i="106"/>
  <c r="G34" i="106"/>
  <c r="AB33" i="106"/>
  <c r="AC33" i="106" s="1"/>
  <c r="L33" i="106"/>
  <c r="G33" i="106"/>
  <c r="AB32" i="106"/>
  <c r="AC32" i="106" s="1"/>
  <c r="L32" i="106"/>
  <c r="G32" i="106"/>
  <c r="AB31" i="106"/>
  <c r="AC31" i="106" s="1"/>
  <c r="L31" i="106"/>
  <c r="G31" i="106"/>
  <c r="AB30" i="106"/>
  <c r="AC30" i="106" s="1"/>
  <c r="L30" i="106"/>
  <c r="G30" i="106"/>
  <c r="AB29" i="106"/>
  <c r="AC29" i="106" s="1"/>
  <c r="L29" i="106"/>
  <c r="G29" i="106"/>
  <c r="AB28" i="106"/>
  <c r="AC28" i="106" s="1"/>
  <c r="L28" i="106"/>
  <c r="L37" i="106" s="1"/>
  <c r="G28" i="106"/>
  <c r="G37" i="106" s="1"/>
  <c r="E26" i="106"/>
  <c r="G25" i="106"/>
  <c r="K25" i="106" s="1"/>
  <c r="L25" i="106" s="1"/>
  <c r="G24" i="106"/>
  <c r="I23" i="106"/>
  <c r="I24" i="106" s="1"/>
  <c r="G23" i="106"/>
  <c r="K23" i="106" s="1"/>
  <c r="L23" i="106" s="1"/>
  <c r="D22" i="106"/>
  <c r="D26" i="106" s="1"/>
  <c r="G21" i="106"/>
  <c r="I20" i="106"/>
  <c r="I21" i="106" s="1"/>
  <c r="K21" i="106" s="1"/>
  <c r="L21" i="106" s="1"/>
  <c r="G20" i="106"/>
  <c r="K20" i="106" s="1"/>
  <c r="L20" i="106" s="1"/>
  <c r="G19" i="106"/>
  <c r="K19" i="106" s="1"/>
  <c r="L19" i="106" s="1"/>
  <c r="G18" i="106"/>
  <c r="I17" i="106"/>
  <c r="I18" i="106" s="1"/>
  <c r="K18" i="106" s="1"/>
  <c r="L18" i="106" s="1"/>
  <c r="G17" i="106"/>
  <c r="G16" i="106"/>
  <c r="K16" i="106" s="1"/>
  <c r="L16" i="106" s="1"/>
  <c r="I15" i="106"/>
  <c r="K15" i="106" s="1"/>
  <c r="L15" i="106" s="1"/>
  <c r="G15" i="106"/>
  <c r="M15" i="106" s="1"/>
  <c r="G14" i="106"/>
  <c r="K14" i="106" s="1"/>
  <c r="I13" i="106"/>
  <c r="G13" i="106"/>
  <c r="M13" i="106" s="1"/>
  <c r="G12" i="106"/>
  <c r="K12" i="106" s="1"/>
  <c r="I11" i="106"/>
  <c r="G11" i="106"/>
  <c r="M11" i="106" s="1"/>
  <c r="G10" i="106"/>
  <c r="AB7" i="106"/>
  <c r="X49" i="106" s="1"/>
  <c r="X7" i="106"/>
  <c r="V4" i="106"/>
  <c r="B3" i="106"/>
  <c r="V2" i="106"/>
  <c r="C179" i="105"/>
  <c r="C178" i="105"/>
  <c r="B138" i="105"/>
  <c r="B137" i="105"/>
  <c r="M86" i="105"/>
  <c r="V78" i="105"/>
  <c r="Y77" i="105"/>
  <c r="V77" i="105"/>
  <c r="Y76" i="105"/>
  <c r="V76" i="105"/>
  <c r="G76" i="105"/>
  <c r="I76" i="105" s="1"/>
  <c r="AB75" i="105"/>
  <c r="G75" i="105"/>
  <c r="I75" i="105" s="1"/>
  <c r="AB74" i="105"/>
  <c r="Y71" i="105"/>
  <c r="Y70" i="105"/>
  <c r="Y69" i="105"/>
  <c r="Y68" i="105"/>
  <c r="Y66" i="105"/>
  <c r="X65" i="105"/>
  <c r="G65" i="105"/>
  <c r="X64" i="105"/>
  <c r="X61" i="105"/>
  <c r="X60" i="105"/>
  <c r="J56" i="105"/>
  <c r="AA56" i="105" s="1"/>
  <c r="AA53" i="105"/>
  <c r="Z49" i="105"/>
  <c r="G49" i="105"/>
  <c r="Z48" i="105"/>
  <c r="G48" i="105"/>
  <c r="Z47" i="105"/>
  <c r="G47" i="105"/>
  <c r="X40" i="105"/>
  <c r="K40" i="105"/>
  <c r="X39" i="105"/>
  <c r="AB40" i="105" s="1"/>
  <c r="X37" i="105"/>
  <c r="E37" i="105"/>
  <c r="D37" i="105"/>
  <c r="AB36" i="105"/>
  <c r="AC36" i="105" s="1"/>
  <c r="G36" i="105"/>
  <c r="L36" i="105" s="1"/>
  <c r="AC35" i="105"/>
  <c r="AB35" i="105"/>
  <c r="G35" i="105"/>
  <c r="L35" i="105" s="1"/>
  <c r="AB34" i="105"/>
  <c r="AC34" i="105" s="1"/>
  <c r="G34" i="105"/>
  <c r="L34" i="105" s="1"/>
  <c r="AC33" i="105"/>
  <c r="AB33" i="105"/>
  <c r="G33" i="105"/>
  <c r="L33" i="105" s="1"/>
  <c r="AB32" i="105"/>
  <c r="AC32" i="105" s="1"/>
  <c r="G32" i="105"/>
  <c r="L32" i="105" s="1"/>
  <c r="AC31" i="105"/>
  <c r="AB31" i="105"/>
  <c r="G31" i="105"/>
  <c r="L31" i="105" s="1"/>
  <c r="AB30" i="105"/>
  <c r="AC30" i="105" s="1"/>
  <c r="G30" i="105"/>
  <c r="L30" i="105" s="1"/>
  <c r="AC29" i="105"/>
  <c r="AB29" i="105"/>
  <c r="G29" i="105"/>
  <c r="L29" i="105" s="1"/>
  <c r="AB28" i="105"/>
  <c r="AC28" i="105" s="1"/>
  <c r="AC37" i="105" s="1"/>
  <c r="G28" i="105"/>
  <c r="E26" i="105"/>
  <c r="D26" i="105"/>
  <c r="G25" i="105"/>
  <c r="K25" i="105" s="1"/>
  <c r="L25" i="105" s="1"/>
  <c r="I24" i="105"/>
  <c r="G24" i="105"/>
  <c r="K24" i="105" s="1"/>
  <c r="L24" i="105" s="1"/>
  <c r="I23" i="105"/>
  <c r="G23" i="105"/>
  <c r="K23" i="105" s="1"/>
  <c r="L23" i="105" s="1"/>
  <c r="K22" i="105"/>
  <c r="L22" i="105" s="1"/>
  <c r="G22" i="105"/>
  <c r="G21" i="105"/>
  <c r="I20" i="105"/>
  <c r="I21" i="105" s="1"/>
  <c r="G20" i="105"/>
  <c r="G19" i="105"/>
  <c r="K19" i="105" s="1"/>
  <c r="L19" i="105" s="1"/>
  <c r="G18" i="105"/>
  <c r="I17" i="105"/>
  <c r="I18" i="105" s="1"/>
  <c r="G17" i="105"/>
  <c r="K17" i="105" s="1"/>
  <c r="L17" i="105" s="1"/>
  <c r="K16" i="105"/>
  <c r="L16" i="105" s="1"/>
  <c r="G16" i="105"/>
  <c r="K15" i="105"/>
  <c r="L15" i="105" s="1"/>
  <c r="I15" i="105"/>
  <c r="G15" i="105"/>
  <c r="M15" i="105" s="1"/>
  <c r="G14" i="105"/>
  <c r="K14" i="105" s="1"/>
  <c r="I13" i="105"/>
  <c r="G13" i="105"/>
  <c r="G12" i="105"/>
  <c r="K12" i="105" s="1"/>
  <c r="L12" i="105" s="1"/>
  <c r="I11" i="105"/>
  <c r="G11" i="105"/>
  <c r="G10" i="105"/>
  <c r="G26" i="105" s="1"/>
  <c r="AB7" i="105"/>
  <c r="X47" i="105" s="1"/>
  <c r="X7" i="105"/>
  <c r="V4" i="105"/>
  <c r="B3" i="105"/>
  <c r="V2" i="105"/>
  <c r="L76" i="105" l="1"/>
  <c r="Z75" i="105"/>
  <c r="M11" i="105"/>
  <c r="K21" i="105"/>
  <c r="L21" i="105" s="1"/>
  <c r="X49" i="105"/>
  <c r="K18" i="105"/>
  <c r="L18" i="105" s="1"/>
  <c r="Y58" i="105"/>
  <c r="K11" i="105"/>
  <c r="L11" i="105" s="1"/>
  <c r="M13" i="105"/>
  <c r="K20" i="105"/>
  <c r="L20" i="105" s="1"/>
  <c r="G37" i="105"/>
  <c r="AC75" i="105"/>
  <c r="L75" i="106"/>
  <c r="Z74" i="106"/>
  <c r="AC74" i="106" s="1"/>
  <c r="AC37" i="106"/>
  <c r="L76" i="106"/>
  <c r="Z75" i="106"/>
  <c r="AC75" i="106" s="1"/>
  <c r="K11" i="106"/>
  <c r="L11" i="106" s="1"/>
  <c r="AB40" i="106"/>
  <c r="Y58" i="106"/>
  <c r="K17" i="106"/>
  <c r="L17" i="106" s="1"/>
  <c r="M11" i="107"/>
  <c r="L75" i="107"/>
  <c r="X49" i="107"/>
  <c r="C47" i="107"/>
  <c r="K23" i="107"/>
  <c r="L23" i="107" s="1"/>
  <c r="M13" i="107"/>
  <c r="L37" i="107"/>
  <c r="K24" i="107"/>
  <c r="L24" i="107" s="1"/>
  <c r="Y58" i="107"/>
  <c r="K21" i="107"/>
  <c r="L21" i="107" s="1"/>
  <c r="L75" i="108"/>
  <c r="Z74" i="108"/>
  <c r="M11" i="108"/>
  <c r="K21" i="108"/>
  <c r="L21" i="108" s="1"/>
  <c r="L28" i="108"/>
  <c r="L37" i="108" s="1"/>
  <c r="G26" i="108"/>
  <c r="M13" i="108"/>
  <c r="K24" i="108"/>
  <c r="L24" i="108" s="1"/>
  <c r="AC37" i="108"/>
  <c r="Y58" i="108"/>
  <c r="AC74" i="108"/>
  <c r="L14" i="136"/>
  <c r="C49" i="136"/>
  <c r="K49" i="136" s="1"/>
  <c r="L14" i="137"/>
  <c r="C49" i="137"/>
  <c r="K49" i="137" s="1"/>
  <c r="K26" i="136"/>
  <c r="G53" i="136" s="1"/>
  <c r="K54" i="136" s="1"/>
  <c r="C47" i="136"/>
  <c r="L10" i="136"/>
  <c r="L12" i="136"/>
  <c r="C48" i="136"/>
  <c r="K48" i="136" s="1"/>
  <c r="L37" i="137"/>
  <c r="M13" i="136"/>
  <c r="C47" i="137"/>
  <c r="L10" i="137"/>
  <c r="AC74" i="138"/>
  <c r="Z75" i="138"/>
  <c r="AC75" i="138" s="1"/>
  <c r="L76" i="138"/>
  <c r="C49" i="139"/>
  <c r="K49" i="139" s="1"/>
  <c r="L14" i="139"/>
  <c r="L12" i="140"/>
  <c r="L28" i="136"/>
  <c r="L37" i="136" s="1"/>
  <c r="L12" i="137"/>
  <c r="K84" i="138"/>
  <c r="L40" i="138"/>
  <c r="L75" i="138"/>
  <c r="Z74" i="138"/>
  <c r="C48" i="139"/>
  <c r="K48" i="139" s="1"/>
  <c r="G26" i="136"/>
  <c r="K10" i="138"/>
  <c r="K13" i="138"/>
  <c r="M13" i="138"/>
  <c r="K10" i="139"/>
  <c r="G26" i="139"/>
  <c r="L75" i="137"/>
  <c r="Z74" i="137"/>
  <c r="K13" i="141"/>
  <c r="M13" i="141"/>
  <c r="G37" i="137"/>
  <c r="L37" i="138"/>
  <c r="G56" i="138"/>
  <c r="K57" i="138" s="1"/>
  <c r="K17" i="137"/>
  <c r="L17" i="137" s="1"/>
  <c r="AC37" i="137"/>
  <c r="L76" i="137"/>
  <c r="M11" i="138"/>
  <c r="AB40" i="138"/>
  <c r="C49" i="138"/>
  <c r="K49" i="138" s="1"/>
  <c r="Y58" i="138"/>
  <c r="L76" i="136"/>
  <c r="Z75" i="136"/>
  <c r="AC75" i="136" s="1"/>
  <c r="G26" i="137"/>
  <c r="M11" i="137"/>
  <c r="AC74" i="137"/>
  <c r="K20" i="139"/>
  <c r="L20" i="139" s="1"/>
  <c r="AC37" i="139"/>
  <c r="L75" i="141"/>
  <c r="Z74" i="141"/>
  <c r="AC74" i="141" s="1"/>
  <c r="G37" i="138"/>
  <c r="M11" i="140"/>
  <c r="K11" i="140"/>
  <c r="L11" i="140" s="1"/>
  <c r="L14" i="141"/>
  <c r="C49" i="141"/>
  <c r="K49" i="141" s="1"/>
  <c r="L76" i="139"/>
  <c r="Z75" i="139"/>
  <c r="AC75" i="139" s="1"/>
  <c r="AB40" i="140"/>
  <c r="L75" i="140"/>
  <c r="Z74" i="140"/>
  <c r="AC74" i="140" s="1"/>
  <c r="X47" i="139"/>
  <c r="X48" i="139"/>
  <c r="Z74" i="139"/>
  <c r="AC74" i="139" s="1"/>
  <c r="X47" i="140"/>
  <c r="X49" i="140"/>
  <c r="X48" i="140"/>
  <c r="K13" i="140"/>
  <c r="L13" i="140" s="1"/>
  <c r="L26" i="140" s="1"/>
  <c r="M13" i="140"/>
  <c r="K23" i="140"/>
  <c r="L23" i="140" s="1"/>
  <c r="G37" i="140"/>
  <c r="L28" i="140"/>
  <c r="L37" i="140" s="1"/>
  <c r="C47" i="141"/>
  <c r="L10" i="141"/>
  <c r="K20" i="141"/>
  <c r="L20" i="141" s="1"/>
  <c r="G26" i="140"/>
  <c r="K17" i="140"/>
  <c r="L17" i="140" s="1"/>
  <c r="AB40" i="141"/>
  <c r="C47" i="140"/>
  <c r="M15" i="140"/>
  <c r="K20" i="140"/>
  <c r="L20" i="140" s="1"/>
  <c r="Y58" i="140"/>
  <c r="G26" i="141"/>
  <c r="K17" i="141"/>
  <c r="L17" i="141" s="1"/>
  <c r="L28" i="141"/>
  <c r="L37" i="141" s="1"/>
  <c r="C18" i="135"/>
  <c r="C19" i="135" s="1"/>
  <c r="M13" i="134"/>
  <c r="G37" i="134"/>
  <c r="L28" i="134"/>
  <c r="L37" i="134" s="1"/>
  <c r="Z75" i="134"/>
  <c r="L76" i="134"/>
  <c r="K10" i="134"/>
  <c r="G26" i="134"/>
  <c r="C49" i="134"/>
  <c r="K49" i="134" s="1"/>
  <c r="L14" i="134"/>
  <c r="L13" i="134"/>
  <c r="C48" i="134"/>
  <c r="K48" i="134" s="1"/>
  <c r="L75" i="134"/>
  <c r="Z74" i="134"/>
  <c r="AC74" i="134" s="1"/>
  <c r="M11" i="134"/>
  <c r="M15" i="134"/>
  <c r="AC75" i="134"/>
  <c r="G56" i="133"/>
  <c r="K57" i="133" s="1"/>
  <c r="K84" i="133"/>
  <c r="L14" i="133"/>
  <c r="C49" i="133"/>
  <c r="K49" i="133" s="1"/>
  <c r="X47" i="133"/>
  <c r="X48" i="133"/>
  <c r="X49" i="133"/>
  <c r="L40" i="133"/>
  <c r="AC37" i="133"/>
  <c r="L12" i="133"/>
  <c r="C48" i="133"/>
  <c r="K48" i="133" s="1"/>
  <c r="L75" i="133"/>
  <c r="Z74" i="133"/>
  <c r="AC74" i="133" s="1"/>
  <c r="Z75" i="133"/>
  <c r="AC75" i="133" s="1"/>
  <c r="K10" i="133"/>
  <c r="L28" i="133"/>
  <c r="L37" i="133" s="1"/>
  <c r="M13" i="133"/>
  <c r="C50" i="132"/>
  <c r="K47" i="132"/>
  <c r="Z74" i="132"/>
  <c r="L76" i="132"/>
  <c r="Z75" i="132"/>
  <c r="AC75" i="132" s="1"/>
  <c r="M11" i="132"/>
  <c r="C49" i="132"/>
  <c r="K49" i="132" s="1"/>
  <c r="M15" i="132"/>
  <c r="G26" i="132"/>
  <c r="AC74" i="132"/>
  <c r="X48" i="132"/>
  <c r="X49" i="132"/>
  <c r="C48" i="132"/>
  <c r="K48" i="132" s="1"/>
  <c r="L12" i="132"/>
  <c r="L26" i="132" s="1"/>
  <c r="X47" i="132"/>
  <c r="L75" i="132"/>
  <c r="K26" i="132"/>
  <c r="G53" i="132" s="1"/>
  <c r="K54" i="132" s="1"/>
  <c r="AC37" i="132"/>
  <c r="L13" i="131"/>
  <c r="K26" i="131"/>
  <c r="G53" i="131" s="1"/>
  <c r="K54" i="131" s="1"/>
  <c r="C47" i="131"/>
  <c r="L75" i="131"/>
  <c r="Z74" i="131"/>
  <c r="L10" i="131"/>
  <c r="C49" i="131"/>
  <c r="K49" i="131" s="1"/>
  <c r="L14" i="131"/>
  <c r="AC37" i="131"/>
  <c r="M13" i="131"/>
  <c r="L31" i="131"/>
  <c r="L37" i="131" s="1"/>
  <c r="AB40" i="131"/>
  <c r="AC74" i="131"/>
  <c r="G26" i="131"/>
  <c r="K23" i="131"/>
  <c r="L23" i="131" s="1"/>
  <c r="G37" i="131"/>
  <c r="Y58" i="131"/>
  <c r="C48" i="130"/>
  <c r="K48" i="130" s="1"/>
  <c r="L12" i="130"/>
  <c r="L40" i="130"/>
  <c r="G26" i="130"/>
  <c r="L14" i="130"/>
  <c r="C49" i="130"/>
  <c r="K49" i="130" s="1"/>
  <c r="L75" i="130"/>
  <c r="Z74" i="130"/>
  <c r="AC74" i="130" s="1"/>
  <c r="X47" i="130"/>
  <c r="X48" i="130"/>
  <c r="X49" i="130"/>
  <c r="AC37" i="130"/>
  <c r="K10" i="130"/>
  <c r="L28" i="130"/>
  <c r="L37" i="130" s="1"/>
  <c r="Z75" i="130"/>
  <c r="AC75" i="130" s="1"/>
  <c r="M13" i="130"/>
  <c r="L10" i="129"/>
  <c r="L14" i="129"/>
  <c r="AC74" i="129"/>
  <c r="Z75" i="129"/>
  <c r="AC75" i="129" s="1"/>
  <c r="L76" i="129"/>
  <c r="K17" i="129"/>
  <c r="L17" i="129" s="1"/>
  <c r="I18" i="129"/>
  <c r="K18" i="129" s="1"/>
  <c r="L18" i="129" s="1"/>
  <c r="K20" i="129"/>
  <c r="L20" i="129" s="1"/>
  <c r="I21" i="129"/>
  <c r="K21" i="129" s="1"/>
  <c r="L21" i="129" s="1"/>
  <c r="L12" i="129"/>
  <c r="Z74" i="129"/>
  <c r="G26" i="129"/>
  <c r="L40" i="129" s="1"/>
  <c r="K11" i="129"/>
  <c r="L11" i="129" s="1"/>
  <c r="K15" i="129"/>
  <c r="L15" i="129" s="1"/>
  <c r="I24" i="129"/>
  <c r="K24" i="129" s="1"/>
  <c r="L24" i="129" s="1"/>
  <c r="K47" i="128"/>
  <c r="C49" i="128"/>
  <c r="K49" i="128" s="1"/>
  <c r="M15" i="128"/>
  <c r="G26" i="128"/>
  <c r="L40" i="128" s="1"/>
  <c r="K26" i="128"/>
  <c r="G53" i="128" s="1"/>
  <c r="K54" i="128" s="1"/>
  <c r="L76" i="128"/>
  <c r="Z75" i="128"/>
  <c r="AC75" i="128" s="1"/>
  <c r="L10" i="128"/>
  <c r="L26" i="128" s="1"/>
  <c r="L12" i="128"/>
  <c r="C48" i="128"/>
  <c r="K48" i="128" s="1"/>
  <c r="AC37" i="128"/>
  <c r="L75" i="128"/>
  <c r="Z74" i="128"/>
  <c r="AC74" i="128" s="1"/>
  <c r="X48" i="128"/>
  <c r="G26" i="127"/>
  <c r="K10" i="127"/>
  <c r="L14" i="127"/>
  <c r="C49" i="127"/>
  <c r="K49" i="127" s="1"/>
  <c r="M13" i="127"/>
  <c r="L75" i="127"/>
  <c r="Z74" i="127"/>
  <c r="AC74" i="127" s="1"/>
  <c r="L13" i="127"/>
  <c r="C48" i="127"/>
  <c r="K48" i="127" s="1"/>
  <c r="L28" i="127"/>
  <c r="L37" i="127" s="1"/>
  <c r="C47" i="126"/>
  <c r="K26" i="126"/>
  <c r="G53" i="126" s="1"/>
  <c r="K54" i="126" s="1"/>
  <c r="L10" i="126"/>
  <c r="L14" i="126"/>
  <c r="L76" i="126"/>
  <c r="Z75" i="126"/>
  <c r="AC75" i="126" s="1"/>
  <c r="I18" i="126"/>
  <c r="K18" i="126" s="1"/>
  <c r="L18" i="126" s="1"/>
  <c r="K17" i="126"/>
  <c r="L17" i="126" s="1"/>
  <c r="L12" i="126"/>
  <c r="C48" i="126"/>
  <c r="K48" i="126" s="1"/>
  <c r="M15" i="126"/>
  <c r="K23" i="126"/>
  <c r="L23" i="126" s="1"/>
  <c r="G26" i="126"/>
  <c r="L40" i="126" s="1"/>
  <c r="L75" i="126"/>
  <c r="M11" i="126"/>
  <c r="K20" i="126"/>
  <c r="L20" i="126" s="1"/>
  <c r="K84" i="125"/>
  <c r="G56" i="125"/>
  <c r="K57" i="125" s="1"/>
  <c r="L13" i="125"/>
  <c r="C48" i="125"/>
  <c r="K48" i="125" s="1"/>
  <c r="K26" i="125"/>
  <c r="G53" i="125" s="1"/>
  <c r="K54" i="125" s="1"/>
  <c r="C49" i="125"/>
  <c r="K49" i="125" s="1"/>
  <c r="L40" i="125"/>
  <c r="L10" i="125"/>
  <c r="M11" i="125"/>
  <c r="L14" i="125"/>
  <c r="M15" i="125"/>
  <c r="C47" i="125"/>
  <c r="X47" i="125"/>
  <c r="L75" i="125"/>
  <c r="L10" i="124"/>
  <c r="C47" i="124"/>
  <c r="L14" i="124"/>
  <c r="L37" i="124"/>
  <c r="L76" i="124"/>
  <c r="Z75" i="124"/>
  <c r="AC75" i="124" s="1"/>
  <c r="I18" i="124"/>
  <c r="K18" i="124" s="1"/>
  <c r="L18" i="124" s="1"/>
  <c r="K17" i="124"/>
  <c r="L17" i="124" s="1"/>
  <c r="I21" i="124"/>
  <c r="K21" i="124" s="1"/>
  <c r="L21" i="124" s="1"/>
  <c r="K20" i="124"/>
  <c r="L20" i="124" s="1"/>
  <c r="I24" i="124"/>
  <c r="K24" i="124" s="1"/>
  <c r="L24" i="124" s="1"/>
  <c r="K23" i="124"/>
  <c r="L23" i="124" s="1"/>
  <c r="M11" i="124"/>
  <c r="M15" i="124"/>
  <c r="G26" i="124"/>
  <c r="K84" i="123"/>
  <c r="G56" i="123"/>
  <c r="K57" i="123" s="1"/>
  <c r="C49" i="123"/>
  <c r="K49" i="123" s="1"/>
  <c r="L14" i="123"/>
  <c r="L40" i="123"/>
  <c r="L75" i="123"/>
  <c r="Z74" i="123"/>
  <c r="AC74" i="123" s="1"/>
  <c r="K10" i="123"/>
  <c r="L28" i="123"/>
  <c r="L37" i="123" s="1"/>
  <c r="X48" i="123"/>
  <c r="M11" i="123"/>
  <c r="K13" i="123"/>
  <c r="L13" i="123" s="1"/>
  <c r="X47" i="123"/>
  <c r="Z75" i="123"/>
  <c r="AC75" i="123" s="1"/>
  <c r="C48" i="122"/>
  <c r="K48" i="122" s="1"/>
  <c r="L12" i="122"/>
  <c r="L14" i="122"/>
  <c r="Z74" i="122"/>
  <c r="L75" i="122"/>
  <c r="C47" i="122"/>
  <c r="L10" i="122"/>
  <c r="L76" i="122"/>
  <c r="Z75" i="122"/>
  <c r="AC75" i="122"/>
  <c r="AC74" i="122"/>
  <c r="M11" i="122"/>
  <c r="G26" i="122"/>
  <c r="L40" i="122" s="1"/>
  <c r="K15" i="122"/>
  <c r="L15" i="122" s="1"/>
  <c r="X49" i="122"/>
  <c r="K84" i="121"/>
  <c r="G56" i="121"/>
  <c r="K57" i="121" s="1"/>
  <c r="L40" i="121"/>
  <c r="K26" i="121"/>
  <c r="G53" i="121" s="1"/>
  <c r="K54" i="121" s="1"/>
  <c r="C49" i="121"/>
  <c r="K49" i="121" s="1"/>
  <c r="C48" i="121"/>
  <c r="K48" i="121" s="1"/>
  <c r="L13" i="121"/>
  <c r="L10" i="121"/>
  <c r="M11" i="121"/>
  <c r="L14" i="121"/>
  <c r="M15" i="121"/>
  <c r="C47" i="121"/>
  <c r="X47" i="121"/>
  <c r="L75" i="121"/>
  <c r="K10" i="120"/>
  <c r="G26" i="120"/>
  <c r="L14" i="120"/>
  <c r="C49" i="120"/>
  <c r="K49" i="120" s="1"/>
  <c r="Z74" i="120"/>
  <c r="AC74" i="120" s="1"/>
  <c r="L75" i="120"/>
  <c r="L13" i="120"/>
  <c r="C48" i="120"/>
  <c r="K48" i="120" s="1"/>
  <c r="M13" i="120"/>
  <c r="L28" i="120"/>
  <c r="L37" i="120" s="1"/>
  <c r="L12" i="119"/>
  <c r="I18" i="119"/>
  <c r="K18" i="119" s="1"/>
  <c r="L18" i="119" s="1"/>
  <c r="K17" i="119"/>
  <c r="L17" i="119" s="1"/>
  <c r="I21" i="119"/>
  <c r="K21" i="119" s="1"/>
  <c r="L21" i="119" s="1"/>
  <c r="K20" i="119"/>
  <c r="L20" i="119" s="1"/>
  <c r="L76" i="119"/>
  <c r="Z75" i="119"/>
  <c r="AC75" i="119" s="1"/>
  <c r="C47" i="119"/>
  <c r="L10" i="119"/>
  <c r="K26" i="119"/>
  <c r="G53" i="119" s="1"/>
  <c r="K54" i="119" s="1"/>
  <c r="L14" i="119"/>
  <c r="K23" i="119"/>
  <c r="L23" i="119" s="1"/>
  <c r="G26" i="119"/>
  <c r="L75" i="119"/>
  <c r="M11" i="119"/>
  <c r="M15" i="119"/>
  <c r="K84" i="118"/>
  <c r="G56" i="118"/>
  <c r="K57" i="118" s="1"/>
  <c r="C48" i="118"/>
  <c r="K48" i="118" s="1"/>
  <c r="L13" i="118"/>
  <c r="L40" i="118"/>
  <c r="K26" i="118"/>
  <c r="G53" i="118" s="1"/>
  <c r="K54" i="118" s="1"/>
  <c r="C49" i="118"/>
  <c r="K49" i="118" s="1"/>
  <c r="L10" i="118"/>
  <c r="M11" i="118"/>
  <c r="L14" i="118"/>
  <c r="M15" i="118"/>
  <c r="C47" i="118"/>
  <c r="X47" i="118"/>
  <c r="L75" i="118"/>
  <c r="I18" i="117"/>
  <c r="K18" i="117" s="1"/>
  <c r="L18" i="117" s="1"/>
  <c r="K17" i="117"/>
  <c r="L17" i="117" s="1"/>
  <c r="I21" i="117"/>
  <c r="K21" i="117" s="1"/>
  <c r="L21" i="117" s="1"/>
  <c r="K20" i="117"/>
  <c r="L20" i="117" s="1"/>
  <c r="I24" i="117"/>
  <c r="K24" i="117" s="1"/>
  <c r="L24" i="117" s="1"/>
  <c r="K23" i="117"/>
  <c r="L23" i="117" s="1"/>
  <c r="L76" i="117"/>
  <c r="Z75" i="117"/>
  <c r="AC75" i="117" s="1"/>
  <c r="AB40" i="117"/>
  <c r="C47" i="117"/>
  <c r="K26" i="117"/>
  <c r="G53" i="117" s="1"/>
  <c r="K54" i="117" s="1"/>
  <c r="L10" i="117"/>
  <c r="L14" i="117"/>
  <c r="L37" i="117"/>
  <c r="L40" i="117"/>
  <c r="Z74" i="117"/>
  <c r="AC74" i="117" s="1"/>
  <c r="M15" i="117"/>
  <c r="G26" i="117"/>
  <c r="M11" i="117"/>
  <c r="Z75" i="116"/>
  <c r="L76" i="116"/>
  <c r="L14" i="116"/>
  <c r="C49" i="116"/>
  <c r="K49" i="116" s="1"/>
  <c r="AC75" i="116"/>
  <c r="G26" i="116"/>
  <c r="K10" i="116"/>
  <c r="Z74" i="116"/>
  <c r="AC74" i="116" s="1"/>
  <c r="L75" i="116"/>
  <c r="L28" i="116"/>
  <c r="L37" i="116" s="1"/>
  <c r="K13" i="116"/>
  <c r="K84" i="115"/>
  <c r="G56" i="115"/>
  <c r="K57" i="115" s="1"/>
  <c r="L40" i="115"/>
  <c r="K26" i="115"/>
  <c r="G53" i="115" s="1"/>
  <c r="K54" i="115" s="1"/>
  <c r="C49" i="115"/>
  <c r="K49" i="115" s="1"/>
  <c r="L10" i="115"/>
  <c r="M11" i="115"/>
  <c r="K13" i="115"/>
  <c r="L14" i="115"/>
  <c r="M15" i="115"/>
  <c r="C47" i="115"/>
  <c r="X47" i="115"/>
  <c r="L75" i="115"/>
  <c r="L14" i="114"/>
  <c r="C49" i="114"/>
  <c r="K49" i="114" s="1"/>
  <c r="Z75" i="114"/>
  <c r="AC75" i="114" s="1"/>
  <c r="L76" i="114"/>
  <c r="M13" i="114"/>
  <c r="L28" i="114"/>
  <c r="L37" i="114" s="1"/>
  <c r="G37" i="114"/>
  <c r="G26" i="114"/>
  <c r="K10" i="114"/>
  <c r="L13" i="114"/>
  <c r="C48" i="114"/>
  <c r="K48" i="114" s="1"/>
  <c r="M11" i="114"/>
  <c r="M15" i="114"/>
  <c r="L75" i="114"/>
  <c r="Z74" i="114"/>
  <c r="AC74" i="114" s="1"/>
  <c r="C49" i="113"/>
  <c r="K49" i="113" s="1"/>
  <c r="L14" i="113"/>
  <c r="L40" i="113"/>
  <c r="L12" i="113"/>
  <c r="C48" i="113"/>
  <c r="K48" i="113" s="1"/>
  <c r="L76" i="113"/>
  <c r="Z75" i="113"/>
  <c r="AC75" i="113" s="1"/>
  <c r="L10" i="113"/>
  <c r="K26" i="113"/>
  <c r="G53" i="113" s="1"/>
  <c r="K54" i="113" s="1"/>
  <c r="C47" i="113"/>
  <c r="AC74" i="113"/>
  <c r="Z74" i="113"/>
  <c r="L75" i="113"/>
  <c r="M11" i="113"/>
  <c r="G26" i="113"/>
  <c r="X48" i="113"/>
  <c r="M15" i="113"/>
  <c r="L40" i="112"/>
  <c r="L10" i="112"/>
  <c r="Z74" i="112"/>
  <c r="AC74" i="112" s="1"/>
  <c r="L75" i="112"/>
  <c r="AC37" i="112"/>
  <c r="K78" i="112"/>
  <c r="L78" i="112" s="1"/>
  <c r="K71" i="112"/>
  <c r="L71" i="112" s="1"/>
  <c r="K70" i="112"/>
  <c r="L70" i="112" s="1"/>
  <c r="K59" i="112"/>
  <c r="L59" i="112" s="1"/>
  <c r="K67" i="112"/>
  <c r="L67" i="112" s="1"/>
  <c r="L12" i="112"/>
  <c r="C48" i="112"/>
  <c r="K48" i="112" s="1"/>
  <c r="C49" i="112"/>
  <c r="K49" i="112" s="1"/>
  <c r="M15" i="112"/>
  <c r="G26" i="112"/>
  <c r="C47" i="112"/>
  <c r="L76" i="112"/>
  <c r="Z75" i="112"/>
  <c r="AC75" i="112" s="1"/>
  <c r="X48" i="112"/>
  <c r="K10" i="111"/>
  <c r="G26" i="111"/>
  <c r="AC75" i="111"/>
  <c r="Z75" i="111"/>
  <c r="L76" i="111"/>
  <c r="L14" i="111"/>
  <c r="C49" i="111"/>
  <c r="K49" i="111" s="1"/>
  <c r="Z74" i="111"/>
  <c r="AC74" i="111" s="1"/>
  <c r="L75" i="111"/>
  <c r="K13" i="111"/>
  <c r="G37" i="111"/>
  <c r="L76" i="110"/>
  <c r="Z75" i="110"/>
  <c r="AC75" i="110" s="1"/>
  <c r="C47" i="110"/>
  <c r="L10" i="110"/>
  <c r="L12" i="110"/>
  <c r="C48" i="110"/>
  <c r="K48" i="110" s="1"/>
  <c r="L14" i="110"/>
  <c r="K24" i="110"/>
  <c r="L24" i="110" s="1"/>
  <c r="L37" i="110"/>
  <c r="L75" i="110"/>
  <c r="Z74" i="110"/>
  <c r="AC74" i="110" s="1"/>
  <c r="X48" i="110"/>
  <c r="M15" i="110"/>
  <c r="G26" i="110"/>
  <c r="M11" i="110"/>
  <c r="C47" i="109"/>
  <c r="L10" i="109"/>
  <c r="C49" i="109"/>
  <c r="K49" i="109" s="1"/>
  <c r="L14" i="109"/>
  <c r="L12" i="109"/>
  <c r="AC37" i="109"/>
  <c r="L76" i="109"/>
  <c r="Z75" i="109"/>
  <c r="AC75" i="109" s="1"/>
  <c r="I18" i="109"/>
  <c r="K18" i="109" s="1"/>
  <c r="L18" i="109" s="1"/>
  <c r="K17" i="109"/>
  <c r="L17" i="109" s="1"/>
  <c r="I21" i="109"/>
  <c r="K21" i="109" s="1"/>
  <c r="L21" i="109" s="1"/>
  <c r="K20" i="109"/>
  <c r="L20" i="109" s="1"/>
  <c r="L40" i="109"/>
  <c r="K23" i="109"/>
  <c r="L23" i="109" s="1"/>
  <c r="L75" i="109"/>
  <c r="M11" i="109"/>
  <c r="M15" i="109"/>
  <c r="G26" i="109"/>
  <c r="K84" i="108"/>
  <c r="G56" i="108"/>
  <c r="K57" i="108" s="1"/>
  <c r="Z75" i="108"/>
  <c r="AC75" i="108" s="1"/>
  <c r="L76" i="108"/>
  <c r="L40" i="108"/>
  <c r="C48" i="108"/>
  <c r="K48" i="108" s="1"/>
  <c r="L12" i="108"/>
  <c r="K11" i="108"/>
  <c r="K15" i="108"/>
  <c r="L15" i="108" s="1"/>
  <c r="X49" i="108"/>
  <c r="K47" i="107"/>
  <c r="L12" i="107"/>
  <c r="C48" i="107"/>
  <c r="K48" i="107" s="1"/>
  <c r="AC37" i="107"/>
  <c r="L40" i="107"/>
  <c r="G56" i="107"/>
  <c r="K57" i="107" s="1"/>
  <c r="K84" i="107"/>
  <c r="Z75" i="107"/>
  <c r="AC75" i="107" s="1"/>
  <c r="L76" i="107"/>
  <c r="AC74" i="107"/>
  <c r="M15" i="107"/>
  <c r="K10" i="106"/>
  <c r="L14" i="106"/>
  <c r="C48" i="106"/>
  <c r="K48" i="106" s="1"/>
  <c r="L12" i="106"/>
  <c r="K24" i="106"/>
  <c r="L24" i="106" s="1"/>
  <c r="K13" i="106"/>
  <c r="L13" i="106" s="1"/>
  <c r="G22" i="106"/>
  <c r="K22" i="106" s="1"/>
  <c r="L22" i="106" s="1"/>
  <c r="X47" i="106"/>
  <c r="L75" i="105"/>
  <c r="Z74" i="105"/>
  <c r="AC74" i="105" s="1"/>
  <c r="C49" i="105"/>
  <c r="K49" i="105" s="1"/>
  <c r="L14" i="105"/>
  <c r="K84" i="105"/>
  <c r="G56" i="105"/>
  <c r="K57" i="105" s="1"/>
  <c r="L40" i="105"/>
  <c r="K10" i="105"/>
  <c r="L28" i="105"/>
  <c r="L37" i="105" s="1"/>
  <c r="X48" i="105"/>
  <c r="K13" i="105"/>
  <c r="L13" i="105" s="1"/>
  <c r="D77" i="99"/>
  <c r="L26" i="131" l="1"/>
  <c r="L26" i="126"/>
  <c r="L26" i="113"/>
  <c r="L26" i="110"/>
  <c r="C49" i="107"/>
  <c r="K49" i="107" s="1"/>
  <c r="K26" i="107"/>
  <c r="G53" i="107" s="1"/>
  <c r="K54" i="107" s="1"/>
  <c r="K78" i="107" s="1"/>
  <c r="L78" i="107" s="1"/>
  <c r="L26" i="107"/>
  <c r="L44" i="107" s="1"/>
  <c r="C50" i="137"/>
  <c r="K47" i="137"/>
  <c r="G56" i="141"/>
  <c r="K57" i="141" s="1"/>
  <c r="L40" i="141"/>
  <c r="K84" i="141"/>
  <c r="K26" i="141"/>
  <c r="G53" i="141" s="1"/>
  <c r="K54" i="141" s="1"/>
  <c r="K26" i="140"/>
  <c r="G53" i="140" s="1"/>
  <c r="K54" i="140" s="1"/>
  <c r="K84" i="140"/>
  <c r="L40" i="140"/>
  <c r="L44" i="140" s="1"/>
  <c r="G56" i="140"/>
  <c r="K57" i="140" s="1"/>
  <c r="L26" i="141"/>
  <c r="L44" i="141" s="1"/>
  <c r="K26" i="139"/>
  <c r="G53" i="139" s="1"/>
  <c r="K54" i="139" s="1"/>
  <c r="L10" i="139"/>
  <c r="L26" i="139" s="1"/>
  <c r="C47" i="139"/>
  <c r="K84" i="136"/>
  <c r="G56" i="136"/>
  <c r="K57" i="136" s="1"/>
  <c r="L40" i="136"/>
  <c r="C48" i="140"/>
  <c r="K48" i="140" s="1"/>
  <c r="L26" i="137"/>
  <c r="C50" i="136"/>
  <c r="K47" i="136"/>
  <c r="L50" i="136" s="1"/>
  <c r="K47" i="141"/>
  <c r="K72" i="138"/>
  <c r="L72" i="138" s="1"/>
  <c r="K77" i="138"/>
  <c r="L77" i="138" s="1"/>
  <c r="K69" i="138"/>
  <c r="L69" i="138" s="1"/>
  <c r="K78" i="136"/>
  <c r="L78" i="136" s="1"/>
  <c r="K67" i="136"/>
  <c r="L67" i="136" s="1"/>
  <c r="K70" i="136"/>
  <c r="L70" i="136" s="1"/>
  <c r="K59" i="136"/>
  <c r="L59" i="136" s="1"/>
  <c r="K71" i="136"/>
  <c r="L71" i="136" s="1"/>
  <c r="L40" i="137"/>
  <c r="K84" i="137"/>
  <c r="G56" i="137"/>
  <c r="K57" i="137" s="1"/>
  <c r="L13" i="141"/>
  <c r="C48" i="141"/>
  <c r="K48" i="141" s="1"/>
  <c r="L50" i="141" s="1"/>
  <c r="L13" i="138"/>
  <c r="C48" i="138"/>
  <c r="K48" i="138" s="1"/>
  <c r="K26" i="137"/>
  <c r="G53" i="137" s="1"/>
  <c r="K54" i="137" s="1"/>
  <c r="L50" i="137"/>
  <c r="C50" i="140"/>
  <c r="K47" i="140"/>
  <c r="K84" i="139"/>
  <c r="G56" i="139"/>
  <c r="K57" i="139" s="1"/>
  <c r="L40" i="139"/>
  <c r="K26" i="138"/>
  <c r="G53" i="138" s="1"/>
  <c r="K54" i="138" s="1"/>
  <c r="C47" i="138"/>
  <c r="L10" i="138"/>
  <c r="X24" i="138"/>
  <c r="AB24" i="138" s="1"/>
  <c r="AC24" i="138" s="1"/>
  <c r="X21" i="138"/>
  <c r="AB21" i="138" s="1"/>
  <c r="AC21" i="138" s="1"/>
  <c r="X18" i="138"/>
  <c r="AB18" i="138" s="1"/>
  <c r="AC18" i="138" s="1"/>
  <c r="X15" i="138"/>
  <c r="AB15" i="138" s="1"/>
  <c r="AC15" i="138" s="1"/>
  <c r="X14" i="138"/>
  <c r="AB14" i="138" s="1"/>
  <c r="X11" i="138"/>
  <c r="AB11" i="138" s="1"/>
  <c r="AC11" i="138" s="1"/>
  <c r="X10" i="138"/>
  <c r="X20" i="138"/>
  <c r="AB20" i="138" s="1"/>
  <c r="AC20" i="138" s="1"/>
  <c r="X17" i="138"/>
  <c r="AB17" i="138" s="1"/>
  <c r="AC17" i="138" s="1"/>
  <c r="X25" i="138"/>
  <c r="AB25" i="138" s="1"/>
  <c r="AC25" i="138" s="1"/>
  <c r="X19" i="138"/>
  <c r="AB19" i="138" s="1"/>
  <c r="AC19" i="138" s="1"/>
  <c r="X13" i="138"/>
  <c r="AB13" i="138" s="1"/>
  <c r="AC13" i="138" s="1"/>
  <c r="X22" i="138"/>
  <c r="AB22" i="138" s="1"/>
  <c r="AC22" i="138" s="1"/>
  <c r="X16" i="138"/>
  <c r="AB16" i="138" s="1"/>
  <c r="AC16" i="138" s="1"/>
  <c r="X23" i="138"/>
  <c r="AB23" i="138" s="1"/>
  <c r="AC23" i="138" s="1"/>
  <c r="X12" i="138"/>
  <c r="AB12" i="138" s="1"/>
  <c r="C48" i="137"/>
  <c r="K48" i="137" s="1"/>
  <c r="L26" i="136"/>
  <c r="C21" i="135"/>
  <c r="C23" i="135"/>
  <c r="C25" i="135" s="1"/>
  <c r="K26" i="134"/>
  <c r="G53" i="134" s="1"/>
  <c r="K54" i="134" s="1"/>
  <c r="C47" i="134"/>
  <c r="L10" i="134"/>
  <c r="L26" i="134" s="1"/>
  <c r="L44" i="134" s="1"/>
  <c r="K84" i="134"/>
  <c r="G56" i="134"/>
  <c r="K57" i="134" s="1"/>
  <c r="L40" i="134"/>
  <c r="C47" i="133"/>
  <c r="L10" i="133"/>
  <c r="L26" i="133" s="1"/>
  <c r="L44" i="133" s="1"/>
  <c r="K26" i="133"/>
  <c r="G53" i="133" s="1"/>
  <c r="K54" i="133" s="1"/>
  <c r="X17" i="133"/>
  <c r="AB17" i="133" s="1"/>
  <c r="AC17" i="133" s="1"/>
  <c r="X25" i="133"/>
  <c r="AB25" i="133" s="1"/>
  <c r="AC25" i="133" s="1"/>
  <c r="X22" i="133"/>
  <c r="AB22" i="133" s="1"/>
  <c r="AC22" i="133" s="1"/>
  <c r="X19" i="133"/>
  <c r="AB19" i="133" s="1"/>
  <c r="AC19" i="133" s="1"/>
  <c r="X16" i="133"/>
  <c r="AB16" i="133" s="1"/>
  <c r="AC16" i="133" s="1"/>
  <c r="X13" i="133"/>
  <c r="AB13" i="133" s="1"/>
  <c r="AC13" i="133" s="1"/>
  <c r="X12" i="133"/>
  <c r="AB12" i="133" s="1"/>
  <c r="X23" i="133"/>
  <c r="AB23" i="133" s="1"/>
  <c r="AC23" i="133" s="1"/>
  <c r="X20" i="133"/>
  <c r="AB20" i="133" s="1"/>
  <c r="AC20" i="133" s="1"/>
  <c r="X21" i="133"/>
  <c r="AB21" i="133" s="1"/>
  <c r="AC21" i="133" s="1"/>
  <c r="X18" i="133"/>
  <c r="AB18" i="133" s="1"/>
  <c r="AC18" i="133" s="1"/>
  <c r="X14" i="133"/>
  <c r="AB14" i="133" s="1"/>
  <c r="X10" i="133"/>
  <c r="X11" i="133"/>
  <c r="AB11" i="133" s="1"/>
  <c r="AC11" i="133" s="1"/>
  <c r="X24" i="133"/>
  <c r="AB24" i="133" s="1"/>
  <c r="AC24" i="133" s="1"/>
  <c r="X15" i="133"/>
  <c r="AB15" i="133" s="1"/>
  <c r="AC15" i="133" s="1"/>
  <c r="K69" i="133"/>
  <c r="L69" i="133" s="1"/>
  <c r="K77" i="133"/>
  <c r="K72" i="133"/>
  <c r="L72" i="133" s="1"/>
  <c r="K84" i="132"/>
  <c r="G56" i="132"/>
  <c r="K57" i="132" s="1"/>
  <c r="K70" i="132"/>
  <c r="L70" i="132" s="1"/>
  <c r="K59" i="132"/>
  <c r="L59" i="132" s="1"/>
  <c r="K78" i="132"/>
  <c r="L78" i="132" s="1"/>
  <c r="K67" i="132"/>
  <c r="L67" i="132" s="1"/>
  <c r="K71" i="132"/>
  <c r="L71" i="132" s="1"/>
  <c r="L44" i="132"/>
  <c r="M75" i="132"/>
  <c r="L50" i="132"/>
  <c r="L40" i="132"/>
  <c r="C50" i="131"/>
  <c r="K47" i="131"/>
  <c r="K78" i="131"/>
  <c r="L78" i="131" s="1"/>
  <c r="K67" i="131"/>
  <c r="L67" i="131" s="1"/>
  <c r="K71" i="131"/>
  <c r="L71" i="131" s="1"/>
  <c r="K70" i="131"/>
  <c r="L70" i="131" s="1"/>
  <c r="K59" i="131"/>
  <c r="L59" i="131" s="1"/>
  <c r="C48" i="131"/>
  <c r="K48" i="131" s="1"/>
  <c r="G56" i="131"/>
  <c r="K57" i="131" s="1"/>
  <c r="K84" i="131"/>
  <c r="L40" i="131"/>
  <c r="L50" i="131"/>
  <c r="C47" i="130"/>
  <c r="L10" i="130"/>
  <c r="L26" i="130" s="1"/>
  <c r="L44" i="130" s="1"/>
  <c r="K26" i="130"/>
  <c r="G53" i="130" s="1"/>
  <c r="K54" i="130" s="1"/>
  <c r="K84" i="130"/>
  <c r="G56" i="130"/>
  <c r="K57" i="130" s="1"/>
  <c r="L26" i="129"/>
  <c r="L44" i="129" s="1"/>
  <c r="C48" i="129"/>
  <c r="K48" i="129" s="1"/>
  <c r="C47" i="129"/>
  <c r="K84" i="129"/>
  <c r="G56" i="129"/>
  <c r="K57" i="129" s="1"/>
  <c r="C49" i="129"/>
  <c r="K49" i="129" s="1"/>
  <c r="K26" i="129"/>
  <c r="G53" i="129" s="1"/>
  <c r="K54" i="129" s="1"/>
  <c r="L50" i="128"/>
  <c r="C50" i="128"/>
  <c r="L44" i="128"/>
  <c r="K71" i="128"/>
  <c r="L71" i="128" s="1"/>
  <c r="K70" i="128"/>
  <c r="L70" i="128" s="1"/>
  <c r="K59" i="128"/>
  <c r="L59" i="128" s="1"/>
  <c r="K78" i="128"/>
  <c r="L78" i="128" s="1"/>
  <c r="K67" i="128"/>
  <c r="L67" i="128" s="1"/>
  <c r="K84" i="128"/>
  <c r="G56" i="128"/>
  <c r="K57" i="128" s="1"/>
  <c r="K26" i="127"/>
  <c r="G53" i="127" s="1"/>
  <c r="K54" i="127" s="1"/>
  <c r="C47" i="127"/>
  <c r="L10" i="127"/>
  <c r="L26" i="127" s="1"/>
  <c r="K84" i="127"/>
  <c r="G56" i="127"/>
  <c r="K57" i="127" s="1"/>
  <c r="L40" i="127"/>
  <c r="C49" i="126"/>
  <c r="K49" i="126" s="1"/>
  <c r="L44" i="126"/>
  <c r="K70" i="126"/>
  <c r="L70" i="126" s="1"/>
  <c r="K78" i="126"/>
  <c r="L78" i="126" s="1"/>
  <c r="K67" i="126"/>
  <c r="L67" i="126" s="1"/>
  <c r="K71" i="126"/>
  <c r="L71" i="126" s="1"/>
  <c r="K59" i="126"/>
  <c r="L59" i="126" s="1"/>
  <c r="K84" i="126"/>
  <c r="G56" i="126"/>
  <c r="K57" i="126" s="1"/>
  <c r="K47" i="126"/>
  <c r="C50" i="126"/>
  <c r="K59" i="125"/>
  <c r="L59" i="125" s="1"/>
  <c r="K78" i="125"/>
  <c r="L78" i="125" s="1"/>
  <c r="K67" i="125"/>
  <c r="L67" i="125" s="1"/>
  <c r="K70" i="125"/>
  <c r="L70" i="125" s="1"/>
  <c r="K71" i="125"/>
  <c r="L71" i="125" s="1"/>
  <c r="K69" i="125"/>
  <c r="L69" i="125" s="1"/>
  <c r="K77" i="125"/>
  <c r="L77" i="125" s="1"/>
  <c r="K72" i="125"/>
  <c r="L72" i="125" s="1"/>
  <c r="K47" i="125"/>
  <c r="L50" i="125" s="1"/>
  <c r="C50" i="125"/>
  <c r="L26" i="125"/>
  <c r="L44" i="125" s="1"/>
  <c r="X23" i="125"/>
  <c r="AB23" i="125" s="1"/>
  <c r="AC23" i="125" s="1"/>
  <c r="X20" i="125"/>
  <c r="AB20" i="125" s="1"/>
  <c r="AC20" i="125" s="1"/>
  <c r="X17" i="125"/>
  <c r="AB17" i="125" s="1"/>
  <c r="AC17" i="125" s="1"/>
  <c r="X19" i="125"/>
  <c r="AB19" i="125" s="1"/>
  <c r="AC19" i="125" s="1"/>
  <c r="X24" i="125"/>
  <c r="AB24" i="125" s="1"/>
  <c r="AC24" i="125" s="1"/>
  <c r="X21" i="125"/>
  <c r="AB21" i="125" s="1"/>
  <c r="AC21" i="125" s="1"/>
  <c r="X18" i="125"/>
  <c r="AB18" i="125" s="1"/>
  <c r="AC18" i="125" s="1"/>
  <c r="X15" i="125"/>
  <c r="AB15" i="125" s="1"/>
  <c r="AC15" i="125" s="1"/>
  <c r="X14" i="125"/>
  <c r="AB14" i="125" s="1"/>
  <c r="X11" i="125"/>
  <c r="AB11" i="125" s="1"/>
  <c r="AC11" i="125" s="1"/>
  <c r="X10" i="125"/>
  <c r="X25" i="125"/>
  <c r="AB25" i="125" s="1"/>
  <c r="AC25" i="125" s="1"/>
  <c r="X22" i="125"/>
  <c r="AB22" i="125" s="1"/>
  <c r="AC22" i="125" s="1"/>
  <c r="X16" i="125"/>
  <c r="AB16" i="125" s="1"/>
  <c r="AC16" i="125" s="1"/>
  <c r="X13" i="125"/>
  <c r="AB13" i="125" s="1"/>
  <c r="AC13" i="125" s="1"/>
  <c r="X12" i="125"/>
  <c r="AB12" i="125" s="1"/>
  <c r="C49" i="124"/>
  <c r="K49" i="124" s="1"/>
  <c r="K26" i="124"/>
  <c r="G53" i="124" s="1"/>
  <c r="K54" i="124" s="1"/>
  <c r="C48" i="124"/>
  <c r="K48" i="124" s="1"/>
  <c r="L26" i="124"/>
  <c r="L44" i="124" s="1"/>
  <c r="K84" i="124"/>
  <c r="G56" i="124"/>
  <c r="K57" i="124" s="1"/>
  <c r="L40" i="124"/>
  <c r="K47" i="124"/>
  <c r="C48" i="123"/>
  <c r="K48" i="123" s="1"/>
  <c r="C47" i="123"/>
  <c r="L10" i="123"/>
  <c r="L26" i="123" s="1"/>
  <c r="L44" i="123" s="1"/>
  <c r="K26" i="123"/>
  <c r="G53" i="123" s="1"/>
  <c r="K54" i="123" s="1"/>
  <c r="K69" i="123"/>
  <c r="L69" i="123" s="1"/>
  <c r="K72" i="123"/>
  <c r="L72" i="123" s="1"/>
  <c r="K77" i="123"/>
  <c r="L77" i="123" s="1"/>
  <c r="X23" i="123"/>
  <c r="AB23" i="123" s="1"/>
  <c r="AC23" i="123" s="1"/>
  <c r="X20" i="123"/>
  <c r="AB20" i="123" s="1"/>
  <c r="AC20" i="123" s="1"/>
  <c r="X17" i="123"/>
  <c r="AB17" i="123" s="1"/>
  <c r="AC17" i="123" s="1"/>
  <c r="X14" i="123"/>
  <c r="AB14" i="123" s="1"/>
  <c r="X24" i="123"/>
  <c r="AB24" i="123" s="1"/>
  <c r="AC24" i="123" s="1"/>
  <c r="X21" i="123"/>
  <c r="AB21" i="123" s="1"/>
  <c r="AC21" i="123" s="1"/>
  <c r="X15" i="123"/>
  <c r="AB15" i="123" s="1"/>
  <c r="AC15" i="123" s="1"/>
  <c r="X25" i="123"/>
  <c r="AB25" i="123" s="1"/>
  <c r="AC25" i="123" s="1"/>
  <c r="X22" i="123"/>
  <c r="AB22" i="123" s="1"/>
  <c r="AC22" i="123" s="1"/>
  <c r="X19" i="123"/>
  <c r="AB19" i="123" s="1"/>
  <c r="AC19" i="123" s="1"/>
  <c r="X16" i="123"/>
  <c r="AB16" i="123" s="1"/>
  <c r="AC16" i="123" s="1"/>
  <c r="X13" i="123"/>
  <c r="AB13" i="123" s="1"/>
  <c r="AC13" i="123" s="1"/>
  <c r="X12" i="123"/>
  <c r="AB12" i="123" s="1"/>
  <c r="X18" i="123"/>
  <c r="AB18" i="123" s="1"/>
  <c r="AC18" i="123" s="1"/>
  <c r="X11" i="123"/>
  <c r="AB11" i="123" s="1"/>
  <c r="AC11" i="123" s="1"/>
  <c r="X10" i="123"/>
  <c r="K26" i="122"/>
  <c r="G53" i="122" s="1"/>
  <c r="K54" i="122" s="1"/>
  <c r="C49" i="122"/>
  <c r="K49" i="122" s="1"/>
  <c r="K47" i="122"/>
  <c r="K84" i="122"/>
  <c r="G56" i="122"/>
  <c r="K57" i="122" s="1"/>
  <c r="L26" i="122"/>
  <c r="L44" i="122" s="1"/>
  <c r="K70" i="121"/>
  <c r="L70" i="121" s="1"/>
  <c r="K78" i="121"/>
  <c r="L78" i="121" s="1"/>
  <c r="K67" i="121"/>
  <c r="L67" i="121" s="1"/>
  <c r="K59" i="121"/>
  <c r="L59" i="121" s="1"/>
  <c r="K71" i="121"/>
  <c r="L71" i="121" s="1"/>
  <c r="X23" i="121"/>
  <c r="AB23" i="121" s="1"/>
  <c r="AC23" i="121" s="1"/>
  <c r="X20" i="121"/>
  <c r="AB20" i="121" s="1"/>
  <c r="AC20" i="121" s="1"/>
  <c r="X17" i="121"/>
  <c r="AB17" i="121" s="1"/>
  <c r="AC17" i="121" s="1"/>
  <c r="X22" i="121"/>
  <c r="AB22" i="121" s="1"/>
  <c r="AC22" i="121" s="1"/>
  <c r="X24" i="121"/>
  <c r="AB24" i="121" s="1"/>
  <c r="AC24" i="121" s="1"/>
  <c r="X21" i="121"/>
  <c r="AB21" i="121" s="1"/>
  <c r="AC21" i="121" s="1"/>
  <c r="X18" i="121"/>
  <c r="AB18" i="121" s="1"/>
  <c r="AC18" i="121" s="1"/>
  <c r="X15" i="121"/>
  <c r="AB15" i="121" s="1"/>
  <c r="AC15" i="121" s="1"/>
  <c r="X14" i="121"/>
  <c r="AB14" i="121" s="1"/>
  <c r="X11" i="121"/>
  <c r="AB11" i="121" s="1"/>
  <c r="AC11" i="121" s="1"/>
  <c r="X10" i="121"/>
  <c r="X16" i="121"/>
  <c r="AB16" i="121" s="1"/>
  <c r="AC16" i="121" s="1"/>
  <c r="X13" i="121"/>
  <c r="AB13" i="121" s="1"/>
  <c r="AC13" i="121" s="1"/>
  <c r="X12" i="121"/>
  <c r="AB12" i="121" s="1"/>
  <c r="X25" i="121"/>
  <c r="AB25" i="121" s="1"/>
  <c r="AC25" i="121" s="1"/>
  <c r="X19" i="121"/>
  <c r="AB19" i="121" s="1"/>
  <c r="AC19" i="121" s="1"/>
  <c r="K69" i="121"/>
  <c r="L69" i="121" s="1"/>
  <c r="K72" i="121"/>
  <c r="L72" i="121" s="1"/>
  <c r="K77" i="121"/>
  <c r="L77" i="121" s="1"/>
  <c r="K47" i="121"/>
  <c r="L50" i="121" s="1"/>
  <c r="C50" i="121"/>
  <c r="L26" i="121"/>
  <c r="L44" i="121" s="1"/>
  <c r="G56" i="120"/>
  <c r="K57" i="120" s="1"/>
  <c r="L40" i="120"/>
  <c r="K84" i="120"/>
  <c r="K26" i="120"/>
  <c r="G53" i="120" s="1"/>
  <c r="K54" i="120" s="1"/>
  <c r="C47" i="120"/>
  <c r="L10" i="120"/>
  <c r="L26" i="120" s="1"/>
  <c r="L44" i="120" s="1"/>
  <c r="K70" i="119"/>
  <c r="L70" i="119" s="1"/>
  <c r="K59" i="119"/>
  <c r="L59" i="119" s="1"/>
  <c r="K78" i="119"/>
  <c r="L78" i="119" s="1"/>
  <c r="K67" i="119"/>
  <c r="L67" i="119" s="1"/>
  <c r="K71" i="119"/>
  <c r="L71" i="119" s="1"/>
  <c r="C49" i="119"/>
  <c r="K49" i="119" s="1"/>
  <c r="L50" i="119" s="1"/>
  <c r="L26" i="119"/>
  <c r="L44" i="119" s="1"/>
  <c r="C48" i="119"/>
  <c r="K48" i="119" s="1"/>
  <c r="K84" i="119"/>
  <c r="G56" i="119"/>
  <c r="K57" i="119" s="1"/>
  <c r="L40" i="119"/>
  <c r="K47" i="119"/>
  <c r="C50" i="119"/>
  <c r="K69" i="118"/>
  <c r="L69" i="118" s="1"/>
  <c r="K72" i="118"/>
  <c r="L72" i="118" s="1"/>
  <c r="K77" i="118"/>
  <c r="L77" i="118" s="1"/>
  <c r="K47" i="118"/>
  <c r="L50" i="118" s="1"/>
  <c r="C50" i="118"/>
  <c r="L26" i="118"/>
  <c r="L44" i="118" s="1"/>
  <c r="K59" i="118"/>
  <c r="L59" i="118" s="1"/>
  <c r="K78" i="118"/>
  <c r="L78" i="118" s="1"/>
  <c r="K67" i="118"/>
  <c r="L67" i="118" s="1"/>
  <c r="K70" i="118"/>
  <c r="L70" i="118" s="1"/>
  <c r="K71" i="118"/>
  <c r="L71" i="118" s="1"/>
  <c r="X23" i="118"/>
  <c r="AB23" i="118" s="1"/>
  <c r="AC23" i="118" s="1"/>
  <c r="X20" i="118"/>
  <c r="AB20" i="118" s="1"/>
  <c r="AC20" i="118" s="1"/>
  <c r="X17" i="118"/>
  <c r="AB17" i="118" s="1"/>
  <c r="AC17" i="118" s="1"/>
  <c r="X25" i="118"/>
  <c r="AB25" i="118" s="1"/>
  <c r="AC25" i="118" s="1"/>
  <c r="X13" i="118"/>
  <c r="AB13" i="118" s="1"/>
  <c r="AC13" i="118" s="1"/>
  <c r="X24" i="118"/>
  <c r="AB24" i="118" s="1"/>
  <c r="AC24" i="118" s="1"/>
  <c r="X21" i="118"/>
  <c r="AB21" i="118" s="1"/>
  <c r="AC21" i="118" s="1"/>
  <c r="X18" i="118"/>
  <c r="AB18" i="118" s="1"/>
  <c r="AC18" i="118" s="1"/>
  <c r="X15" i="118"/>
  <c r="AB15" i="118" s="1"/>
  <c r="AC15" i="118" s="1"/>
  <c r="X14" i="118"/>
  <c r="AB14" i="118" s="1"/>
  <c r="X11" i="118"/>
  <c r="AB11" i="118" s="1"/>
  <c r="AC11" i="118" s="1"/>
  <c r="X10" i="118"/>
  <c r="X19" i="118"/>
  <c r="AB19" i="118" s="1"/>
  <c r="AC19" i="118" s="1"/>
  <c r="X16" i="118"/>
  <c r="AB16" i="118" s="1"/>
  <c r="AC16" i="118" s="1"/>
  <c r="X12" i="118"/>
  <c r="AB12" i="118" s="1"/>
  <c r="X22" i="118"/>
  <c r="AB22" i="118" s="1"/>
  <c r="AC22" i="118" s="1"/>
  <c r="K47" i="117"/>
  <c r="K84" i="117"/>
  <c r="G56" i="117"/>
  <c r="K57" i="117" s="1"/>
  <c r="C49" i="117"/>
  <c r="K49" i="117" s="1"/>
  <c r="L50" i="117" s="1"/>
  <c r="K59" i="117"/>
  <c r="L59" i="117" s="1"/>
  <c r="K78" i="117"/>
  <c r="L78" i="117" s="1"/>
  <c r="K67" i="117"/>
  <c r="L67" i="117" s="1"/>
  <c r="K71" i="117"/>
  <c r="L71" i="117" s="1"/>
  <c r="K70" i="117"/>
  <c r="L70" i="117" s="1"/>
  <c r="L26" i="117"/>
  <c r="L44" i="117" s="1"/>
  <c r="C48" i="117"/>
  <c r="K48" i="117" s="1"/>
  <c r="K84" i="116"/>
  <c r="G56" i="116"/>
  <c r="K57" i="116" s="1"/>
  <c r="L40" i="116"/>
  <c r="L13" i="116"/>
  <c r="C48" i="116"/>
  <c r="K48" i="116" s="1"/>
  <c r="K26" i="116"/>
  <c r="G53" i="116" s="1"/>
  <c r="K54" i="116" s="1"/>
  <c r="C47" i="116"/>
  <c r="L10" i="116"/>
  <c r="L26" i="116" s="1"/>
  <c r="K47" i="115"/>
  <c r="K69" i="115"/>
  <c r="L69" i="115" s="1"/>
  <c r="K72" i="115"/>
  <c r="L72" i="115" s="1"/>
  <c r="K77" i="115"/>
  <c r="L77" i="115" s="1"/>
  <c r="X23" i="115"/>
  <c r="AB23" i="115" s="1"/>
  <c r="AC23" i="115" s="1"/>
  <c r="X20" i="115"/>
  <c r="AB20" i="115" s="1"/>
  <c r="AC20" i="115" s="1"/>
  <c r="X17" i="115"/>
  <c r="AB17" i="115" s="1"/>
  <c r="AC17" i="115" s="1"/>
  <c r="X19" i="115"/>
  <c r="AB19" i="115" s="1"/>
  <c r="AC19" i="115" s="1"/>
  <c r="X12" i="115"/>
  <c r="AB12" i="115" s="1"/>
  <c r="X24" i="115"/>
  <c r="AB24" i="115" s="1"/>
  <c r="AC24" i="115" s="1"/>
  <c r="X21" i="115"/>
  <c r="AB21" i="115" s="1"/>
  <c r="AC21" i="115" s="1"/>
  <c r="X18" i="115"/>
  <c r="AB18" i="115" s="1"/>
  <c r="AC18" i="115" s="1"/>
  <c r="X15" i="115"/>
  <c r="AB15" i="115" s="1"/>
  <c r="AC15" i="115" s="1"/>
  <c r="X14" i="115"/>
  <c r="AB14" i="115" s="1"/>
  <c r="X11" i="115"/>
  <c r="AB11" i="115" s="1"/>
  <c r="AC11" i="115" s="1"/>
  <c r="X10" i="115"/>
  <c r="X25" i="115"/>
  <c r="AB25" i="115" s="1"/>
  <c r="AC25" i="115" s="1"/>
  <c r="X22" i="115"/>
  <c r="AB22" i="115" s="1"/>
  <c r="AC22" i="115" s="1"/>
  <c r="X13" i="115"/>
  <c r="AB13" i="115" s="1"/>
  <c r="AC13" i="115" s="1"/>
  <c r="X16" i="115"/>
  <c r="AB16" i="115" s="1"/>
  <c r="AC16" i="115" s="1"/>
  <c r="K78" i="115"/>
  <c r="L78" i="115" s="1"/>
  <c r="K67" i="115"/>
  <c r="L67" i="115" s="1"/>
  <c r="K70" i="115"/>
  <c r="L70" i="115" s="1"/>
  <c r="K59" i="115"/>
  <c r="L59" i="115" s="1"/>
  <c r="K71" i="115"/>
  <c r="L71" i="115" s="1"/>
  <c r="L13" i="115"/>
  <c r="L26" i="115" s="1"/>
  <c r="L44" i="115" s="1"/>
  <c r="C48" i="115"/>
  <c r="K48" i="115" s="1"/>
  <c r="L50" i="115" s="1"/>
  <c r="K84" i="114"/>
  <c r="G56" i="114"/>
  <c r="K57" i="114" s="1"/>
  <c r="L40" i="114"/>
  <c r="K26" i="114"/>
  <c r="G53" i="114" s="1"/>
  <c r="K54" i="114" s="1"/>
  <c r="C47" i="114"/>
  <c r="L10" i="114"/>
  <c r="L26" i="114" s="1"/>
  <c r="L44" i="114" s="1"/>
  <c r="K47" i="113"/>
  <c r="C50" i="113"/>
  <c r="K78" i="113"/>
  <c r="L78" i="113" s="1"/>
  <c r="K67" i="113"/>
  <c r="L67" i="113" s="1"/>
  <c r="K70" i="113"/>
  <c r="L70" i="113" s="1"/>
  <c r="K59" i="113"/>
  <c r="L59" i="113" s="1"/>
  <c r="K71" i="113"/>
  <c r="L71" i="113" s="1"/>
  <c r="K84" i="113"/>
  <c r="G56" i="113"/>
  <c r="K57" i="113" s="1"/>
  <c r="L44" i="113"/>
  <c r="L50" i="113"/>
  <c r="L26" i="112"/>
  <c r="L44" i="112" s="1"/>
  <c r="L50" i="112"/>
  <c r="K47" i="112"/>
  <c r="C50" i="112"/>
  <c r="K84" i="112"/>
  <c r="G56" i="112"/>
  <c r="K57" i="112" s="1"/>
  <c r="K84" i="111"/>
  <c r="G56" i="111"/>
  <c r="K57" i="111" s="1"/>
  <c r="L40" i="111"/>
  <c r="L13" i="111"/>
  <c r="C48" i="111"/>
  <c r="K48" i="111" s="1"/>
  <c r="K26" i="111"/>
  <c r="G53" i="111" s="1"/>
  <c r="K54" i="111" s="1"/>
  <c r="C47" i="111"/>
  <c r="L10" i="111"/>
  <c r="K26" i="110"/>
  <c r="G53" i="110" s="1"/>
  <c r="K54" i="110" s="1"/>
  <c r="K47" i="110"/>
  <c r="K84" i="110"/>
  <c r="G56" i="110"/>
  <c r="K57" i="110" s="1"/>
  <c r="C49" i="110"/>
  <c r="K49" i="110" s="1"/>
  <c r="L50" i="110" s="1"/>
  <c r="L40" i="110"/>
  <c r="L44" i="110" s="1"/>
  <c r="K26" i="109"/>
  <c r="G53" i="109" s="1"/>
  <c r="K54" i="109" s="1"/>
  <c r="K84" i="109"/>
  <c r="G56" i="109"/>
  <c r="K57" i="109" s="1"/>
  <c r="L26" i="109"/>
  <c r="L44" i="109" s="1"/>
  <c r="C48" i="109"/>
  <c r="K48" i="109" s="1"/>
  <c r="L50" i="109" s="1"/>
  <c r="K47" i="109"/>
  <c r="K72" i="108"/>
  <c r="L72" i="108" s="1"/>
  <c r="K77" i="108"/>
  <c r="K69" i="108"/>
  <c r="L69" i="108" s="1"/>
  <c r="C49" i="108"/>
  <c r="K49" i="108" s="1"/>
  <c r="L11" i="108"/>
  <c r="L26" i="108" s="1"/>
  <c r="L44" i="108" s="1"/>
  <c r="C47" i="108"/>
  <c r="K26" i="108"/>
  <c r="G53" i="108" s="1"/>
  <c r="K54" i="108" s="1"/>
  <c r="X24" i="108"/>
  <c r="AB24" i="108" s="1"/>
  <c r="AC24" i="108" s="1"/>
  <c r="X21" i="108"/>
  <c r="AB21" i="108" s="1"/>
  <c r="AC21" i="108" s="1"/>
  <c r="X18" i="108"/>
  <c r="AB18" i="108" s="1"/>
  <c r="AC18" i="108" s="1"/>
  <c r="X15" i="108"/>
  <c r="AB15" i="108" s="1"/>
  <c r="AC15" i="108" s="1"/>
  <c r="X14" i="108"/>
  <c r="AB14" i="108" s="1"/>
  <c r="X11" i="108"/>
  <c r="AB11" i="108" s="1"/>
  <c r="AC11" i="108" s="1"/>
  <c r="X10" i="108"/>
  <c r="X25" i="108"/>
  <c r="AB25" i="108" s="1"/>
  <c r="AC25" i="108" s="1"/>
  <c r="X22" i="108"/>
  <c r="AB22" i="108" s="1"/>
  <c r="AC22" i="108" s="1"/>
  <c r="X19" i="108"/>
  <c r="AB19" i="108" s="1"/>
  <c r="AC19" i="108" s="1"/>
  <c r="X16" i="108"/>
  <c r="AB16" i="108" s="1"/>
  <c r="AC16" i="108" s="1"/>
  <c r="X13" i="108"/>
  <c r="AB13" i="108" s="1"/>
  <c r="AC13" i="108" s="1"/>
  <c r="X12" i="108"/>
  <c r="AB12" i="108" s="1"/>
  <c r="X23" i="108"/>
  <c r="AB23" i="108" s="1"/>
  <c r="AC23" i="108" s="1"/>
  <c r="X20" i="108"/>
  <c r="AB20" i="108" s="1"/>
  <c r="AC20" i="108" s="1"/>
  <c r="X17" i="108"/>
  <c r="AB17" i="108" s="1"/>
  <c r="AC17" i="108" s="1"/>
  <c r="L50" i="107"/>
  <c r="X10" i="107"/>
  <c r="X11" i="107"/>
  <c r="AB11" i="107" s="1"/>
  <c r="AC11" i="107" s="1"/>
  <c r="X14" i="107"/>
  <c r="AB14" i="107" s="1"/>
  <c r="X15" i="107"/>
  <c r="AB15" i="107" s="1"/>
  <c r="AC15" i="107" s="1"/>
  <c r="X18" i="107"/>
  <c r="AB18" i="107" s="1"/>
  <c r="AC18" i="107" s="1"/>
  <c r="X21" i="107"/>
  <c r="AB21" i="107" s="1"/>
  <c r="AC21" i="107" s="1"/>
  <c r="X24" i="107"/>
  <c r="AB24" i="107" s="1"/>
  <c r="AC24" i="107" s="1"/>
  <c r="X12" i="107"/>
  <c r="AB12" i="107" s="1"/>
  <c r="X13" i="107"/>
  <c r="AB13" i="107" s="1"/>
  <c r="AC13" i="107" s="1"/>
  <c r="X19" i="107"/>
  <c r="AB19" i="107" s="1"/>
  <c r="AC19" i="107" s="1"/>
  <c r="X17" i="107"/>
  <c r="AB17" i="107" s="1"/>
  <c r="AC17" i="107" s="1"/>
  <c r="X20" i="107"/>
  <c r="AB20" i="107" s="1"/>
  <c r="AC20" i="107" s="1"/>
  <c r="X23" i="107"/>
  <c r="AB23" i="107" s="1"/>
  <c r="AC23" i="107" s="1"/>
  <c r="X16" i="107"/>
  <c r="AB16" i="107" s="1"/>
  <c r="AC16" i="107" s="1"/>
  <c r="X22" i="107"/>
  <c r="AB22" i="107" s="1"/>
  <c r="AC22" i="107" s="1"/>
  <c r="X25" i="107"/>
  <c r="AB25" i="107" s="1"/>
  <c r="AC25" i="107" s="1"/>
  <c r="C50" i="107"/>
  <c r="K72" i="107"/>
  <c r="L72" i="107" s="1"/>
  <c r="K69" i="107"/>
  <c r="L69" i="107" s="1"/>
  <c r="K77" i="107"/>
  <c r="L77" i="107" s="1"/>
  <c r="K67" i="107"/>
  <c r="L67" i="107" s="1"/>
  <c r="K59" i="107"/>
  <c r="L59" i="107" s="1"/>
  <c r="K71" i="107"/>
  <c r="L71" i="107" s="1"/>
  <c r="C49" i="106"/>
  <c r="K49" i="106" s="1"/>
  <c r="G26" i="106"/>
  <c r="K26" i="106"/>
  <c r="G53" i="106" s="1"/>
  <c r="K54" i="106" s="1"/>
  <c r="C47" i="106"/>
  <c r="L10" i="106"/>
  <c r="L26" i="106" s="1"/>
  <c r="K26" i="105"/>
  <c r="G53" i="105" s="1"/>
  <c r="K54" i="105" s="1"/>
  <c r="C47" i="105"/>
  <c r="L10" i="105"/>
  <c r="L26" i="105" s="1"/>
  <c r="L44" i="105" s="1"/>
  <c r="X24" i="105"/>
  <c r="AB24" i="105" s="1"/>
  <c r="AC24" i="105" s="1"/>
  <c r="X21" i="105"/>
  <c r="AB21" i="105" s="1"/>
  <c r="AC21" i="105" s="1"/>
  <c r="X18" i="105"/>
  <c r="AB18" i="105" s="1"/>
  <c r="AC18" i="105" s="1"/>
  <c r="X15" i="105"/>
  <c r="AB15" i="105" s="1"/>
  <c r="AC15" i="105" s="1"/>
  <c r="X14" i="105"/>
  <c r="AB14" i="105" s="1"/>
  <c r="X11" i="105"/>
  <c r="AB11" i="105" s="1"/>
  <c r="AC11" i="105" s="1"/>
  <c r="X10" i="105"/>
  <c r="X20" i="105"/>
  <c r="AB20" i="105" s="1"/>
  <c r="AC20" i="105" s="1"/>
  <c r="X23" i="105"/>
  <c r="AB23" i="105" s="1"/>
  <c r="AC23" i="105" s="1"/>
  <c r="X17" i="105"/>
  <c r="AB17" i="105" s="1"/>
  <c r="AC17" i="105" s="1"/>
  <c r="X25" i="105"/>
  <c r="AB25" i="105" s="1"/>
  <c r="AC25" i="105" s="1"/>
  <c r="X22" i="105"/>
  <c r="AB22" i="105" s="1"/>
  <c r="AC22" i="105" s="1"/>
  <c r="X19" i="105"/>
  <c r="AB19" i="105" s="1"/>
  <c r="AC19" i="105" s="1"/>
  <c r="X16" i="105"/>
  <c r="AB16" i="105" s="1"/>
  <c r="AC16" i="105" s="1"/>
  <c r="X13" i="105"/>
  <c r="AB13" i="105" s="1"/>
  <c r="AC13" i="105" s="1"/>
  <c r="X12" i="105"/>
  <c r="AB12" i="105" s="1"/>
  <c r="K72" i="105"/>
  <c r="L72" i="105" s="1"/>
  <c r="K69" i="105"/>
  <c r="L69" i="105" s="1"/>
  <c r="K77" i="105"/>
  <c r="L77" i="105" s="1"/>
  <c r="C48" i="105"/>
  <c r="K48" i="105" s="1"/>
  <c r="M86" i="34"/>
  <c r="M86" i="35"/>
  <c r="M86" i="36"/>
  <c r="M86" i="38"/>
  <c r="M86" i="39"/>
  <c r="M86" i="49"/>
  <c r="M86" i="53"/>
  <c r="M86" i="54"/>
  <c r="M86" i="59"/>
  <c r="M86" i="60"/>
  <c r="M86" i="62"/>
  <c r="M86" i="65"/>
  <c r="M86" i="70"/>
  <c r="M86" i="33"/>
  <c r="L26" i="138" l="1"/>
  <c r="L44" i="138" s="1"/>
  <c r="L44" i="131"/>
  <c r="L26" i="111"/>
  <c r="K70" i="107"/>
  <c r="L70" i="107" s="1"/>
  <c r="L82" i="107" s="1"/>
  <c r="K47" i="139"/>
  <c r="L50" i="139" s="1"/>
  <c r="C50" i="139"/>
  <c r="L44" i="139"/>
  <c r="K67" i="140"/>
  <c r="L67" i="140" s="1"/>
  <c r="K78" i="140"/>
  <c r="L78" i="140" s="1"/>
  <c r="K71" i="140"/>
  <c r="L71" i="140" s="1"/>
  <c r="K59" i="140"/>
  <c r="L59" i="140" s="1"/>
  <c r="L82" i="140" s="1"/>
  <c r="K70" i="140"/>
  <c r="L70" i="140" s="1"/>
  <c r="W49" i="138"/>
  <c r="AB49" i="138" s="1"/>
  <c r="AC14" i="138"/>
  <c r="K78" i="138"/>
  <c r="L78" i="138" s="1"/>
  <c r="K67" i="138"/>
  <c r="L67" i="138" s="1"/>
  <c r="K71" i="138"/>
  <c r="L71" i="138" s="1"/>
  <c r="K59" i="138"/>
  <c r="L59" i="138" s="1"/>
  <c r="K70" i="138"/>
  <c r="L70" i="138" s="1"/>
  <c r="X23" i="139"/>
  <c r="AB23" i="139" s="1"/>
  <c r="AC23" i="139" s="1"/>
  <c r="X24" i="139"/>
  <c r="AB24" i="139" s="1"/>
  <c r="AC24" i="139" s="1"/>
  <c r="X21" i="139"/>
  <c r="AB21" i="139" s="1"/>
  <c r="AC21" i="139" s="1"/>
  <c r="X18" i="139"/>
  <c r="AB18" i="139" s="1"/>
  <c r="AC18" i="139" s="1"/>
  <c r="X15" i="139"/>
  <c r="AB15" i="139" s="1"/>
  <c r="AC15" i="139" s="1"/>
  <c r="X14" i="139"/>
  <c r="AB14" i="139" s="1"/>
  <c r="X11" i="139"/>
  <c r="AB11" i="139" s="1"/>
  <c r="AC11" i="139" s="1"/>
  <c r="X10" i="139"/>
  <c r="X20" i="139"/>
  <c r="AB20" i="139" s="1"/>
  <c r="AC20" i="139" s="1"/>
  <c r="X17" i="139"/>
  <c r="AB17" i="139" s="1"/>
  <c r="AC17" i="139" s="1"/>
  <c r="X16" i="139"/>
  <c r="AB16" i="139" s="1"/>
  <c r="AC16" i="139" s="1"/>
  <c r="X25" i="139"/>
  <c r="AB25" i="139" s="1"/>
  <c r="AC25" i="139" s="1"/>
  <c r="X22" i="139"/>
  <c r="AB22" i="139" s="1"/>
  <c r="AC22" i="139" s="1"/>
  <c r="X13" i="139"/>
  <c r="AB13" i="139" s="1"/>
  <c r="AC13" i="139" s="1"/>
  <c r="X12" i="139"/>
  <c r="AB12" i="139" s="1"/>
  <c r="X19" i="139"/>
  <c r="AB19" i="139" s="1"/>
  <c r="AC19" i="139" s="1"/>
  <c r="X24" i="137"/>
  <c r="AB24" i="137" s="1"/>
  <c r="AC24" i="137" s="1"/>
  <c r="X21" i="137"/>
  <c r="AB21" i="137" s="1"/>
  <c r="AC21" i="137" s="1"/>
  <c r="X18" i="137"/>
  <c r="AB18" i="137" s="1"/>
  <c r="AC18" i="137" s="1"/>
  <c r="X15" i="137"/>
  <c r="AB15" i="137" s="1"/>
  <c r="AC15" i="137" s="1"/>
  <c r="X14" i="137"/>
  <c r="AB14" i="137" s="1"/>
  <c r="X11" i="137"/>
  <c r="AB11" i="137" s="1"/>
  <c r="AC11" i="137" s="1"/>
  <c r="X10" i="137"/>
  <c r="X23" i="137"/>
  <c r="AB23" i="137" s="1"/>
  <c r="AC23" i="137" s="1"/>
  <c r="X20" i="137"/>
  <c r="AB20" i="137" s="1"/>
  <c r="AC20" i="137" s="1"/>
  <c r="X17" i="137"/>
  <c r="AB17" i="137" s="1"/>
  <c r="AC17" i="137" s="1"/>
  <c r="X13" i="137"/>
  <c r="AB13" i="137" s="1"/>
  <c r="AC13" i="137" s="1"/>
  <c r="X12" i="137"/>
  <c r="AB12" i="137" s="1"/>
  <c r="X19" i="137"/>
  <c r="AB19" i="137" s="1"/>
  <c r="AC19" i="137" s="1"/>
  <c r="X16" i="137"/>
  <c r="AB16" i="137" s="1"/>
  <c r="AC16" i="137" s="1"/>
  <c r="X25" i="137"/>
  <c r="AB25" i="137" s="1"/>
  <c r="AC25" i="137" s="1"/>
  <c r="X22" i="137"/>
  <c r="AB22" i="137" s="1"/>
  <c r="AC22" i="137" s="1"/>
  <c r="L50" i="140"/>
  <c r="X24" i="136"/>
  <c r="AB24" i="136" s="1"/>
  <c r="AC24" i="136" s="1"/>
  <c r="X21" i="136"/>
  <c r="AB21" i="136" s="1"/>
  <c r="AC21" i="136" s="1"/>
  <c r="X18" i="136"/>
  <c r="AB18" i="136" s="1"/>
  <c r="AC18" i="136" s="1"/>
  <c r="X15" i="136"/>
  <c r="AB15" i="136" s="1"/>
  <c r="AC15" i="136" s="1"/>
  <c r="X14" i="136"/>
  <c r="AB14" i="136" s="1"/>
  <c r="X11" i="136"/>
  <c r="AB11" i="136" s="1"/>
  <c r="AC11" i="136" s="1"/>
  <c r="X10" i="136"/>
  <c r="X25" i="136"/>
  <c r="AB25" i="136" s="1"/>
  <c r="AC25" i="136" s="1"/>
  <c r="X22" i="136"/>
  <c r="AB22" i="136" s="1"/>
  <c r="AC22" i="136" s="1"/>
  <c r="X16" i="136"/>
  <c r="AB16" i="136" s="1"/>
  <c r="AC16" i="136" s="1"/>
  <c r="X20" i="136"/>
  <c r="AB20" i="136" s="1"/>
  <c r="AC20" i="136" s="1"/>
  <c r="X17" i="136"/>
  <c r="AB17" i="136" s="1"/>
  <c r="AC17" i="136" s="1"/>
  <c r="X19" i="136"/>
  <c r="AB19" i="136" s="1"/>
  <c r="AC19" i="136" s="1"/>
  <c r="X13" i="136"/>
  <c r="AB13" i="136" s="1"/>
  <c r="AC13" i="136" s="1"/>
  <c r="X12" i="136"/>
  <c r="AB12" i="136" s="1"/>
  <c r="X23" i="136"/>
  <c r="AB23" i="136" s="1"/>
  <c r="AC23" i="136" s="1"/>
  <c r="X24" i="140"/>
  <c r="AB24" i="140" s="1"/>
  <c r="AC24" i="140" s="1"/>
  <c r="X21" i="140"/>
  <c r="AB21" i="140" s="1"/>
  <c r="AC21" i="140" s="1"/>
  <c r="X18" i="140"/>
  <c r="AB18" i="140" s="1"/>
  <c r="AC18" i="140" s="1"/>
  <c r="X22" i="140"/>
  <c r="AB22" i="140" s="1"/>
  <c r="AC22" i="140" s="1"/>
  <c r="X15" i="140"/>
  <c r="AB15" i="140" s="1"/>
  <c r="AC15" i="140" s="1"/>
  <c r="X23" i="140"/>
  <c r="AB23" i="140" s="1"/>
  <c r="AC23" i="140" s="1"/>
  <c r="X19" i="140"/>
  <c r="AB19" i="140" s="1"/>
  <c r="AC19" i="140" s="1"/>
  <c r="X12" i="140"/>
  <c r="AB12" i="140" s="1"/>
  <c r="X25" i="140"/>
  <c r="AB25" i="140" s="1"/>
  <c r="AC25" i="140" s="1"/>
  <c r="X16" i="140"/>
  <c r="AB16" i="140" s="1"/>
  <c r="AC16" i="140" s="1"/>
  <c r="X10" i="140"/>
  <c r="X17" i="140"/>
  <c r="AB17" i="140" s="1"/>
  <c r="AC17" i="140" s="1"/>
  <c r="X11" i="140"/>
  <c r="AB11" i="140" s="1"/>
  <c r="AC11" i="140" s="1"/>
  <c r="X20" i="140"/>
  <c r="AB20" i="140" s="1"/>
  <c r="AC20" i="140" s="1"/>
  <c r="X14" i="140"/>
  <c r="AB14" i="140" s="1"/>
  <c r="X13" i="140"/>
  <c r="AB13" i="140" s="1"/>
  <c r="AC13" i="140" s="1"/>
  <c r="K78" i="141"/>
  <c r="L78" i="141" s="1"/>
  <c r="K67" i="141"/>
  <c r="L67" i="141" s="1"/>
  <c r="K71" i="141"/>
  <c r="L71" i="141" s="1"/>
  <c r="K59" i="141"/>
  <c r="L59" i="141" s="1"/>
  <c r="L82" i="141" s="1"/>
  <c r="K70" i="141"/>
  <c r="L70" i="141" s="1"/>
  <c r="AC12" i="138"/>
  <c r="W48" i="138"/>
  <c r="AB48" i="138" s="1"/>
  <c r="X24" i="141"/>
  <c r="AB24" i="141" s="1"/>
  <c r="AC24" i="141" s="1"/>
  <c r="X21" i="141"/>
  <c r="AB21" i="141" s="1"/>
  <c r="AC21" i="141" s="1"/>
  <c r="X18" i="141"/>
  <c r="AB18" i="141" s="1"/>
  <c r="AC18" i="141" s="1"/>
  <c r="X15" i="141"/>
  <c r="AB15" i="141" s="1"/>
  <c r="AC15" i="141" s="1"/>
  <c r="X14" i="141"/>
  <c r="AB14" i="141" s="1"/>
  <c r="X11" i="141"/>
  <c r="AB11" i="141" s="1"/>
  <c r="AC11" i="141" s="1"/>
  <c r="X10" i="141"/>
  <c r="X23" i="141"/>
  <c r="AB23" i="141" s="1"/>
  <c r="AC23" i="141" s="1"/>
  <c r="X19" i="141"/>
  <c r="AB19" i="141" s="1"/>
  <c r="AC19" i="141" s="1"/>
  <c r="X20" i="141"/>
  <c r="AB20" i="141" s="1"/>
  <c r="AC20" i="141" s="1"/>
  <c r="X16" i="141"/>
  <c r="AB16" i="141" s="1"/>
  <c r="AC16" i="141" s="1"/>
  <c r="X22" i="141"/>
  <c r="AB22" i="141" s="1"/>
  <c r="AC22" i="141" s="1"/>
  <c r="X13" i="141"/>
  <c r="AB13" i="141" s="1"/>
  <c r="AC13" i="141" s="1"/>
  <c r="X12" i="141"/>
  <c r="AB12" i="141" s="1"/>
  <c r="X17" i="141"/>
  <c r="AB17" i="141" s="1"/>
  <c r="AC17" i="141" s="1"/>
  <c r="X25" i="141"/>
  <c r="AB25" i="141" s="1"/>
  <c r="AC25" i="141" s="1"/>
  <c r="L44" i="136"/>
  <c r="AB10" i="138"/>
  <c r="X26" i="138"/>
  <c r="K78" i="137"/>
  <c r="L78" i="137" s="1"/>
  <c r="K67" i="137"/>
  <c r="L67" i="137" s="1"/>
  <c r="K71" i="137"/>
  <c r="L71" i="137" s="1"/>
  <c r="K70" i="137"/>
  <c r="L70" i="137" s="1"/>
  <c r="K59" i="137"/>
  <c r="L59" i="137" s="1"/>
  <c r="C50" i="141"/>
  <c r="K69" i="136"/>
  <c r="L69" i="136" s="1"/>
  <c r="K72" i="136"/>
  <c r="L72" i="136" s="1"/>
  <c r="K77" i="136"/>
  <c r="L77" i="136" s="1"/>
  <c r="K72" i="140"/>
  <c r="L72" i="140" s="1"/>
  <c r="K77" i="140"/>
  <c r="K69" i="140"/>
  <c r="L69" i="140" s="1"/>
  <c r="C50" i="138"/>
  <c r="K47" i="138"/>
  <c r="L50" i="138" s="1"/>
  <c r="L82" i="138" s="1"/>
  <c r="K69" i="139"/>
  <c r="L69" i="139" s="1"/>
  <c r="K72" i="139"/>
  <c r="L72" i="139" s="1"/>
  <c r="K77" i="139"/>
  <c r="K72" i="137"/>
  <c r="L72" i="137" s="1"/>
  <c r="K69" i="137"/>
  <c r="L69" i="137" s="1"/>
  <c r="K77" i="137"/>
  <c r="L77" i="137" s="1"/>
  <c r="L44" i="137"/>
  <c r="K67" i="139"/>
  <c r="L67" i="139" s="1"/>
  <c r="K71" i="139"/>
  <c r="L71" i="139" s="1"/>
  <c r="K70" i="139"/>
  <c r="L70" i="139" s="1"/>
  <c r="K59" i="139"/>
  <c r="L59" i="139" s="1"/>
  <c r="K78" i="139"/>
  <c r="L78" i="139" s="1"/>
  <c r="K72" i="141"/>
  <c r="L72" i="141" s="1"/>
  <c r="K77" i="141"/>
  <c r="L77" i="141" s="1"/>
  <c r="K69" i="141"/>
  <c r="L69" i="141" s="1"/>
  <c r="C26" i="135"/>
  <c r="C27" i="135" s="1"/>
  <c r="C30" i="135" s="1"/>
  <c r="X24" i="134"/>
  <c r="AB24" i="134" s="1"/>
  <c r="AC24" i="134" s="1"/>
  <c r="X21" i="134"/>
  <c r="AB21" i="134" s="1"/>
  <c r="AC21" i="134" s="1"/>
  <c r="X18" i="134"/>
  <c r="AB18" i="134" s="1"/>
  <c r="AC18" i="134" s="1"/>
  <c r="X15" i="134"/>
  <c r="AB15" i="134" s="1"/>
  <c r="AC15" i="134" s="1"/>
  <c r="X14" i="134"/>
  <c r="AB14" i="134" s="1"/>
  <c r="X11" i="134"/>
  <c r="AB11" i="134" s="1"/>
  <c r="AC11" i="134" s="1"/>
  <c r="X10" i="134"/>
  <c r="X25" i="134"/>
  <c r="AB25" i="134" s="1"/>
  <c r="AC25" i="134" s="1"/>
  <c r="X22" i="134"/>
  <c r="AB22" i="134" s="1"/>
  <c r="AC22" i="134" s="1"/>
  <c r="X13" i="134"/>
  <c r="AB13" i="134" s="1"/>
  <c r="AC13" i="134" s="1"/>
  <c r="X12" i="134"/>
  <c r="AB12" i="134" s="1"/>
  <c r="X19" i="134"/>
  <c r="AB19" i="134" s="1"/>
  <c r="AC19" i="134" s="1"/>
  <c r="X16" i="134"/>
  <c r="AB16" i="134" s="1"/>
  <c r="AC16" i="134" s="1"/>
  <c r="X23" i="134"/>
  <c r="AB23" i="134" s="1"/>
  <c r="AC23" i="134" s="1"/>
  <c r="X17" i="134"/>
  <c r="AB17" i="134" s="1"/>
  <c r="AC17" i="134" s="1"/>
  <c r="X20" i="134"/>
  <c r="AB20" i="134" s="1"/>
  <c r="AC20" i="134" s="1"/>
  <c r="C50" i="134"/>
  <c r="K47" i="134"/>
  <c r="L50" i="134" s="1"/>
  <c r="K72" i="134"/>
  <c r="L72" i="134" s="1"/>
  <c r="K69" i="134"/>
  <c r="L69" i="134" s="1"/>
  <c r="K77" i="134"/>
  <c r="K67" i="134"/>
  <c r="L67" i="134" s="1"/>
  <c r="K70" i="134"/>
  <c r="L70" i="134" s="1"/>
  <c r="K78" i="134"/>
  <c r="L78" i="134" s="1"/>
  <c r="K71" i="134"/>
  <c r="L71" i="134" s="1"/>
  <c r="L82" i="134" s="1"/>
  <c r="K59" i="134"/>
  <c r="L59" i="134" s="1"/>
  <c r="W48" i="133"/>
  <c r="AB48" i="133" s="1"/>
  <c r="AC12" i="133"/>
  <c r="L82" i="133"/>
  <c r="AC14" i="133"/>
  <c r="W49" i="133"/>
  <c r="AB49" i="133" s="1"/>
  <c r="K78" i="133"/>
  <c r="L78" i="133" s="1"/>
  <c r="K71" i="133"/>
  <c r="L71" i="133" s="1"/>
  <c r="K67" i="133"/>
  <c r="L67" i="133" s="1"/>
  <c r="K70" i="133"/>
  <c r="L70" i="133" s="1"/>
  <c r="K59" i="133"/>
  <c r="L59" i="133" s="1"/>
  <c r="AB10" i="133"/>
  <c r="X26" i="133"/>
  <c r="C50" i="133"/>
  <c r="K47" i="133"/>
  <c r="L50" i="133" s="1"/>
  <c r="K69" i="132"/>
  <c r="L69" i="132" s="1"/>
  <c r="K72" i="132"/>
  <c r="L72" i="132" s="1"/>
  <c r="L82" i="132" s="1"/>
  <c r="K77" i="132"/>
  <c r="L77" i="132" s="1"/>
  <c r="X25" i="132"/>
  <c r="AB25" i="132" s="1"/>
  <c r="AC25" i="132" s="1"/>
  <c r="X22" i="132"/>
  <c r="AB22" i="132" s="1"/>
  <c r="AC22" i="132" s="1"/>
  <c r="X19" i="132"/>
  <c r="AB19" i="132" s="1"/>
  <c r="AC19" i="132" s="1"/>
  <c r="X16" i="132"/>
  <c r="AB16" i="132" s="1"/>
  <c r="AC16" i="132" s="1"/>
  <c r="X13" i="132"/>
  <c r="AB13" i="132" s="1"/>
  <c r="AC13" i="132" s="1"/>
  <c r="X12" i="132"/>
  <c r="AB12" i="132" s="1"/>
  <c r="X21" i="132"/>
  <c r="AB21" i="132" s="1"/>
  <c r="AC21" i="132" s="1"/>
  <c r="X23" i="132"/>
  <c r="AB23" i="132" s="1"/>
  <c r="AC23" i="132" s="1"/>
  <c r="X20" i="132"/>
  <c r="AB20" i="132" s="1"/>
  <c r="AC20" i="132" s="1"/>
  <c r="X17" i="132"/>
  <c r="AB17" i="132" s="1"/>
  <c r="AC17" i="132" s="1"/>
  <c r="X24" i="132"/>
  <c r="AB24" i="132" s="1"/>
  <c r="AC24" i="132" s="1"/>
  <c r="X18" i="132"/>
  <c r="AB18" i="132" s="1"/>
  <c r="AC18" i="132" s="1"/>
  <c r="X15" i="132"/>
  <c r="AB15" i="132" s="1"/>
  <c r="AC15" i="132" s="1"/>
  <c r="X14" i="132"/>
  <c r="AB14" i="132" s="1"/>
  <c r="X11" i="132"/>
  <c r="AB11" i="132" s="1"/>
  <c r="AC11" i="132" s="1"/>
  <c r="X10" i="132"/>
  <c r="X24" i="131"/>
  <c r="AB24" i="131" s="1"/>
  <c r="AC24" i="131" s="1"/>
  <c r="X21" i="131"/>
  <c r="AB21" i="131" s="1"/>
  <c r="AC21" i="131" s="1"/>
  <c r="X18" i="131"/>
  <c r="AB18" i="131" s="1"/>
  <c r="AC18" i="131" s="1"/>
  <c r="X15" i="131"/>
  <c r="AB15" i="131" s="1"/>
  <c r="AC15" i="131" s="1"/>
  <c r="X14" i="131"/>
  <c r="AB14" i="131" s="1"/>
  <c r="X11" i="131"/>
  <c r="AB11" i="131" s="1"/>
  <c r="AC11" i="131" s="1"/>
  <c r="X10" i="131"/>
  <c r="X19" i="131"/>
  <c r="AB19" i="131" s="1"/>
  <c r="AC19" i="131" s="1"/>
  <c r="X16" i="131"/>
  <c r="AB16" i="131" s="1"/>
  <c r="AC16" i="131" s="1"/>
  <c r="X13" i="131"/>
  <c r="AB13" i="131" s="1"/>
  <c r="AC13" i="131" s="1"/>
  <c r="X25" i="131"/>
  <c r="AB25" i="131" s="1"/>
  <c r="AC25" i="131" s="1"/>
  <c r="X22" i="131"/>
  <c r="AB22" i="131" s="1"/>
  <c r="AC22" i="131" s="1"/>
  <c r="X23" i="131"/>
  <c r="AB23" i="131" s="1"/>
  <c r="AC23" i="131" s="1"/>
  <c r="X20" i="131"/>
  <c r="AB20" i="131" s="1"/>
  <c r="AC20" i="131" s="1"/>
  <c r="X17" i="131"/>
  <c r="AB17" i="131" s="1"/>
  <c r="AC17" i="131" s="1"/>
  <c r="X12" i="131"/>
  <c r="AB12" i="131" s="1"/>
  <c r="K72" i="131"/>
  <c r="L72" i="131" s="1"/>
  <c r="K69" i="131"/>
  <c r="L69" i="131" s="1"/>
  <c r="K77" i="131"/>
  <c r="L77" i="131" s="1"/>
  <c r="K69" i="130"/>
  <c r="L69" i="130" s="1"/>
  <c r="K72" i="130"/>
  <c r="L72" i="130" s="1"/>
  <c r="K77" i="130"/>
  <c r="L77" i="130" s="1"/>
  <c r="K47" i="130"/>
  <c r="L50" i="130" s="1"/>
  <c r="L82" i="130" s="1"/>
  <c r="C50" i="130"/>
  <c r="K71" i="130"/>
  <c r="L71" i="130" s="1"/>
  <c r="K67" i="130"/>
  <c r="L67" i="130" s="1"/>
  <c r="K70" i="130"/>
  <c r="L70" i="130" s="1"/>
  <c r="K59" i="130"/>
  <c r="L59" i="130" s="1"/>
  <c r="K78" i="130"/>
  <c r="L78" i="130" s="1"/>
  <c r="X25" i="130"/>
  <c r="AB25" i="130" s="1"/>
  <c r="AC25" i="130" s="1"/>
  <c r="X22" i="130"/>
  <c r="AB22" i="130" s="1"/>
  <c r="AC22" i="130" s="1"/>
  <c r="X19" i="130"/>
  <c r="AB19" i="130" s="1"/>
  <c r="AC19" i="130" s="1"/>
  <c r="X16" i="130"/>
  <c r="AB16" i="130" s="1"/>
  <c r="AC16" i="130" s="1"/>
  <c r="X13" i="130"/>
  <c r="AB13" i="130" s="1"/>
  <c r="AC13" i="130" s="1"/>
  <c r="X12" i="130"/>
  <c r="AB12" i="130" s="1"/>
  <c r="X23" i="130"/>
  <c r="AB23" i="130" s="1"/>
  <c r="AC23" i="130" s="1"/>
  <c r="X20" i="130"/>
  <c r="AB20" i="130" s="1"/>
  <c r="AC20" i="130" s="1"/>
  <c r="X17" i="130"/>
  <c r="AB17" i="130" s="1"/>
  <c r="AC17" i="130" s="1"/>
  <c r="X18" i="130"/>
  <c r="AB18" i="130" s="1"/>
  <c r="AC18" i="130" s="1"/>
  <c r="X14" i="130"/>
  <c r="AB14" i="130" s="1"/>
  <c r="X10" i="130"/>
  <c r="X21" i="130"/>
  <c r="AB21" i="130" s="1"/>
  <c r="AC21" i="130" s="1"/>
  <c r="X15" i="130"/>
  <c r="AB15" i="130" s="1"/>
  <c r="AC15" i="130" s="1"/>
  <c r="X11" i="130"/>
  <c r="AB11" i="130" s="1"/>
  <c r="AC11" i="130" s="1"/>
  <c r="X24" i="130"/>
  <c r="AB24" i="130" s="1"/>
  <c r="AC24" i="130" s="1"/>
  <c r="X24" i="129"/>
  <c r="AB24" i="129" s="1"/>
  <c r="AC24" i="129" s="1"/>
  <c r="X21" i="129"/>
  <c r="AB21" i="129" s="1"/>
  <c r="AC21" i="129" s="1"/>
  <c r="X18" i="129"/>
  <c r="AB18" i="129" s="1"/>
  <c r="AC18" i="129" s="1"/>
  <c r="X15" i="129"/>
  <c r="AB15" i="129" s="1"/>
  <c r="AC15" i="129" s="1"/>
  <c r="X14" i="129"/>
  <c r="AB14" i="129" s="1"/>
  <c r="X11" i="129"/>
  <c r="AB11" i="129" s="1"/>
  <c r="AC11" i="129" s="1"/>
  <c r="X10" i="129"/>
  <c r="X25" i="129"/>
  <c r="AB25" i="129" s="1"/>
  <c r="AC25" i="129" s="1"/>
  <c r="X23" i="129"/>
  <c r="AB23" i="129" s="1"/>
  <c r="AC23" i="129" s="1"/>
  <c r="X20" i="129"/>
  <c r="AB20" i="129" s="1"/>
  <c r="AC20" i="129" s="1"/>
  <c r="X17" i="129"/>
  <c r="AB17" i="129" s="1"/>
  <c r="AC17" i="129" s="1"/>
  <c r="X13" i="129"/>
  <c r="AB13" i="129" s="1"/>
  <c r="AC13" i="129" s="1"/>
  <c r="X22" i="129"/>
  <c r="AB22" i="129" s="1"/>
  <c r="AC22" i="129" s="1"/>
  <c r="X19" i="129"/>
  <c r="AB19" i="129" s="1"/>
  <c r="AC19" i="129" s="1"/>
  <c r="X16" i="129"/>
  <c r="AB16" i="129" s="1"/>
  <c r="AC16" i="129" s="1"/>
  <c r="X12" i="129"/>
  <c r="AB12" i="129" s="1"/>
  <c r="C50" i="129"/>
  <c r="K47" i="129"/>
  <c r="L50" i="129" s="1"/>
  <c r="L82" i="129" s="1"/>
  <c r="K67" i="129"/>
  <c r="L67" i="129" s="1"/>
  <c r="K78" i="129"/>
  <c r="L78" i="129" s="1"/>
  <c r="K71" i="129"/>
  <c r="L71" i="129" s="1"/>
  <c r="K70" i="129"/>
  <c r="L70" i="129" s="1"/>
  <c r="K59" i="129"/>
  <c r="L59" i="129" s="1"/>
  <c r="K72" i="129"/>
  <c r="L72" i="129" s="1"/>
  <c r="K69" i="129"/>
  <c r="L69" i="129" s="1"/>
  <c r="K77" i="129"/>
  <c r="K69" i="128"/>
  <c r="L69" i="128" s="1"/>
  <c r="L82" i="128" s="1"/>
  <c r="K77" i="128"/>
  <c r="L77" i="128" s="1"/>
  <c r="K72" i="128"/>
  <c r="L72" i="128" s="1"/>
  <c r="X23" i="128"/>
  <c r="AB23" i="128" s="1"/>
  <c r="AC23" i="128" s="1"/>
  <c r="X20" i="128"/>
  <c r="AB20" i="128" s="1"/>
  <c r="AC20" i="128" s="1"/>
  <c r="X17" i="128"/>
  <c r="AB17" i="128" s="1"/>
  <c r="AC17" i="128" s="1"/>
  <c r="X24" i="128"/>
  <c r="AB24" i="128" s="1"/>
  <c r="AC24" i="128" s="1"/>
  <c r="X21" i="128"/>
  <c r="AB21" i="128" s="1"/>
  <c r="AC21" i="128" s="1"/>
  <c r="X18" i="128"/>
  <c r="AB18" i="128" s="1"/>
  <c r="AC18" i="128" s="1"/>
  <c r="X15" i="128"/>
  <c r="AB15" i="128" s="1"/>
  <c r="AC15" i="128" s="1"/>
  <c r="X11" i="128"/>
  <c r="AB11" i="128" s="1"/>
  <c r="AC11" i="128" s="1"/>
  <c r="X10" i="128"/>
  <c r="X25" i="128"/>
  <c r="AB25" i="128" s="1"/>
  <c r="AC25" i="128" s="1"/>
  <c r="X22" i="128"/>
  <c r="AB22" i="128" s="1"/>
  <c r="AC22" i="128" s="1"/>
  <c r="X19" i="128"/>
  <c r="AB19" i="128" s="1"/>
  <c r="AC19" i="128" s="1"/>
  <c r="X16" i="128"/>
  <c r="AB16" i="128" s="1"/>
  <c r="AC16" i="128" s="1"/>
  <c r="X13" i="128"/>
  <c r="AB13" i="128" s="1"/>
  <c r="AC13" i="128" s="1"/>
  <c r="X12" i="128"/>
  <c r="AB12" i="128" s="1"/>
  <c r="X14" i="128"/>
  <c r="AB14" i="128" s="1"/>
  <c r="L44" i="127"/>
  <c r="C50" i="127"/>
  <c r="K47" i="127"/>
  <c r="L50" i="127" s="1"/>
  <c r="K72" i="127"/>
  <c r="L72" i="127" s="1"/>
  <c r="K77" i="127"/>
  <c r="L77" i="127" s="1"/>
  <c r="K69" i="127"/>
  <c r="L69" i="127" s="1"/>
  <c r="X24" i="127"/>
  <c r="AB24" i="127" s="1"/>
  <c r="AC24" i="127" s="1"/>
  <c r="X21" i="127"/>
  <c r="AB21" i="127" s="1"/>
  <c r="AC21" i="127" s="1"/>
  <c r="X18" i="127"/>
  <c r="AB18" i="127" s="1"/>
  <c r="AC18" i="127" s="1"/>
  <c r="X15" i="127"/>
  <c r="AB15" i="127" s="1"/>
  <c r="AC15" i="127" s="1"/>
  <c r="X14" i="127"/>
  <c r="AB14" i="127" s="1"/>
  <c r="X11" i="127"/>
  <c r="AB11" i="127" s="1"/>
  <c r="AC11" i="127" s="1"/>
  <c r="X10" i="127"/>
  <c r="X25" i="127"/>
  <c r="AB25" i="127" s="1"/>
  <c r="AC25" i="127" s="1"/>
  <c r="X22" i="127"/>
  <c r="AB22" i="127" s="1"/>
  <c r="AC22" i="127" s="1"/>
  <c r="X13" i="127"/>
  <c r="AB13" i="127" s="1"/>
  <c r="AC13" i="127" s="1"/>
  <c r="X12" i="127"/>
  <c r="AB12" i="127" s="1"/>
  <c r="X19" i="127"/>
  <c r="AB19" i="127" s="1"/>
  <c r="AC19" i="127" s="1"/>
  <c r="X16" i="127"/>
  <c r="AB16" i="127" s="1"/>
  <c r="AC16" i="127" s="1"/>
  <c r="X23" i="127"/>
  <c r="AB23" i="127" s="1"/>
  <c r="AC23" i="127" s="1"/>
  <c r="X20" i="127"/>
  <c r="AB20" i="127" s="1"/>
  <c r="AC20" i="127" s="1"/>
  <c r="X17" i="127"/>
  <c r="AB17" i="127" s="1"/>
  <c r="AC17" i="127" s="1"/>
  <c r="K78" i="127"/>
  <c r="L78" i="127" s="1"/>
  <c r="K67" i="127"/>
  <c r="L67" i="127" s="1"/>
  <c r="K70" i="127"/>
  <c r="L70" i="127" s="1"/>
  <c r="K59" i="127"/>
  <c r="L59" i="127" s="1"/>
  <c r="K71" i="127"/>
  <c r="L71" i="127" s="1"/>
  <c r="X23" i="126"/>
  <c r="AB23" i="126" s="1"/>
  <c r="AC23" i="126" s="1"/>
  <c r="X20" i="126"/>
  <c r="AB20" i="126" s="1"/>
  <c r="AC20" i="126" s="1"/>
  <c r="X17" i="126"/>
  <c r="AB17" i="126" s="1"/>
  <c r="AC17" i="126" s="1"/>
  <c r="X25" i="126"/>
  <c r="AB25" i="126" s="1"/>
  <c r="AC25" i="126" s="1"/>
  <c r="X22" i="126"/>
  <c r="AB22" i="126" s="1"/>
  <c r="AC22" i="126" s="1"/>
  <c r="X24" i="126"/>
  <c r="AB24" i="126" s="1"/>
  <c r="AC24" i="126" s="1"/>
  <c r="X21" i="126"/>
  <c r="AB21" i="126" s="1"/>
  <c r="AC21" i="126" s="1"/>
  <c r="X18" i="126"/>
  <c r="AB18" i="126" s="1"/>
  <c r="AC18" i="126" s="1"/>
  <c r="X15" i="126"/>
  <c r="AB15" i="126" s="1"/>
  <c r="AC15" i="126" s="1"/>
  <c r="X14" i="126"/>
  <c r="AB14" i="126" s="1"/>
  <c r="X11" i="126"/>
  <c r="AB11" i="126" s="1"/>
  <c r="AC11" i="126" s="1"/>
  <c r="X10" i="126"/>
  <c r="X13" i="126"/>
  <c r="AB13" i="126" s="1"/>
  <c r="AC13" i="126" s="1"/>
  <c r="X19" i="126"/>
  <c r="AB19" i="126" s="1"/>
  <c r="AC19" i="126" s="1"/>
  <c r="X16" i="126"/>
  <c r="AB16" i="126" s="1"/>
  <c r="AC16" i="126" s="1"/>
  <c r="X12" i="126"/>
  <c r="AB12" i="126" s="1"/>
  <c r="K69" i="126"/>
  <c r="L69" i="126" s="1"/>
  <c r="K77" i="126"/>
  <c r="L77" i="126" s="1"/>
  <c r="K72" i="126"/>
  <c r="L72" i="126" s="1"/>
  <c r="L50" i="126"/>
  <c r="L82" i="126" s="1"/>
  <c r="W48" i="125"/>
  <c r="AB48" i="125" s="1"/>
  <c r="AC12" i="125"/>
  <c r="L82" i="125"/>
  <c r="AB10" i="125"/>
  <c r="X26" i="125"/>
  <c r="W49" i="125"/>
  <c r="AB49" i="125" s="1"/>
  <c r="AC14" i="125"/>
  <c r="C50" i="124"/>
  <c r="K69" i="124"/>
  <c r="L69" i="124" s="1"/>
  <c r="K77" i="124"/>
  <c r="L77" i="124" s="1"/>
  <c r="K72" i="124"/>
  <c r="L72" i="124" s="1"/>
  <c r="K78" i="124"/>
  <c r="L78" i="124" s="1"/>
  <c r="K67" i="124"/>
  <c r="L67" i="124" s="1"/>
  <c r="K71" i="124"/>
  <c r="L71" i="124" s="1"/>
  <c r="K59" i="124"/>
  <c r="L59" i="124" s="1"/>
  <c r="K70" i="124"/>
  <c r="L70" i="124" s="1"/>
  <c r="X23" i="124"/>
  <c r="AB23" i="124" s="1"/>
  <c r="AC23" i="124" s="1"/>
  <c r="X20" i="124"/>
  <c r="AB20" i="124" s="1"/>
  <c r="AC20" i="124" s="1"/>
  <c r="X17" i="124"/>
  <c r="AB17" i="124" s="1"/>
  <c r="AC17" i="124" s="1"/>
  <c r="X24" i="124"/>
  <c r="AB24" i="124" s="1"/>
  <c r="AC24" i="124" s="1"/>
  <c r="X21" i="124"/>
  <c r="AB21" i="124" s="1"/>
  <c r="AC21" i="124" s="1"/>
  <c r="X18" i="124"/>
  <c r="AB18" i="124" s="1"/>
  <c r="AC18" i="124" s="1"/>
  <c r="X15" i="124"/>
  <c r="AB15" i="124" s="1"/>
  <c r="AC15" i="124" s="1"/>
  <c r="X14" i="124"/>
  <c r="AB14" i="124" s="1"/>
  <c r="X11" i="124"/>
  <c r="AB11" i="124" s="1"/>
  <c r="AC11" i="124" s="1"/>
  <c r="X10" i="124"/>
  <c r="X25" i="124"/>
  <c r="AB25" i="124" s="1"/>
  <c r="AC25" i="124" s="1"/>
  <c r="X22" i="124"/>
  <c r="AB22" i="124" s="1"/>
  <c r="AC22" i="124" s="1"/>
  <c r="X16" i="124"/>
  <c r="AB16" i="124" s="1"/>
  <c r="AC16" i="124" s="1"/>
  <c r="X13" i="124"/>
  <c r="AB13" i="124" s="1"/>
  <c r="AC13" i="124" s="1"/>
  <c r="X19" i="124"/>
  <c r="AB19" i="124" s="1"/>
  <c r="AC19" i="124" s="1"/>
  <c r="X12" i="124"/>
  <c r="AB12" i="124" s="1"/>
  <c r="L50" i="124"/>
  <c r="L82" i="124" s="1"/>
  <c r="W49" i="123"/>
  <c r="AB49" i="123" s="1"/>
  <c r="AC14" i="123"/>
  <c r="K67" i="123"/>
  <c r="L67" i="123" s="1"/>
  <c r="K71" i="123"/>
  <c r="L71" i="123" s="1"/>
  <c r="K78" i="123"/>
  <c r="L78" i="123" s="1"/>
  <c r="K70" i="123"/>
  <c r="L70" i="123" s="1"/>
  <c r="K59" i="123"/>
  <c r="L59" i="123" s="1"/>
  <c r="W48" i="123"/>
  <c r="AB48" i="123" s="1"/>
  <c r="AC12" i="123"/>
  <c r="K47" i="123"/>
  <c r="L50" i="123" s="1"/>
  <c r="L82" i="123" s="1"/>
  <c r="C50" i="123"/>
  <c r="AB10" i="123"/>
  <c r="X26" i="123"/>
  <c r="C50" i="122"/>
  <c r="K77" i="122"/>
  <c r="K69" i="122"/>
  <c r="L69" i="122" s="1"/>
  <c r="K72" i="122"/>
  <c r="L72" i="122" s="1"/>
  <c r="L50" i="122"/>
  <c r="L82" i="122" s="1"/>
  <c r="X25" i="122"/>
  <c r="AB25" i="122" s="1"/>
  <c r="AC25" i="122" s="1"/>
  <c r="X22" i="122"/>
  <c r="AB22" i="122" s="1"/>
  <c r="AC22" i="122" s="1"/>
  <c r="X19" i="122"/>
  <c r="AB19" i="122" s="1"/>
  <c r="AC19" i="122" s="1"/>
  <c r="X16" i="122"/>
  <c r="AB16" i="122" s="1"/>
  <c r="AC16" i="122" s="1"/>
  <c r="X13" i="122"/>
  <c r="AB13" i="122" s="1"/>
  <c r="AC13" i="122" s="1"/>
  <c r="X12" i="122"/>
  <c r="AB12" i="122" s="1"/>
  <c r="X23" i="122"/>
  <c r="AB23" i="122" s="1"/>
  <c r="AC23" i="122" s="1"/>
  <c r="X20" i="122"/>
  <c r="AB20" i="122" s="1"/>
  <c r="AC20" i="122" s="1"/>
  <c r="X17" i="122"/>
  <c r="AB17" i="122" s="1"/>
  <c r="AC17" i="122" s="1"/>
  <c r="X24" i="122"/>
  <c r="AB24" i="122" s="1"/>
  <c r="AC24" i="122" s="1"/>
  <c r="X21" i="122"/>
  <c r="AB21" i="122" s="1"/>
  <c r="AC21" i="122" s="1"/>
  <c r="X18" i="122"/>
  <c r="AB18" i="122" s="1"/>
  <c r="AC18" i="122" s="1"/>
  <c r="X15" i="122"/>
  <c r="AB15" i="122" s="1"/>
  <c r="AC15" i="122" s="1"/>
  <c r="X14" i="122"/>
  <c r="AB14" i="122" s="1"/>
  <c r="X11" i="122"/>
  <c r="AB11" i="122" s="1"/>
  <c r="AC11" i="122" s="1"/>
  <c r="X10" i="122"/>
  <c r="K70" i="122"/>
  <c r="L70" i="122" s="1"/>
  <c r="K59" i="122"/>
  <c r="L59" i="122" s="1"/>
  <c r="K71" i="122"/>
  <c r="L71" i="122" s="1"/>
  <c r="K78" i="122"/>
  <c r="L78" i="122" s="1"/>
  <c r="K67" i="122"/>
  <c r="L67" i="122" s="1"/>
  <c r="W48" i="121"/>
  <c r="AB48" i="121" s="1"/>
  <c r="AC12" i="121"/>
  <c r="W49" i="121"/>
  <c r="AB49" i="121" s="1"/>
  <c r="AC14" i="121"/>
  <c r="L82" i="121"/>
  <c r="AB10" i="121"/>
  <c r="X26" i="121"/>
  <c r="C50" i="120"/>
  <c r="K47" i="120"/>
  <c r="L50" i="120" s="1"/>
  <c r="K78" i="120"/>
  <c r="L78" i="120" s="1"/>
  <c r="K67" i="120"/>
  <c r="L67" i="120" s="1"/>
  <c r="L82" i="120" s="1"/>
  <c r="K70" i="120"/>
  <c r="L70" i="120" s="1"/>
  <c r="K71" i="120"/>
  <c r="L71" i="120" s="1"/>
  <c r="K59" i="120"/>
  <c r="L59" i="120" s="1"/>
  <c r="K72" i="120"/>
  <c r="L72" i="120" s="1"/>
  <c r="K77" i="120"/>
  <c r="L77" i="120" s="1"/>
  <c r="K69" i="120"/>
  <c r="L69" i="120" s="1"/>
  <c r="X24" i="120"/>
  <c r="AB24" i="120" s="1"/>
  <c r="AC24" i="120" s="1"/>
  <c r="X21" i="120"/>
  <c r="AB21" i="120" s="1"/>
  <c r="AC21" i="120" s="1"/>
  <c r="X18" i="120"/>
  <c r="AB18" i="120" s="1"/>
  <c r="AC18" i="120" s="1"/>
  <c r="X15" i="120"/>
  <c r="AB15" i="120" s="1"/>
  <c r="AC15" i="120" s="1"/>
  <c r="X14" i="120"/>
  <c r="AB14" i="120" s="1"/>
  <c r="X11" i="120"/>
  <c r="AB11" i="120" s="1"/>
  <c r="AC11" i="120" s="1"/>
  <c r="X10" i="120"/>
  <c r="X25" i="120"/>
  <c r="AB25" i="120" s="1"/>
  <c r="AC25" i="120" s="1"/>
  <c r="X22" i="120"/>
  <c r="AB22" i="120" s="1"/>
  <c r="AC22" i="120" s="1"/>
  <c r="X19" i="120"/>
  <c r="AB19" i="120" s="1"/>
  <c r="AC19" i="120" s="1"/>
  <c r="X16" i="120"/>
  <c r="AB16" i="120" s="1"/>
  <c r="AC16" i="120" s="1"/>
  <c r="X13" i="120"/>
  <c r="AB13" i="120" s="1"/>
  <c r="AC13" i="120" s="1"/>
  <c r="X12" i="120"/>
  <c r="AB12" i="120" s="1"/>
  <c r="X23" i="120"/>
  <c r="AB23" i="120" s="1"/>
  <c r="AC23" i="120" s="1"/>
  <c r="X20" i="120"/>
  <c r="AB20" i="120" s="1"/>
  <c r="AC20" i="120" s="1"/>
  <c r="X17" i="120"/>
  <c r="AB17" i="120" s="1"/>
  <c r="AC17" i="120" s="1"/>
  <c r="K69" i="119"/>
  <c r="L69" i="119" s="1"/>
  <c r="L82" i="119" s="1"/>
  <c r="K72" i="119"/>
  <c r="L72" i="119" s="1"/>
  <c r="K77" i="119"/>
  <c r="L77" i="119" s="1"/>
  <c r="X23" i="119"/>
  <c r="AB23" i="119" s="1"/>
  <c r="AC23" i="119" s="1"/>
  <c r="X20" i="119"/>
  <c r="AB20" i="119" s="1"/>
  <c r="AC20" i="119" s="1"/>
  <c r="X17" i="119"/>
  <c r="AB17" i="119" s="1"/>
  <c r="AC17" i="119" s="1"/>
  <c r="X25" i="119"/>
  <c r="AB25" i="119" s="1"/>
  <c r="AC25" i="119" s="1"/>
  <c r="X24" i="119"/>
  <c r="AB24" i="119" s="1"/>
  <c r="AC24" i="119" s="1"/>
  <c r="X21" i="119"/>
  <c r="AB21" i="119" s="1"/>
  <c r="AC21" i="119" s="1"/>
  <c r="X18" i="119"/>
  <c r="AB18" i="119" s="1"/>
  <c r="AC18" i="119" s="1"/>
  <c r="X15" i="119"/>
  <c r="AB15" i="119" s="1"/>
  <c r="AC15" i="119" s="1"/>
  <c r="X14" i="119"/>
  <c r="AB14" i="119" s="1"/>
  <c r="X11" i="119"/>
  <c r="AB11" i="119" s="1"/>
  <c r="AC11" i="119" s="1"/>
  <c r="X10" i="119"/>
  <c r="X22" i="119"/>
  <c r="AB22" i="119" s="1"/>
  <c r="AC22" i="119" s="1"/>
  <c r="X13" i="119"/>
  <c r="AB13" i="119" s="1"/>
  <c r="AC13" i="119" s="1"/>
  <c r="X19" i="119"/>
  <c r="AB19" i="119" s="1"/>
  <c r="AC19" i="119" s="1"/>
  <c r="X16" i="119"/>
  <c r="AB16" i="119" s="1"/>
  <c r="AC16" i="119" s="1"/>
  <c r="X12" i="119"/>
  <c r="AB12" i="119" s="1"/>
  <c r="L82" i="118"/>
  <c r="AB10" i="118"/>
  <c r="X26" i="118"/>
  <c r="W49" i="118"/>
  <c r="AB49" i="118" s="1"/>
  <c r="AC14" i="118"/>
  <c r="W48" i="118"/>
  <c r="AB48" i="118" s="1"/>
  <c r="AC12" i="118"/>
  <c r="C50" i="117"/>
  <c r="X23" i="117"/>
  <c r="AB23" i="117" s="1"/>
  <c r="AC23" i="117" s="1"/>
  <c r="X20" i="117"/>
  <c r="AB20" i="117" s="1"/>
  <c r="AC20" i="117" s="1"/>
  <c r="X17" i="117"/>
  <c r="AB17" i="117" s="1"/>
  <c r="AC17" i="117" s="1"/>
  <c r="X24" i="117"/>
  <c r="AB24" i="117" s="1"/>
  <c r="AC24" i="117" s="1"/>
  <c r="X21" i="117"/>
  <c r="AB21" i="117" s="1"/>
  <c r="AC21" i="117" s="1"/>
  <c r="X18" i="117"/>
  <c r="AB18" i="117" s="1"/>
  <c r="AC18" i="117" s="1"/>
  <c r="X15" i="117"/>
  <c r="AB15" i="117" s="1"/>
  <c r="AC15" i="117" s="1"/>
  <c r="X14" i="117"/>
  <c r="AB14" i="117" s="1"/>
  <c r="X11" i="117"/>
  <c r="AB11" i="117" s="1"/>
  <c r="AC11" i="117" s="1"/>
  <c r="X10" i="117"/>
  <c r="X25" i="117"/>
  <c r="AB25" i="117" s="1"/>
  <c r="AC25" i="117" s="1"/>
  <c r="X22" i="117"/>
  <c r="AB22" i="117" s="1"/>
  <c r="AC22" i="117" s="1"/>
  <c r="X19" i="117"/>
  <c r="AB19" i="117" s="1"/>
  <c r="AC19" i="117" s="1"/>
  <c r="X16" i="117"/>
  <c r="AB16" i="117" s="1"/>
  <c r="AC16" i="117" s="1"/>
  <c r="X12" i="117"/>
  <c r="AB12" i="117" s="1"/>
  <c r="X13" i="117"/>
  <c r="AB13" i="117" s="1"/>
  <c r="AC13" i="117" s="1"/>
  <c r="K69" i="117"/>
  <c r="L69" i="117" s="1"/>
  <c r="L82" i="117" s="1"/>
  <c r="K72" i="117"/>
  <c r="L72" i="117" s="1"/>
  <c r="K77" i="117"/>
  <c r="L77" i="117" s="1"/>
  <c r="L44" i="116"/>
  <c r="K72" i="116"/>
  <c r="L72" i="116" s="1"/>
  <c r="K77" i="116"/>
  <c r="K69" i="116"/>
  <c r="L69" i="116" s="1"/>
  <c r="K67" i="116"/>
  <c r="L67" i="116" s="1"/>
  <c r="K78" i="116"/>
  <c r="L78" i="116" s="1"/>
  <c r="K71" i="116"/>
  <c r="L71" i="116" s="1"/>
  <c r="K70" i="116"/>
  <c r="L70" i="116" s="1"/>
  <c r="K59" i="116"/>
  <c r="L59" i="116" s="1"/>
  <c r="C50" i="116"/>
  <c r="K47" i="116"/>
  <c r="L50" i="116" s="1"/>
  <c r="X24" i="116"/>
  <c r="AB24" i="116" s="1"/>
  <c r="AC24" i="116" s="1"/>
  <c r="X21" i="116"/>
  <c r="AB21" i="116" s="1"/>
  <c r="AC21" i="116" s="1"/>
  <c r="X18" i="116"/>
  <c r="AB18" i="116" s="1"/>
  <c r="AC18" i="116" s="1"/>
  <c r="X15" i="116"/>
  <c r="AB15" i="116" s="1"/>
  <c r="AC15" i="116" s="1"/>
  <c r="X14" i="116"/>
  <c r="AB14" i="116" s="1"/>
  <c r="X11" i="116"/>
  <c r="AB11" i="116" s="1"/>
  <c r="AC11" i="116" s="1"/>
  <c r="X10" i="116"/>
  <c r="X25" i="116"/>
  <c r="AB25" i="116" s="1"/>
  <c r="AC25" i="116" s="1"/>
  <c r="X20" i="116"/>
  <c r="AB20" i="116" s="1"/>
  <c r="AC20" i="116" s="1"/>
  <c r="X17" i="116"/>
  <c r="AB17" i="116" s="1"/>
  <c r="AC17" i="116" s="1"/>
  <c r="X22" i="116"/>
  <c r="AB22" i="116" s="1"/>
  <c r="AC22" i="116" s="1"/>
  <c r="X19" i="116"/>
  <c r="AB19" i="116" s="1"/>
  <c r="AC19" i="116" s="1"/>
  <c r="X16" i="116"/>
  <c r="AB16" i="116" s="1"/>
  <c r="AC16" i="116" s="1"/>
  <c r="X13" i="116"/>
  <c r="AB13" i="116" s="1"/>
  <c r="AC13" i="116" s="1"/>
  <c r="X12" i="116"/>
  <c r="AB12" i="116" s="1"/>
  <c r="X23" i="116"/>
  <c r="AB23" i="116" s="1"/>
  <c r="AC23" i="116" s="1"/>
  <c r="L82" i="115"/>
  <c r="W48" i="115"/>
  <c r="AB48" i="115" s="1"/>
  <c r="AC12" i="115"/>
  <c r="AB10" i="115"/>
  <c r="X26" i="115"/>
  <c r="C50" i="115"/>
  <c r="AC14" i="115"/>
  <c r="W49" i="115"/>
  <c r="AB49" i="115" s="1"/>
  <c r="C50" i="114"/>
  <c r="K47" i="114"/>
  <c r="L50" i="114" s="1"/>
  <c r="K72" i="114"/>
  <c r="L72" i="114" s="1"/>
  <c r="K77" i="114"/>
  <c r="K69" i="114"/>
  <c r="L69" i="114" s="1"/>
  <c r="K67" i="114"/>
  <c r="L67" i="114" s="1"/>
  <c r="K70" i="114"/>
  <c r="L70" i="114" s="1"/>
  <c r="K78" i="114"/>
  <c r="L78" i="114" s="1"/>
  <c r="K71" i="114"/>
  <c r="L71" i="114" s="1"/>
  <c r="K59" i="114"/>
  <c r="L59" i="114" s="1"/>
  <c r="L82" i="114" s="1"/>
  <c r="X24" i="114"/>
  <c r="AB24" i="114" s="1"/>
  <c r="AC24" i="114" s="1"/>
  <c r="X21" i="114"/>
  <c r="AB21" i="114" s="1"/>
  <c r="AC21" i="114" s="1"/>
  <c r="X18" i="114"/>
  <c r="AB18" i="114" s="1"/>
  <c r="AC18" i="114" s="1"/>
  <c r="X15" i="114"/>
  <c r="AB15" i="114" s="1"/>
  <c r="AC15" i="114" s="1"/>
  <c r="X14" i="114"/>
  <c r="AB14" i="114" s="1"/>
  <c r="X11" i="114"/>
  <c r="AB11" i="114" s="1"/>
  <c r="AC11" i="114" s="1"/>
  <c r="X10" i="114"/>
  <c r="X16" i="114"/>
  <c r="AB16" i="114" s="1"/>
  <c r="AC16" i="114" s="1"/>
  <c r="X13" i="114"/>
  <c r="AB13" i="114" s="1"/>
  <c r="AC13" i="114" s="1"/>
  <c r="X12" i="114"/>
  <c r="AB12" i="114" s="1"/>
  <c r="X25" i="114"/>
  <c r="AB25" i="114" s="1"/>
  <c r="AC25" i="114" s="1"/>
  <c r="X22" i="114"/>
  <c r="AB22" i="114" s="1"/>
  <c r="AC22" i="114" s="1"/>
  <c r="X19" i="114"/>
  <c r="AB19" i="114" s="1"/>
  <c r="AC19" i="114" s="1"/>
  <c r="X20" i="114"/>
  <c r="AB20" i="114" s="1"/>
  <c r="AC20" i="114" s="1"/>
  <c r="X17" i="114"/>
  <c r="AB17" i="114" s="1"/>
  <c r="AC17" i="114" s="1"/>
  <c r="X23" i="114"/>
  <c r="AB23" i="114" s="1"/>
  <c r="AC23" i="114" s="1"/>
  <c r="X23" i="113"/>
  <c r="AB23" i="113" s="1"/>
  <c r="AC23" i="113" s="1"/>
  <c r="X20" i="113"/>
  <c r="AB20" i="113" s="1"/>
  <c r="AC20" i="113" s="1"/>
  <c r="X17" i="113"/>
  <c r="AB17" i="113" s="1"/>
  <c r="AC17" i="113" s="1"/>
  <c r="X24" i="113"/>
  <c r="AB24" i="113" s="1"/>
  <c r="AC24" i="113" s="1"/>
  <c r="X21" i="113"/>
  <c r="AB21" i="113" s="1"/>
  <c r="AC21" i="113" s="1"/>
  <c r="X18" i="113"/>
  <c r="AB18" i="113" s="1"/>
  <c r="AC18" i="113" s="1"/>
  <c r="X15" i="113"/>
  <c r="AB15" i="113" s="1"/>
  <c r="AC15" i="113" s="1"/>
  <c r="X14" i="113"/>
  <c r="AB14" i="113" s="1"/>
  <c r="X11" i="113"/>
  <c r="AB11" i="113" s="1"/>
  <c r="AC11" i="113" s="1"/>
  <c r="X10" i="113"/>
  <c r="X25" i="113"/>
  <c r="AB25" i="113" s="1"/>
  <c r="AC25" i="113" s="1"/>
  <c r="X22" i="113"/>
  <c r="AB22" i="113" s="1"/>
  <c r="AC22" i="113" s="1"/>
  <c r="X19" i="113"/>
  <c r="AB19" i="113" s="1"/>
  <c r="AC19" i="113" s="1"/>
  <c r="X16" i="113"/>
  <c r="AB16" i="113" s="1"/>
  <c r="AC16" i="113" s="1"/>
  <c r="X13" i="113"/>
  <c r="AB13" i="113" s="1"/>
  <c r="AC13" i="113" s="1"/>
  <c r="X12" i="113"/>
  <c r="AB12" i="113" s="1"/>
  <c r="K69" i="113"/>
  <c r="L69" i="113" s="1"/>
  <c r="L82" i="113" s="1"/>
  <c r="K72" i="113"/>
  <c r="L72" i="113" s="1"/>
  <c r="K77" i="113"/>
  <c r="L77" i="113" s="1"/>
  <c r="K69" i="112"/>
  <c r="L69" i="112" s="1"/>
  <c r="L82" i="112" s="1"/>
  <c r="K72" i="112"/>
  <c r="L72" i="112" s="1"/>
  <c r="K77" i="112"/>
  <c r="L77" i="112" s="1"/>
  <c r="X23" i="112"/>
  <c r="AB23" i="112" s="1"/>
  <c r="AC23" i="112" s="1"/>
  <c r="X20" i="112"/>
  <c r="AB20" i="112" s="1"/>
  <c r="AC20" i="112" s="1"/>
  <c r="X17" i="112"/>
  <c r="AB17" i="112" s="1"/>
  <c r="AC17" i="112" s="1"/>
  <c r="X24" i="112"/>
  <c r="AB24" i="112" s="1"/>
  <c r="AC24" i="112" s="1"/>
  <c r="X21" i="112"/>
  <c r="AB21" i="112" s="1"/>
  <c r="AC21" i="112" s="1"/>
  <c r="X18" i="112"/>
  <c r="AB18" i="112" s="1"/>
  <c r="AC18" i="112" s="1"/>
  <c r="X25" i="112"/>
  <c r="AB25" i="112" s="1"/>
  <c r="AC25" i="112" s="1"/>
  <c r="X22" i="112"/>
  <c r="AB22" i="112" s="1"/>
  <c r="AC22" i="112" s="1"/>
  <c r="X19" i="112"/>
  <c r="AB19" i="112" s="1"/>
  <c r="AC19" i="112" s="1"/>
  <c r="X16" i="112"/>
  <c r="AB16" i="112" s="1"/>
  <c r="AC16" i="112" s="1"/>
  <c r="X13" i="112"/>
  <c r="AB13" i="112" s="1"/>
  <c r="AC13" i="112" s="1"/>
  <c r="X12" i="112"/>
  <c r="AB12" i="112" s="1"/>
  <c r="X15" i="112"/>
  <c r="AB15" i="112" s="1"/>
  <c r="AC15" i="112" s="1"/>
  <c r="X14" i="112"/>
  <c r="AB14" i="112" s="1"/>
  <c r="X11" i="112"/>
  <c r="AB11" i="112" s="1"/>
  <c r="AC11" i="112" s="1"/>
  <c r="X10" i="112"/>
  <c r="L44" i="111"/>
  <c r="K72" i="111"/>
  <c r="L72" i="111" s="1"/>
  <c r="K77" i="111"/>
  <c r="K69" i="111"/>
  <c r="L69" i="111" s="1"/>
  <c r="K67" i="111"/>
  <c r="L67" i="111" s="1"/>
  <c r="K70" i="111"/>
  <c r="L70" i="111" s="1"/>
  <c r="K78" i="111"/>
  <c r="L78" i="111" s="1"/>
  <c r="K71" i="111"/>
  <c r="L71" i="111" s="1"/>
  <c r="K59" i="111"/>
  <c r="L59" i="111" s="1"/>
  <c r="C50" i="111"/>
  <c r="K47" i="111"/>
  <c r="L50" i="111" s="1"/>
  <c r="X24" i="111"/>
  <c r="AB24" i="111" s="1"/>
  <c r="AC24" i="111" s="1"/>
  <c r="X21" i="111"/>
  <c r="AB21" i="111" s="1"/>
  <c r="AC21" i="111" s="1"/>
  <c r="X18" i="111"/>
  <c r="AB18" i="111" s="1"/>
  <c r="AC18" i="111" s="1"/>
  <c r="X15" i="111"/>
  <c r="AB15" i="111" s="1"/>
  <c r="AC15" i="111" s="1"/>
  <c r="X14" i="111"/>
  <c r="AB14" i="111" s="1"/>
  <c r="X11" i="111"/>
  <c r="AB11" i="111" s="1"/>
  <c r="AC11" i="111" s="1"/>
  <c r="X10" i="111"/>
  <c r="X19" i="111"/>
  <c r="AB19" i="111" s="1"/>
  <c r="AC19" i="111" s="1"/>
  <c r="X16" i="111"/>
  <c r="AB16" i="111" s="1"/>
  <c r="AC16" i="111" s="1"/>
  <c r="X13" i="111"/>
  <c r="AB13" i="111" s="1"/>
  <c r="AC13" i="111" s="1"/>
  <c r="X12" i="111"/>
  <c r="AB12" i="111" s="1"/>
  <c r="X20" i="111"/>
  <c r="AB20" i="111" s="1"/>
  <c r="AC20" i="111" s="1"/>
  <c r="X25" i="111"/>
  <c r="AB25" i="111" s="1"/>
  <c r="AC25" i="111" s="1"/>
  <c r="X22" i="111"/>
  <c r="AB22" i="111" s="1"/>
  <c r="AC22" i="111" s="1"/>
  <c r="X23" i="111"/>
  <c r="AB23" i="111" s="1"/>
  <c r="AC23" i="111" s="1"/>
  <c r="X17" i="111"/>
  <c r="AB17" i="111" s="1"/>
  <c r="AC17" i="111" s="1"/>
  <c r="C50" i="110"/>
  <c r="K69" i="110"/>
  <c r="L69" i="110" s="1"/>
  <c r="K72" i="110"/>
  <c r="L72" i="110" s="1"/>
  <c r="K77" i="110"/>
  <c r="L77" i="110" s="1"/>
  <c r="K78" i="110"/>
  <c r="L78" i="110" s="1"/>
  <c r="K67" i="110"/>
  <c r="L67" i="110" s="1"/>
  <c r="K70" i="110"/>
  <c r="L70" i="110" s="1"/>
  <c r="K59" i="110"/>
  <c r="L59" i="110" s="1"/>
  <c r="L82" i="110" s="1"/>
  <c r="K71" i="110"/>
  <c r="L71" i="110" s="1"/>
  <c r="X23" i="110"/>
  <c r="AB23" i="110" s="1"/>
  <c r="AC23" i="110" s="1"/>
  <c r="X20" i="110"/>
  <c r="AB20" i="110" s="1"/>
  <c r="AC20" i="110" s="1"/>
  <c r="X17" i="110"/>
  <c r="AB17" i="110" s="1"/>
  <c r="AC17" i="110" s="1"/>
  <c r="X24" i="110"/>
  <c r="AB24" i="110" s="1"/>
  <c r="AC24" i="110" s="1"/>
  <c r="X21" i="110"/>
  <c r="AB21" i="110" s="1"/>
  <c r="AC21" i="110" s="1"/>
  <c r="X18" i="110"/>
  <c r="AB18" i="110" s="1"/>
  <c r="AC18" i="110" s="1"/>
  <c r="X15" i="110"/>
  <c r="AB15" i="110" s="1"/>
  <c r="AC15" i="110" s="1"/>
  <c r="X14" i="110"/>
  <c r="AB14" i="110" s="1"/>
  <c r="X11" i="110"/>
  <c r="AB11" i="110" s="1"/>
  <c r="AC11" i="110" s="1"/>
  <c r="X10" i="110"/>
  <c r="X25" i="110"/>
  <c r="AB25" i="110" s="1"/>
  <c r="AC25" i="110" s="1"/>
  <c r="X22" i="110"/>
  <c r="AB22" i="110" s="1"/>
  <c r="AC22" i="110" s="1"/>
  <c r="X19" i="110"/>
  <c r="AB19" i="110" s="1"/>
  <c r="AC19" i="110" s="1"/>
  <c r="X16" i="110"/>
  <c r="AB16" i="110" s="1"/>
  <c r="AC16" i="110" s="1"/>
  <c r="X13" i="110"/>
  <c r="AB13" i="110" s="1"/>
  <c r="AC13" i="110" s="1"/>
  <c r="X12" i="110"/>
  <c r="AB12" i="110" s="1"/>
  <c r="K69" i="109"/>
  <c r="L69" i="109" s="1"/>
  <c r="K77" i="109"/>
  <c r="L77" i="109" s="1"/>
  <c r="K72" i="109"/>
  <c r="L72" i="109" s="1"/>
  <c r="X23" i="109"/>
  <c r="AB23" i="109" s="1"/>
  <c r="AC23" i="109" s="1"/>
  <c r="X20" i="109"/>
  <c r="AB20" i="109" s="1"/>
  <c r="AC20" i="109" s="1"/>
  <c r="X17" i="109"/>
  <c r="AB17" i="109" s="1"/>
  <c r="AC17" i="109" s="1"/>
  <c r="X24" i="109"/>
  <c r="AB24" i="109" s="1"/>
  <c r="AC24" i="109" s="1"/>
  <c r="X21" i="109"/>
  <c r="AB21" i="109" s="1"/>
  <c r="AC21" i="109" s="1"/>
  <c r="X18" i="109"/>
  <c r="AB18" i="109" s="1"/>
  <c r="AC18" i="109" s="1"/>
  <c r="X15" i="109"/>
  <c r="AB15" i="109" s="1"/>
  <c r="AC15" i="109" s="1"/>
  <c r="X14" i="109"/>
  <c r="AB14" i="109" s="1"/>
  <c r="X11" i="109"/>
  <c r="AB11" i="109" s="1"/>
  <c r="AC11" i="109" s="1"/>
  <c r="X10" i="109"/>
  <c r="X25" i="109"/>
  <c r="AB25" i="109" s="1"/>
  <c r="AC25" i="109" s="1"/>
  <c r="X12" i="109"/>
  <c r="AB12" i="109" s="1"/>
  <c r="X22" i="109"/>
  <c r="AB22" i="109" s="1"/>
  <c r="AC22" i="109" s="1"/>
  <c r="X19" i="109"/>
  <c r="AB19" i="109" s="1"/>
  <c r="AC19" i="109" s="1"/>
  <c r="X16" i="109"/>
  <c r="AB16" i="109" s="1"/>
  <c r="AC16" i="109" s="1"/>
  <c r="X13" i="109"/>
  <c r="AB13" i="109" s="1"/>
  <c r="AC13" i="109" s="1"/>
  <c r="C50" i="109"/>
  <c r="K70" i="109"/>
  <c r="L70" i="109" s="1"/>
  <c r="K78" i="109"/>
  <c r="L78" i="109" s="1"/>
  <c r="K67" i="109"/>
  <c r="L67" i="109" s="1"/>
  <c r="K71" i="109"/>
  <c r="L71" i="109" s="1"/>
  <c r="K59" i="109"/>
  <c r="L59" i="109" s="1"/>
  <c r="L82" i="109" s="1"/>
  <c r="W49" i="108"/>
  <c r="AB49" i="108" s="1"/>
  <c r="AC14" i="108"/>
  <c r="X26" i="108"/>
  <c r="AB10" i="108"/>
  <c r="C50" i="108"/>
  <c r="K47" i="108"/>
  <c r="L50" i="108" s="1"/>
  <c r="L82" i="108" s="1"/>
  <c r="K67" i="108"/>
  <c r="L67" i="108" s="1"/>
  <c r="K70" i="108"/>
  <c r="L70" i="108" s="1"/>
  <c r="K59" i="108"/>
  <c r="L59" i="108" s="1"/>
  <c r="K78" i="108"/>
  <c r="L78" i="108" s="1"/>
  <c r="K71" i="108"/>
  <c r="L71" i="108" s="1"/>
  <c r="AC12" i="108"/>
  <c r="W48" i="108"/>
  <c r="AB48" i="108" s="1"/>
  <c r="AB10" i="107"/>
  <c r="X26" i="107"/>
  <c r="AC12" i="107"/>
  <c r="W48" i="107"/>
  <c r="AB48" i="107" s="1"/>
  <c r="W49" i="107"/>
  <c r="AB49" i="107" s="1"/>
  <c r="AC14" i="107"/>
  <c r="K47" i="106"/>
  <c r="L50" i="106" s="1"/>
  <c r="C50" i="106"/>
  <c r="K78" i="106"/>
  <c r="L78" i="106" s="1"/>
  <c r="K67" i="106"/>
  <c r="L67" i="106" s="1"/>
  <c r="K71" i="106"/>
  <c r="L71" i="106" s="1"/>
  <c r="K70" i="106"/>
  <c r="L70" i="106" s="1"/>
  <c r="K59" i="106"/>
  <c r="L59" i="106" s="1"/>
  <c r="K84" i="106"/>
  <c r="G56" i="106"/>
  <c r="K57" i="106" s="1"/>
  <c r="L40" i="106"/>
  <c r="L44" i="106"/>
  <c r="C50" i="105"/>
  <c r="K47" i="105"/>
  <c r="L50" i="105" s="1"/>
  <c r="L82" i="105" s="1"/>
  <c r="K78" i="105"/>
  <c r="L78" i="105" s="1"/>
  <c r="K67" i="105"/>
  <c r="L67" i="105" s="1"/>
  <c r="K71" i="105"/>
  <c r="L71" i="105" s="1"/>
  <c r="K70" i="105"/>
  <c r="L70" i="105" s="1"/>
  <c r="K59" i="105"/>
  <c r="L59" i="105" s="1"/>
  <c r="AB10" i="105"/>
  <c r="X26" i="105"/>
  <c r="AC12" i="105"/>
  <c r="W48" i="105"/>
  <c r="AB48" i="105" s="1"/>
  <c r="W49" i="105"/>
  <c r="AB49" i="105" s="1"/>
  <c r="AC14" i="105"/>
  <c r="L77" i="70"/>
  <c r="L77" i="36"/>
  <c r="L77" i="59"/>
  <c r="L77" i="53"/>
  <c r="L77" i="35"/>
  <c r="L77" i="33"/>
  <c r="L82" i="131" l="1"/>
  <c r="K86" i="140"/>
  <c r="K86" i="138"/>
  <c r="K86" i="141"/>
  <c r="X56" i="138"/>
  <c r="AB57" i="138" s="1"/>
  <c r="AC40" i="138"/>
  <c r="AB10" i="141"/>
  <c r="X26" i="141"/>
  <c r="W49" i="136"/>
  <c r="AB49" i="136" s="1"/>
  <c r="AC14" i="136"/>
  <c r="AC12" i="141"/>
  <c r="W48" i="141"/>
  <c r="AB48" i="141" s="1"/>
  <c r="W49" i="140"/>
  <c r="AB49" i="140" s="1"/>
  <c r="AC14" i="140"/>
  <c r="AB10" i="140"/>
  <c r="X26" i="140"/>
  <c r="L82" i="137"/>
  <c r="AC12" i="137"/>
  <c r="W48" i="137"/>
  <c r="AB48" i="137" s="1"/>
  <c r="W49" i="139"/>
  <c r="AB49" i="139" s="1"/>
  <c r="AC14" i="139"/>
  <c r="AC12" i="140"/>
  <c r="W48" i="140"/>
  <c r="AB48" i="140" s="1"/>
  <c r="AB10" i="137"/>
  <c r="X26" i="137"/>
  <c r="AB26" i="138"/>
  <c r="X53" i="138" s="1"/>
  <c r="AB54" i="138" s="1"/>
  <c r="AC10" i="138"/>
  <c r="AC26" i="138" s="1"/>
  <c r="AC44" i="138" s="1"/>
  <c r="W47" i="138"/>
  <c r="W48" i="139"/>
  <c r="AB48" i="139" s="1"/>
  <c r="AC12" i="139"/>
  <c r="AB10" i="139"/>
  <c r="X26" i="139"/>
  <c r="L82" i="139"/>
  <c r="L82" i="136"/>
  <c r="W49" i="141"/>
  <c r="AB49" i="141" s="1"/>
  <c r="AC14" i="141"/>
  <c r="AC12" i="136"/>
  <c r="W48" i="136"/>
  <c r="AB48" i="136" s="1"/>
  <c r="X26" i="136"/>
  <c r="AB10" i="136"/>
  <c r="W49" i="137"/>
  <c r="AB49" i="137" s="1"/>
  <c r="AC14" i="137"/>
  <c r="K86" i="134"/>
  <c r="AC12" i="134"/>
  <c r="W48" i="134"/>
  <c r="AB48" i="134" s="1"/>
  <c r="X26" i="134"/>
  <c r="AB10" i="134"/>
  <c r="W49" i="134"/>
  <c r="AB49" i="134" s="1"/>
  <c r="AC14" i="134"/>
  <c r="AB26" i="133"/>
  <c r="X53" i="133" s="1"/>
  <c r="AB54" i="133" s="1"/>
  <c r="W47" i="133"/>
  <c r="AC10" i="133"/>
  <c r="AC26" i="133" s="1"/>
  <c r="AC44" i="133" s="1"/>
  <c r="X56" i="133"/>
  <c r="AB57" i="133" s="1"/>
  <c r="AC40" i="133"/>
  <c r="K86" i="133"/>
  <c r="K86" i="132"/>
  <c r="W48" i="132"/>
  <c r="AB48" i="132" s="1"/>
  <c r="AC12" i="132"/>
  <c r="AC14" i="132"/>
  <c r="W49" i="132"/>
  <c r="AB49" i="132" s="1"/>
  <c r="X26" i="132"/>
  <c r="AB10" i="132"/>
  <c r="K86" i="131"/>
  <c r="X26" i="131"/>
  <c r="AB10" i="131"/>
  <c r="AC12" i="131"/>
  <c r="W48" i="131"/>
  <c r="AB48" i="131" s="1"/>
  <c r="W49" i="131"/>
  <c r="AB49" i="131" s="1"/>
  <c r="AC14" i="131"/>
  <c r="K86" i="130"/>
  <c r="X26" i="130"/>
  <c r="AB10" i="130"/>
  <c r="W48" i="130"/>
  <c r="AB48" i="130" s="1"/>
  <c r="AC12" i="130"/>
  <c r="W49" i="130"/>
  <c r="AB49" i="130" s="1"/>
  <c r="AC14" i="130"/>
  <c r="K86" i="129"/>
  <c r="AB10" i="129"/>
  <c r="X26" i="129"/>
  <c r="AC12" i="129"/>
  <c r="W48" i="129"/>
  <c r="AB48" i="129" s="1"/>
  <c r="W49" i="129"/>
  <c r="AB49" i="129" s="1"/>
  <c r="AC14" i="129"/>
  <c r="K86" i="128"/>
  <c r="W48" i="128"/>
  <c r="AB48" i="128" s="1"/>
  <c r="AC12" i="128"/>
  <c r="AC14" i="128"/>
  <c r="W49" i="128"/>
  <c r="AB49" i="128" s="1"/>
  <c r="AB10" i="128"/>
  <c r="X26" i="128"/>
  <c r="AC12" i="127"/>
  <c r="W48" i="127"/>
  <c r="AB48" i="127" s="1"/>
  <c r="X26" i="127"/>
  <c r="AB10" i="127"/>
  <c r="W49" i="127"/>
  <c r="AB49" i="127" s="1"/>
  <c r="AC14" i="127"/>
  <c r="L82" i="127"/>
  <c r="K86" i="126"/>
  <c r="W49" i="126"/>
  <c r="AB49" i="126" s="1"/>
  <c r="AC14" i="126"/>
  <c r="W48" i="126"/>
  <c r="AB48" i="126" s="1"/>
  <c r="AC12" i="126"/>
  <c r="AB10" i="126"/>
  <c r="X26" i="126"/>
  <c r="W47" i="125"/>
  <c r="AC10" i="125"/>
  <c r="AC26" i="125" s="1"/>
  <c r="AB26" i="125"/>
  <c r="X53" i="125" s="1"/>
  <c r="AB54" i="125" s="1"/>
  <c r="K86" i="125"/>
  <c r="X56" i="125"/>
  <c r="AB57" i="125" s="1"/>
  <c r="AC40" i="125"/>
  <c r="K86" i="124"/>
  <c r="W49" i="124"/>
  <c r="AB49" i="124" s="1"/>
  <c r="AC14" i="124"/>
  <c r="AB10" i="124"/>
  <c r="X26" i="124"/>
  <c r="W48" i="124"/>
  <c r="AB48" i="124" s="1"/>
  <c r="AC12" i="124"/>
  <c r="K86" i="123"/>
  <c r="X56" i="123"/>
  <c r="AB57" i="123" s="1"/>
  <c r="AC40" i="123"/>
  <c r="AB26" i="123"/>
  <c r="X53" i="123" s="1"/>
  <c r="AB54" i="123" s="1"/>
  <c r="W47" i="123"/>
  <c r="AC10" i="123"/>
  <c r="AC26" i="123" s="1"/>
  <c r="K86" i="122"/>
  <c r="W48" i="122"/>
  <c r="AB48" i="122" s="1"/>
  <c r="AC12" i="122"/>
  <c r="X26" i="122"/>
  <c r="AB10" i="122"/>
  <c r="AC14" i="122"/>
  <c r="W49" i="122"/>
  <c r="AB49" i="122" s="1"/>
  <c r="W47" i="121"/>
  <c r="AB26" i="121"/>
  <c r="X53" i="121" s="1"/>
  <c r="AB54" i="121" s="1"/>
  <c r="AC10" i="121"/>
  <c r="AC26" i="121" s="1"/>
  <c r="AC44" i="121" s="1"/>
  <c r="X56" i="121"/>
  <c r="AB57" i="121" s="1"/>
  <c r="AC40" i="121"/>
  <c r="K86" i="121"/>
  <c r="K86" i="120"/>
  <c r="W49" i="120"/>
  <c r="AB49" i="120" s="1"/>
  <c r="AC14" i="120"/>
  <c r="X26" i="120"/>
  <c r="AB10" i="120"/>
  <c r="AC12" i="120"/>
  <c r="W48" i="120"/>
  <c r="AB48" i="120" s="1"/>
  <c r="K86" i="119"/>
  <c r="W49" i="119"/>
  <c r="AB49" i="119" s="1"/>
  <c r="AC14" i="119"/>
  <c r="AB10" i="119"/>
  <c r="X26" i="119"/>
  <c r="W48" i="119"/>
  <c r="AB48" i="119" s="1"/>
  <c r="AC12" i="119"/>
  <c r="X56" i="118"/>
  <c r="AB57" i="118" s="1"/>
  <c r="AC40" i="118"/>
  <c r="W47" i="118"/>
  <c r="AC10" i="118"/>
  <c r="AC26" i="118" s="1"/>
  <c r="AB26" i="118"/>
  <c r="X53" i="118" s="1"/>
  <c r="AB54" i="118" s="1"/>
  <c r="K86" i="117"/>
  <c r="AB10" i="117"/>
  <c r="X26" i="117"/>
  <c r="W49" i="117"/>
  <c r="AB49" i="117" s="1"/>
  <c r="AC14" i="117"/>
  <c r="W48" i="117"/>
  <c r="AB48" i="117" s="1"/>
  <c r="AC12" i="117"/>
  <c r="AC12" i="116"/>
  <c r="W48" i="116"/>
  <c r="AB48" i="116" s="1"/>
  <c r="L82" i="116"/>
  <c r="X26" i="116"/>
  <c r="AB10" i="116"/>
  <c r="W49" i="116"/>
  <c r="AB49" i="116" s="1"/>
  <c r="AC14" i="116"/>
  <c r="W47" i="115"/>
  <c r="AC10" i="115"/>
  <c r="AC26" i="115" s="1"/>
  <c r="AC44" i="115" s="1"/>
  <c r="AB26" i="115"/>
  <c r="X53" i="115" s="1"/>
  <c r="AB54" i="115" s="1"/>
  <c r="X56" i="115"/>
  <c r="AB57" i="115" s="1"/>
  <c r="AC40" i="115"/>
  <c r="K86" i="114"/>
  <c r="W49" i="114"/>
  <c r="AB49" i="114" s="1"/>
  <c r="AC14" i="114"/>
  <c r="X26" i="114"/>
  <c r="AB10" i="114"/>
  <c r="AC12" i="114"/>
  <c r="W48" i="114"/>
  <c r="AB48" i="114" s="1"/>
  <c r="K86" i="113"/>
  <c r="AB10" i="113"/>
  <c r="X26" i="113"/>
  <c r="W48" i="113"/>
  <c r="AB48" i="113" s="1"/>
  <c r="AC12" i="113"/>
  <c r="W49" i="113"/>
  <c r="AB49" i="113" s="1"/>
  <c r="AC14" i="113"/>
  <c r="AB10" i="112"/>
  <c r="X26" i="112"/>
  <c r="W48" i="112"/>
  <c r="AB48" i="112" s="1"/>
  <c r="AC12" i="112"/>
  <c r="W49" i="112"/>
  <c r="AB49" i="112" s="1"/>
  <c r="AC14" i="112"/>
  <c r="AC12" i="111"/>
  <c r="W48" i="111"/>
  <c r="AB48" i="111" s="1"/>
  <c r="X26" i="111"/>
  <c r="AB10" i="111"/>
  <c r="W49" i="111"/>
  <c r="AB49" i="111" s="1"/>
  <c r="AC14" i="111"/>
  <c r="L82" i="111"/>
  <c r="AB10" i="110"/>
  <c r="X26" i="110"/>
  <c r="W48" i="110"/>
  <c r="AB48" i="110" s="1"/>
  <c r="AC12" i="110"/>
  <c r="W49" i="110"/>
  <c r="AB49" i="110" s="1"/>
  <c r="AC14" i="110"/>
  <c r="K86" i="109"/>
  <c r="W49" i="109"/>
  <c r="AB49" i="109" s="1"/>
  <c r="AC14" i="109"/>
  <c r="AB10" i="109"/>
  <c r="X26" i="109"/>
  <c r="W48" i="109"/>
  <c r="AB48" i="109" s="1"/>
  <c r="AC12" i="109"/>
  <c r="K86" i="108"/>
  <c r="X56" i="108"/>
  <c r="AB57" i="108" s="1"/>
  <c r="AC40" i="108"/>
  <c r="W47" i="108"/>
  <c r="AC10" i="108"/>
  <c r="AC26" i="108" s="1"/>
  <c r="AB26" i="108"/>
  <c r="X53" i="108" s="1"/>
  <c r="AB54" i="108" s="1"/>
  <c r="X56" i="107"/>
  <c r="AB57" i="107" s="1"/>
  <c r="AC40" i="107"/>
  <c r="AC10" i="107"/>
  <c r="AC26" i="107" s="1"/>
  <c r="W47" i="107"/>
  <c r="AB26" i="107"/>
  <c r="X53" i="107" s="1"/>
  <c r="AB54" i="107" s="1"/>
  <c r="X23" i="106"/>
  <c r="AB23" i="106" s="1"/>
  <c r="AC23" i="106" s="1"/>
  <c r="X19" i="106"/>
  <c r="AB19" i="106" s="1"/>
  <c r="AC19" i="106" s="1"/>
  <c r="X16" i="106"/>
  <c r="AB16" i="106" s="1"/>
  <c r="AC16" i="106" s="1"/>
  <c r="X13" i="106"/>
  <c r="AB13" i="106" s="1"/>
  <c r="AC13" i="106" s="1"/>
  <c r="X12" i="106"/>
  <c r="AB12" i="106" s="1"/>
  <c r="X24" i="106"/>
  <c r="AB24" i="106" s="1"/>
  <c r="AC24" i="106" s="1"/>
  <c r="X20" i="106"/>
  <c r="AB20" i="106" s="1"/>
  <c r="AC20" i="106" s="1"/>
  <c r="X17" i="106"/>
  <c r="AB17" i="106" s="1"/>
  <c r="AC17" i="106" s="1"/>
  <c r="X21" i="106"/>
  <c r="AB21" i="106" s="1"/>
  <c r="AC21" i="106" s="1"/>
  <c r="X18" i="106"/>
  <c r="AB18" i="106" s="1"/>
  <c r="AC18" i="106" s="1"/>
  <c r="X15" i="106"/>
  <c r="AB15" i="106" s="1"/>
  <c r="AC15" i="106" s="1"/>
  <c r="X14" i="106"/>
  <c r="AB14" i="106" s="1"/>
  <c r="X11" i="106"/>
  <c r="AB11" i="106" s="1"/>
  <c r="AC11" i="106" s="1"/>
  <c r="X10" i="106"/>
  <c r="X25" i="106"/>
  <c r="AB25" i="106" s="1"/>
  <c r="AC25" i="106" s="1"/>
  <c r="X22" i="106"/>
  <c r="AB22" i="106" s="1"/>
  <c r="AC22" i="106" s="1"/>
  <c r="K69" i="106"/>
  <c r="L69" i="106" s="1"/>
  <c r="L82" i="106" s="1"/>
  <c r="K72" i="106"/>
  <c r="L72" i="106" s="1"/>
  <c r="K77" i="106"/>
  <c r="L77" i="106" s="1"/>
  <c r="K86" i="105"/>
  <c r="X56" i="105"/>
  <c r="AB57" i="105" s="1"/>
  <c r="AC40" i="105"/>
  <c r="AB26" i="105"/>
  <c r="X53" i="105" s="1"/>
  <c r="AB54" i="105" s="1"/>
  <c r="W47" i="105"/>
  <c r="AC10" i="105"/>
  <c r="AC26" i="105" s="1"/>
  <c r="L89" i="70"/>
  <c r="L89" i="65"/>
  <c r="L89" i="62"/>
  <c r="L89" i="60"/>
  <c r="L89" i="59"/>
  <c r="L89" i="54"/>
  <c r="L89" i="53"/>
  <c r="L89" i="49"/>
  <c r="L89" i="39"/>
  <c r="L89" i="38"/>
  <c r="L89" i="36"/>
  <c r="L89" i="35"/>
  <c r="L89" i="34"/>
  <c r="L89" i="33"/>
  <c r="AC44" i="125" l="1"/>
  <c r="AC44" i="123"/>
  <c r="AC44" i="108"/>
  <c r="AC44" i="105"/>
  <c r="W50" i="138"/>
  <c r="AB47" i="138"/>
  <c r="AC50" i="138" s="1"/>
  <c r="AB76" i="138"/>
  <c r="AC76" i="138" s="1"/>
  <c r="AB68" i="138"/>
  <c r="AC68" i="138" s="1"/>
  <c r="AB71" i="138"/>
  <c r="AC71" i="138" s="1"/>
  <c r="X56" i="140"/>
  <c r="AB57" i="140" s="1"/>
  <c r="AC40" i="140"/>
  <c r="X56" i="141"/>
  <c r="AB57" i="141" s="1"/>
  <c r="AC40" i="141"/>
  <c r="L86" i="141"/>
  <c r="L87" i="141" s="1"/>
  <c r="L90" i="141" s="1"/>
  <c r="L92" i="141" s="1"/>
  <c r="L94" i="141" s="1"/>
  <c r="K86" i="139"/>
  <c r="X56" i="137"/>
  <c r="AB57" i="137" s="1"/>
  <c r="AC40" i="137"/>
  <c r="L86" i="138"/>
  <c r="L87" i="138" s="1"/>
  <c r="L90" i="138" s="1"/>
  <c r="L92" i="138" s="1"/>
  <c r="L94" i="138" s="1"/>
  <c r="W47" i="136"/>
  <c r="AC10" i="136"/>
  <c r="AC26" i="136" s="1"/>
  <c r="AC44" i="136" s="1"/>
  <c r="AB26" i="136"/>
  <c r="X53" i="136" s="1"/>
  <c r="AB54" i="136" s="1"/>
  <c r="X56" i="139"/>
  <c r="AB57" i="139" s="1"/>
  <c r="AC40" i="139"/>
  <c r="AB26" i="137"/>
  <c r="X53" i="137" s="1"/>
  <c r="AB54" i="137" s="1"/>
  <c r="W47" i="137"/>
  <c r="AC10" i="137"/>
  <c r="AC26" i="137" s="1"/>
  <c r="K86" i="137"/>
  <c r="X56" i="136"/>
  <c r="AB57" i="136" s="1"/>
  <c r="AC40" i="136"/>
  <c r="W47" i="139"/>
  <c r="AB26" i="139"/>
  <c r="X53" i="139" s="1"/>
  <c r="AB54" i="139" s="1"/>
  <c r="AC10" i="139"/>
  <c r="AC26" i="139" s="1"/>
  <c r="AC44" i="139" s="1"/>
  <c r="L86" i="140"/>
  <c r="L87" i="140" s="1"/>
  <c r="L90" i="140" s="1"/>
  <c r="L92" i="140" s="1"/>
  <c r="K86" i="136"/>
  <c r="AB69" i="138"/>
  <c r="AC69" i="138" s="1"/>
  <c r="AB58" i="138"/>
  <c r="AC58" i="138" s="1"/>
  <c r="AB70" i="138"/>
  <c r="AC70" i="138" s="1"/>
  <c r="AB66" i="138"/>
  <c r="AC66" i="138" s="1"/>
  <c r="AB77" i="138"/>
  <c r="AC77" i="138" s="1"/>
  <c r="AB26" i="140"/>
  <c r="X53" i="140" s="1"/>
  <c r="AB54" i="140" s="1"/>
  <c r="AC10" i="140"/>
  <c r="AC26" i="140" s="1"/>
  <c r="W47" i="140"/>
  <c r="AB26" i="141"/>
  <c r="X53" i="141" s="1"/>
  <c r="AB54" i="141" s="1"/>
  <c r="W47" i="141"/>
  <c r="AC10" i="141"/>
  <c r="AC26" i="141" s="1"/>
  <c r="AC44" i="141" s="1"/>
  <c r="L86" i="134"/>
  <c r="L87" i="134" s="1"/>
  <c r="L90" i="134" s="1"/>
  <c r="L92" i="134" s="1"/>
  <c r="L94" i="134" s="1"/>
  <c r="AB26" i="134"/>
  <c r="X53" i="134" s="1"/>
  <c r="AB54" i="134" s="1"/>
  <c r="W47" i="134"/>
  <c r="AC10" i="134"/>
  <c r="AC26" i="134" s="1"/>
  <c r="X56" i="134"/>
  <c r="AB57" i="134" s="1"/>
  <c r="AC40" i="134"/>
  <c r="L86" i="133"/>
  <c r="L87" i="133" s="1"/>
  <c r="L90" i="133" s="1"/>
  <c r="L92" i="133" s="1"/>
  <c r="L94" i="133" s="1"/>
  <c r="AB47" i="133"/>
  <c r="AC50" i="133" s="1"/>
  <c r="W50" i="133"/>
  <c r="AB68" i="133"/>
  <c r="AC68" i="133" s="1"/>
  <c r="AB76" i="133"/>
  <c r="AC76" i="133" s="1"/>
  <c r="AB71" i="133"/>
  <c r="AC71" i="133" s="1"/>
  <c r="AB70" i="133"/>
  <c r="AC70" i="133" s="1"/>
  <c r="AB66" i="133"/>
  <c r="AC66" i="133" s="1"/>
  <c r="AB77" i="133"/>
  <c r="AC77" i="133" s="1"/>
  <c r="AB69" i="133"/>
  <c r="AC69" i="133" s="1"/>
  <c r="AB58" i="133"/>
  <c r="AC58" i="133" s="1"/>
  <c r="X56" i="132"/>
  <c r="AB57" i="132" s="1"/>
  <c r="AC40" i="132"/>
  <c r="W47" i="132"/>
  <c r="AC10" i="132"/>
  <c r="AC26" i="132" s="1"/>
  <c r="AB26" i="132"/>
  <c r="X53" i="132" s="1"/>
  <c r="AB54" i="132" s="1"/>
  <c r="L86" i="132"/>
  <c r="L87" i="132" s="1"/>
  <c r="L90" i="132" s="1"/>
  <c r="L92" i="132" s="1"/>
  <c r="L94" i="132" s="1"/>
  <c r="X56" i="131"/>
  <c r="AB57" i="131" s="1"/>
  <c r="AC40" i="131"/>
  <c r="L86" i="131"/>
  <c r="L87" i="131" s="1"/>
  <c r="L90" i="131" s="1"/>
  <c r="L92" i="131" s="1"/>
  <c r="L94" i="131" s="1"/>
  <c r="AB26" i="131"/>
  <c r="X53" i="131" s="1"/>
  <c r="AB54" i="131" s="1"/>
  <c r="AC10" i="131"/>
  <c r="AC26" i="131" s="1"/>
  <c r="AC44" i="131" s="1"/>
  <c r="W47" i="131"/>
  <c r="L86" i="130"/>
  <c r="L87" i="130" s="1"/>
  <c r="L90" i="130" s="1"/>
  <c r="L92" i="130" s="1"/>
  <c r="L94" i="130" s="1"/>
  <c r="AB26" i="130"/>
  <c r="X53" i="130" s="1"/>
  <c r="AB54" i="130" s="1"/>
  <c r="W47" i="130"/>
  <c r="AC10" i="130"/>
  <c r="AC26" i="130" s="1"/>
  <c r="X56" i="130"/>
  <c r="AB57" i="130" s="1"/>
  <c r="AC40" i="130"/>
  <c r="AB26" i="129"/>
  <c r="X53" i="129" s="1"/>
  <c r="AB54" i="129" s="1"/>
  <c r="W47" i="129"/>
  <c r="AC10" i="129"/>
  <c r="AC26" i="129" s="1"/>
  <c r="AC44" i="129" s="1"/>
  <c r="L86" i="129"/>
  <c r="L87" i="129" s="1"/>
  <c r="L90" i="129" s="1"/>
  <c r="L92" i="129" s="1"/>
  <c r="L94" i="129" s="1"/>
  <c r="X56" i="129"/>
  <c r="AB57" i="129" s="1"/>
  <c r="AC40" i="129"/>
  <c r="X56" i="128"/>
  <c r="AB57" i="128" s="1"/>
  <c r="AC40" i="128"/>
  <c r="L86" i="128"/>
  <c r="L87" i="128" s="1"/>
  <c r="L90" i="128" s="1"/>
  <c r="L92" i="128" s="1"/>
  <c r="L94" i="128" s="1"/>
  <c r="W47" i="128"/>
  <c r="AC10" i="128"/>
  <c r="AC26" i="128" s="1"/>
  <c r="AC44" i="128" s="1"/>
  <c r="AB26" i="128"/>
  <c r="X53" i="128" s="1"/>
  <c r="AB54" i="128" s="1"/>
  <c r="X56" i="127"/>
  <c r="AB57" i="127" s="1"/>
  <c r="AC40" i="127"/>
  <c r="W47" i="127"/>
  <c r="AC10" i="127"/>
  <c r="AC26" i="127" s="1"/>
  <c r="AB26" i="127"/>
  <c r="X53" i="127" s="1"/>
  <c r="AB54" i="127" s="1"/>
  <c r="K86" i="127"/>
  <c r="L86" i="126"/>
  <c r="L87" i="126" s="1"/>
  <c r="L90" i="126" s="1"/>
  <c r="L92" i="126" s="1"/>
  <c r="L94" i="126" s="1"/>
  <c r="X56" i="126"/>
  <c r="AB57" i="126" s="1"/>
  <c r="AC40" i="126"/>
  <c r="W47" i="126"/>
  <c r="AB26" i="126"/>
  <c r="X53" i="126" s="1"/>
  <c r="AB54" i="126" s="1"/>
  <c r="AC10" i="126"/>
  <c r="AC26" i="126" s="1"/>
  <c r="AC44" i="126" s="1"/>
  <c r="AB70" i="125"/>
  <c r="AC70" i="125" s="1"/>
  <c r="AB77" i="125"/>
  <c r="AC77" i="125" s="1"/>
  <c r="AB69" i="125"/>
  <c r="AC69" i="125" s="1"/>
  <c r="AB58" i="125"/>
  <c r="AC58" i="125" s="1"/>
  <c r="AB66" i="125"/>
  <c r="AC66" i="125" s="1"/>
  <c r="AB76" i="125"/>
  <c r="AC76" i="125" s="1"/>
  <c r="AB71" i="125"/>
  <c r="AC71" i="125" s="1"/>
  <c r="AB68" i="125"/>
  <c r="AC68" i="125" s="1"/>
  <c r="L86" i="125"/>
  <c r="L87" i="125" s="1"/>
  <c r="L90" i="125" s="1"/>
  <c r="L92" i="125" s="1"/>
  <c r="L94" i="125" s="1"/>
  <c r="L96" i="125"/>
  <c r="AB47" i="125"/>
  <c r="AC50" i="125" s="1"/>
  <c r="W50" i="125"/>
  <c r="X56" i="124"/>
  <c r="AB57" i="124" s="1"/>
  <c r="AC40" i="124"/>
  <c r="L86" i="124"/>
  <c r="L87" i="124" s="1"/>
  <c r="L90" i="124" s="1"/>
  <c r="L92" i="124" s="1"/>
  <c r="L94" i="124" s="1"/>
  <c r="AB26" i="124"/>
  <c r="X53" i="124" s="1"/>
  <c r="AB54" i="124" s="1"/>
  <c r="AC10" i="124"/>
  <c r="AC26" i="124" s="1"/>
  <c r="AC44" i="124" s="1"/>
  <c r="W47" i="124"/>
  <c r="AB68" i="123"/>
  <c r="AC68" i="123" s="1"/>
  <c r="AB71" i="123"/>
  <c r="AC71" i="123" s="1"/>
  <c r="AB76" i="123"/>
  <c r="AC76" i="123" s="1"/>
  <c r="AB47" i="123"/>
  <c r="AC50" i="123" s="1"/>
  <c r="W50" i="123"/>
  <c r="L86" i="123"/>
  <c r="L87" i="123" s="1"/>
  <c r="L90" i="123" s="1"/>
  <c r="L92" i="123" s="1"/>
  <c r="L94" i="123" s="1"/>
  <c r="AB70" i="123"/>
  <c r="AC70" i="123" s="1"/>
  <c r="AB58" i="123"/>
  <c r="AC58" i="123" s="1"/>
  <c r="AB77" i="123"/>
  <c r="AC77" i="123" s="1"/>
  <c r="AB66" i="123"/>
  <c r="AC66" i="123" s="1"/>
  <c r="AB69" i="123"/>
  <c r="AC69" i="123" s="1"/>
  <c r="W47" i="122"/>
  <c r="AC10" i="122"/>
  <c r="AC26" i="122" s="1"/>
  <c r="AB26" i="122"/>
  <c r="X53" i="122" s="1"/>
  <c r="AB54" i="122" s="1"/>
  <c r="L86" i="122"/>
  <c r="L87" i="122" s="1"/>
  <c r="L90" i="122" s="1"/>
  <c r="L92" i="122" s="1"/>
  <c r="L94" i="122" s="1"/>
  <c r="X56" i="122"/>
  <c r="AB57" i="122" s="1"/>
  <c r="AC40" i="122"/>
  <c r="L86" i="121"/>
  <c r="L87" i="121" s="1"/>
  <c r="L90" i="121" s="1"/>
  <c r="L92" i="121" s="1"/>
  <c r="L94" i="121" s="1"/>
  <c r="AB47" i="121"/>
  <c r="AC50" i="121" s="1"/>
  <c r="W50" i="121"/>
  <c r="AB70" i="121"/>
  <c r="AC70" i="121" s="1"/>
  <c r="AB66" i="121"/>
  <c r="AC66" i="121" s="1"/>
  <c r="AB69" i="121"/>
  <c r="AC69" i="121" s="1"/>
  <c r="AB58" i="121"/>
  <c r="AC58" i="121" s="1"/>
  <c r="AB77" i="121"/>
  <c r="AC77" i="121" s="1"/>
  <c r="AB71" i="121"/>
  <c r="AC71" i="121" s="1"/>
  <c r="AB76" i="121"/>
  <c r="AC76" i="121" s="1"/>
  <c r="AB68" i="121"/>
  <c r="AC68" i="121" s="1"/>
  <c r="AC10" i="120"/>
  <c r="AC26" i="120" s="1"/>
  <c r="AB26" i="120"/>
  <c r="X53" i="120" s="1"/>
  <c r="AB54" i="120" s="1"/>
  <c r="W47" i="120"/>
  <c r="L86" i="120"/>
  <c r="L87" i="120" s="1"/>
  <c r="L90" i="120" s="1"/>
  <c r="L92" i="120" s="1"/>
  <c r="L94" i="120" s="1"/>
  <c r="X56" i="120"/>
  <c r="AB57" i="120" s="1"/>
  <c r="AC40" i="120"/>
  <c r="X56" i="119"/>
  <c r="AB57" i="119" s="1"/>
  <c r="AC40" i="119"/>
  <c r="L86" i="119"/>
  <c r="L87" i="119" s="1"/>
  <c r="L90" i="119" s="1"/>
  <c r="L92" i="119" s="1"/>
  <c r="L94" i="119" s="1"/>
  <c r="AB26" i="119"/>
  <c r="X53" i="119" s="1"/>
  <c r="AB54" i="119" s="1"/>
  <c r="W47" i="119"/>
  <c r="AC10" i="119"/>
  <c r="AC26" i="119" s="1"/>
  <c r="AC44" i="119" s="1"/>
  <c r="AB47" i="118"/>
  <c r="AC50" i="118" s="1"/>
  <c r="W50" i="118"/>
  <c r="AB70" i="118"/>
  <c r="AC70" i="118" s="1"/>
  <c r="AB69" i="118"/>
  <c r="AC69" i="118" s="1"/>
  <c r="AB58" i="118"/>
  <c r="AC58" i="118" s="1"/>
  <c r="AB77" i="118"/>
  <c r="AC77" i="118" s="1"/>
  <c r="AB66" i="118"/>
  <c r="AC66" i="118" s="1"/>
  <c r="AB76" i="118"/>
  <c r="AC76" i="118" s="1"/>
  <c r="AB71" i="118"/>
  <c r="AC71" i="118" s="1"/>
  <c r="AB68" i="118"/>
  <c r="AC68" i="118" s="1"/>
  <c r="AC44" i="118"/>
  <c r="AB26" i="117"/>
  <c r="X53" i="117" s="1"/>
  <c r="AB54" i="117" s="1"/>
  <c r="W47" i="117"/>
  <c r="AC10" i="117"/>
  <c r="AC26" i="117" s="1"/>
  <c r="L86" i="117"/>
  <c r="L87" i="117" s="1"/>
  <c r="L90" i="117" s="1"/>
  <c r="L92" i="117" s="1"/>
  <c r="L94" i="117" s="1"/>
  <c r="X56" i="117"/>
  <c r="AB57" i="117" s="1"/>
  <c r="AC40" i="117"/>
  <c r="K86" i="116"/>
  <c r="X56" i="116"/>
  <c r="AB57" i="116" s="1"/>
  <c r="AC40" i="116"/>
  <c r="AC10" i="116"/>
  <c r="AC26" i="116" s="1"/>
  <c r="AB26" i="116"/>
  <c r="X53" i="116" s="1"/>
  <c r="AB54" i="116" s="1"/>
  <c r="W47" i="116"/>
  <c r="AB70" i="115"/>
  <c r="AC70" i="115" s="1"/>
  <c r="AB69" i="115"/>
  <c r="AC69" i="115" s="1"/>
  <c r="AB58" i="115"/>
  <c r="AC58" i="115" s="1"/>
  <c r="AB77" i="115"/>
  <c r="AC77" i="115" s="1"/>
  <c r="AB66" i="115"/>
  <c r="AC66" i="115" s="1"/>
  <c r="AB47" i="115"/>
  <c r="AC50" i="115" s="1"/>
  <c r="W50" i="115"/>
  <c r="AB76" i="115"/>
  <c r="AC76" i="115" s="1"/>
  <c r="AB71" i="115"/>
  <c r="AC71" i="115" s="1"/>
  <c r="AB68" i="115"/>
  <c r="AC68" i="115" s="1"/>
  <c r="AC10" i="114"/>
  <c r="AC26" i="114" s="1"/>
  <c r="AB26" i="114"/>
  <c r="X53" i="114" s="1"/>
  <c r="AB54" i="114" s="1"/>
  <c r="W47" i="114"/>
  <c r="L86" i="114"/>
  <c r="L87" i="114" s="1"/>
  <c r="L90" i="114" s="1"/>
  <c r="L92" i="114" s="1"/>
  <c r="L94" i="114" s="1"/>
  <c r="X56" i="114"/>
  <c r="AB57" i="114" s="1"/>
  <c r="AC40" i="114"/>
  <c r="X56" i="113"/>
  <c r="AB57" i="113" s="1"/>
  <c r="AC40" i="113"/>
  <c r="W47" i="113"/>
  <c r="AC10" i="113"/>
  <c r="AC26" i="113" s="1"/>
  <c r="AB26" i="113"/>
  <c r="X53" i="113" s="1"/>
  <c r="AB54" i="113" s="1"/>
  <c r="L86" i="113"/>
  <c r="L87" i="113" s="1"/>
  <c r="L90" i="113" s="1"/>
  <c r="L92" i="113" s="1"/>
  <c r="L94" i="113" s="1"/>
  <c r="W47" i="112"/>
  <c r="AC10" i="112"/>
  <c r="AC26" i="112" s="1"/>
  <c r="AB26" i="112"/>
  <c r="X53" i="112" s="1"/>
  <c r="AB54" i="112" s="1"/>
  <c r="X56" i="112"/>
  <c r="AB57" i="112" s="1"/>
  <c r="AC40" i="112"/>
  <c r="W47" i="111"/>
  <c r="AB26" i="111"/>
  <c r="X53" i="111" s="1"/>
  <c r="AB54" i="111" s="1"/>
  <c r="AC10" i="111"/>
  <c r="AC26" i="111" s="1"/>
  <c r="X56" i="111"/>
  <c r="AB57" i="111" s="1"/>
  <c r="AC40" i="111"/>
  <c r="X56" i="110"/>
  <c r="AB57" i="110" s="1"/>
  <c r="AC40" i="110"/>
  <c r="W47" i="110"/>
  <c r="AC10" i="110"/>
  <c r="AC26" i="110" s="1"/>
  <c r="AC44" i="110" s="1"/>
  <c r="AB26" i="110"/>
  <c r="X53" i="110" s="1"/>
  <c r="AB54" i="110" s="1"/>
  <c r="X56" i="109"/>
  <c r="AB57" i="109" s="1"/>
  <c r="AC40" i="109"/>
  <c r="L86" i="109"/>
  <c r="L87" i="109" s="1"/>
  <c r="L90" i="109" s="1"/>
  <c r="L92" i="109" s="1"/>
  <c r="L94" i="109" s="1"/>
  <c r="W47" i="109"/>
  <c r="AB26" i="109"/>
  <c r="X53" i="109" s="1"/>
  <c r="AB54" i="109" s="1"/>
  <c r="AC10" i="109"/>
  <c r="AC26" i="109" s="1"/>
  <c r="AC44" i="109" s="1"/>
  <c r="AB76" i="108"/>
  <c r="AC76" i="108" s="1"/>
  <c r="AB71" i="108"/>
  <c r="AC71" i="108" s="1"/>
  <c r="AB68" i="108"/>
  <c r="AC68" i="108" s="1"/>
  <c r="L86" i="108"/>
  <c r="L87" i="108" s="1"/>
  <c r="L90" i="108" s="1"/>
  <c r="L92" i="108" s="1"/>
  <c r="L94" i="108" s="1"/>
  <c r="AB69" i="108"/>
  <c r="AC69" i="108" s="1"/>
  <c r="AB58" i="108"/>
  <c r="AC58" i="108" s="1"/>
  <c r="AB66" i="108"/>
  <c r="AC66" i="108" s="1"/>
  <c r="AB77" i="108"/>
  <c r="AC77" i="108" s="1"/>
  <c r="AB70" i="108"/>
  <c r="AC70" i="108" s="1"/>
  <c r="W50" i="108"/>
  <c r="AB47" i="108"/>
  <c r="AC50" i="108" s="1"/>
  <c r="AC44" i="107"/>
  <c r="AB58" i="107"/>
  <c r="AC58" i="107" s="1"/>
  <c r="AB69" i="107"/>
  <c r="AC69" i="107" s="1"/>
  <c r="AB77" i="107"/>
  <c r="AC77" i="107" s="1"/>
  <c r="AB70" i="107"/>
  <c r="AC70" i="107" s="1"/>
  <c r="AB66" i="107"/>
  <c r="AC66" i="107" s="1"/>
  <c r="AB76" i="107"/>
  <c r="AC76" i="107" s="1"/>
  <c r="AB71" i="107"/>
  <c r="AC71" i="107" s="1"/>
  <c r="AB68" i="107"/>
  <c r="AC68" i="107" s="1"/>
  <c r="AB47" i="107"/>
  <c r="AC50" i="107" s="1"/>
  <c r="W50" i="107"/>
  <c r="AC14" i="106"/>
  <c r="W49" i="106"/>
  <c r="AB49" i="106" s="1"/>
  <c r="W48" i="106"/>
  <c r="AB48" i="106" s="1"/>
  <c r="AC12" i="106"/>
  <c r="X26" i="106"/>
  <c r="AB10" i="106"/>
  <c r="K86" i="106"/>
  <c r="AB47" i="105"/>
  <c r="AC50" i="105" s="1"/>
  <c r="W50" i="105"/>
  <c r="AB76" i="105"/>
  <c r="AC76" i="105" s="1"/>
  <c r="AB68" i="105"/>
  <c r="AC68" i="105" s="1"/>
  <c r="AB71" i="105"/>
  <c r="AC71" i="105" s="1"/>
  <c r="AB69" i="105"/>
  <c r="AC69" i="105" s="1"/>
  <c r="AB58" i="105"/>
  <c r="AC58" i="105" s="1"/>
  <c r="AB70" i="105"/>
  <c r="AC70" i="105" s="1"/>
  <c r="AB77" i="105"/>
  <c r="AC77" i="105" s="1"/>
  <c r="AB66" i="105"/>
  <c r="AC66" i="105" s="1"/>
  <c r="L86" i="105"/>
  <c r="L87" i="105" s="1"/>
  <c r="L90" i="105" s="1"/>
  <c r="L92" i="105" s="1"/>
  <c r="L94" i="105" s="1"/>
  <c r="AC81" i="138" l="1"/>
  <c r="L84" i="138" s="1"/>
  <c r="AC81" i="133"/>
  <c r="L84" i="133" s="1"/>
  <c r="L96" i="133"/>
  <c r="L96" i="132"/>
  <c r="L96" i="131"/>
  <c r="L94" i="140"/>
  <c r="L96" i="128"/>
  <c r="AC44" i="127"/>
  <c r="AC81" i="125"/>
  <c r="L84" i="125" s="1"/>
  <c r="L96" i="124"/>
  <c r="AC81" i="123"/>
  <c r="L84" i="123" s="1"/>
  <c r="L96" i="123"/>
  <c r="AC81" i="121"/>
  <c r="L84" i="121" s="1"/>
  <c r="AC81" i="118"/>
  <c r="L84" i="118" s="1"/>
  <c r="K86" i="118" s="1"/>
  <c r="L96" i="117"/>
  <c r="AC44" i="116"/>
  <c r="AC81" i="115"/>
  <c r="L84" i="115" s="1"/>
  <c r="K86" i="115" s="1"/>
  <c r="AC44" i="113"/>
  <c r="AC44" i="111"/>
  <c r="L96" i="109"/>
  <c r="AC81" i="108"/>
  <c r="L84" i="108" s="1"/>
  <c r="AC81" i="105"/>
  <c r="L84" i="105" s="1"/>
  <c r="AB76" i="141"/>
  <c r="AC76" i="141" s="1"/>
  <c r="AB68" i="141"/>
  <c r="AC68" i="141" s="1"/>
  <c r="AB71" i="141"/>
  <c r="AC71" i="141" s="1"/>
  <c r="W50" i="141"/>
  <c r="AB47" i="141"/>
  <c r="AC50" i="141" s="1"/>
  <c r="AC81" i="141" s="1"/>
  <c r="L84" i="141" s="1"/>
  <c r="AB69" i="140"/>
  <c r="AC69" i="140" s="1"/>
  <c r="AB58" i="140"/>
  <c r="AC58" i="140" s="1"/>
  <c r="AB77" i="140"/>
  <c r="AC77" i="140" s="1"/>
  <c r="AB70" i="140"/>
  <c r="AC70" i="140" s="1"/>
  <c r="AB66" i="140"/>
  <c r="AC66" i="140" s="1"/>
  <c r="AB47" i="139"/>
  <c r="AC50" i="139" s="1"/>
  <c r="W50" i="139"/>
  <c r="AB47" i="137"/>
  <c r="AC50" i="137" s="1"/>
  <c r="W50" i="137"/>
  <c r="AB70" i="136"/>
  <c r="AC70" i="136" s="1"/>
  <c r="AB69" i="136"/>
  <c r="AC69" i="136" s="1"/>
  <c r="AB58" i="136"/>
  <c r="AC58" i="136" s="1"/>
  <c r="AB77" i="136"/>
  <c r="AC77" i="136" s="1"/>
  <c r="AB66" i="136"/>
  <c r="AC66" i="136" s="1"/>
  <c r="AB69" i="141"/>
  <c r="AC69" i="141" s="1"/>
  <c r="AB58" i="141"/>
  <c r="AC58" i="141" s="1"/>
  <c r="AB70" i="141"/>
  <c r="AC70" i="141" s="1"/>
  <c r="AB66" i="141"/>
  <c r="AC66" i="141" s="1"/>
  <c r="AB77" i="141"/>
  <c r="AC77" i="141" s="1"/>
  <c r="L86" i="137"/>
  <c r="L87" i="137" s="1"/>
  <c r="L90" i="137" s="1"/>
  <c r="L92" i="137" s="1"/>
  <c r="L94" i="137" s="1"/>
  <c r="AB69" i="137"/>
  <c r="AC69" i="137" s="1"/>
  <c r="AB58" i="137"/>
  <c r="AC58" i="137" s="1"/>
  <c r="AB77" i="137"/>
  <c r="AC77" i="137" s="1"/>
  <c r="AB70" i="137"/>
  <c r="AC70" i="137" s="1"/>
  <c r="AB66" i="137"/>
  <c r="AC66" i="137" s="1"/>
  <c r="AB47" i="140"/>
  <c r="AC50" i="140" s="1"/>
  <c r="W50" i="140"/>
  <c r="L96" i="136"/>
  <c r="L86" i="136"/>
  <c r="L87" i="136" s="1"/>
  <c r="L90" i="136" s="1"/>
  <c r="L92" i="136" s="1"/>
  <c r="L94" i="136" s="1"/>
  <c r="W50" i="136"/>
  <c r="AB47" i="136"/>
  <c r="AC50" i="136" s="1"/>
  <c r="AB76" i="137"/>
  <c r="AC76" i="137" s="1"/>
  <c r="AB68" i="137"/>
  <c r="AC68" i="137" s="1"/>
  <c r="AB71" i="137"/>
  <c r="AC71" i="137" s="1"/>
  <c r="AC44" i="140"/>
  <c r="AB77" i="139"/>
  <c r="AC77" i="139" s="1"/>
  <c r="AB70" i="139"/>
  <c r="AC70" i="139" s="1"/>
  <c r="AB69" i="139"/>
  <c r="AC69" i="139" s="1"/>
  <c r="AB58" i="139"/>
  <c r="AC58" i="139" s="1"/>
  <c r="AB66" i="139"/>
  <c r="AC66" i="139" s="1"/>
  <c r="AB76" i="136"/>
  <c r="AC76" i="136" s="1"/>
  <c r="AB71" i="136"/>
  <c r="AC71" i="136" s="1"/>
  <c r="AB68" i="136"/>
  <c r="AC68" i="136" s="1"/>
  <c r="AC44" i="137"/>
  <c r="AB76" i="139"/>
  <c r="AC76" i="139" s="1"/>
  <c r="AB68" i="139"/>
  <c r="AC68" i="139" s="1"/>
  <c r="AB71" i="139"/>
  <c r="AC71" i="139" s="1"/>
  <c r="L96" i="138"/>
  <c r="L86" i="139"/>
  <c r="L87" i="139" s="1"/>
  <c r="L90" i="139" s="1"/>
  <c r="L92" i="139" s="1"/>
  <c r="L96" i="141"/>
  <c r="AB76" i="140"/>
  <c r="AC76" i="140" s="1"/>
  <c r="AB68" i="140"/>
  <c r="AC68" i="140" s="1"/>
  <c r="AB71" i="140"/>
  <c r="AC71" i="140" s="1"/>
  <c r="AB69" i="134"/>
  <c r="AC69" i="134" s="1"/>
  <c r="AB58" i="134"/>
  <c r="AC58" i="134" s="1"/>
  <c r="AB77" i="134"/>
  <c r="AC77" i="134" s="1"/>
  <c r="AB70" i="134"/>
  <c r="AC70" i="134" s="1"/>
  <c r="AB66" i="134"/>
  <c r="AC66" i="134" s="1"/>
  <c r="AB76" i="134"/>
  <c r="AC76" i="134" s="1"/>
  <c r="AB71" i="134"/>
  <c r="AC71" i="134" s="1"/>
  <c r="AB68" i="134"/>
  <c r="AC68" i="134" s="1"/>
  <c r="AC44" i="134"/>
  <c r="AB47" i="134"/>
  <c r="AC50" i="134" s="1"/>
  <c r="W50" i="134"/>
  <c r="L96" i="134"/>
  <c r="W50" i="132"/>
  <c r="AB47" i="132"/>
  <c r="AC50" i="132" s="1"/>
  <c r="AB66" i="132"/>
  <c r="AC66" i="132" s="1"/>
  <c r="AB70" i="132"/>
  <c r="AC70" i="132" s="1"/>
  <c r="AB69" i="132"/>
  <c r="AC69" i="132" s="1"/>
  <c r="AB58" i="132"/>
  <c r="AC58" i="132" s="1"/>
  <c r="AB77" i="132"/>
  <c r="AC77" i="132" s="1"/>
  <c r="AC44" i="132"/>
  <c r="AB71" i="132"/>
  <c r="AC71" i="132" s="1"/>
  <c r="AB76" i="132"/>
  <c r="AC76" i="132" s="1"/>
  <c r="AB68" i="132"/>
  <c r="AC68" i="132" s="1"/>
  <c r="AB47" i="131"/>
  <c r="AC50" i="131" s="1"/>
  <c r="W50" i="131"/>
  <c r="AB69" i="131"/>
  <c r="AC69" i="131" s="1"/>
  <c r="AB58" i="131"/>
  <c r="AC58" i="131" s="1"/>
  <c r="AB77" i="131"/>
  <c r="AC77" i="131" s="1"/>
  <c r="AB66" i="131"/>
  <c r="AC66" i="131" s="1"/>
  <c r="AB70" i="131"/>
  <c r="AC70" i="131" s="1"/>
  <c r="AB76" i="131"/>
  <c r="AC76" i="131" s="1"/>
  <c r="AB68" i="131"/>
  <c r="AC68" i="131" s="1"/>
  <c r="AB71" i="131"/>
  <c r="AC71" i="131" s="1"/>
  <c r="AB70" i="130"/>
  <c r="AC70" i="130" s="1"/>
  <c r="AB69" i="130"/>
  <c r="AC69" i="130" s="1"/>
  <c r="AB58" i="130"/>
  <c r="AC58" i="130" s="1"/>
  <c r="AB77" i="130"/>
  <c r="AC77" i="130" s="1"/>
  <c r="AB66" i="130"/>
  <c r="AC66" i="130" s="1"/>
  <c r="AB68" i="130"/>
  <c r="AC68" i="130" s="1"/>
  <c r="AB71" i="130"/>
  <c r="AC71" i="130" s="1"/>
  <c r="AB76" i="130"/>
  <c r="AC76" i="130" s="1"/>
  <c r="AC44" i="130"/>
  <c r="L96" i="130"/>
  <c r="W50" i="130"/>
  <c r="AB47" i="130"/>
  <c r="AC50" i="130" s="1"/>
  <c r="AB76" i="129"/>
  <c r="AC76" i="129" s="1"/>
  <c r="AB68" i="129"/>
  <c r="AC68" i="129" s="1"/>
  <c r="AB71" i="129"/>
  <c r="AC71" i="129" s="1"/>
  <c r="W50" i="129"/>
  <c r="AB47" i="129"/>
  <c r="AC50" i="129" s="1"/>
  <c r="AB69" i="129"/>
  <c r="AC69" i="129" s="1"/>
  <c r="AB58" i="129"/>
  <c r="AC58" i="129" s="1"/>
  <c r="AB77" i="129"/>
  <c r="AC77" i="129" s="1"/>
  <c r="AB70" i="129"/>
  <c r="AC70" i="129" s="1"/>
  <c r="AB66" i="129"/>
  <c r="AC66" i="129" s="1"/>
  <c r="L96" i="129"/>
  <c r="AB70" i="128"/>
  <c r="AC70" i="128" s="1"/>
  <c r="AB77" i="128"/>
  <c r="AC77" i="128" s="1"/>
  <c r="AB66" i="128"/>
  <c r="AC66" i="128" s="1"/>
  <c r="AB69" i="128"/>
  <c r="AC69" i="128" s="1"/>
  <c r="AB58" i="128"/>
  <c r="AC58" i="128" s="1"/>
  <c r="AB47" i="128"/>
  <c r="AC50" i="128" s="1"/>
  <c r="W50" i="128"/>
  <c r="AB71" i="128"/>
  <c r="AC71" i="128" s="1"/>
  <c r="AB76" i="128"/>
  <c r="AC76" i="128" s="1"/>
  <c r="AB68" i="128"/>
  <c r="AC68" i="128" s="1"/>
  <c r="W50" i="127"/>
  <c r="AB47" i="127"/>
  <c r="AC50" i="127" s="1"/>
  <c r="L96" i="127"/>
  <c r="L86" i="127"/>
  <c r="L87" i="127" s="1"/>
  <c r="L90" i="127" s="1"/>
  <c r="L92" i="127" s="1"/>
  <c r="L94" i="127" s="1"/>
  <c r="AB69" i="127"/>
  <c r="AC69" i="127" s="1"/>
  <c r="AB58" i="127"/>
  <c r="AC58" i="127" s="1"/>
  <c r="AB77" i="127"/>
  <c r="AC77" i="127" s="1"/>
  <c r="AB66" i="127"/>
  <c r="AC66" i="127" s="1"/>
  <c r="AB70" i="127"/>
  <c r="AC70" i="127" s="1"/>
  <c r="AB76" i="127"/>
  <c r="AC76" i="127" s="1"/>
  <c r="AB68" i="127"/>
  <c r="AC68" i="127" s="1"/>
  <c r="AB71" i="127"/>
  <c r="AC71" i="127" s="1"/>
  <c r="AB71" i="126"/>
  <c r="AC71" i="126" s="1"/>
  <c r="AB76" i="126"/>
  <c r="AC76" i="126" s="1"/>
  <c r="AB68" i="126"/>
  <c r="AC68" i="126" s="1"/>
  <c r="AB70" i="126"/>
  <c r="AC70" i="126" s="1"/>
  <c r="AB77" i="126"/>
  <c r="AC77" i="126" s="1"/>
  <c r="AB66" i="126"/>
  <c r="AC66" i="126" s="1"/>
  <c r="AB69" i="126"/>
  <c r="AC69" i="126" s="1"/>
  <c r="AB58" i="126"/>
  <c r="AC58" i="126" s="1"/>
  <c r="AC81" i="126" s="1"/>
  <c r="L84" i="126" s="1"/>
  <c r="AB47" i="126"/>
  <c r="AC50" i="126" s="1"/>
  <c r="W50" i="126"/>
  <c r="L96" i="126"/>
  <c r="AB70" i="124"/>
  <c r="AC70" i="124" s="1"/>
  <c r="AB77" i="124"/>
  <c r="AC77" i="124" s="1"/>
  <c r="AB69" i="124"/>
  <c r="AC69" i="124" s="1"/>
  <c r="AB58" i="124"/>
  <c r="AC58" i="124" s="1"/>
  <c r="AB66" i="124"/>
  <c r="AC66" i="124" s="1"/>
  <c r="AB76" i="124"/>
  <c r="AC76" i="124" s="1"/>
  <c r="AB68" i="124"/>
  <c r="AC68" i="124" s="1"/>
  <c r="AB71" i="124"/>
  <c r="AC71" i="124" s="1"/>
  <c r="AB47" i="124"/>
  <c r="AC50" i="124" s="1"/>
  <c r="AC81" i="124" s="1"/>
  <c r="L84" i="124" s="1"/>
  <c r="W50" i="124"/>
  <c r="AB66" i="122"/>
  <c r="AC66" i="122" s="1"/>
  <c r="AB77" i="122"/>
  <c r="AC77" i="122" s="1"/>
  <c r="AB70" i="122"/>
  <c r="AC70" i="122" s="1"/>
  <c r="AB69" i="122"/>
  <c r="AC69" i="122" s="1"/>
  <c r="AB58" i="122"/>
  <c r="AC58" i="122" s="1"/>
  <c r="AB71" i="122"/>
  <c r="AC71" i="122" s="1"/>
  <c r="AB76" i="122"/>
  <c r="AC76" i="122" s="1"/>
  <c r="AB68" i="122"/>
  <c r="AC68" i="122" s="1"/>
  <c r="AC44" i="122"/>
  <c r="W50" i="122"/>
  <c r="AB47" i="122"/>
  <c r="AC50" i="122" s="1"/>
  <c r="L96" i="122"/>
  <c r="L96" i="121"/>
  <c r="AC44" i="120"/>
  <c r="W50" i="120"/>
  <c r="AB47" i="120"/>
  <c r="AC50" i="120" s="1"/>
  <c r="AB76" i="120"/>
  <c r="AC76" i="120" s="1"/>
  <c r="AB71" i="120"/>
  <c r="AC71" i="120" s="1"/>
  <c r="AB68" i="120"/>
  <c r="AC68" i="120" s="1"/>
  <c r="AB69" i="120"/>
  <c r="AC69" i="120" s="1"/>
  <c r="AB58" i="120"/>
  <c r="AC58" i="120" s="1"/>
  <c r="AB77" i="120"/>
  <c r="AC77" i="120" s="1"/>
  <c r="AB66" i="120"/>
  <c r="AC66" i="120" s="1"/>
  <c r="AB70" i="120"/>
  <c r="AC70" i="120" s="1"/>
  <c r="L96" i="120"/>
  <c r="AB47" i="119"/>
  <c r="AC50" i="119" s="1"/>
  <c r="W50" i="119"/>
  <c r="AB70" i="119"/>
  <c r="AC70" i="119" s="1"/>
  <c r="AB66" i="119"/>
  <c r="AC66" i="119" s="1"/>
  <c r="AB69" i="119"/>
  <c r="AC69" i="119" s="1"/>
  <c r="AB58" i="119"/>
  <c r="AC58" i="119" s="1"/>
  <c r="AB77" i="119"/>
  <c r="AC77" i="119" s="1"/>
  <c r="L96" i="119"/>
  <c r="AB68" i="119"/>
  <c r="AC68" i="119" s="1"/>
  <c r="AB71" i="119"/>
  <c r="AC71" i="119" s="1"/>
  <c r="AB76" i="119"/>
  <c r="AC76" i="119" s="1"/>
  <c r="AC81" i="119" s="1"/>
  <c r="L84" i="119" s="1"/>
  <c r="L86" i="118"/>
  <c r="L87" i="118" s="1"/>
  <c r="L90" i="118" s="1"/>
  <c r="L92" i="118" s="1"/>
  <c r="L94" i="118" s="1"/>
  <c r="AC44" i="117"/>
  <c r="AB68" i="117"/>
  <c r="AC68" i="117" s="1"/>
  <c r="AB76" i="117"/>
  <c r="AC76" i="117" s="1"/>
  <c r="AB71" i="117"/>
  <c r="AC71" i="117" s="1"/>
  <c r="AB47" i="117"/>
  <c r="AC50" i="117" s="1"/>
  <c r="W50" i="117"/>
  <c r="AB70" i="117"/>
  <c r="AC70" i="117" s="1"/>
  <c r="AB69" i="117"/>
  <c r="AC69" i="117" s="1"/>
  <c r="AB58" i="117"/>
  <c r="AC58" i="117" s="1"/>
  <c r="AB77" i="117"/>
  <c r="AC77" i="117" s="1"/>
  <c r="AB66" i="117"/>
  <c r="AC66" i="117" s="1"/>
  <c r="AB69" i="116"/>
  <c r="AC69" i="116" s="1"/>
  <c r="AB58" i="116"/>
  <c r="AC58" i="116" s="1"/>
  <c r="AB77" i="116"/>
  <c r="AC77" i="116" s="1"/>
  <c r="AB66" i="116"/>
  <c r="AC66" i="116" s="1"/>
  <c r="AB70" i="116"/>
  <c r="AC70" i="116" s="1"/>
  <c r="W50" i="116"/>
  <c r="AB47" i="116"/>
  <c r="AC50" i="116" s="1"/>
  <c r="AB76" i="116"/>
  <c r="AC76" i="116" s="1"/>
  <c r="AB68" i="116"/>
  <c r="AC68" i="116" s="1"/>
  <c r="AB71" i="116"/>
  <c r="AC71" i="116" s="1"/>
  <c r="L86" i="116"/>
  <c r="L87" i="116" s="1"/>
  <c r="L90" i="116" s="1"/>
  <c r="L92" i="116" s="1"/>
  <c r="L94" i="116" s="1"/>
  <c r="L86" i="115"/>
  <c r="L87" i="115" s="1"/>
  <c r="L90" i="115" s="1"/>
  <c r="L92" i="115" s="1"/>
  <c r="L94" i="115" s="1"/>
  <c r="AC44" i="114"/>
  <c r="W50" i="114"/>
  <c r="AB47" i="114"/>
  <c r="AC50" i="114" s="1"/>
  <c r="AB76" i="114"/>
  <c r="AC76" i="114" s="1"/>
  <c r="AB68" i="114"/>
  <c r="AC68" i="114" s="1"/>
  <c r="AB71" i="114"/>
  <c r="AC71" i="114" s="1"/>
  <c r="AB69" i="114"/>
  <c r="AC69" i="114" s="1"/>
  <c r="AB58" i="114"/>
  <c r="AC58" i="114" s="1"/>
  <c r="AB66" i="114"/>
  <c r="AC66" i="114" s="1"/>
  <c r="AB77" i="114"/>
  <c r="AC77" i="114" s="1"/>
  <c r="AB70" i="114"/>
  <c r="AC70" i="114" s="1"/>
  <c r="L96" i="114"/>
  <c r="AB47" i="113"/>
  <c r="AC50" i="113" s="1"/>
  <c r="W50" i="113"/>
  <c r="L96" i="113"/>
  <c r="AB70" i="113"/>
  <c r="AC70" i="113" s="1"/>
  <c r="AB69" i="113"/>
  <c r="AC69" i="113" s="1"/>
  <c r="AB58" i="113"/>
  <c r="AC58" i="113" s="1"/>
  <c r="AB77" i="113"/>
  <c r="AC77" i="113" s="1"/>
  <c r="AB66" i="113"/>
  <c r="AC66" i="113" s="1"/>
  <c r="AB76" i="113"/>
  <c r="AC76" i="113" s="1"/>
  <c r="AB71" i="113"/>
  <c r="AC71" i="113" s="1"/>
  <c r="AB68" i="113"/>
  <c r="AC68" i="113" s="1"/>
  <c r="AB71" i="112"/>
  <c r="AC71" i="112" s="1"/>
  <c r="AB76" i="112"/>
  <c r="AC76" i="112" s="1"/>
  <c r="AB68" i="112"/>
  <c r="AC68" i="112" s="1"/>
  <c r="AB70" i="112"/>
  <c r="AC70" i="112" s="1"/>
  <c r="AB77" i="112"/>
  <c r="AC77" i="112" s="1"/>
  <c r="AB66" i="112"/>
  <c r="AC66" i="112" s="1"/>
  <c r="AB69" i="112"/>
  <c r="AC69" i="112" s="1"/>
  <c r="AB58" i="112"/>
  <c r="AC58" i="112" s="1"/>
  <c r="AB47" i="112"/>
  <c r="AC50" i="112" s="1"/>
  <c r="W50" i="112"/>
  <c r="AC44" i="112"/>
  <c r="AB76" i="111"/>
  <c r="AC76" i="111" s="1"/>
  <c r="AB71" i="111"/>
  <c r="AC71" i="111" s="1"/>
  <c r="AB68" i="111"/>
  <c r="AC68" i="111" s="1"/>
  <c r="AB69" i="111"/>
  <c r="AC69" i="111" s="1"/>
  <c r="AB58" i="111"/>
  <c r="AC58" i="111" s="1"/>
  <c r="AB77" i="111"/>
  <c r="AC77" i="111" s="1"/>
  <c r="AB70" i="111"/>
  <c r="AC70" i="111" s="1"/>
  <c r="AB66" i="111"/>
  <c r="AC66" i="111" s="1"/>
  <c r="W50" i="111"/>
  <c r="AB47" i="111"/>
  <c r="AC50" i="111" s="1"/>
  <c r="AC81" i="111" s="1"/>
  <c r="L84" i="111" s="1"/>
  <c r="K86" i="111" s="1"/>
  <c r="AB47" i="110"/>
  <c r="AC50" i="110" s="1"/>
  <c r="W50" i="110"/>
  <c r="AB70" i="110"/>
  <c r="AC70" i="110" s="1"/>
  <c r="AB69" i="110"/>
  <c r="AC69" i="110" s="1"/>
  <c r="AB58" i="110"/>
  <c r="AC58" i="110" s="1"/>
  <c r="AB77" i="110"/>
  <c r="AC77" i="110" s="1"/>
  <c r="AB66" i="110"/>
  <c r="AC66" i="110" s="1"/>
  <c r="AC81" i="110"/>
  <c r="L84" i="110" s="1"/>
  <c r="K86" i="110" s="1"/>
  <c r="AB76" i="110"/>
  <c r="AC76" i="110" s="1"/>
  <c r="AB68" i="110"/>
  <c r="AC68" i="110" s="1"/>
  <c r="AB71" i="110"/>
  <c r="AC71" i="110" s="1"/>
  <c r="AB70" i="109"/>
  <c r="AC70" i="109" s="1"/>
  <c r="AB77" i="109"/>
  <c r="AC77" i="109" s="1"/>
  <c r="AB66" i="109"/>
  <c r="AC66" i="109" s="1"/>
  <c r="AB69" i="109"/>
  <c r="AC69" i="109" s="1"/>
  <c r="AB58" i="109"/>
  <c r="AC58" i="109" s="1"/>
  <c r="AB47" i="109"/>
  <c r="AC50" i="109" s="1"/>
  <c r="W50" i="109"/>
  <c r="AB68" i="109"/>
  <c r="AC68" i="109" s="1"/>
  <c r="AB71" i="109"/>
  <c r="AC71" i="109" s="1"/>
  <c r="AB76" i="109"/>
  <c r="AC76" i="109" s="1"/>
  <c r="L96" i="108"/>
  <c r="AC81" i="107"/>
  <c r="L84" i="107" s="1"/>
  <c r="K86" i="107" s="1"/>
  <c r="L86" i="106"/>
  <c r="L87" i="106" s="1"/>
  <c r="L90" i="106" s="1"/>
  <c r="L92" i="106" s="1"/>
  <c r="L94" i="106" s="1"/>
  <c r="AC10" i="106"/>
  <c r="AC26" i="106" s="1"/>
  <c r="AB26" i="106"/>
  <c r="X53" i="106" s="1"/>
  <c r="AB54" i="106" s="1"/>
  <c r="W47" i="106"/>
  <c r="X56" i="106"/>
  <c r="AB57" i="106" s="1"/>
  <c r="AC40" i="106"/>
  <c r="L96" i="105"/>
  <c r="C55" i="99"/>
  <c r="AC81" i="139" l="1"/>
  <c r="L84" i="139" s="1"/>
  <c r="L96" i="137"/>
  <c r="AC81" i="136"/>
  <c r="L84" i="136" s="1"/>
  <c r="AC81" i="131"/>
  <c r="L84" i="131" s="1"/>
  <c r="AC81" i="129"/>
  <c r="L84" i="129" s="1"/>
  <c r="AC81" i="128"/>
  <c r="L84" i="128" s="1"/>
  <c r="AC81" i="127"/>
  <c r="L84" i="127" s="1"/>
  <c r="L96" i="116"/>
  <c r="AC81" i="116"/>
  <c r="L84" i="116" s="1"/>
  <c r="L96" i="115"/>
  <c r="AC81" i="113"/>
  <c r="L84" i="113" s="1"/>
  <c r="AC81" i="109"/>
  <c r="L84" i="109" s="1"/>
  <c r="L96" i="139"/>
  <c r="AC81" i="140"/>
  <c r="L84" i="140" s="1"/>
  <c r="AC81" i="137"/>
  <c r="L84" i="137" s="1"/>
  <c r="AC81" i="134"/>
  <c r="L84" i="134" s="1"/>
  <c r="AC81" i="132"/>
  <c r="L84" i="132" s="1"/>
  <c r="AC81" i="130"/>
  <c r="L84" i="130" s="1"/>
  <c r="AC81" i="122"/>
  <c r="L84" i="122" s="1"/>
  <c r="AC81" i="120"/>
  <c r="L84" i="120" s="1"/>
  <c r="L96" i="118"/>
  <c r="AC81" i="117"/>
  <c r="L84" i="117" s="1"/>
  <c r="AC81" i="114"/>
  <c r="L84" i="114" s="1"/>
  <c r="AC81" i="112"/>
  <c r="L84" i="112" s="1"/>
  <c r="K86" i="112" s="1"/>
  <c r="L86" i="111"/>
  <c r="L87" i="111" s="1"/>
  <c r="L90" i="111" s="1"/>
  <c r="L92" i="111" s="1"/>
  <c r="L94" i="111" s="1"/>
  <c r="L86" i="110"/>
  <c r="L87" i="110" s="1"/>
  <c r="L90" i="110" s="1"/>
  <c r="L92" i="110" s="1"/>
  <c r="L94" i="110" s="1"/>
  <c r="L86" i="107"/>
  <c r="L87" i="107" s="1"/>
  <c r="L90" i="107" s="1"/>
  <c r="L92" i="107" s="1"/>
  <c r="L94" i="107" s="1"/>
  <c r="AB70" i="106"/>
  <c r="AC70" i="106" s="1"/>
  <c r="AB69" i="106"/>
  <c r="AC69" i="106" s="1"/>
  <c r="AB58" i="106"/>
  <c r="AC58" i="106" s="1"/>
  <c r="AB77" i="106"/>
  <c r="AC77" i="106" s="1"/>
  <c r="AB66" i="106"/>
  <c r="AC66" i="106" s="1"/>
  <c r="AB76" i="106"/>
  <c r="AC76" i="106" s="1"/>
  <c r="AB68" i="106"/>
  <c r="AC68" i="106" s="1"/>
  <c r="AB71" i="106"/>
  <c r="AC71" i="106" s="1"/>
  <c r="AC44" i="106"/>
  <c r="AB47" i="106"/>
  <c r="AC50" i="106" s="1"/>
  <c r="W50" i="106"/>
  <c r="L96" i="106"/>
  <c r="L86" i="112" l="1"/>
  <c r="L87" i="112" s="1"/>
  <c r="L90" i="112" s="1"/>
  <c r="L92" i="112" s="1"/>
  <c r="L94" i="112" s="1"/>
  <c r="L96" i="111"/>
  <c r="L96" i="110"/>
  <c r="L96" i="107"/>
  <c r="AC81" i="106"/>
  <c r="L84" i="106" s="1"/>
  <c r="L78" i="34"/>
  <c r="L76" i="34"/>
  <c r="L75" i="34"/>
  <c r="L78" i="35"/>
  <c r="L76" i="35"/>
  <c r="L75" i="35"/>
  <c r="L78" i="36"/>
  <c r="L76" i="36"/>
  <c r="L75" i="36"/>
  <c r="L78" i="38"/>
  <c r="L76" i="38"/>
  <c r="L75" i="38"/>
  <c r="L78" i="39"/>
  <c r="L76" i="39"/>
  <c r="L75" i="39"/>
  <c r="L78" i="49"/>
  <c r="L76" i="49"/>
  <c r="L75" i="49"/>
  <c r="L76" i="53"/>
  <c r="L75" i="53"/>
  <c r="L78" i="54"/>
  <c r="L76" i="54"/>
  <c r="L75" i="54"/>
  <c r="L78" i="59"/>
  <c r="L76" i="59"/>
  <c r="L75" i="59"/>
  <c r="L78" i="60"/>
  <c r="L76" i="60"/>
  <c r="L75" i="60"/>
  <c r="L76" i="62"/>
  <c r="L75" i="62"/>
  <c r="L76" i="65"/>
  <c r="L78" i="70"/>
  <c r="L76" i="70"/>
  <c r="L75" i="70"/>
  <c r="L78" i="33"/>
  <c r="L76" i="33"/>
  <c r="L75" i="33"/>
  <c r="L72" i="34"/>
  <c r="L71" i="34"/>
  <c r="L70" i="34"/>
  <c r="L69" i="34"/>
  <c r="L72" i="35"/>
  <c r="L71" i="35"/>
  <c r="L70" i="35"/>
  <c r="L69" i="35"/>
  <c r="L72" i="36"/>
  <c r="L71" i="36"/>
  <c r="L70" i="36"/>
  <c r="L69" i="36"/>
  <c r="L72" i="38"/>
  <c r="L71" i="38"/>
  <c r="L70" i="38"/>
  <c r="L69" i="38"/>
  <c r="L72" i="39"/>
  <c r="L71" i="39"/>
  <c r="L70" i="39"/>
  <c r="L69" i="39"/>
  <c r="L72" i="49"/>
  <c r="L71" i="49"/>
  <c r="L70" i="49"/>
  <c r="L69" i="49"/>
  <c r="L72" i="54"/>
  <c r="L71" i="54"/>
  <c r="L70" i="54"/>
  <c r="L69" i="54"/>
  <c r="L72" i="59"/>
  <c r="L71" i="59"/>
  <c r="L70" i="59"/>
  <c r="L69" i="59"/>
  <c r="L72" i="60"/>
  <c r="L71" i="60"/>
  <c r="L70" i="60"/>
  <c r="L69" i="60"/>
  <c r="L72" i="70"/>
  <c r="L71" i="70"/>
  <c r="L70" i="70"/>
  <c r="L69" i="70"/>
  <c r="L72" i="33"/>
  <c r="L71" i="33"/>
  <c r="L70" i="33"/>
  <c r="L69" i="33"/>
  <c r="L67" i="34"/>
  <c r="L67" i="35"/>
  <c r="L67" i="36"/>
  <c r="L67" i="38"/>
  <c r="L67" i="39"/>
  <c r="L67" i="49"/>
  <c r="L67" i="54"/>
  <c r="L67" i="59"/>
  <c r="L67" i="60"/>
  <c r="L67" i="70"/>
  <c r="L67" i="33"/>
  <c r="L59" i="34"/>
  <c r="L59" i="35"/>
  <c r="L59" i="36"/>
  <c r="L59" i="38"/>
  <c r="L59" i="39"/>
  <c r="L59" i="49"/>
  <c r="L59" i="54"/>
  <c r="L59" i="59"/>
  <c r="L59" i="60"/>
  <c r="L59" i="70"/>
  <c r="L59" i="33"/>
  <c r="L40" i="34"/>
  <c r="L40" i="35"/>
  <c r="L40" i="36"/>
  <c r="L40" i="38"/>
  <c r="L40" i="39"/>
  <c r="L40" i="49"/>
  <c r="L40" i="54"/>
  <c r="L40" i="59"/>
  <c r="L40" i="60"/>
  <c r="L40" i="70"/>
  <c r="L40" i="33"/>
  <c r="L29" i="34"/>
  <c r="L30" i="34"/>
  <c r="L31" i="34"/>
  <c r="L32" i="34"/>
  <c r="L33" i="34"/>
  <c r="L34" i="34"/>
  <c r="L35" i="34"/>
  <c r="L36" i="34"/>
  <c r="L29" i="35"/>
  <c r="L30" i="35"/>
  <c r="L31" i="35"/>
  <c r="L32" i="35"/>
  <c r="L33" i="35"/>
  <c r="L34" i="35"/>
  <c r="L35" i="35"/>
  <c r="L36" i="35"/>
  <c r="L29" i="36"/>
  <c r="L30" i="36"/>
  <c r="L31" i="36"/>
  <c r="L32" i="36"/>
  <c r="L33" i="36"/>
  <c r="L34" i="36"/>
  <c r="L35" i="36"/>
  <c r="L36" i="36"/>
  <c r="L29" i="38"/>
  <c r="L30" i="38"/>
  <c r="L31" i="38"/>
  <c r="L32" i="38"/>
  <c r="L33" i="38"/>
  <c r="L34" i="38"/>
  <c r="L35" i="38"/>
  <c r="L36" i="38"/>
  <c r="L29" i="39"/>
  <c r="L30" i="39"/>
  <c r="L31" i="39"/>
  <c r="L32" i="39"/>
  <c r="L33" i="39"/>
  <c r="L34" i="39"/>
  <c r="L35" i="39"/>
  <c r="L36" i="39"/>
  <c r="L29" i="49"/>
  <c r="L30" i="49"/>
  <c r="L31" i="49"/>
  <c r="L32" i="49"/>
  <c r="L33" i="49"/>
  <c r="L34" i="49"/>
  <c r="L35" i="49"/>
  <c r="L36" i="49"/>
  <c r="L29" i="54"/>
  <c r="L30" i="54"/>
  <c r="L31" i="54"/>
  <c r="L32" i="54"/>
  <c r="L33" i="54"/>
  <c r="L34" i="54"/>
  <c r="L35" i="54"/>
  <c r="L36" i="54"/>
  <c r="L29" i="59"/>
  <c r="L30" i="59"/>
  <c r="L31" i="59"/>
  <c r="L32" i="59"/>
  <c r="L33" i="59"/>
  <c r="L34" i="59"/>
  <c r="L35" i="59"/>
  <c r="L36" i="59"/>
  <c r="L29" i="60"/>
  <c r="L30" i="60"/>
  <c r="L31" i="60"/>
  <c r="L32" i="60"/>
  <c r="L33" i="60"/>
  <c r="L34" i="60"/>
  <c r="L35" i="60"/>
  <c r="L36" i="60"/>
  <c r="L29" i="62"/>
  <c r="L30" i="62"/>
  <c r="L31" i="62"/>
  <c r="L32" i="62"/>
  <c r="L33" i="62"/>
  <c r="L34" i="62"/>
  <c r="L35" i="62"/>
  <c r="L36" i="62"/>
  <c r="L29" i="65"/>
  <c r="L30" i="65"/>
  <c r="L31" i="65"/>
  <c r="L32" i="65"/>
  <c r="L33" i="65"/>
  <c r="L34" i="65"/>
  <c r="L35" i="65"/>
  <c r="L36" i="65"/>
  <c r="L29" i="70"/>
  <c r="L30" i="70"/>
  <c r="L31" i="70"/>
  <c r="L32" i="70"/>
  <c r="L33" i="70"/>
  <c r="L34" i="70"/>
  <c r="L35" i="70"/>
  <c r="L36" i="70"/>
  <c r="L29" i="33"/>
  <c r="L30" i="33"/>
  <c r="L31" i="33"/>
  <c r="L32" i="33"/>
  <c r="L33" i="33"/>
  <c r="L34" i="33"/>
  <c r="L35" i="33"/>
  <c r="L36" i="33"/>
  <c r="L28" i="34"/>
  <c r="L28" i="35"/>
  <c r="L28" i="36"/>
  <c r="L28" i="38"/>
  <c r="L28" i="39"/>
  <c r="L28" i="49"/>
  <c r="L28" i="54"/>
  <c r="L28" i="59"/>
  <c r="L28" i="60"/>
  <c r="L28" i="62"/>
  <c r="L28" i="65"/>
  <c r="L28" i="70"/>
  <c r="L28" i="33"/>
  <c r="L11" i="34"/>
  <c r="L12" i="34"/>
  <c r="L13" i="34"/>
  <c r="L14" i="34"/>
  <c r="L15" i="34"/>
  <c r="L16" i="34"/>
  <c r="L17" i="34"/>
  <c r="L18" i="34"/>
  <c r="L19" i="34"/>
  <c r="L20" i="34"/>
  <c r="L21" i="34"/>
  <c r="L22" i="34"/>
  <c r="L23" i="34"/>
  <c r="L24" i="34"/>
  <c r="L25" i="34"/>
  <c r="L11" i="35"/>
  <c r="L12" i="35"/>
  <c r="L13" i="35"/>
  <c r="L14" i="35"/>
  <c r="L15" i="35"/>
  <c r="L16" i="35"/>
  <c r="L17" i="35"/>
  <c r="L18" i="35"/>
  <c r="L19" i="35"/>
  <c r="L20" i="35"/>
  <c r="L21" i="35"/>
  <c r="L22" i="35"/>
  <c r="L23" i="35"/>
  <c r="L24" i="35"/>
  <c r="L25" i="35"/>
  <c r="L11" i="36"/>
  <c r="L12" i="36"/>
  <c r="L13" i="36"/>
  <c r="L14" i="36"/>
  <c r="L15" i="36"/>
  <c r="L16" i="36"/>
  <c r="L17" i="36"/>
  <c r="L18" i="36"/>
  <c r="L19" i="36"/>
  <c r="L20" i="36"/>
  <c r="L21" i="36"/>
  <c r="L22" i="36"/>
  <c r="L23" i="36"/>
  <c r="L24" i="36"/>
  <c r="L25" i="36"/>
  <c r="L11" i="38"/>
  <c r="L12" i="38"/>
  <c r="L13" i="38"/>
  <c r="L14" i="38"/>
  <c r="L15" i="38"/>
  <c r="L16" i="38"/>
  <c r="L17" i="38"/>
  <c r="L18" i="38"/>
  <c r="L19" i="38"/>
  <c r="L20" i="38"/>
  <c r="L21" i="38"/>
  <c r="L22" i="38"/>
  <c r="L23" i="38"/>
  <c r="L24" i="38"/>
  <c r="L25" i="38"/>
  <c r="L11" i="39"/>
  <c r="L12" i="39"/>
  <c r="L13" i="39"/>
  <c r="L14" i="39"/>
  <c r="L15" i="39"/>
  <c r="L16" i="39"/>
  <c r="L17" i="39"/>
  <c r="L18" i="39"/>
  <c r="L19" i="39"/>
  <c r="L20" i="39"/>
  <c r="L21" i="39"/>
  <c r="L22" i="39"/>
  <c r="L23" i="39"/>
  <c r="L24" i="39"/>
  <c r="L25" i="39"/>
  <c r="L11" i="49"/>
  <c r="L12" i="49"/>
  <c r="L13" i="49"/>
  <c r="L14" i="49"/>
  <c r="L15" i="49"/>
  <c r="L16" i="49"/>
  <c r="L17" i="49"/>
  <c r="L18" i="49"/>
  <c r="L19" i="49"/>
  <c r="L20" i="49"/>
  <c r="L21" i="49"/>
  <c r="L22" i="49"/>
  <c r="L23" i="49"/>
  <c r="L24" i="49"/>
  <c r="L25" i="49"/>
  <c r="L11" i="54"/>
  <c r="L12" i="54"/>
  <c r="L13" i="54"/>
  <c r="L14" i="54"/>
  <c r="L15" i="54"/>
  <c r="L16" i="54"/>
  <c r="L17" i="54"/>
  <c r="L18" i="54"/>
  <c r="L19" i="54"/>
  <c r="L20" i="54"/>
  <c r="L21" i="54"/>
  <c r="L22" i="54"/>
  <c r="L23" i="54"/>
  <c r="L24" i="54"/>
  <c r="L25" i="54"/>
  <c r="L11" i="59"/>
  <c r="L12" i="59"/>
  <c r="L13" i="59"/>
  <c r="L14" i="59"/>
  <c r="L15" i="59"/>
  <c r="L16" i="59"/>
  <c r="L17" i="59"/>
  <c r="L18" i="59"/>
  <c r="L19" i="59"/>
  <c r="L20" i="59"/>
  <c r="L21" i="59"/>
  <c r="L22" i="59"/>
  <c r="L23" i="59"/>
  <c r="L24" i="59"/>
  <c r="L25" i="59"/>
  <c r="L11" i="60"/>
  <c r="L12" i="60"/>
  <c r="L13" i="60"/>
  <c r="L14" i="60"/>
  <c r="L15" i="60"/>
  <c r="L16" i="60"/>
  <c r="L17" i="60"/>
  <c r="L18" i="60"/>
  <c r="L19" i="60"/>
  <c r="L20" i="60"/>
  <c r="L21" i="60"/>
  <c r="L22" i="60"/>
  <c r="L23" i="60"/>
  <c r="L24" i="60"/>
  <c r="L25" i="60"/>
  <c r="L11" i="62"/>
  <c r="L12" i="62"/>
  <c r="L13" i="62"/>
  <c r="L15" i="62"/>
  <c r="L16" i="62"/>
  <c r="L17" i="62"/>
  <c r="L18" i="62"/>
  <c r="L19" i="62"/>
  <c r="L20" i="62"/>
  <c r="L21" i="62"/>
  <c r="L22" i="62"/>
  <c r="L23" i="62"/>
  <c r="L24" i="62"/>
  <c r="L25" i="62"/>
  <c r="L11" i="65"/>
  <c r="L12" i="65"/>
  <c r="L13" i="65"/>
  <c r="L15" i="65"/>
  <c r="L16" i="65"/>
  <c r="L17" i="65"/>
  <c r="L18" i="65"/>
  <c r="L19" i="65"/>
  <c r="L20" i="65"/>
  <c r="L21" i="65"/>
  <c r="L22" i="65"/>
  <c r="L23" i="65"/>
  <c r="L24" i="65"/>
  <c r="L25" i="65"/>
  <c r="L11" i="70"/>
  <c r="L12" i="70"/>
  <c r="L13" i="70"/>
  <c r="L14" i="70"/>
  <c r="L15" i="70"/>
  <c r="L16" i="70"/>
  <c r="L17" i="70"/>
  <c r="L18" i="70"/>
  <c r="L19" i="70"/>
  <c r="L20" i="70"/>
  <c r="L21" i="70"/>
  <c r="L22" i="70"/>
  <c r="L23" i="70"/>
  <c r="L24" i="70"/>
  <c r="L25" i="70"/>
  <c r="L11" i="33"/>
  <c r="L12" i="33"/>
  <c r="L13" i="33"/>
  <c r="L14" i="33"/>
  <c r="L15" i="33"/>
  <c r="L16" i="33"/>
  <c r="L17" i="33"/>
  <c r="L18" i="33"/>
  <c r="L19" i="33"/>
  <c r="L20" i="33"/>
  <c r="L21" i="33"/>
  <c r="L22" i="33"/>
  <c r="L23" i="33"/>
  <c r="L24" i="33"/>
  <c r="L25" i="33"/>
  <c r="L10" i="34"/>
  <c r="L10" i="35"/>
  <c r="L10" i="36"/>
  <c r="L10" i="38"/>
  <c r="L10" i="39"/>
  <c r="L10" i="49"/>
  <c r="L10" i="54"/>
  <c r="L10" i="59"/>
  <c r="L10" i="60"/>
  <c r="L10" i="62"/>
  <c r="L10" i="65"/>
  <c r="L10" i="70"/>
  <c r="L10" i="33"/>
  <c r="L96" i="112" l="1"/>
  <c r="K77" i="70" l="1"/>
  <c r="K77" i="60"/>
  <c r="K77" i="59"/>
  <c r="K77" i="54"/>
  <c r="K77" i="49"/>
  <c r="K77" i="39"/>
  <c r="K77" i="38"/>
  <c r="K77" i="36"/>
  <c r="K77" i="35"/>
  <c r="K77" i="34"/>
  <c r="K77" i="33"/>
  <c r="C76" i="99" l="1"/>
  <c r="C74" i="99"/>
  <c r="C67" i="99"/>
  <c r="AB76" i="34" l="1"/>
  <c r="AB76" i="35"/>
  <c r="AB76" i="36"/>
  <c r="AB76" i="49"/>
  <c r="AB76" i="54"/>
  <c r="AB76" i="59"/>
  <c r="AB76" i="60"/>
  <c r="AB76" i="70"/>
  <c r="AB76" i="33"/>
  <c r="C72" i="99" l="1"/>
  <c r="C71" i="99"/>
  <c r="C70" i="99"/>
  <c r="C69" i="99"/>
  <c r="C68" i="99"/>
  <c r="C66" i="99"/>
  <c r="C65" i="99"/>
  <c r="C64" i="99"/>
  <c r="C63" i="99"/>
  <c r="C62" i="99"/>
  <c r="C60" i="99"/>
  <c r="C59" i="99"/>
  <c r="C58" i="99"/>
  <c r="C57" i="99"/>
  <c r="C56" i="99"/>
  <c r="C54" i="99"/>
  <c r="C53" i="99"/>
  <c r="C50" i="99"/>
  <c r="C49" i="99"/>
  <c r="C48" i="99"/>
  <c r="C47" i="99"/>
  <c r="C46" i="99"/>
  <c r="C45" i="99"/>
  <c r="C44" i="99"/>
  <c r="C43" i="99"/>
  <c r="C42" i="99"/>
  <c r="C41" i="99"/>
  <c r="C36" i="99"/>
  <c r="C35" i="99"/>
  <c r="C33" i="99"/>
  <c r="C29" i="99"/>
  <c r="C28" i="99"/>
  <c r="C27" i="99"/>
  <c r="C26" i="99"/>
  <c r="C24" i="99"/>
  <c r="C23" i="99"/>
  <c r="C22" i="99"/>
  <c r="C20" i="99"/>
  <c r="C19" i="99"/>
  <c r="C18" i="99"/>
  <c r="C17" i="99"/>
  <c r="C12" i="99"/>
  <c r="C7" i="99"/>
  <c r="C6" i="99"/>
  <c r="C5" i="99"/>
  <c r="C177" i="70" l="1"/>
  <c r="C176" i="70"/>
  <c r="B136" i="70"/>
  <c r="B135" i="70"/>
  <c r="V78" i="70"/>
  <c r="Y77" i="70"/>
  <c r="V77" i="70"/>
  <c r="Y76" i="70"/>
  <c r="V76" i="70"/>
  <c r="G76" i="70"/>
  <c r="I76" i="70" s="1"/>
  <c r="AB75" i="70"/>
  <c r="G75" i="70"/>
  <c r="I75" i="70" s="1"/>
  <c r="AB74" i="70"/>
  <c r="Y71" i="70"/>
  <c r="Y70" i="70"/>
  <c r="Y69" i="70"/>
  <c r="Y68" i="70"/>
  <c r="Y66" i="70"/>
  <c r="X65" i="70"/>
  <c r="Y58" i="70" s="1"/>
  <c r="G65" i="70"/>
  <c r="X64" i="70"/>
  <c r="X61" i="70"/>
  <c r="X60" i="70"/>
  <c r="J56" i="70"/>
  <c r="AA56" i="70" s="1"/>
  <c r="AA53" i="70"/>
  <c r="Z49" i="70"/>
  <c r="G49" i="70"/>
  <c r="Z48" i="70"/>
  <c r="X48" i="70"/>
  <c r="G48" i="70"/>
  <c r="Z47" i="70"/>
  <c r="G47" i="70"/>
  <c r="X40" i="70"/>
  <c r="K40" i="70"/>
  <c r="X39" i="70"/>
  <c r="AB40" i="70" s="1"/>
  <c r="AC37" i="70"/>
  <c r="X37" i="70"/>
  <c r="E37" i="70"/>
  <c r="D37" i="70"/>
  <c r="AC36" i="70"/>
  <c r="AB36" i="70"/>
  <c r="G36" i="70"/>
  <c r="AC35" i="70"/>
  <c r="AB35" i="70"/>
  <c r="G35" i="70"/>
  <c r="AC34" i="70"/>
  <c r="AB34" i="70"/>
  <c r="G34" i="70"/>
  <c r="AC33" i="70"/>
  <c r="AB33" i="70"/>
  <c r="G33" i="70"/>
  <c r="AC32" i="70"/>
  <c r="AB32" i="70"/>
  <c r="G32" i="70"/>
  <c r="AC31" i="70"/>
  <c r="AB31" i="70"/>
  <c r="G31" i="70"/>
  <c r="AC30" i="70"/>
  <c r="AB30" i="70"/>
  <c r="G30" i="70"/>
  <c r="AC29" i="70"/>
  <c r="AB29" i="70"/>
  <c r="G29" i="70"/>
  <c r="AC28" i="70"/>
  <c r="AB28" i="70"/>
  <c r="G28" i="70"/>
  <c r="E26" i="70"/>
  <c r="D26" i="70"/>
  <c r="G25" i="70"/>
  <c r="K25" i="70" s="1"/>
  <c r="G24" i="70"/>
  <c r="I23" i="70"/>
  <c r="I24" i="70" s="1"/>
  <c r="G23" i="70"/>
  <c r="K23" i="70" s="1"/>
  <c r="G22" i="70"/>
  <c r="K22" i="70" s="1"/>
  <c r="G21" i="70"/>
  <c r="I20" i="70"/>
  <c r="I21" i="70" s="1"/>
  <c r="G20" i="70"/>
  <c r="K20" i="70" s="1"/>
  <c r="G19" i="70"/>
  <c r="K19" i="70" s="1"/>
  <c r="G18" i="70"/>
  <c r="I17" i="70"/>
  <c r="I18" i="70" s="1"/>
  <c r="G17" i="70"/>
  <c r="K17" i="70" s="1"/>
  <c r="G16" i="70"/>
  <c r="K16" i="70" s="1"/>
  <c r="I15" i="70"/>
  <c r="G15" i="70"/>
  <c r="K15" i="70" s="1"/>
  <c r="G14" i="70"/>
  <c r="K14" i="70" s="1"/>
  <c r="I13" i="70"/>
  <c r="G13" i="70"/>
  <c r="K13" i="70" s="1"/>
  <c r="G12" i="70"/>
  <c r="K12" i="70" s="1"/>
  <c r="I11" i="70"/>
  <c r="G11" i="70"/>
  <c r="M11" i="70" s="1"/>
  <c r="G10" i="70"/>
  <c r="AB7" i="70"/>
  <c r="X47" i="70" s="1"/>
  <c r="X7" i="70"/>
  <c r="V4" i="70"/>
  <c r="B3" i="70"/>
  <c r="V2" i="70"/>
  <c r="Z75" i="70" l="1"/>
  <c r="AC75" i="70" s="1"/>
  <c r="K11" i="70"/>
  <c r="K18" i="70"/>
  <c r="K21" i="70"/>
  <c r="K24" i="70"/>
  <c r="Z74" i="70"/>
  <c r="AC74" i="70" s="1"/>
  <c r="G26" i="70"/>
  <c r="L37" i="70"/>
  <c r="G37" i="70"/>
  <c r="M15" i="70"/>
  <c r="C48" i="70"/>
  <c r="K48" i="70" s="1"/>
  <c r="M13" i="70"/>
  <c r="C49" i="70"/>
  <c r="K49" i="70" s="1"/>
  <c r="X49" i="70"/>
  <c r="K10" i="70"/>
  <c r="K84" i="70" l="1"/>
  <c r="G56" i="70"/>
  <c r="K57" i="70" s="1"/>
  <c r="K69" i="70" s="1"/>
  <c r="X25" i="70"/>
  <c r="AB25" i="70" s="1"/>
  <c r="AC25" i="70" s="1"/>
  <c r="X16" i="70"/>
  <c r="AB16" i="70" s="1"/>
  <c r="AC16" i="70" s="1"/>
  <c r="X23" i="70"/>
  <c r="AB23" i="70" s="1"/>
  <c r="AC23" i="70" s="1"/>
  <c r="X20" i="70"/>
  <c r="AB20" i="70" s="1"/>
  <c r="AC20" i="70" s="1"/>
  <c r="X17" i="70"/>
  <c r="AB17" i="70" s="1"/>
  <c r="AC17" i="70" s="1"/>
  <c r="X24" i="70"/>
  <c r="AB24" i="70" s="1"/>
  <c r="AC24" i="70" s="1"/>
  <c r="X21" i="70"/>
  <c r="AB21" i="70" s="1"/>
  <c r="AC21" i="70" s="1"/>
  <c r="X18" i="70"/>
  <c r="AB18" i="70" s="1"/>
  <c r="AC18" i="70" s="1"/>
  <c r="X15" i="70"/>
  <c r="AB15" i="70" s="1"/>
  <c r="AC15" i="70" s="1"/>
  <c r="X14" i="70"/>
  <c r="AB14" i="70" s="1"/>
  <c r="X11" i="70"/>
  <c r="AB11" i="70" s="1"/>
  <c r="AC11" i="70" s="1"/>
  <c r="X10" i="70"/>
  <c r="X22" i="70"/>
  <c r="AB22" i="70" s="1"/>
  <c r="AC22" i="70" s="1"/>
  <c r="X19" i="70"/>
  <c r="AB19" i="70" s="1"/>
  <c r="AC19" i="70" s="1"/>
  <c r="X13" i="70"/>
  <c r="AB13" i="70" s="1"/>
  <c r="AC13" i="70" s="1"/>
  <c r="X12" i="70"/>
  <c r="AB12" i="70" s="1"/>
  <c r="C47" i="70"/>
  <c r="L26" i="70"/>
  <c r="L44" i="70" s="1"/>
  <c r="K26" i="70"/>
  <c r="G53" i="70" s="1"/>
  <c r="K54" i="70" s="1"/>
  <c r="K72" i="70" l="1"/>
  <c r="W48" i="70"/>
  <c r="AB48" i="70" s="1"/>
  <c r="AC12" i="70"/>
  <c r="K71" i="70"/>
  <c r="K59" i="70"/>
  <c r="K78" i="70"/>
  <c r="K67" i="70"/>
  <c r="K70" i="70"/>
  <c r="X26" i="70"/>
  <c r="AB10" i="70"/>
  <c r="K47" i="70"/>
  <c r="L50" i="70" s="1"/>
  <c r="L82" i="70" s="1"/>
  <c r="C50" i="70"/>
  <c r="W49" i="70"/>
  <c r="AB49" i="70" s="1"/>
  <c r="AC14" i="70"/>
  <c r="K86" i="70" l="1"/>
  <c r="AB26" i="70"/>
  <c r="X53" i="70" s="1"/>
  <c r="AB54" i="70" s="1"/>
  <c r="AC10" i="70"/>
  <c r="AC26" i="70" s="1"/>
  <c r="W47" i="70"/>
  <c r="X56" i="70"/>
  <c r="AB57" i="70" s="1"/>
  <c r="AC40" i="70"/>
  <c r="AC44" i="70" l="1"/>
  <c r="AB68" i="70"/>
  <c r="AC68" i="70" s="1"/>
  <c r="AB71" i="70"/>
  <c r="AC71" i="70" s="1"/>
  <c r="L86" i="70"/>
  <c r="AB77" i="70"/>
  <c r="AC77" i="70" s="1"/>
  <c r="AB66" i="70"/>
  <c r="AC66" i="70" s="1"/>
  <c r="AB70" i="70"/>
  <c r="AC70" i="70" s="1"/>
  <c r="AC76" i="70"/>
  <c r="AB69" i="70"/>
  <c r="AC69" i="70" s="1"/>
  <c r="AB58" i="70"/>
  <c r="AC58" i="70" s="1"/>
  <c r="AB47" i="70"/>
  <c r="AC50" i="70" s="1"/>
  <c r="W50" i="70"/>
  <c r="AC81" i="70" l="1"/>
  <c r="L84" i="70" s="1"/>
  <c r="L87" i="70"/>
  <c r="L94" i="70"/>
  <c r="L90" i="70" l="1"/>
  <c r="L92" i="70" s="1"/>
  <c r="C177" i="65" l="1"/>
  <c r="C176" i="65"/>
  <c r="B136" i="65"/>
  <c r="B135" i="65"/>
  <c r="V78" i="65"/>
  <c r="Y77" i="65"/>
  <c r="V77" i="65"/>
  <c r="Y76" i="65"/>
  <c r="V76" i="65"/>
  <c r="G76" i="65"/>
  <c r="I76" i="65" s="1"/>
  <c r="Z75" i="65" s="1"/>
  <c r="AB75" i="65"/>
  <c r="G75" i="65"/>
  <c r="I75" i="65" s="1"/>
  <c r="L75" i="65" s="1"/>
  <c r="AB74" i="65"/>
  <c r="Y71" i="65"/>
  <c r="Y70" i="65"/>
  <c r="Y69" i="65"/>
  <c r="Y68" i="65"/>
  <c r="Y66" i="65"/>
  <c r="X65" i="65"/>
  <c r="Y58" i="65" s="1"/>
  <c r="G65" i="65"/>
  <c r="X64" i="65"/>
  <c r="X61" i="65"/>
  <c r="X60" i="65"/>
  <c r="AA56" i="65"/>
  <c r="J56" i="65"/>
  <c r="AA53" i="65"/>
  <c r="Z49" i="65"/>
  <c r="G49" i="65"/>
  <c r="Z48" i="65"/>
  <c r="G48" i="65"/>
  <c r="Z47" i="65"/>
  <c r="G47" i="65"/>
  <c r="X40" i="65"/>
  <c r="K40" i="65"/>
  <c r="X39" i="65"/>
  <c r="AB40" i="65" s="1"/>
  <c r="X37" i="65"/>
  <c r="E37" i="65"/>
  <c r="D37" i="65"/>
  <c r="AC36" i="65"/>
  <c r="AB36" i="65"/>
  <c r="G36" i="65"/>
  <c r="AC35" i="65"/>
  <c r="AB35" i="65"/>
  <c r="G35" i="65"/>
  <c r="AC34" i="65"/>
  <c r="AB34" i="65"/>
  <c r="G34" i="65"/>
  <c r="AC33" i="65"/>
  <c r="AB33" i="65"/>
  <c r="G33" i="65"/>
  <c r="AC32" i="65"/>
  <c r="AB32" i="65"/>
  <c r="G32" i="65"/>
  <c r="AC31" i="65"/>
  <c r="AB31" i="65"/>
  <c r="G31" i="65"/>
  <c r="AC30" i="65"/>
  <c r="AB30" i="65"/>
  <c r="G30" i="65"/>
  <c r="AC29" i="65"/>
  <c r="AB29" i="65"/>
  <c r="G29" i="65"/>
  <c r="AC28" i="65"/>
  <c r="AC37" i="65" s="1"/>
  <c r="AB28" i="65"/>
  <c r="G28" i="65"/>
  <c r="E26" i="65"/>
  <c r="D26" i="65"/>
  <c r="G25" i="65"/>
  <c r="K25" i="65" s="1"/>
  <c r="I24" i="65"/>
  <c r="G24" i="65"/>
  <c r="K24" i="65" s="1"/>
  <c r="I23" i="65"/>
  <c r="G23" i="65"/>
  <c r="K23" i="65" s="1"/>
  <c r="G22" i="65"/>
  <c r="K22" i="65" s="1"/>
  <c r="I21" i="65"/>
  <c r="G21" i="65"/>
  <c r="K21" i="65" s="1"/>
  <c r="I20" i="65"/>
  <c r="G20" i="65"/>
  <c r="K20" i="65" s="1"/>
  <c r="G19" i="65"/>
  <c r="K19" i="65" s="1"/>
  <c r="I18" i="65"/>
  <c r="G18" i="65"/>
  <c r="K18" i="65" s="1"/>
  <c r="I17" i="65"/>
  <c r="G17" i="65"/>
  <c r="K17" i="65" s="1"/>
  <c r="G16" i="65"/>
  <c r="K16" i="65" s="1"/>
  <c r="I15" i="65"/>
  <c r="G15" i="65"/>
  <c r="M15" i="65" s="1"/>
  <c r="G14" i="65"/>
  <c r="K14" i="65" s="1"/>
  <c r="L14" i="65" s="1"/>
  <c r="I13" i="65"/>
  <c r="G13" i="65"/>
  <c r="K13" i="65" s="1"/>
  <c r="G12" i="65"/>
  <c r="K12" i="65" s="1"/>
  <c r="I11" i="65"/>
  <c r="G11" i="65"/>
  <c r="M11" i="65" s="1"/>
  <c r="G10" i="65"/>
  <c r="AB7" i="65"/>
  <c r="X47" i="65" s="1"/>
  <c r="X7" i="65"/>
  <c r="V4" i="65"/>
  <c r="B3" i="65"/>
  <c r="V2" i="65"/>
  <c r="G26" i="65" l="1"/>
  <c r="L40" i="65" s="1"/>
  <c r="K11" i="65"/>
  <c r="AC75" i="65"/>
  <c r="K15" i="65"/>
  <c r="G37" i="65"/>
  <c r="Z74" i="65"/>
  <c r="AC74" i="65" s="1"/>
  <c r="C49" i="65"/>
  <c r="K49" i="65" s="1"/>
  <c r="M13" i="65"/>
  <c r="X49" i="65"/>
  <c r="L37" i="65"/>
  <c r="C48" i="65"/>
  <c r="K48" i="65" s="1"/>
  <c r="X48" i="65"/>
  <c r="K10" i="65"/>
  <c r="G56" i="65" l="1"/>
  <c r="K57" i="65" s="1"/>
  <c r="K77" i="65" s="1"/>
  <c r="K84" i="65"/>
  <c r="X13" i="65" s="1"/>
  <c r="AB13" i="65" s="1"/>
  <c r="AC13" i="65" s="1"/>
  <c r="C47" i="65"/>
  <c r="L26" i="65"/>
  <c r="L44" i="65" s="1"/>
  <c r="K26" i="65"/>
  <c r="G53" i="65" s="1"/>
  <c r="K54" i="65" s="1"/>
  <c r="K72" i="65"/>
  <c r="L72" i="65" s="1"/>
  <c r="K69" i="65" l="1"/>
  <c r="L69" i="65" s="1"/>
  <c r="X20" i="65"/>
  <c r="AB20" i="65" s="1"/>
  <c r="AC20" i="65" s="1"/>
  <c r="X15" i="65"/>
  <c r="AB15" i="65" s="1"/>
  <c r="AC15" i="65" s="1"/>
  <c r="X21" i="65"/>
  <c r="AB21" i="65" s="1"/>
  <c r="AC21" i="65" s="1"/>
  <c r="X25" i="65"/>
  <c r="AB25" i="65" s="1"/>
  <c r="AC25" i="65" s="1"/>
  <c r="X23" i="65"/>
  <c r="AB23" i="65" s="1"/>
  <c r="AC23" i="65" s="1"/>
  <c r="X19" i="65"/>
  <c r="AB19" i="65" s="1"/>
  <c r="AC19" i="65" s="1"/>
  <c r="X24" i="65"/>
  <c r="AB24" i="65" s="1"/>
  <c r="AC24" i="65" s="1"/>
  <c r="X16" i="65"/>
  <c r="AB16" i="65" s="1"/>
  <c r="AC16" i="65" s="1"/>
  <c r="X14" i="65"/>
  <c r="AB14" i="65" s="1"/>
  <c r="AC14" i="65" s="1"/>
  <c r="X10" i="65"/>
  <c r="AB10" i="65" s="1"/>
  <c r="X22" i="65"/>
  <c r="AB22" i="65" s="1"/>
  <c r="AC22" i="65" s="1"/>
  <c r="X17" i="65"/>
  <c r="AB17" i="65" s="1"/>
  <c r="AC17" i="65" s="1"/>
  <c r="X18" i="65"/>
  <c r="AB18" i="65" s="1"/>
  <c r="AC18" i="65" s="1"/>
  <c r="X12" i="65"/>
  <c r="AB12" i="65" s="1"/>
  <c r="AC12" i="65" s="1"/>
  <c r="X11" i="65"/>
  <c r="AB11" i="65" s="1"/>
  <c r="AC11" i="65" s="1"/>
  <c r="K71" i="65"/>
  <c r="L71" i="65" s="1"/>
  <c r="K78" i="65"/>
  <c r="L78" i="65" s="1"/>
  <c r="K70" i="65"/>
  <c r="L70" i="65" s="1"/>
  <c r="K59" i="65"/>
  <c r="L59" i="65" s="1"/>
  <c r="K67" i="65"/>
  <c r="L67" i="65" s="1"/>
  <c r="C50" i="65"/>
  <c r="K47" i="65"/>
  <c r="L50" i="65" s="1"/>
  <c r="W49" i="65" l="1"/>
  <c r="AB49" i="65" s="1"/>
  <c r="W48" i="65"/>
  <c r="AB48" i="65" s="1"/>
  <c r="X26" i="65"/>
  <c r="X56" i="65" s="1"/>
  <c r="AB57" i="65" s="1"/>
  <c r="AB76" i="65" s="1"/>
  <c r="L82" i="65"/>
  <c r="K86" i="65" s="1"/>
  <c r="AB26" i="65"/>
  <c r="X53" i="65" s="1"/>
  <c r="AB54" i="65" s="1"/>
  <c r="W47" i="65"/>
  <c r="AC10" i="65"/>
  <c r="AC26" i="65" s="1"/>
  <c r="AC40" i="65" l="1"/>
  <c r="AC76" i="65"/>
  <c r="AB77" i="65"/>
  <c r="AC77" i="65" s="1"/>
  <c r="AB66" i="65"/>
  <c r="AC66" i="65" s="1"/>
  <c r="AB58" i="65"/>
  <c r="AC58" i="65" s="1"/>
  <c r="AB70" i="65"/>
  <c r="AC70" i="65" s="1"/>
  <c r="AB69" i="65"/>
  <c r="AC69" i="65" s="1"/>
  <c r="AB68" i="65"/>
  <c r="AC68" i="65" s="1"/>
  <c r="AB71" i="65"/>
  <c r="AC71" i="65" s="1"/>
  <c r="L86" i="65"/>
  <c r="AC44" i="65"/>
  <c r="W50" i="65"/>
  <c r="AB47" i="65"/>
  <c r="AC50" i="65" s="1"/>
  <c r="AC81" i="65" l="1"/>
  <c r="L84" i="65" s="1"/>
  <c r="L87" i="65"/>
  <c r="L94" i="65"/>
  <c r="L90" i="65" l="1"/>
  <c r="L92" i="65" s="1"/>
  <c r="C177" i="62" l="1"/>
  <c r="C176" i="62"/>
  <c r="B136" i="62"/>
  <c r="B135" i="62"/>
  <c r="V78" i="62"/>
  <c r="Y77" i="62"/>
  <c r="V77" i="62"/>
  <c r="Y76" i="62"/>
  <c r="V76" i="62"/>
  <c r="G76" i="62"/>
  <c r="I76" i="62" s="1"/>
  <c r="AB75" i="62"/>
  <c r="G75" i="62"/>
  <c r="I75" i="62" s="1"/>
  <c r="AB74" i="62"/>
  <c r="Y71" i="62"/>
  <c r="Y70" i="62"/>
  <c r="Y69" i="62"/>
  <c r="Y68" i="62"/>
  <c r="Y66" i="62"/>
  <c r="X65" i="62"/>
  <c r="G65" i="62"/>
  <c r="X64" i="62" s="1"/>
  <c r="Y58" i="62" s="1"/>
  <c r="X61" i="62"/>
  <c r="X60" i="62"/>
  <c r="J56" i="62"/>
  <c r="AA56" i="62" s="1"/>
  <c r="AA53" i="62"/>
  <c r="Z49" i="62"/>
  <c r="G49" i="62"/>
  <c r="Z48" i="62"/>
  <c r="G48" i="62"/>
  <c r="Z47" i="62"/>
  <c r="G47" i="62"/>
  <c r="X40" i="62"/>
  <c r="K40" i="62"/>
  <c r="X39" i="62"/>
  <c r="AB40" i="62" s="1"/>
  <c r="X37" i="62"/>
  <c r="E37" i="62"/>
  <c r="D37" i="62"/>
  <c r="AC36" i="62"/>
  <c r="AB36" i="62"/>
  <c r="G36" i="62"/>
  <c r="AC35" i="62"/>
  <c r="AB35" i="62"/>
  <c r="G35" i="62"/>
  <c r="AC34" i="62"/>
  <c r="AB34" i="62"/>
  <c r="G34" i="62"/>
  <c r="AC33" i="62"/>
  <c r="AB33" i="62"/>
  <c r="G33" i="62"/>
  <c r="AC32" i="62"/>
  <c r="AB32" i="62"/>
  <c r="G32" i="62"/>
  <c r="AC31" i="62"/>
  <c r="AB31" i="62"/>
  <c r="G31" i="62"/>
  <c r="AC30" i="62"/>
  <c r="AB30" i="62"/>
  <c r="G30" i="62"/>
  <c r="AC29" i="62"/>
  <c r="AB29" i="62"/>
  <c r="G29" i="62"/>
  <c r="AC28" i="62"/>
  <c r="AC37" i="62" s="1"/>
  <c r="AB28" i="62"/>
  <c r="G28" i="62"/>
  <c r="E26" i="62"/>
  <c r="D26" i="62"/>
  <c r="G25" i="62"/>
  <c r="K25" i="62" s="1"/>
  <c r="I24" i="62"/>
  <c r="G24" i="62"/>
  <c r="K24" i="62" s="1"/>
  <c r="I23" i="62"/>
  <c r="G23" i="62"/>
  <c r="K23" i="62" s="1"/>
  <c r="G22" i="62"/>
  <c r="K22" i="62" s="1"/>
  <c r="I21" i="62"/>
  <c r="G21" i="62"/>
  <c r="K21" i="62" s="1"/>
  <c r="I20" i="62"/>
  <c r="G20" i="62"/>
  <c r="K20" i="62" s="1"/>
  <c r="G19" i="62"/>
  <c r="K19" i="62" s="1"/>
  <c r="I18" i="62"/>
  <c r="G18" i="62"/>
  <c r="K18" i="62" s="1"/>
  <c r="I17" i="62"/>
  <c r="G17" i="62"/>
  <c r="K17" i="62" s="1"/>
  <c r="G16" i="62"/>
  <c r="K16" i="62" s="1"/>
  <c r="I15" i="62"/>
  <c r="G15" i="62"/>
  <c r="K15" i="62" s="1"/>
  <c r="G14" i="62"/>
  <c r="K14" i="62" s="1"/>
  <c r="L14" i="62" s="1"/>
  <c r="I13" i="62"/>
  <c r="G13" i="62"/>
  <c r="K13" i="62" s="1"/>
  <c r="G12" i="62"/>
  <c r="K12" i="62" s="1"/>
  <c r="I11" i="62"/>
  <c r="G11" i="62"/>
  <c r="M11" i="62" s="1"/>
  <c r="G10" i="62"/>
  <c r="AB7" i="62"/>
  <c r="X47" i="62" s="1"/>
  <c r="X7" i="62"/>
  <c r="V4" i="62"/>
  <c r="B3" i="62"/>
  <c r="V2" i="62"/>
  <c r="G26" i="62" l="1"/>
  <c r="K84" i="62" s="1"/>
  <c r="C48" i="62"/>
  <c r="K48" i="62" s="1"/>
  <c r="K11" i="62"/>
  <c r="M15" i="62"/>
  <c r="G37" i="62"/>
  <c r="C49" i="62"/>
  <c r="K49" i="62" s="1"/>
  <c r="Z74" i="62"/>
  <c r="AC74" i="62" s="1"/>
  <c r="Z75" i="62"/>
  <c r="AC75" i="62" s="1"/>
  <c r="M13" i="62"/>
  <c r="X49" i="62"/>
  <c r="K10" i="62"/>
  <c r="L37" i="62"/>
  <c r="X48" i="62"/>
  <c r="G56" i="62" l="1"/>
  <c r="K57" i="62" s="1"/>
  <c r="K77" i="62" s="1"/>
  <c r="L40" i="62"/>
  <c r="K69" i="62"/>
  <c r="L69" i="62" s="1"/>
  <c r="K72" i="62"/>
  <c r="L72" i="62" s="1"/>
  <c r="X17" i="62"/>
  <c r="AB17" i="62" s="1"/>
  <c r="AC17" i="62" s="1"/>
  <c r="X25" i="62"/>
  <c r="AB25" i="62" s="1"/>
  <c r="AC25" i="62" s="1"/>
  <c r="X22" i="62"/>
  <c r="AB22" i="62" s="1"/>
  <c r="AC22" i="62" s="1"/>
  <c r="X19" i="62"/>
  <c r="AB19" i="62" s="1"/>
  <c r="AC19" i="62" s="1"/>
  <c r="X16" i="62"/>
  <c r="AB16" i="62" s="1"/>
  <c r="AC16" i="62" s="1"/>
  <c r="X13" i="62"/>
  <c r="AB13" i="62" s="1"/>
  <c r="AC13" i="62" s="1"/>
  <c r="X12" i="62"/>
  <c r="AB12" i="62" s="1"/>
  <c r="X23" i="62"/>
  <c r="AB23" i="62" s="1"/>
  <c r="AC23" i="62" s="1"/>
  <c r="X20" i="62"/>
  <c r="AB20" i="62" s="1"/>
  <c r="AC20" i="62" s="1"/>
  <c r="X24" i="62"/>
  <c r="AB24" i="62" s="1"/>
  <c r="AC24" i="62" s="1"/>
  <c r="X21" i="62"/>
  <c r="AB21" i="62" s="1"/>
  <c r="AC21" i="62" s="1"/>
  <c r="X18" i="62"/>
  <c r="AB18" i="62" s="1"/>
  <c r="AC18" i="62" s="1"/>
  <c r="X15" i="62"/>
  <c r="AB15" i="62" s="1"/>
  <c r="AC15" i="62" s="1"/>
  <c r="X14" i="62"/>
  <c r="AB14" i="62" s="1"/>
  <c r="X11" i="62"/>
  <c r="AB11" i="62" s="1"/>
  <c r="AC11" i="62" s="1"/>
  <c r="X10" i="62"/>
  <c r="C47" i="62"/>
  <c r="L26" i="62"/>
  <c r="L44" i="62" s="1"/>
  <c r="K26" i="62"/>
  <c r="G53" i="62" s="1"/>
  <c r="K54" i="62" s="1"/>
  <c r="K71" i="62" l="1"/>
  <c r="L71" i="62" s="1"/>
  <c r="K70" i="62"/>
  <c r="L70" i="62" s="1"/>
  <c r="K59" i="62"/>
  <c r="L59" i="62" s="1"/>
  <c r="K78" i="62"/>
  <c r="L78" i="62" s="1"/>
  <c r="K67" i="62"/>
  <c r="L67" i="62" s="1"/>
  <c r="AB10" i="62"/>
  <c r="X26" i="62"/>
  <c r="W48" i="62"/>
  <c r="AB48" i="62" s="1"/>
  <c r="AC12" i="62"/>
  <c r="K47" i="62"/>
  <c r="L50" i="62" s="1"/>
  <c r="C50" i="62"/>
  <c r="AC14" i="62"/>
  <c r="W49" i="62"/>
  <c r="AB49" i="62" s="1"/>
  <c r="L82" i="62" l="1"/>
  <c r="K86" i="62" s="1"/>
  <c r="X56" i="62"/>
  <c r="AB57" i="62" s="1"/>
  <c r="AB76" i="62" s="1"/>
  <c r="AC40" i="62"/>
  <c r="AB26" i="62"/>
  <c r="X53" i="62" s="1"/>
  <c r="AB54" i="62" s="1"/>
  <c r="W47" i="62"/>
  <c r="AC10" i="62"/>
  <c r="AC26" i="62" s="1"/>
  <c r="AC44" i="62" l="1"/>
  <c r="AB68" i="62"/>
  <c r="AC68" i="62" s="1"/>
  <c r="AB71" i="62"/>
  <c r="AC71" i="62" s="1"/>
  <c r="AB77" i="62"/>
  <c r="AC77" i="62" s="1"/>
  <c r="AB66" i="62"/>
  <c r="AC66" i="62" s="1"/>
  <c r="AB70" i="62"/>
  <c r="AC70" i="62" s="1"/>
  <c r="AC76" i="62"/>
  <c r="AB69" i="62"/>
  <c r="AC69" i="62" s="1"/>
  <c r="AB58" i="62"/>
  <c r="AC58" i="62" s="1"/>
  <c r="L86" i="62"/>
  <c r="W50" i="62"/>
  <c r="AB47" i="62"/>
  <c r="AC50" i="62" s="1"/>
  <c r="AC81" i="62" l="1"/>
  <c r="L84" i="62" s="1"/>
  <c r="L87" i="62"/>
  <c r="L94" i="62"/>
  <c r="L90" i="62" l="1"/>
  <c r="L92" i="62" s="1"/>
  <c r="C177" i="60" l="1"/>
  <c r="C176" i="60"/>
  <c r="B136" i="60"/>
  <c r="B135" i="60"/>
  <c r="V78" i="60"/>
  <c r="Y77" i="60"/>
  <c r="V77" i="60"/>
  <c r="Y76" i="60"/>
  <c r="V76" i="60"/>
  <c r="G76" i="60"/>
  <c r="I76" i="60" s="1"/>
  <c r="AB75" i="60"/>
  <c r="G75" i="60"/>
  <c r="I75" i="60" s="1"/>
  <c r="AB74" i="60"/>
  <c r="Y71" i="60"/>
  <c r="Y70" i="60"/>
  <c r="Y69" i="60"/>
  <c r="Y68" i="60"/>
  <c r="Y66" i="60"/>
  <c r="X65" i="60"/>
  <c r="G65" i="60"/>
  <c r="X64" i="60" s="1"/>
  <c r="X61" i="60"/>
  <c r="X60" i="60"/>
  <c r="AA56" i="60"/>
  <c r="J56" i="60"/>
  <c r="AA53" i="60"/>
  <c r="Z49" i="60"/>
  <c r="G49" i="60"/>
  <c r="Z48" i="60"/>
  <c r="G48" i="60"/>
  <c r="Z47" i="60"/>
  <c r="G47" i="60"/>
  <c r="X40" i="60"/>
  <c r="K40" i="60"/>
  <c r="X39" i="60"/>
  <c r="AB40" i="60" s="1"/>
  <c r="X37" i="60"/>
  <c r="E37" i="60"/>
  <c r="D37" i="60"/>
  <c r="AC36" i="60"/>
  <c r="AB36" i="60"/>
  <c r="G36" i="60"/>
  <c r="AC35" i="60"/>
  <c r="AB35" i="60"/>
  <c r="G35" i="60"/>
  <c r="AC34" i="60"/>
  <c r="AB34" i="60"/>
  <c r="G34" i="60"/>
  <c r="AC33" i="60"/>
  <c r="AB33" i="60"/>
  <c r="G33" i="60"/>
  <c r="AC32" i="60"/>
  <c r="AB32" i="60"/>
  <c r="G32" i="60"/>
  <c r="AC31" i="60"/>
  <c r="AB31" i="60"/>
  <c r="G31" i="60"/>
  <c r="AC30" i="60"/>
  <c r="AB30" i="60"/>
  <c r="G30" i="60"/>
  <c r="AC29" i="60"/>
  <c r="AB29" i="60"/>
  <c r="G29" i="60"/>
  <c r="AC28" i="60"/>
  <c r="AB28" i="60"/>
  <c r="G28" i="60"/>
  <c r="G37" i="60" s="1"/>
  <c r="E26" i="60"/>
  <c r="D26" i="60"/>
  <c r="G25" i="60"/>
  <c r="K25" i="60" s="1"/>
  <c r="I24" i="60"/>
  <c r="G24" i="60"/>
  <c r="K24" i="60" s="1"/>
  <c r="I23" i="60"/>
  <c r="G23" i="60"/>
  <c r="K23" i="60" s="1"/>
  <c r="G22" i="60"/>
  <c r="K22" i="60" s="1"/>
  <c r="I21" i="60"/>
  <c r="G21" i="60"/>
  <c r="K21" i="60" s="1"/>
  <c r="I20" i="60"/>
  <c r="G20" i="60"/>
  <c r="K20" i="60" s="1"/>
  <c r="G19" i="60"/>
  <c r="K19" i="60" s="1"/>
  <c r="I18" i="60"/>
  <c r="G18" i="60"/>
  <c r="K18" i="60" s="1"/>
  <c r="I17" i="60"/>
  <c r="G17" i="60"/>
  <c r="K17" i="60" s="1"/>
  <c r="G16" i="60"/>
  <c r="K16" i="60" s="1"/>
  <c r="I15" i="60"/>
  <c r="G15" i="60"/>
  <c r="G14" i="60"/>
  <c r="K14" i="60" s="1"/>
  <c r="I13" i="60"/>
  <c r="G13" i="60"/>
  <c r="K13" i="60" s="1"/>
  <c r="G12" i="60"/>
  <c r="K12" i="60" s="1"/>
  <c r="I11" i="60"/>
  <c r="G11" i="60"/>
  <c r="M11" i="60" s="1"/>
  <c r="G10" i="60"/>
  <c r="AB7" i="60"/>
  <c r="X7" i="60"/>
  <c r="V4" i="60"/>
  <c r="B3" i="60"/>
  <c r="V2" i="60"/>
  <c r="K15" i="60" l="1"/>
  <c r="G26" i="60"/>
  <c r="K11" i="60"/>
  <c r="M15" i="60"/>
  <c r="AC37" i="60"/>
  <c r="Y58" i="60"/>
  <c r="Z74" i="60"/>
  <c r="AC74" i="60" s="1"/>
  <c r="C48" i="60"/>
  <c r="K48" i="60" s="1"/>
  <c r="X47" i="60"/>
  <c r="X49" i="60"/>
  <c r="X48" i="60"/>
  <c r="K84" i="60"/>
  <c r="C49" i="60"/>
  <c r="K49" i="60" s="1"/>
  <c r="Z75" i="60"/>
  <c r="AC75" i="60" s="1"/>
  <c r="K10" i="60"/>
  <c r="L37" i="60"/>
  <c r="M13" i="60"/>
  <c r="G56" i="60" l="1"/>
  <c r="K57" i="60" s="1"/>
  <c r="C47" i="60"/>
  <c r="L26" i="60"/>
  <c r="L44" i="60" s="1"/>
  <c r="K26" i="60"/>
  <c r="G53" i="60" s="1"/>
  <c r="K54" i="60" s="1"/>
  <c r="K69" i="60"/>
  <c r="K72" i="60"/>
  <c r="X25" i="60"/>
  <c r="AB25" i="60" s="1"/>
  <c r="AC25" i="60" s="1"/>
  <c r="X22" i="60"/>
  <c r="AB22" i="60" s="1"/>
  <c r="AC22" i="60" s="1"/>
  <c r="X19" i="60"/>
  <c r="AB19" i="60" s="1"/>
  <c r="AC19" i="60" s="1"/>
  <c r="X16" i="60"/>
  <c r="AB16" i="60" s="1"/>
  <c r="AC16" i="60" s="1"/>
  <c r="X13" i="60"/>
  <c r="AB13" i="60" s="1"/>
  <c r="AC13" i="60" s="1"/>
  <c r="X12" i="60"/>
  <c r="AB12" i="60" s="1"/>
  <c r="X23" i="60"/>
  <c r="AB23" i="60" s="1"/>
  <c r="AC23" i="60" s="1"/>
  <c r="X20" i="60"/>
  <c r="AB20" i="60" s="1"/>
  <c r="AC20" i="60" s="1"/>
  <c r="X17" i="60"/>
  <c r="AB17" i="60" s="1"/>
  <c r="AC17" i="60" s="1"/>
  <c r="X15" i="60"/>
  <c r="AB15" i="60" s="1"/>
  <c r="AC15" i="60" s="1"/>
  <c r="X11" i="60"/>
  <c r="AB11" i="60" s="1"/>
  <c r="AC11" i="60" s="1"/>
  <c r="X24" i="60"/>
  <c r="AB24" i="60" s="1"/>
  <c r="AC24" i="60" s="1"/>
  <c r="X18" i="60"/>
  <c r="AB18" i="60" s="1"/>
  <c r="AC18" i="60" s="1"/>
  <c r="X14" i="60"/>
  <c r="AB14" i="60" s="1"/>
  <c r="X10" i="60"/>
  <c r="X21" i="60"/>
  <c r="AB21" i="60" s="1"/>
  <c r="AC21" i="60" s="1"/>
  <c r="W48" i="60" l="1"/>
  <c r="AB48" i="60" s="1"/>
  <c r="AC12" i="60"/>
  <c r="AB10" i="60"/>
  <c r="X26" i="60"/>
  <c r="K71" i="60"/>
  <c r="K70" i="60"/>
  <c r="K59" i="60"/>
  <c r="K78" i="60"/>
  <c r="K67" i="60"/>
  <c r="AC14" i="60"/>
  <c r="W49" i="60"/>
  <c r="AB49" i="60" s="1"/>
  <c r="K47" i="60"/>
  <c r="L50" i="60" s="1"/>
  <c r="C50" i="60"/>
  <c r="L82" i="60" l="1"/>
  <c r="K86" i="60" s="1"/>
  <c r="AB26" i="60"/>
  <c r="X53" i="60" s="1"/>
  <c r="AB54" i="60" s="1"/>
  <c r="W47" i="60"/>
  <c r="AC10" i="60"/>
  <c r="AC26" i="60" s="1"/>
  <c r="X56" i="60"/>
  <c r="AB57" i="60" s="1"/>
  <c r="AC40" i="60"/>
  <c r="AC44" i="60" l="1"/>
  <c r="AB68" i="60"/>
  <c r="AC68" i="60" s="1"/>
  <c r="AB71" i="60"/>
  <c r="AC71" i="60" s="1"/>
  <c r="AB70" i="60"/>
  <c r="AC70" i="60" s="1"/>
  <c r="AB77" i="60"/>
  <c r="AC77" i="60" s="1"/>
  <c r="AB66" i="60"/>
  <c r="AC66" i="60" s="1"/>
  <c r="AC76" i="60"/>
  <c r="AB69" i="60"/>
  <c r="AC69" i="60" s="1"/>
  <c r="AB58" i="60"/>
  <c r="AC58" i="60" s="1"/>
  <c r="L86" i="60"/>
  <c r="AB47" i="60"/>
  <c r="AC50" i="60" s="1"/>
  <c r="W50" i="60"/>
  <c r="AC81" i="60" l="1"/>
  <c r="L84" i="60" s="1"/>
  <c r="L87" i="60"/>
  <c r="L94" i="60"/>
  <c r="L90" i="60" l="1"/>
  <c r="L92" i="60" s="1"/>
  <c r="C177" i="59"/>
  <c r="C176" i="59"/>
  <c r="B136" i="59"/>
  <c r="B135" i="59"/>
  <c r="V78" i="59"/>
  <c r="Y77" i="59"/>
  <c r="V77" i="59"/>
  <c r="Y76" i="59"/>
  <c r="V76" i="59"/>
  <c r="G76" i="59"/>
  <c r="I76" i="59" s="1"/>
  <c r="AB75" i="59"/>
  <c r="G75" i="59"/>
  <c r="I75" i="59" s="1"/>
  <c r="AB74" i="59"/>
  <c r="Y71" i="59"/>
  <c r="Y70" i="59"/>
  <c r="Y69" i="59"/>
  <c r="Y68" i="59"/>
  <c r="Y66" i="59"/>
  <c r="X65" i="59"/>
  <c r="G65" i="59"/>
  <c r="X64" i="59"/>
  <c r="X61" i="59"/>
  <c r="X60" i="59"/>
  <c r="AA56" i="59"/>
  <c r="J56" i="59"/>
  <c r="AA53" i="59"/>
  <c r="Z49" i="59"/>
  <c r="G49" i="59"/>
  <c r="Z48" i="59"/>
  <c r="G48" i="59"/>
  <c r="Z47" i="59"/>
  <c r="G47" i="59"/>
  <c r="X40" i="59"/>
  <c r="K40" i="59"/>
  <c r="X39" i="59"/>
  <c r="AB40" i="59" s="1"/>
  <c r="X37" i="59"/>
  <c r="E37" i="59"/>
  <c r="D37" i="59"/>
  <c r="AC36" i="59"/>
  <c r="AB36" i="59"/>
  <c r="G36" i="59"/>
  <c r="AC35" i="59"/>
  <c r="AB35" i="59"/>
  <c r="G35" i="59"/>
  <c r="AC34" i="59"/>
  <c r="AB34" i="59"/>
  <c r="G34" i="59"/>
  <c r="AC33" i="59"/>
  <c r="AB33" i="59"/>
  <c r="G33" i="59"/>
  <c r="AC32" i="59"/>
  <c r="AB32" i="59"/>
  <c r="G32" i="59"/>
  <c r="AC31" i="59"/>
  <c r="AB31" i="59"/>
  <c r="G31" i="59"/>
  <c r="AC30" i="59"/>
  <c r="AB30" i="59"/>
  <c r="G30" i="59"/>
  <c r="AC29" i="59"/>
  <c r="AB29" i="59"/>
  <c r="G29" i="59"/>
  <c r="AC28" i="59"/>
  <c r="AB28" i="59"/>
  <c r="G28" i="59"/>
  <c r="E26" i="59"/>
  <c r="D26" i="59"/>
  <c r="G25" i="59"/>
  <c r="K25" i="59" s="1"/>
  <c r="I24" i="59"/>
  <c r="G24" i="59"/>
  <c r="I23" i="59"/>
  <c r="G23" i="59"/>
  <c r="K23" i="59" s="1"/>
  <c r="G22" i="59"/>
  <c r="K22" i="59" s="1"/>
  <c r="I21" i="59"/>
  <c r="G21" i="59"/>
  <c r="I20" i="59"/>
  <c r="G20" i="59"/>
  <c r="K20" i="59" s="1"/>
  <c r="G19" i="59"/>
  <c r="K19" i="59" s="1"/>
  <c r="G18" i="59"/>
  <c r="I17" i="59"/>
  <c r="I18" i="59" s="1"/>
  <c r="K18" i="59" s="1"/>
  <c r="G17" i="59"/>
  <c r="K16" i="59"/>
  <c r="G16" i="59"/>
  <c r="I15" i="59"/>
  <c r="G15" i="59"/>
  <c r="K15" i="59" s="1"/>
  <c r="G14" i="59"/>
  <c r="K14" i="59" s="1"/>
  <c r="I13" i="59"/>
  <c r="G13" i="59"/>
  <c r="G12" i="59"/>
  <c r="K12" i="59" s="1"/>
  <c r="I11" i="59"/>
  <c r="G11" i="59"/>
  <c r="K11" i="59" s="1"/>
  <c r="G10" i="59"/>
  <c r="K10" i="59" s="1"/>
  <c r="AB7" i="59"/>
  <c r="X49" i="59" s="1"/>
  <c r="X7" i="59"/>
  <c r="V4" i="59"/>
  <c r="B3" i="59"/>
  <c r="V2" i="59"/>
  <c r="Z75" i="59" l="1"/>
  <c r="C47" i="59"/>
  <c r="G37" i="59"/>
  <c r="L37" i="59"/>
  <c r="K21" i="59"/>
  <c r="K24" i="59"/>
  <c r="Y58" i="59"/>
  <c r="AC75" i="59"/>
  <c r="G26" i="59"/>
  <c r="M13" i="59"/>
  <c r="M15" i="59"/>
  <c r="K17" i="59"/>
  <c r="Z74" i="59"/>
  <c r="AC74" i="59" s="1"/>
  <c r="X47" i="59"/>
  <c r="X48" i="59"/>
  <c r="M11" i="59"/>
  <c r="K13" i="59"/>
  <c r="AC37" i="59"/>
  <c r="K26" i="59" l="1"/>
  <c r="G53" i="59" s="1"/>
  <c r="K54" i="59" s="1"/>
  <c r="K84" i="59"/>
  <c r="G56" i="59"/>
  <c r="K57" i="59" s="1"/>
  <c r="C49" i="59"/>
  <c r="K49" i="59" s="1"/>
  <c r="K47" i="59"/>
  <c r="L26" i="59"/>
  <c r="C48" i="59"/>
  <c r="K48" i="59" s="1"/>
  <c r="C50" i="59" l="1"/>
  <c r="X25" i="59"/>
  <c r="AB25" i="59" s="1"/>
  <c r="AC25" i="59" s="1"/>
  <c r="X22" i="59"/>
  <c r="AB22" i="59" s="1"/>
  <c r="AC22" i="59" s="1"/>
  <c r="X19" i="59"/>
  <c r="AB19" i="59" s="1"/>
  <c r="AC19" i="59" s="1"/>
  <c r="X23" i="59"/>
  <c r="AB23" i="59" s="1"/>
  <c r="AC23" i="59" s="1"/>
  <c r="X20" i="59"/>
  <c r="AB20" i="59" s="1"/>
  <c r="AC20" i="59" s="1"/>
  <c r="X14" i="59"/>
  <c r="AB14" i="59" s="1"/>
  <c r="X13" i="59"/>
  <c r="AB13" i="59" s="1"/>
  <c r="AC13" i="59" s="1"/>
  <c r="X11" i="59"/>
  <c r="AB11" i="59" s="1"/>
  <c r="AC11" i="59" s="1"/>
  <c r="X12" i="59"/>
  <c r="AB12" i="59" s="1"/>
  <c r="X24" i="59"/>
  <c r="AB24" i="59" s="1"/>
  <c r="AC24" i="59" s="1"/>
  <c r="X21" i="59"/>
  <c r="AB21" i="59" s="1"/>
  <c r="AC21" i="59" s="1"/>
  <c r="X18" i="59"/>
  <c r="AB18" i="59" s="1"/>
  <c r="AC18" i="59" s="1"/>
  <c r="X15" i="59"/>
  <c r="AB15" i="59" s="1"/>
  <c r="AC15" i="59" s="1"/>
  <c r="X16" i="59"/>
  <c r="AB16" i="59" s="1"/>
  <c r="AC16" i="59" s="1"/>
  <c r="X10" i="59"/>
  <c r="X17" i="59"/>
  <c r="AB17" i="59" s="1"/>
  <c r="AC17" i="59" s="1"/>
  <c r="L50" i="59"/>
  <c r="K71" i="59"/>
  <c r="K70" i="59"/>
  <c r="K59" i="59"/>
  <c r="K78" i="59"/>
  <c r="K67" i="59"/>
  <c r="L44" i="59"/>
  <c r="K72" i="59"/>
  <c r="K69" i="59"/>
  <c r="AC12" i="59" l="1"/>
  <c r="W48" i="59"/>
  <c r="AB48" i="59" s="1"/>
  <c r="L82" i="59"/>
  <c r="AC14" i="59"/>
  <c r="W49" i="59"/>
  <c r="AB49" i="59" s="1"/>
  <c r="X26" i="59"/>
  <c r="AB10" i="59"/>
  <c r="K86" i="59" l="1"/>
  <c r="X56" i="59"/>
  <c r="AB57" i="59" s="1"/>
  <c r="AC40" i="59"/>
  <c r="AB26" i="59"/>
  <c r="X53" i="59" s="1"/>
  <c r="AB54" i="59" s="1"/>
  <c r="W47" i="59"/>
  <c r="AC10" i="59"/>
  <c r="AC26" i="59" s="1"/>
  <c r="AC44" i="59" s="1"/>
  <c r="AB68" i="59" l="1"/>
  <c r="AC68" i="59" s="1"/>
  <c r="AB71" i="59"/>
  <c r="AC71" i="59" s="1"/>
  <c r="W50" i="59"/>
  <c r="AB47" i="59"/>
  <c r="AC50" i="59" s="1"/>
  <c r="L86" i="59"/>
  <c r="AB77" i="59"/>
  <c r="AC77" i="59" s="1"/>
  <c r="AB66" i="59"/>
  <c r="AC66" i="59" s="1"/>
  <c r="AB70" i="59"/>
  <c r="AC70" i="59" s="1"/>
  <c r="AC76" i="59"/>
  <c r="AB58" i="59"/>
  <c r="AC58" i="59" s="1"/>
  <c r="AB69" i="59"/>
  <c r="AC69" i="59" s="1"/>
  <c r="AC81" i="59" l="1"/>
  <c r="L84" i="59" s="1"/>
  <c r="L87" i="59"/>
  <c r="L94" i="59"/>
  <c r="L90" i="59" l="1"/>
  <c r="L92" i="59" s="1"/>
  <c r="C177" i="54" l="1"/>
  <c r="C176" i="54"/>
  <c r="B136" i="54"/>
  <c r="B135" i="54"/>
  <c r="V78" i="54"/>
  <c r="Y77" i="54"/>
  <c r="V77" i="54"/>
  <c r="Y76" i="54"/>
  <c r="V76" i="54"/>
  <c r="G76" i="54"/>
  <c r="I76" i="54" s="1"/>
  <c r="AB75" i="54"/>
  <c r="G75" i="54"/>
  <c r="I75" i="54" s="1"/>
  <c r="AB74" i="54"/>
  <c r="Y71" i="54"/>
  <c r="Y70" i="54"/>
  <c r="Y69" i="54"/>
  <c r="Y68" i="54"/>
  <c r="Y66" i="54"/>
  <c r="X65" i="54"/>
  <c r="G65" i="54"/>
  <c r="X64" i="54" s="1"/>
  <c r="X61" i="54"/>
  <c r="X60" i="54"/>
  <c r="AA56" i="54"/>
  <c r="J56" i="54"/>
  <c r="AA53" i="54"/>
  <c r="Z49" i="54"/>
  <c r="G49" i="54"/>
  <c r="Z48" i="54"/>
  <c r="G48" i="54"/>
  <c r="Z47" i="54"/>
  <c r="G47" i="54"/>
  <c r="X40" i="54"/>
  <c r="K40" i="54"/>
  <c r="X39" i="54"/>
  <c r="AB40" i="54" s="1"/>
  <c r="X37" i="54"/>
  <c r="E37" i="54"/>
  <c r="D37" i="54"/>
  <c r="AC36" i="54"/>
  <c r="AB36" i="54"/>
  <c r="G36" i="54"/>
  <c r="AC35" i="54"/>
  <c r="AB35" i="54"/>
  <c r="G35" i="54"/>
  <c r="AC34" i="54"/>
  <c r="AB34" i="54"/>
  <c r="G34" i="54"/>
  <c r="AC33" i="54"/>
  <c r="AB33" i="54"/>
  <c r="G33" i="54"/>
  <c r="AC32" i="54"/>
  <c r="AB32" i="54"/>
  <c r="G32" i="54"/>
  <c r="AC31" i="54"/>
  <c r="AB31" i="54"/>
  <c r="G31" i="54"/>
  <c r="AC30" i="54"/>
  <c r="AB30" i="54"/>
  <c r="G30" i="54"/>
  <c r="AC29" i="54"/>
  <c r="AB29" i="54"/>
  <c r="G29" i="54"/>
  <c r="AC28" i="54"/>
  <c r="AB28" i="54"/>
  <c r="G28" i="54"/>
  <c r="G37" i="54" s="1"/>
  <c r="E26" i="54"/>
  <c r="D26" i="54"/>
  <c r="G25" i="54"/>
  <c r="K25" i="54" s="1"/>
  <c r="I24" i="54"/>
  <c r="G24" i="54"/>
  <c r="K24" i="54" s="1"/>
  <c r="I23" i="54"/>
  <c r="G23" i="54"/>
  <c r="K23" i="54" s="1"/>
  <c r="G22" i="54"/>
  <c r="K22" i="54" s="1"/>
  <c r="I21" i="54"/>
  <c r="G21" i="54"/>
  <c r="K21" i="54" s="1"/>
  <c r="I20" i="54"/>
  <c r="G20" i="54"/>
  <c r="K20" i="54" s="1"/>
  <c r="G19" i="54"/>
  <c r="K19" i="54" s="1"/>
  <c r="I18" i="54"/>
  <c r="G18" i="54"/>
  <c r="K18" i="54" s="1"/>
  <c r="I17" i="54"/>
  <c r="G17" i="54"/>
  <c r="K17" i="54" s="1"/>
  <c r="G16" i="54"/>
  <c r="K16" i="54" s="1"/>
  <c r="I15" i="54"/>
  <c r="G15" i="54"/>
  <c r="M15" i="54" s="1"/>
  <c r="G14" i="54"/>
  <c r="K14" i="54" s="1"/>
  <c r="I13" i="54"/>
  <c r="G13" i="54"/>
  <c r="K13" i="54" s="1"/>
  <c r="G12" i="54"/>
  <c r="K12" i="54" s="1"/>
  <c r="I11" i="54"/>
  <c r="G11" i="54"/>
  <c r="M11" i="54" s="1"/>
  <c r="G10" i="54"/>
  <c r="AB7" i="54"/>
  <c r="X7" i="54"/>
  <c r="V4" i="54"/>
  <c r="B3" i="54"/>
  <c r="V2" i="54"/>
  <c r="G26" i="54" l="1"/>
  <c r="K84" i="54" s="1"/>
  <c r="K11" i="54"/>
  <c r="K15" i="54"/>
  <c r="C49" i="54"/>
  <c r="K49" i="54" s="1"/>
  <c r="Z74" i="54"/>
  <c r="AC74" i="54" s="1"/>
  <c r="AC37" i="54"/>
  <c r="Y58" i="54"/>
  <c r="C48" i="54"/>
  <c r="K48" i="54" s="1"/>
  <c r="X47" i="54"/>
  <c r="X49" i="54"/>
  <c r="X48" i="54"/>
  <c r="Z75" i="54"/>
  <c r="AC75" i="54" s="1"/>
  <c r="K10" i="54"/>
  <c r="L37" i="54"/>
  <c r="M13" i="54"/>
  <c r="G56" i="54" l="1"/>
  <c r="K57" i="54" s="1"/>
  <c r="K69" i="54" s="1"/>
  <c r="C47" i="54"/>
  <c r="L26" i="54"/>
  <c r="L44" i="54" s="1"/>
  <c r="K26" i="54"/>
  <c r="G53" i="54" s="1"/>
  <c r="K54" i="54" s="1"/>
  <c r="X17" i="54"/>
  <c r="AB17" i="54" s="1"/>
  <c r="AC17" i="54" s="1"/>
  <c r="X25" i="54"/>
  <c r="AB25" i="54" s="1"/>
  <c r="AC25" i="54" s="1"/>
  <c r="X22" i="54"/>
  <c r="AB22" i="54" s="1"/>
  <c r="AC22" i="54" s="1"/>
  <c r="X19" i="54"/>
  <c r="AB19" i="54" s="1"/>
  <c r="AC19" i="54" s="1"/>
  <c r="X16" i="54"/>
  <c r="AB16" i="54" s="1"/>
  <c r="AC16" i="54" s="1"/>
  <c r="X13" i="54"/>
  <c r="AB13" i="54" s="1"/>
  <c r="AC13" i="54" s="1"/>
  <c r="X12" i="54"/>
  <c r="AB12" i="54" s="1"/>
  <c r="X23" i="54"/>
  <c r="AB23" i="54" s="1"/>
  <c r="AC23" i="54" s="1"/>
  <c r="X20" i="54"/>
  <c r="AB20" i="54" s="1"/>
  <c r="AC20" i="54" s="1"/>
  <c r="X24" i="54"/>
  <c r="AB24" i="54" s="1"/>
  <c r="AC24" i="54" s="1"/>
  <c r="X21" i="54"/>
  <c r="AB21" i="54" s="1"/>
  <c r="AC21" i="54" s="1"/>
  <c r="X18" i="54"/>
  <c r="AB18" i="54" s="1"/>
  <c r="AC18" i="54" s="1"/>
  <c r="X14" i="54"/>
  <c r="AB14" i="54" s="1"/>
  <c r="X10" i="54"/>
  <c r="X15" i="54"/>
  <c r="AB15" i="54" s="1"/>
  <c r="AC15" i="54" s="1"/>
  <c r="X11" i="54"/>
  <c r="AB11" i="54" s="1"/>
  <c r="AC11" i="54" s="1"/>
  <c r="K72" i="54" l="1"/>
  <c r="W48" i="54"/>
  <c r="AB48" i="54" s="1"/>
  <c r="AC12" i="54"/>
  <c r="K47" i="54"/>
  <c r="L50" i="54" s="1"/>
  <c r="C50" i="54"/>
  <c r="AB10" i="54"/>
  <c r="X26" i="54"/>
  <c r="AC14" i="54"/>
  <c r="W49" i="54"/>
  <c r="AB49" i="54" s="1"/>
  <c r="K71" i="54"/>
  <c r="K78" i="54"/>
  <c r="K67" i="54"/>
  <c r="K70" i="54"/>
  <c r="K59" i="54"/>
  <c r="L82" i="54" l="1"/>
  <c r="K86" i="54" s="1"/>
  <c r="AB26" i="54"/>
  <c r="X53" i="54" s="1"/>
  <c r="AB54" i="54" s="1"/>
  <c r="W47" i="54"/>
  <c r="AC10" i="54"/>
  <c r="AC26" i="54" s="1"/>
  <c r="X56" i="54"/>
  <c r="AB57" i="54" s="1"/>
  <c r="AC40" i="54"/>
  <c r="AB47" i="54" l="1"/>
  <c r="AC50" i="54" s="1"/>
  <c r="W50" i="54"/>
  <c r="AB77" i="54"/>
  <c r="AC77" i="54" s="1"/>
  <c r="AB66" i="54"/>
  <c r="AC66" i="54" s="1"/>
  <c r="AB70" i="54"/>
  <c r="AC70" i="54" s="1"/>
  <c r="AC76" i="54"/>
  <c r="AB69" i="54"/>
  <c r="AC69" i="54" s="1"/>
  <c r="AB58" i="54"/>
  <c r="AC58" i="54" s="1"/>
  <c r="AB68" i="54"/>
  <c r="AC68" i="54" s="1"/>
  <c r="AB71" i="54"/>
  <c r="AC71" i="54" s="1"/>
  <c r="L86" i="54"/>
  <c r="L94" i="54" s="1"/>
  <c r="AC44" i="54"/>
  <c r="L87" i="54" l="1"/>
  <c r="AC81" i="54"/>
  <c r="L84" i="54" s="1"/>
  <c r="L90" i="54" l="1"/>
  <c r="L92" i="54" s="1"/>
  <c r="C177" i="53"/>
  <c r="C176" i="53"/>
  <c r="B136" i="53"/>
  <c r="B135" i="53"/>
  <c r="V78" i="53"/>
  <c r="Y77" i="53"/>
  <c r="V77" i="53"/>
  <c r="Y76" i="53"/>
  <c r="V76" i="53"/>
  <c r="G76" i="53"/>
  <c r="I76" i="53" s="1"/>
  <c r="AB75" i="53"/>
  <c r="G75" i="53"/>
  <c r="I75" i="53" s="1"/>
  <c r="AB74" i="53"/>
  <c r="Y71" i="53"/>
  <c r="Y70" i="53"/>
  <c r="Y69" i="53"/>
  <c r="Y68" i="53"/>
  <c r="Y66" i="53"/>
  <c r="X65" i="53"/>
  <c r="G65" i="53"/>
  <c r="X64" i="53"/>
  <c r="X61" i="53"/>
  <c r="X60" i="53"/>
  <c r="AA56" i="53"/>
  <c r="J56" i="53"/>
  <c r="AA53" i="53"/>
  <c r="Z49" i="53"/>
  <c r="G49" i="53"/>
  <c r="Z48" i="53"/>
  <c r="G48" i="53"/>
  <c r="Z47" i="53"/>
  <c r="G47" i="53"/>
  <c r="X40" i="53"/>
  <c r="K40" i="53"/>
  <c r="X39" i="53"/>
  <c r="AB40" i="53" s="1"/>
  <c r="X37" i="53"/>
  <c r="E37" i="53"/>
  <c r="D37" i="53"/>
  <c r="AC36" i="53"/>
  <c r="AB36" i="53"/>
  <c r="G36" i="53"/>
  <c r="L36" i="53" s="1"/>
  <c r="AC35" i="53"/>
  <c r="AB35" i="53"/>
  <c r="G35" i="53"/>
  <c r="L35" i="53" s="1"/>
  <c r="AC34" i="53"/>
  <c r="AB34" i="53"/>
  <c r="G34" i="53"/>
  <c r="L34" i="53" s="1"/>
  <c r="AC33" i="53"/>
  <c r="AB33" i="53"/>
  <c r="G33" i="53"/>
  <c r="L33" i="53" s="1"/>
  <c r="AC32" i="53"/>
  <c r="AB32" i="53"/>
  <c r="G32" i="53"/>
  <c r="L32" i="53" s="1"/>
  <c r="AC31" i="53"/>
  <c r="AB31" i="53"/>
  <c r="G31" i="53"/>
  <c r="L31" i="53" s="1"/>
  <c r="AC30" i="53"/>
  <c r="AB30" i="53"/>
  <c r="G30" i="53"/>
  <c r="L30" i="53" s="1"/>
  <c r="AC29" i="53"/>
  <c r="AB29" i="53"/>
  <c r="G29" i="53"/>
  <c r="L29" i="53" s="1"/>
  <c r="AC28" i="53"/>
  <c r="AC37" i="53" s="1"/>
  <c r="AB28" i="53"/>
  <c r="G28" i="53"/>
  <c r="L28" i="53" s="1"/>
  <c r="E26" i="53"/>
  <c r="D26" i="53"/>
  <c r="G25" i="53"/>
  <c r="K25" i="53" s="1"/>
  <c r="L25" i="53" s="1"/>
  <c r="I24" i="53"/>
  <c r="G24" i="53"/>
  <c r="K24" i="53" s="1"/>
  <c r="L24" i="53" s="1"/>
  <c r="I23" i="53"/>
  <c r="G23" i="53"/>
  <c r="K23" i="53" s="1"/>
  <c r="L23" i="53" s="1"/>
  <c r="G22" i="53"/>
  <c r="K22" i="53" s="1"/>
  <c r="L22" i="53" s="1"/>
  <c r="I21" i="53"/>
  <c r="G21" i="53"/>
  <c r="K21" i="53" s="1"/>
  <c r="L21" i="53" s="1"/>
  <c r="I20" i="53"/>
  <c r="G20" i="53"/>
  <c r="K20" i="53" s="1"/>
  <c r="L20" i="53" s="1"/>
  <c r="G19" i="53"/>
  <c r="K19" i="53" s="1"/>
  <c r="L19" i="53" s="1"/>
  <c r="I18" i="53"/>
  <c r="G18" i="53"/>
  <c r="K18" i="53" s="1"/>
  <c r="L18" i="53" s="1"/>
  <c r="I17" i="53"/>
  <c r="G17" i="53"/>
  <c r="K17" i="53" s="1"/>
  <c r="L17" i="53" s="1"/>
  <c r="G16" i="53"/>
  <c r="K16" i="53" s="1"/>
  <c r="L16" i="53" s="1"/>
  <c r="I15" i="53"/>
  <c r="G15" i="53"/>
  <c r="M15" i="53" s="1"/>
  <c r="G14" i="53"/>
  <c r="K14" i="53" s="1"/>
  <c r="L14" i="53" s="1"/>
  <c r="I13" i="53"/>
  <c r="G13" i="53"/>
  <c r="K13" i="53" s="1"/>
  <c r="L13" i="53" s="1"/>
  <c r="G12" i="53"/>
  <c r="K12" i="53" s="1"/>
  <c r="L12" i="53" s="1"/>
  <c r="I11" i="53"/>
  <c r="G11" i="53"/>
  <c r="G10" i="53"/>
  <c r="AB7" i="53"/>
  <c r="X7" i="53"/>
  <c r="V4" i="53"/>
  <c r="B3" i="53"/>
  <c r="V2" i="53"/>
  <c r="M11" i="53" l="1"/>
  <c r="K15" i="53"/>
  <c r="L15" i="53" s="1"/>
  <c r="K11" i="53"/>
  <c r="L11" i="53" s="1"/>
  <c r="G37" i="53"/>
  <c r="Z74" i="53"/>
  <c r="AC74" i="53" s="1"/>
  <c r="C48" i="53"/>
  <c r="K48" i="53" s="1"/>
  <c r="Y58" i="53"/>
  <c r="X47" i="53"/>
  <c r="X48" i="53"/>
  <c r="X49" i="53"/>
  <c r="G26" i="53"/>
  <c r="L40" i="53" s="1"/>
  <c r="M13" i="53"/>
  <c r="K10" i="53"/>
  <c r="L10" i="53" s="1"/>
  <c r="L37" i="53"/>
  <c r="Z75" i="53"/>
  <c r="AC75" i="53" s="1"/>
  <c r="C49" i="53" l="1"/>
  <c r="K49" i="53" s="1"/>
  <c r="K84" i="53"/>
  <c r="G56" i="53"/>
  <c r="K57" i="53" s="1"/>
  <c r="K77" i="53" s="1"/>
  <c r="C47" i="53"/>
  <c r="L26" i="53"/>
  <c r="L44" i="53" s="1"/>
  <c r="K26" i="53"/>
  <c r="G53" i="53" s="1"/>
  <c r="K54" i="53" s="1"/>
  <c r="K71" i="53" l="1"/>
  <c r="L71" i="53" s="1"/>
  <c r="K70" i="53"/>
  <c r="L70" i="53" s="1"/>
  <c r="K59" i="53"/>
  <c r="L59" i="53" s="1"/>
  <c r="K78" i="53"/>
  <c r="L78" i="53" s="1"/>
  <c r="K67" i="53"/>
  <c r="L67" i="53" s="1"/>
  <c r="K72" i="53"/>
  <c r="L72" i="53" s="1"/>
  <c r="K69" i="53"/>
  <c r="L69" i="53" s="1"/>
  <c r="X25" i="53"/>
  <c r="AB25" i="53" s="1"/>
  <c r="AC25" i="53" s="1"/>
  <c r="X22" i="53"/>
  <c r="AB22" i="53" s="1"/>
  <c r="AC22" i="53" s="1"/>
  <c r="X19" i="53"/>
  <c r="AB19" i="53" s="1"/>
  <c r="AC19" i="53" s="1"/>
  <c r="X16" i="53"/>
  <c r="AB16" i="53" s="1"/>
  <c r="AC16" i="53" s="1"/>
  <c r="X13" i="53"/>
  <c r="AB13" i="53" s="1"/>
  <c r="AC13" i="53" s="1"/>
  <c r="X12" i="53"/>
  <c r="AB12" i="53" s="1"/>
  <c r="X23" i="53"/>
  <c r="AB23" i="53" s="1"/>
  <c r="AC23" i="53" s="1"/>
  <c r="X20" i="53"/>
  <c r="AB20" i="53" s="1"/>
  <c r="AC20" i="53" s="1"/>
  <c r="X17" i="53"/>
  <c r="AB17" i="53" s="1"/>
  <c r="AC17" i="53" s="1"/>
  <c r="X15" i="53"/>
  <c r="AB15" i="53" s="1"/>
  <c r="AC15" i="53" s="1"/>
  <c r="X11" i="53"/>
  <c r="AB11" i="53" s="1"/>
  <c r="AC11" i="53" s="1"/>
  <c r="X14" i="53"/>
  <c r="AB14" i="53" s="1"/>
  <c r="X24" i="53"/>
  <c r="AB24" i="53" s="1"/>
  <c r="AC24" i="53" s="1"/>
  <c r="X21" i="53"/>
  <c r="AB21" i="53" s="1"/>
  <c r="AC21" i="53" s="1"/>
  <c r="X18" i="53"/>
  <c r="AB18" i="53" s="1"/>
  <c r="AC18" i="53" s="1"/>
  <c r="X10" i="53"/>
  <c r="K47" i="53"/>
  <c r="L50" i="53" s="1"/>
  <c r="C50" i="53"/>
  <c r="L82" i="53" l="1"/>
  <c r="K86" i="53" s="1"/>
  <c r="AC14" i="53"/>
  <c r="W49" i="53"/>
  <c r="AB49" i="53" s="1"/>
  <c r="W48" i="53"/>
  <c r="AB48" i="53" s="1"/>
  <c r="AC12" i="53"/>
  <c r="AB10" i="53"/>
  <c r="X26" i="53"/>
  <c r="AB26" i="53" l="1"/>
  <c r="X53" i="53" s="1"/>
  <c r="AB54" i="53" s="1"/>
  <c r="W47" i="53"/>
  <c r="AC10" i="53"/>
  <c r="AC26" i="53" s="1"/>
  <c r="L86" i="53"/>
  <c r="L94" i="53" s="1"/>
  <c r="X56" i="53"/>
  <c r="AB57" i="53" s="1"/>
  <c r="AB76" i="53" s="1"/>
  <c r="AC40" i="53"/>
  <c r="L87" i="53" l="1"/>
  <c r="AC44" i="53"/>
  <c r="AB68" i="53"/>
  <c r="AC68" i="53" s="1"/>
  <c r="AB71" i="53"/>
  <c r="AC71" i="53" s="1"/>
  <c r="W50" i="53"/>
  <c r="AB47" i="53"/>
  <c r="AC50" i="53" s="1"/>
  <c r="AC76" i="53"/>
  <c r="AB77" i="53"/>
  <c r="AC77" i="53" s="1"/>
  <c r="AB66" i="53"/>
  <c r="AC66" i="53" s="1"/>
  <c r="AB70" i="53"/>
  <c r="AC70" i="53" s="1"/>
  <c r="AB69" i="53"/>
  <c r="AC69" i="53" s="1"/>
  <c r="AB58" i="53"/>
  <c r="AC58" i="53" s="1"/>
  <c r="L90" i="53" l="1"/>
  <c r="L92" i="53" s="1"/>
  <c r="AC81" i="53"/>
  <c r="L84" i="53" s="1"/>
  <c r="C177" i="49" l="1"/>
  <c r="C176" i="49"/>
  <c r="B136" i="49"/>
  <c r="B135" i="49"/>
  <c r="V78" i="49"/>
  <c r="Y77" i="49"/>
  <c r="V77" i="49"/>
  <c r="Y76" i="49"/>
  <c r="V76" i="49"/>
  <c r="G76" i="49"/>
  <c r="I76" i="49" s="1"/>
  <c r="AB75" i="49"/>
  <c r="G75" i="49"/>
  <c r="I75" i="49" s="1"/>
  <c r="AB74" i="49"/>
  <c r="Y71" i="49"/>
  <c r="Y70" i="49"/>
  <c r="Y69" i="49"/>
  <c r="Y68" i="49"/>
  <c r="Y66" i="49"/>
  <c r="X65" i="49"/>
  <c r="Y58" i="49" s="1"/>
  <c r="G65" i="49"/>
  <c r="X64" i="49"/>
  <c r="X61" i="49"/>
  <c r="X60" i="49"/>
  <c r="AA56" i="49"/>
  <c r="J56" i="49"/>
  <c r="AA53" i="49"/>
  <c r="Z49" i="49"/>
  <c r="G49" i="49"/>
  <c r="Z48" i="49"/>
  <c r="G48" i="49"/>
  <c r="Z47" i="49"/>
  <c r="G47" i="49"/>
  <c r="X40" i="49"/>
  <c r="K40" i="49"/>
  <c r="X39" i="49"/>
  <c r="AB40" i="49" s="1"/>
  <c r="X37" i="49"/>
  <c r="E37" i="49"/>
  <c r="D37" i="49"/>
  <c r="AC36" i="49"/>
  <c r="AB36" i="49"/>
  <c r="G36" i="49"/>
  <c r="AC35" i="49"/>
  <c r="AB35" i="49"/>
  <c r="G35" i="49"/>
  <c r="AC34" i="49"/>
  <c r="AB34" i="49"/>
  <c r="G34" i="49"/>
  <c r="AC33" i="49"/>
  <c r="AB33" i="49"/>
  <c r="G33" i="49"/>
  <c r="AC32" i="49"/>
  <c r="AB32" i="49"/>
  <c r="G32" i="49"/>
  <c r="AC31" i="49"/>
  <c r="AB31" i="49"/>
  <c r="G31" i="49"/>
  <c r="AC30" i="49"/>
  <c r="AB30" i="49"/>
  <c r="G30" i="49"/>
  <c r="AC29" i="49"/>
  <c r="AB29" i="49"/>
  <c r="G29" i="49"/>
  <c r="AC28" i="49"/>
  <c r="AC37" i="49" s="1"/>
  <c r="AB28" i="49"/>
  <c r="G28" i="49"/>
  <c r="G37" i="49" s="1"/>
  <c r="E26" i="49"/>
  <c r="D26" i="49"/>
  <c r="G25" i="49"/>
  <c r="K25" i="49" s="1"/>
  <c r="G24" i="49"/>
  <c r="I23" i="49"/>
  <c r="I24" i="49" s="1"/>
  <c r="G23" i="49"/>
  <c r="K23" i="49" s="1"/>
  <c r="G22" i="49"/>
  <c r="K22" i="49" s="1"/>
  <c r="G21" i="49"/>
  <c r="K21" i="49" s="1"/>
  <c r="I20" i="49"/>
  <c r="I21" i="49" s="1"/>
  <c r="G20" i="49"/>
  <c r="K20" i="49" s="1"/>
  <c r="G19" i="49"/>
  <c r="K19" i="49" s="1"/>
  <c r="G18" i="49"/>
  <c r="K18" i="49" s="1"/>
  <c r="I17" i="49"/>
  <c r="I18" i="49" s="1"/>
  <c r="G17" i="49"/>
  <c r="K17" i="49" s="1"/>
  <c r="G16" i="49"/>
  <c r="K16" i="49" s="1"/>
  <c r="I15" i="49"/>
  <c r="G15" i="49"/>
  <c r="M15" i="49" s="1"/>
  <c r="G14" i="49"/>
  <c r="K14" i="49" s="1"/>
  <c r="I13" i="49"/>
  <c r="G13" i="49"/>
  <c r="K13" i="49" s="1"/>
  <c r="G12" i="49"/>
  <c r="K12" i="49" s="1"/>
  <c r="I11" i="49"/>
  <c r="G11" i="49"/>
  <c r="M11" i="49" s="1"/>
  <c r="G10" i="49"/>
  <c r="AB7" i="49"/>
  <c r="X7" i="49"/>
  <c r="V4" i="49"/>
  <c r="B3" i="49"/>
  <c r="V2" i="49"/>
  <c r="G26" i="49" l="1"/>
  <c r="K84" i="49" s="1"/>
  <c r="Z75" i="49"/>
  <c r="AC75" i="49" s="1"/>
  <c r="K10" i="49"/>
  <c r="K11" i="49"/>
  <c r="K15" i="49"/>
  <c r="L37" i="49"/>
  <c r="Z74" i="49"/>
  <c r="AC74" i="49" s="1"/>
  <c r="K24" i="49"/>
  <c r="X47" i="49"/>
  <c r="X48" i="49"/>
  <c r="X49" i="49"/>
  <c r="C48" i="49"/>
  <c r="K48" i="49" s="1"/>
  <c r="M13" i="49"/>
  <c r="C49" i="49"/>
  <c r="K49" i="49" s="1"/>
  <c r="G56" i="49" l="1"/>
  <c r="K57" i="49" s="1"/>
  <c r="C47" i="49"/>
  <c r="K26" i="49"/>
  <c r="G53" i="49" s="1"/>
  <c r="K54" i="49" s="1"/>
  <c r="X25" i="49"/>
  <c r="AB25" i="49" s="1"/>
  <c r="AC25" i="49" s="1"/>
  <c r="X22" i="49"/>
  <c r="AB22" i="49" s="1"/>
  <c r="AC22" i="49" s="1"/>
  <c r="X19" i="49"/>
  <c r="AB19" i="49" s="1"/>
  <c r="AC19" i="49" s="1"/>
  <c r="X16" i="49"/>
  <c r="AB16" i="49" s="1"/>
  <c r="AC16" i="49" s="1"/>
  <c r="X13" i="49"/>
  <c r="AB13" i="49" s="1"/>
  <c r="AC13" i="49" s="1"/>
  <c r="X12" i="49"/>
  <c r="AB12" i="49" s="1"/>
  <c r="X23" i="49"/>
  <c r="AB23" i="49" s="1"/>
  <c r="AC23" i="49" s="1"/>
  <c r="X20" i="49"/>
  <c r="AB20" i="49" s="1"/>
  <c r="AC20" i="49" s="1"/>
  <c r="X17" i="49"/>
  <c r="AB17" i="49" s="1"/>
  <c r="AC17" i="49" s="1"/>
  <c r="X24" i="49"/>
  <c r="AB24" i="49" s="1"/>
  <c r="AC24" i="49" s="1"/>
  <c r="X21" i="49"/>
  <c r="AB21" i="49" s="1"/>
  <c r="AC21" i="49" s="1"/>
  <c r="X18" i="49"/>
  <c r="AB18" i="49" s="1"/>
  <c r="AC18" i="49" s="1"/>
  <c r="X14" i="49"/>
  <c r="AB14" i="49" s="1"/>
  <c r="X15" i="49"/>
  <c r="AB15" i="49" s="1"/>
  <c r="AC15" i="49" s="1"/>
  <c r="X10" i="49"/>
  <c r="X11" i="49"/>
  <c r="AB11" i="49" s="1"/>
  <c r="AC11" i="49" s="1"/>
  <c r="L26" i="49"/>
  <c r="L44" i="49" s="1"/>
  <c r="K69" i="49"/>
  <c r="K72" i="49"/>
  <c r="K71" i="49"/>
  <c r="K70" i="49"/>
  <c r="K59" i="49"/>
  <c r="K78" i="49"/>
  <c r="K67" i="49"/>
  <c r="K47" i="49"/>
  <c r="L50" i="49" s="1"/>
  <c r="C50" i="49"/>
  <c r="W48" i="49" l="1"/>
  <c r="AB48" i="49" s="1"/>
  <c r="AC12" i="49"/>
  <c r="L82" i="49"/>
  <c r="AC14" i="49"/>
  <c r="W49" i="49"/>
  <c r="AB49" i="49" s="1"/>
  <c r="X26" i="49"/>
  <c r="AB10" i="49"/>
  <c r="AB26" i="49" l="1"/>
  <c r="X53" i="49" s="1"/>
  <c r="AB54" i="49" s="1"/>
  <c r="W47" i="49"/>
  <c r="AC10" i="49"/>
  <c r="AC26" i="49" s="1"/>
  <c r="K86" i="49"/>
  <c r="X56" i="49"/>
  <c r="AB57" i="49" s="1"/>
  <c r="AC40" i="49"/>
  <c r="AC44" i="49" l="1"/>
  <c r="AB68" i="49"/>
  <c r="AC68" i="49" s="1"/>
  <c r="AB71" i="49"/>
  <c r="AC71" i="49" s="1"/>
  <c r="W50" i="49"/>
  <c r="AB47" i="49"/>
  <c r="AC50" i="49" s="1"/>
  <c r="L86" i="49"/>
  <c r="AB77" i="49"/>
  <c r="AC77" i="49" s="1"/>
  <c r="AB66" i="49"/>
  <c r="AC66" i="49" s="1"/>
  <c r="AB70" i="49"/>
  <c r="AC70" i="49" s="1"/>
  <c r="AC76" i="49"/>
  <c r="AB69" i="49"/>
  <c r="AC69" i="49" s="1"/>
  <c r="AB58" i="49"/>
  <c r="AC58" i="49" s="1"/>
  <c r="L87" i="49" l="1"/>
  <c r="L94" i="49"/>
  <c r="AC81" i="49"/>
  <c r="L84" i="49" s="1"/>
  <c r="L90" i="49" l="1"/>
  <c r="L92" i="49" s="1"/>
  <c r="C177" i="39" l="1"/>
  <c r="C176" i="39"/>
  <c r="B136" i="39"/>
  <c r="B135" i="39"/>
  <c r="V78" i="39"/>
  <c r="Y77" i="39"/>
  <c r="V77" i="39"/>
  <c r="Y76" i="39"/>
  <c r="V76" i="39"/>
  <c r="G76" i="39"/>
  <c r="I76" i="39" s="1"/>
  <c r="AB75" i="39"/>
  <c r="G75" i="39"/>
  <c r="I75" i="39" s="1"/>
  <c r="AB74" i="39"/>
  <c r="Y71" i="39"/>
  <c r="Y70" i="39"/>
  <c r="Y69" i="39"/>
  <c r="Y68" i="39"/>
  <c r="Y66" i="39"/>
  <c r="X65" i="39"/>
  <c r="G65" i="39"/>
  <c r="X64" i="39" s="1"/>
  <c r="X61" i="39"/>
  <c r="X60" i="39"/>
  <c r="AA56" i="39"/>
  <c r="J56" i="39"/>
  <c r="AA53" i="39"/>
  <c r="Z49" i="39"/>
  <c r="G49" i="39"/>
  <c r="Z48" i="39"/>
  <c r="G48" i="39"/>
  <c r="Z47" i="39"/>
  <c r="G47" i="39"/>
  <c r="X40" i="39"/>
  <c r="K40" i="39"/>
  <c r="X39" i="39"/>
  <c r="AB40" i="39" s="1"/>
  <c r="X37" i="39"/>
  <c r="E37" i="39"/>
  <c r="D37" i="39"/>
  <c r="AC36" i="39"/>
  <c r="AB36" i="39"/>
  <c r="G36" i="39"/>
  <c r="AC35" i="39"/>
  <c r="AB35" i="39"/>
  <c r="G35" i="39"/>
  <c r="AC34" i="39"/>
  <c r="AB34" i="39"/>
  <c r="G34" i="39"/>
  <c r="AC33" i="39"/>
  <c r="AB33" i="39"/>
  <c r="G33" i="39"/>
  <c r="AC32" i="39"/>
  <c r="AB32" i="39"/>
  <c r="G32" i="39"/>
  <c r="AC31" i="39"/>
  <c r="AB31" i="39"/>
  <c r="G31" i="39"/>
  <c r="AC30" i="39"/>
  <c r="AB30" i="39"/>
  <c r="G30" i="39"/>
  <c r="AC29" i="39"/>
  <c r="AB29" i="39"/>
  <c r="G29" i="39"/>
  <c r="AC28" i="39"/>
  <c r="AC37" i="39" s="1"/>
  <c r="AB28" i="39"/>
  <c r="G28" i="39"/>
  <c r="G37" i="39" s="1"/>
  <c r="E26" i="39"/>
  <c r="D26" i="39"/>
  <c r="G25" i="39"/>
  <c r="K25" i="39" s="1"/>
  <c r="I24" i="39"/>
  <c r="G24" i="39"/>
  <c r="K24" i="39" s="1"/>
  <c r="I23" i="39"/>
  <c r="G23" i="39"/>
  <c r="K23" i="39" s="1"/>
  <c r="G22" i="39"/>
  <c r="K22" i="39" s="1"/>
  <c r="I21" i="39"/>
  <c r="G21" i="39"/>
  <c r="K21" i="39" s="1"/>
  <c r="I20" i="39"/>
  <c r="G20" i="39"/>
  <c r="K20" i="39" s="1"/>
  <c r="G19" i="39"/>
  <c r="K19" i="39" s="1"/>
  <c r="I18" i="39"/>
  <c r="G18" i="39"/>
  <c r="K18" i="39" s="1"/>
  <c r="I17" i="39"/>
  <c r="G17" i="39"/>
  <c r="K17" i="39" s="1"/>
  <c r="G16" i="39"/>
  <c r="K16" i="39" s="1"/>
  <c r="I15" i="39"/>
  <c r="G15" i="39"/>
  <c r="M15" i="39" s="1"/>
  <c r="G14" i="39"/>
  <c r="K14" i="39" s="1"/>
  <c r="I13" i="39"/>
  <c r="G13" i="39"/>
  <c r="K13" i="39" s="1"/>
  <c r="G12" i="39"/>
  <c r="K12" i="39" s="1"/>
  <c r="I11" i="39"/>
  <c r="G11" i="39"/>
  <c r="M11" i="39" s="1"/>
  <c r="G10" i="39"/>
  <c r="AB7" i="39"/>
  <c r="X47" i="39" s="1"/>
  <c r="X7" i="39"/>
  <c r="V4" i="39"/>
  <c r="B3" i="39"/>
  <c r="V2" i="39"/>
  <c r="Z75" i="39" l="1"/>
  <c r="K15" i="39"/>
  <c r="AC75" i="39"/>
  <c r="K11" i="39"/>
  <c r="G26" i="39"/>
  <c r="G56" i="39" s="1"/>
  <c r="K57" i="39" s="1"/>
  <c r="C48" i="39"/>
  <c r="K48" i="39" s="1"/>
  <c r="C49" i="39"/>
  <c r="K49" i="39" s="1"/>
  <c r="Z74" i="39"/>
  <c r="AC74" i="39" s="1"/>
  <c r="Y58" i="39"/>
  <c r="M13" i="39"/>
  <c r="X49" i="39"/>
  <c r="K10" i="39"/>
  <c r="L37" i="39"/>
  <c r="X48" i="39"/>
  <c r="K84" i="39" l="1"/>
  <c r="X25" i="39" s="1"/>
  <c r="AB25" i="39" s="1"/>
  <c r="AC25" i="39" s="1"/>
  <c r="X17" i="39"/>
  <c r="AB17" i="39" s="1"/>
  <c r="AC17" i="39" s="1"/>
  <c r="X22" i="39"/>
  <c r="AB22" i="39" s="1"/>
  <c r="AC22" i="39" s="1"/>
  <c r="X19" i="39"/>
  <c r="AB19" i="39" s="1"/>
  <c r="AC19" i="39" s="1"/>
  <c r="X16" i="39"/>
  <c r="AB16" i="39" s="1"/>
  <c r="AC16" i="39" s="1"/>
  <c r="X13" i="39"/>
  <c r="AB13" i="39" s="1"/>
  <c r="AC13" i="39" s="1"/>
  <c r="X12" i="39"/>
  <c r="AB12" i="39" s="1"/>
  <c r="X20" i="39"/>
  <c r="AB20" i="39" s="1"/>
  <c r="AC20" i="39" s="1"/>
  <c r="X23" i="39"/>
  <c r="AB23" i="39" s="1"/>
  <c r="AC23" i="39" s="1"/>
  <c r="X24" i="39"/>
  <c r="AB24" i="39" s="1"/>
  <c r="AC24" i="39" s="1"/>
  <c r="X21" i="39"/>
  <c r="AB21" i="39" s="1"/>
  <c r="AC21" i="39" s="1"/>
  <c r="X18" i="39"/>
  <c r="AB18" i="39" s="1"/>
  <c r="AC18" i="39" s="1"/>
  <c r="X15" i="39"/>
  <c r="AB15" i="39" s="1"/>
  <c r="AC15" i="39" s="1"/>
  <c r="X14" i="39"/>
  <c r="AB14" i="39" s="1"/>
  <c r="X11" i="39"/>
  <c r="AB11" i="39" s="1"/>
  <c r="AC11" i="39" s="1"/>
  <c r="X10" i="39"/>
  <c r="C47" i="39"/>
  <c r="L26" i="39"/>
  <c r="K26" i="39"/>
  <c r="G53" i="39" s="1"/>
  <c r="K54" i="39" s="1"/>
  <c r="K69" i="39"/>
  <c r="K72" i="39"/>
  <c r="L44" i="39" l="1"/>
  <c r="K71" i="39"/>
  <c r="K70" i="39"/>
  <c r="K59" i="39"/>
  <c r="K78" i="39"/>
  <c r="K67" i="39"/>
  <c r="W48" i="39"/>
  <c r="AB48" i="39" s="1"/>
  <c r="AC12" i="39"/>
  <c r="AC14" i="39"/>
  <c r="W49" i="39"/>
  <c r="AB49" i="39" s="1"/>
  <c r="K47" i="39"/>
  <c r="L50" i="39" s="1"/>
  <c r="C50" i="39"/>
  <c r="X26" i="39"/>
  <c r="AB10" i="39"/>
  <c r="L82" i="39" l="1"/>
  <c r="AB26" i="39"/>
  <c r="X53" i="39" s="1"/>
  <c r="AB54" i="39" s="1"/>
  <c r="W47" i="39"/>
  <c r="AC10" i="39"/>
  <c r="AC26" i="39" s="1"/>
  <c r="X56" i="39"/>
  <c r="AB57" i="39" s="1"/>
  <c r="AB76" i="39" s="1"/>
  <c r="AC40" i="39"/>
  <c r="AC44" i="39" l="1"/>
  <c r="AB77" i="39"/>
  <c r="AC77" i="39" s="1"/>
  <c r="AB66" i="39"/>
  <c r="AC66" i="39" s="1"/>
  <c r="AB70" i="39"/>
  <c r="AC70" i="39" s="1"/>
  <c r="AC76" i="39"/>
  <c r="AB69" i="39"/>
  <c r="AC69" i="39" s="1"/>
  <c r="AB58" i="39"/>
  <c r="AC58" i="39" s="1"/>
  <c r="W50" i="39"/>
  <c r="AB47" i="39"/>
  <c r="AC50" i="39" s="1"/>
  <c r="AB68" i="39"/>
  <c r="AC68" i="39" s="1"/>
  <c r="AB71" i="39"/>
  <c r="AC71" i="39" s="1"/>
  <c r="AC81" i="39" l="1"/>
  <c r="L84" i="39" s="1"/>
  <c r="K86" i="39" s="1"/>
  <c r="L86" i="39" l="1"/>
  <c r="L87" i="39" l="1"/>
  <c r="L94" i="39"/>
  <c r="L90" i="39" l="1"/>
  <c r="L92" i="39" s="1"/>
  <c r="C177" i="38"/>
  <c r="C176" i="38"/>
  <c r="B136" i="38"/>
  <c r="B135" i="38"/>
  <c r="V78" i="38"/>
  <c r="Y77" i="38"/>
  <c r="V77" i="38"/>
  <c r="Y76" i="38"/>
  <c r="V76" i="38"/>
  <c r="G76" i="38"/>
  <c r="I76" i="38" s="1"/>
  <c r="AB75" i="38"/>
  <c r="G75" i="38"/>
  <c r="I75" i="38" s="1"/>
  <c r="AB74" i="38"/>
  <c r="Y71" i="38"/>
  <c r="Y70" i="38"/>
  <c r="Y69" i="38"/>
  <c r="Y68" i="38"/>
  <c r="Y66" i="38"/>
  <c r="X65" i="38"/>
  <c r="G65" i="38"/>
  <c r="X64" i="38" s="1"/>
  <c r="Y58" i="38" s="1"/>
  <c r="X61" i="38"/>
  <c r="X60" i="38"/>
  <c r="J56" i="38"/>
  <c r="AA56" i="38" s="1"/>
  <c r="AA53" i="38"/>
  <c r="Z49" i="38"/>
  <c r="G49" i="38"/>
  <c r="Z48" i="38"/>
  <c r="G48" i="38"/>
  <c r="Z47" i="38"/>
  <c r="G47" i="38"/>
  <c r="X40" i="38"/>
  <c r="K40" i="38"/>
  <c r="X39" i="38"/>
  <c r="AB40" i="38" s="1"/>
  <c r="X37" i="38"/>
  <c r="E37" i="38"/>
  <c r="D37" i="38"/>
  <c r="AC36" i="38"/>
  <c r="AB36" i="38"/>
  <c r="G36" i="38"/>
  <c r="AC35" i="38"/>
  <c r="AB35" i="38"/>
  <c r="G35" i="38"/>
  <c r="AC34" i="38"/>
  <c r="AB34" i="38"/>
  <c r="G34" i="38"/>
  <c r="AC33" i="38"/>
  <c r="AB33" i="38"/>
  <c r="G33" i="38"/>
  <c r="AC32" i="38"/>
  <c r="AB32" i="38"/>
  <c r="G32" i="38"/>
  <c r="AC31" i="38"/>
  <c r="AB31" i="38"/>
  <c r="G31" i="38"/>
  <c r="AC30" i="38"/>
  <c r="AB30" i="38"/>
  <c r="G30" i="38"/>
  <c r="AC29" i="38"/>
  <c r="AB29" i="38"/>
  <c r="G29" i="38"/>
  <c r="AC28" i="38"/>
  <c r="AC37" i="38" s="1"/>
  <c r="AB28" i="38"/>
  <c r="G28" i="38"/>
  <c r="E26" i="38"/>
  <c r="D26" i="38"/>
  <c r="G25" i="38"/>
  <c r="K25" i="38" s="1"/>
  <c r="I24" i="38"/>
  <c r="G24" i="38"/>
  <c r="K24" i="38" s="1"/>
  <c r="I23" i="38"/>
  <c r="G23" i="38"/>
  <c r="K23" i="38" s="1"/>
  <c r="G22" i="38"/>
  <c r="K22" i="38" s="1"/>
  <c r="I21" i="38"/>
  <c r="G21" i="38"/>
  <c r="K21" i="38" s="1"/>
  <c r="I20" i="38"/>
  <c r="G20" i="38"/>
  <c r="K20" i="38" s="1"/>
  <c r="G19" i="38"/>
  <c r="K19" i="38" s="1"/>
  <c r="I18" i="38"/>
  <c r="G18" i="38"/>
  <c r="K18" i="38" s="1"/>
  <c r="I17" i="38"/>
  <c r="G17" i="38"/>
  <c r="K17" i="38" s="1"/>
  <c r="G16" i="38"/>
  <c r="K16" i="38" s="1"/>
  <c r="I15" i="38"/>
  <c r="G15" i="38"/>
  <c r="K15" i="38" s="1"/>
  <c r="G14" i="38"/>
  <c r="K14" i="38" s="1"/>
  <c r="I13" i="38"/>
  <c r="G13" i="38"/>
  <c r="K13" i="38" s="1"/>
  <c r="G12" i="38"/>
  <c r="K12" i="38" s="1"/>
  <c r="I11" i="38"/>
  <c r="G11" i="38"/>
  <c r="M11" i="38" s="1"/>
  <c r="G10" i="38"/>
  <c r="AB7" i="38"/>
  <c r="X47" i="38" s="1"/>
  <c r="X7" i="38"/>
  <c r="V4" i="38"/>
  <c r="B3" i="38"/>
  <c r="V2" i="38"/>
  <c r="G26" i="38" l="1"/>
  <c r="G56" i="38" s="1"/>
  <c r="K57" i="38" s="1"/>
  <c r="C48" i="38"/>
  <c r="K48" i="38" s="1"/>
  <c r="K11" i="38"/>
  <c r="M15" i="38"/>
  <c r="G37" i="38"/>
  <c r="C49" i="38"/>
  <c r="K49" i="38" s="1"/>
  <c r="Z74" i="38"/>
  <c r="AC74" i="38" s="1"/>
  <c r="Z75" i="38"/>
  <c r="AC75" i="38" s="1"/>
  <c r="M13" i="38"/>
  <c r="X49" i="38"/>
  <c r="K10" i="38"/>
  <c r="L37" i="38"/>
  <c r="X48" i="38"/>
  <c r="K84" i="38" l="1"/>
  <c r="X25" i="38"/>
  <c r="AB25" i="38" s="1"/>
  <c r="AC25" i="38" s="1"/>
  <c r="X22" i="38"/>
  <c r="AB22" i="38" s="1"/>
  <c r="AC22" i="38" s="1"/>
  <c r="X19" i="38"/>
  <c r="AB19" i="38" s="1"/>
  <c r="AC19" i="38" s="1"/>
  <c r="X16" i="38"/>
  <c r="AB16" i="38" s="1"/>
  <c r="AC16" i="38" s="1"/>
  <c r="X13" i="38"/>
  <c r="AB13" i="38" s="1"/>
  <c r="AC13" i="38" s="1"/>
  <c r="X12" i="38"/>
  <c r="AB12" i="38" s="1"/>
  <c r="X23" i="38"/>
  <c r="AB23" i="38" s="1"/>
  <c r="AC23" i="38" s="1"/>
  <c r="X20" i="38"/>
  <c r="AB20" i="38" s="1"/>
  <c r="AC20" i="38" s="1"/>
  <c r="X17" i="38"/>
  <c r="AB17" i="38" s="1"/>
  <c r="AC17" i="38" s="1"/>
  <c r="X24" i="38"/>
  <c r="AB24" i="38" s="1"/>
  <c r="AC24" i="38" s="1"/>
  <c r="X21" i="38"/>
  <c r="AB21" i="38" s="1"/>
  <c r="AC21" i="38" s="1"/>
  <c r="X18" i="38"/>
  <c r="AB18" i="38" s="1"/>
  <c r="AC18" i="38" s="1"/>
  <c r="X15" i="38"/>
  <c r="AB15" i="38" s="1"/>
  <c r="AC15" i="38" s="1"/>
  <c r="X14" i="38"/>
  <c r="AB14" i="38" s="1"/>
  <c r="X11" i="38"/>
  <c r="AB11" i="38" s="1"/>
  <c r="AC11" i="38" s="1"/>
  <c r="X10" i="38"/>
  <c r="C47" i="38"/>
  <c r="L26" i="38"/>
  <c r="L44" i="38" s="1"/>
  <c r="K26" i="38"/>
  <c r="G53" i="38" s="1"/>
  <c r="K54" i="38" s="1"/>
  <c r="K69" i="38"/>
  <c r="K72" i="38"/>
  <c r="K71" i="38" l="1"/>
  <c r="K70" i="38"/>
  <c r="K59" i="38"/>
  <c r="K78" i="38"/>
  <c r="K67" i="38"/>
  <c r="AC14" i="38"/>
  <c r="W49" i="38"/>
  <c r="AB49" i="38" s="1"/>
  <c r="W48" i="38"/>
  <c r="AB48" i="38" s="1"/>
  <c r="AC12" i="38"/>
  <c r="K47" i="38"/>
  <c r="L50" i="38" s="1"/>
  <c r="C50" i="38"/>
  <c r="X26" i="38"/>
  <c r="AB10" i="38"/>
  <c r="L82" i="38" l="1"/>
  <c r="AB26" i="38"/>
  <c r="X53" i="38" s="1"/>
  <c r="AB54" i="38" s="1"/>
  <c r="W47" i="38"/>
  <c r="AC10" i="38"/>
  <c r="AC26" i="38" s="1"/>
  <c r="X56" i="38"/>
  <c r="AB57" i="38" s="1"/>
  <c r="AB76" i="38" s="1"/>
  <c r="AC40" i="38"/>
  <c r="AC44" i="38" l="1"/>
  <c r="W50" i="38"/>
  <c r="AB47" i="38"/>
  <c r="AC50" i="38" s="1"/>
  <c r="AB77" i="38"/>
  <c r="AC77" i="38" s="1"/>
  <c r="AB66" i="38"/>
  <c r="AC66" i="38" s="1"/>
  <c r="AB70" i="38"/>
  <c r="AC70" i="38" s="1"/>
  <c r="AC76" i="38"/>
  <c r="AB69" i="38"/>
  <c r="AC69" i="38" s="1"/>
  <c r="AB58" i="38"/>
  <c r="AC58" i="38" s="1"/>
  <c r="AB68" i="38"/>
  <c r="AC68" i="38" s="1"/>
  <c r="AB71" i="38"/>
  <c r="AC71" i="38" s="1"/>
  <c r="AC81" i="38" l="1"/>
  <c r="L84" i="38" s="1"/>
  <c r="K86" i="38" s="1"/>
  <c r="L86" i="38" s="1"/>
  <c r="L94" i="38" s="1"/>
  <c r="L87" i="38" l="1"/>
  <c r="L90" i="38" l="1"/>
  <c r="L92" i="38" s="1"/>
  <c r="C177" i="36" l="1"/>
  <c r="C176" i="36"/>
  <c r="B136" i="36"/>
  <c r="B135" i="36"/>
  <c r="V78" i="36"/>
  <c r="Y77" i="36"/>
  <c r="V77" i="36"/>
  <c r="Y76" i="36"/>
  <c r="V76" i="36"/>
  <c r="G76" i="36"/>
  <c r="I76" i="36" s="1"/>
  <c r="AB75" i="36"/>
  <c r="G75" i="36"/>
  <c r="I75" i="36" s="1"/>
  <c r="AB74" i="36"/>
  <c r="Y71" i="36"/>
  <c r="Y70" i="36"/>
  <c r="Y69" i="36"/>
  <c r="Y68" i="36"/>
  <c r="Y66" i="36"/>
  <c r="X65" i="36"/>
  <c r="G65" i="36"/>
  <c r="X64" i="36" s="1"/>
  <c r="Y58" i="36" s="1"/>
  <c r="X61" i="36"/>
  <c r="X60" i="36"/>
  <c r="J56" i="36"/>
  <c r="AA56" i="36" s="1"/>
  <c r="AA53" i="36"/>
  <c r="Z49" i="36"/>
  <c r="X49" i="36"/>
  <c r="G49" i="36"/>
  <c r="Z48" i="36"/>
  <c r="G48" i="36"/>
  <c r="Z47" i="36"/>
  <c r="G47" i="36"/>
  <c r="X40" i="36"/>
  <c r="K40" i="36"/>
  <c r="X39" i="36"/>
  <c r="AB40" i="36" s="1"/>
  <c r="X37" i="36"/>
  <c r="E37" i="36"/>
  <c r="D37" i="36"/>
  <c r="AC36" i="36"/>
  <c r="AB36" i="36"/>
  <c r="G36" i="36"/>
  <c r="AC35" i="36"/>
  <c r="AB35" i="36"/>
  <c r="G35" i="36"/>
  <c r="AC34" i="36"/>
  <c r="AB34" i="36"/>
  <c r="G34" i="36"/>
  <c r="AC33" i="36"/>
  <c r="AB33" i="36"/>
  <c r="G33" i="36"/>
  <c r="AC32" i="36"/>
  <c r="AB32" i="36"/>
  <c r="G32" i="36"/>
  <c r="AC31" i="36"/>
  <c r="AB31" i="36"/>
  <c r="G31" i="36"/>
  <c r="AC30" i="36"/>
  <c r="AB30" i="36"/>
  <c r="G30" i="36"/>
  <c r="AC29" i="36"/>
  <c r="AB29" i="36"/>
  <c r="G29" i="36"/>
  <c r="AC28" i="36"/>
  <c r="AC37" i="36" s="1"/>
  <c r="AB28" i="36"/>
  <c r="G28" i="36"/>
  <c r="E26" i="36"/>
  <c r="D26" i="36"/>
  <c r="G25" i="36"/>
  <c r="K25" i="36" s="1"/>
  <c r="I24" i="36"/>
  <c r="G24" i="36"/>
  <c r="K24" i="36" s="1"/>
  <c r="I23" i="36"/>
  <c r="G23" i="36"/>
  <c r="K23" i="36" s="1"/>
  <c r="G22" i="36"/>
  <c r="K22" i="36" s="1"/>
  <c r="I21" i="36"/>
  <c r="G21" i="36"/>
  <c r="K21" i="36" s="1"/>
  <c r="I20" i="36"/>
  <c r="G20" i="36"/>
  <c r="K20" i="36" s="1"/>
  <c r="G19" i="36"/>
  <c r="K19" i="36" s="1"/>
  <c r="I18" i="36"/>
  <c r="G18" i="36"/>
  <c r="K18" i="36" s="1"/>
  <c r="I17" i="36"/>
  <c r="G17" i="36"/>
  <c r="K17" i="36" s="1"/>
  <c r="G16" i="36"/>
  <c r="K16" i="36" s="1"/>
  <c r="I15" i="36"/>
  <c r="G15" i="36"/>
  <c r="K15" i="36" s="1"/>
  <c r="G14" i="36"/>
  <c r="K14" i="36" s="1"/>
  <c r="I13" i="36"/>
  <c r="G13" i="36"/>
  <c r="K13" i="36" s="1"/>
  <c r="G12" i="36"/>
  <c r="K12" i="36" s="1"/>
  <c r="I11" i="36"/>
  <c r="G11" i="36"/>
  <c r="M11" i="36" s="1"/>
  <c r="G10" i="36"/>
  <c r="AB7" i="36"/>
  <c r="X47" i="36" s="1"/>
  <c r="X7" i="36"/>
  <c r="V4" i="36"/>
  <c r="B3" i="36"/>
  <c r="V2" i="36"/>
  <c r="G26" i="36" l="1"/>
  <c r="K11" i="36"/>
  <c r="M15" i="36"/>
  <c r="G37" i="36"/>
  <c r="K84" i="36"/>
  <c r="Z74" i="36"/>
  <c r="AC74" i="36" s="1"/>
  <c r="C48" i="36"/>
  <c r="K48" i="36" s="1"/>
  <c r="C49" i="36"/>
  <c r="K49" i="36" s="1"/>
  <c r="Z75" i="36"/>
  <c r="AC75" i="36" s="1"/>
  <c r="M13" i="36"/>
  <c r="K10" i="36"/>
  <c r="L37" i="36"/>
  <c r="X48" i="36"/>
  <c r="G56" i="36" l="1"/>
  <c r="K57" i="36" s="1"/>
  <c r="C47" i="36"/>
  <c r="L26" i="36"/>
  <c r="L44" i="36" s="1"/>
  <c r="K26" i="36"/>
  <c r="G53" i="36" s="1"/>
  <c r="K54" i="36" s="1"/>
  <c r="K69" i="36"/>
  <c r="K72" i="36"/>
  <c r="X23" i="36"/>
  <c r="AB23" i="36" s="1"/>
  <c r="AC23" i="36" s="1"/>
  <c r="X17" i="36"/>
  <c r="AB17" i="36" s="1"/>
  <c r="AC17" i="36" s="1"/>
  <c r="X25" i="36"/>
  <c r="AB25" i="36" s="1"/>
  <c r="AC25" i="36" s="1"/>
  <c r="X22" i="36"/>
  <c r="AB22" i="36" s="1"/>
  <c r="AC22" i="36" s="1"/>
  <c r="X19" i="36"/>
  <c r="AB19" i="36" s="1"/>
  <c r="AC19" i="36" s="1"/>
  <c r="X16" i="36"/>
  <c r="AB16" i="36" s="1"/>
  <c r="AC16" i="36" s="1"/>
  <c r="X13" i="36"/>
  <c r="AB13" i="36" s="1"/>
  <c r="AC13" i="36" s="1"/>
  <c r="X12" i="36"/>
  <c r="AB12" i="36" s="1"/>
  <c r="X24" i="36"/>
  <c r="AB24" i="36" s="1"/>
  <c r="AC24" i="36" s="1"/>
  <c r="X21" i="36"/>
  <c r="AB21" i="36" s="1"/>
  <c r="AC21" i="36" s="1"/>
  <c r="X18" i="36"/>
  <c r="AB18" i="36" s="1"/>
  <c r="AC18" i="36" s="1"/>
  <c r="X15" i="36"/>
  <c r="AB15" i="36" s="1"/>
  <c r="AC15" i="36" s="1"/>
  <c r="X14" i="36"/>
  <c r="AB14" i="36" s="1"/>
  <c r="X11" i="36"/>
  <c r="AB11" i="36" s="1"/>
  <c r="AC11" i="36" s="1"/>
  <c r="X10" i="36"/>
  <c r="X20" i="36"/>
  <c r="AB20" i="36" s="1"/>
  <c r="AC20" i="36" s="1"/>
  <c r="W48" i="36" l="1"/>
  <c r="AB48" i="36" s="1"/>
  <c r="AC12" i="36"/>
  <c r="K71" i="36"/>
  <c r="K70" i="36"/>
  <c r="K59" i="36"/>
  <c r="K78" i="36"/>
  <c r="K67" i="36"/>
  <c r="X26" i="36"/>
  <c r="AB10" i="36"/>
  <c r="AC14" i="36"/>
  <c r="W49" i="36"/>
  <c r="AB49" i="36" s="1"/>
  <c r="K47" i="36"/>
  <c r="L50" i="36" s="1"/>
  <c r="C50" i="36"/>
  <c r="L82" i="36" l="1"/>
  <c r="AB26" i="36"/>
  <c r="X53" i="36" s="1"/>
  <c r="AB54" i="36" s="1"/>
  <c r="W47" i="36"/>
  <c r="AC10" i="36"/>
  <c r="AC26" i="36" s="1"/>
  <c r="X56" i="36"/>
  <c r="AB57" i="36" s="1"/>
  <c r="AC40" i="36"/>
  <c r="K86" i="36" l="1"/>
  <c r="L86" i="36" s="1"/>
  <c r="L94" i="36" s="1"/>
  <c r="AB47" i="36"/>
  <c r="AC50" i="36" s="1"/>
  <c r="W50" i="36"/>
  <c r="AB68" i="36"/>
  <c r="AC68" i="36" s="1"/>
  <c r="AB71" i="36"/>
  <c r="AC71" i="36" s="1"/>
  <c r="AB77" i="36"/>
  <c r="AC77" i="36" s="1"/>
  <c r="AB66" i="36"/>
  <c r="AC66" i="36" s="1"/>
  <c r="AC76" i="36"/>
  <c r="AB69" i="36"/>
  <c r="AC69" i="36" s="1"/>
  <c r="AB58" i="36"/>
  <c r="AC58" i="36" s="1"/>
  <c r="AB70" i="36"/>
  <c r="AC70" i="36" s="1"/>
  <c r="AC44" i="36"/>
  <c r="L87" i="36" l="1"/>
  <c r="AC81" i="36"/>
  <c r="L84" i="36" s="1"/>
  <c r="L90" i="36" l="1"/>
  <c r="L92" i="36" s="1"/>
  <c r="C177" i="35"/>
  <c r="C176" i="35"/>
  <c r="B136" i="35"/>
  <c r="B135" i="35"/>
  <c r="V78" i="35"/>
  <c r="Y77" i="35"/>
  <c r="V77" i="35"/>
  <c r="Y76" i="35"/>
  <c r="V76" i="35"/>
  <c r="G76" i="35"/>
  <c r="I76" i="35" s="1"/>
  <c r="AB75" i="35"/>
  <c r="G75" i="35"/>
  <c r="I75" i="35" s="1"/>
  <c r="AB74" i="35"/>
  <c r="Y71" i="35"/>
  <c r="Y70" i="35"/>
  <c r="Y69" i="35"/>
  <c r="Y68" i="35"/>
  <c r="Y66" i="35"/>
  <c r="X65" i="35"/>
  <c r="Y58" i="35" s="1"/>
  <c r="G65" i="35"/>
  <c r="X64" i="35"/>
  <c r="X61" i="35"/>
  <c r="X60" i="35"/>
  <c r="AA56" i="35"/>
  <c r="J56" i="35"/>
  <c r="AA53" i="35"/>
  <c r="Z49" i="35"/>
  <c r="G49" i="35"/>
  <c r="Z48" i="35"/>
  <c r="G48" i="35"/>
  <c r="Z47" i="35"/>
  <c r="G47" i="35"/>
  <c r="X40" i="35"/>
  <c r="K40" i="35"/>
  <c r="X39" i="35"/>
  <c r="AB40" i="35" s="1"/>
  <c r="X37" i="35"/>
  <c r="E37" i="35"/>
  <c r="D37" i="35"/>
  <c r="AC36" i="35"/>
  <c r="AB36" i="35"/>
  <c r="G36" i="35"/>
  <c r="AC35" i="35"/>
  <c r="AB35" i="35"/>
  <c r="G35" i="35"/>
  <c r="AC34" i="35"/>
  <c r="AB34" i="35"/>
  <c r="G34" i="35"/>
  <c r="AC33" i="35"/>
  <c r="AB33" i="35"/>
  <c r="G33" i="35"/>
  <c r="AC32" i="35"/>
  <c r="AB32" i="35"/>
  <c r="G32" i="35"/>
  <c r="AC31" i="35"/>
  <c r="AB31" i="35"/>
  <c r="G31" i="35"/>
  <c r="AC30" i="35"/>
  <c r="AB30" i="35"/>
  <c r="G30" i="35"/>
  <c r="AC29" i="35"/>
  <c r="AB29" i="35"/>
  <c r="G29" i="35"/>
  <c r="AC28" i="35"/>
  <c r="AC37" i="35" s="1"/>
  <c r="AB28" i="35"/>
  <c r="G28" i="35"/>
  <c r="E26" i="35"/>
  <c r="D26" i="35"/>
  <c r="G25" i="35"/>
  <c r="K25" i="35" s="1"/>
  <c r="I24" i="35"/>
  <c r="G24" i="35"/>
  <c r="K24" i="35" s="1"/>
  <c r="I23" i="35"/>
  <c r="G23" i="35"/>
  <c r="K23" i="35" s="1"/>
  <c r="G22" i="35"/>
  <c r="K22" i="35" s="1"/>
  <c r="I21" i="35"/>
  <c r="G21" i="35"/>
  <c r="K21" i="35" s="1"/>
  <c r="I20" i="35"/>
  <c r="G20" i="35"/>
  <c r="K20" i="35" s="1"/>
  <c r="K19" i="35"/>
  <c r="G19" i="35"/>
  <c r="I18" i="35"/>
  <c r="G18" i="35"/>
  <c r="K18" i="35" s="1"/>
  <c r="I17" i="35"/>
  <c r="G17" i="35"/>
  <c r="K17" i="35" s="1"/>
  <c r="G16" i="35"/>
  <c r="K16" i="35" s="1"/>
  <c r="I15" i="35"/>
  <c r="G15" i="35"/>
  <c r="M15" i="35" s="1"/>
  <c r="G14" i="35"/>
  <c r="K14" i="35" s="1"/>
  <c r="I13" i="35"/>
  <c r="G13" i="35"/>
  <c r="K13" i="35" s="1"/>
  <c r="G12" i="35"/>
  <c r="K12" i="35" s="1"/>
  <c r="I11" i="35"/>
  <c r="G11" i="35"/>
  <c r="M11" i="35" s="1"/>
  <c r="G10" i="35"/>
  <c r="AB7" i="35"/>
  <c r="X47" i="35" s="1"/>
  <c r="X7" i="35"/>
  <c r="V4" i="35"/>
  <c r="B3" i="35"/>
  <c r="V2" i="35"/>
  <c r="G37" i="35" l="1"/>
  <c r="Z75" i="35"/>
  <c r="K15" i="35"/>
  <c r="AC75" i="35"/>
  <c r="K11" i="35"/>
  <c r="G26" i="35"/>
  <c r="K84" i="35" s="1"/>
  <c r="Z74" i="35"/>
  <c r="AC74" i="35" s="1"/>
  <c r="C48" i="35"/>
  <c r="K48" i="35" s="1"/>
  <c r="C49" i="35"/>
  <c r="K49" i="35" s="1"/>
  <c r="X49" i="35"/>
  <c r="K10" i="35"/>
  <c r="L37" i="35"/>
  <c r="X48" i="35"/>
  <c r="M13" i="35"/>
  <c r="G56" i="35" l="1"/>
  <c r="K57" i="35" s="1"/>
  <c r="K72" i="35" s="1"/>
  <c r="C47" i="35"/>
  <c r="L26" i="35"/>
  <c r="L44" i="35" s="1"/>
  <c r="K26" i="35"/>
  <c r="G53" i="35" s="1"/>
  <c r="K54" i="35" s="1"/>
  <c r="K69" i="35"/>
  <c r="X25" i="35"/>
  <c r="AB25" i="35" s="1"/>
  <c r="AC25" i="35" s="1"/>
  <c r="X22" i="35"/>
  <c r="AB22" i="35" s="1"/>
  <c r="AC22" i="35" s="1"/>
  <c r="X19" i="35"/>
  <c r="AB19" i="35" s="1"/>
  <c r="AC19" i="35" s="1"/>
  <c r="X16" i="35"/>
  <c r="AB16" i="35" s="1"/>
  <c r="AC16" i="35" s="1"/>
  <c r="X13" i="35"/>
  <c r="AB13" i="35" s="1"/>
  <c r="AC13" i="35" s="1"/>
  <c r="X12" i="35"/>
  <c r="AB12" i="35" s="1"/>
  <c r="X20" i="35"/>
  <c r="AB20" i="35" s="1"/>
  <c r="AC20" i="35" s="1"/>
  <c r="X23" i="35"/>
  <c r="AB23" i="35" s="1"/>
  <c r="AC23" i="35" s="1"/>
  <c r="X17" i="35"/>
  <c r="AB17" i="35" s="1"/>
  <c r="AC17" i="35" s="1"/>
  <c r="X24" i="35"/>
  <c r="AB24" i="35" s="1"/>
  <c r="AC24" i="35" s="1"/>
  <c r="X21" i="35"/>
  <c r="AB21" i="35" s="1"/>
  <c r="AC21" i="35" s="1"/>
  <c r="X18" i="35"/>
  <c r="AB18" i="35" s="1"/>
  <c r="AC18" i="35" s="1"/>
  <c r="X15" i="35"/>
  <c r="AB15" i="35" s="1"/>
  <c r="AC15" i="35" s="1"/>
  <c r="X14" i="35"/>
  <c r="AB14" i="35" s="1"/>
  <c r="X11" i="35"/>
  <c r="AB11" i="35" s="1"/>
  <c r="AC11" i="35" s="1"/>
  <c r="X10" i="35"/>
  <c r="X26" i="35" l="1"/>
  <c r="AB10" i="35"/>
  <c r="K71" i="35"/>
  <c r="K70" i="35"/>
  <c r="K59" i="35"/>
  <c r="K78" i="35"/>
  <c r="K67" i="35"/>
  <c r="AC14" i="35"/>
  <c r="W49" i="35"/>
  <c r="AB49" i="35" s="1"/>
  <c r="W48" i="35"/>
  <c r="AB48" i="35" s="1"/>
  <c r="AC12" i="35"/>
  <c r="K47" i="35"/>
  <c r="L50" i="35" s="1"/>
  <c r="C50" i="35"/>
  <c r="L82" i="35" l="1"/>
  <c r="K86" i="35" s="1"/>
  <c r="AB26" i="35"/>
  <c r="X53" i="35" s="1"/>
  <c r="AB54" i="35" s="1"/>
  <c r="W47" i="35"/>
  <c r="AC10" i="35"/>
  <c r="AC26" i="35" s="1"/>
  <c r="X56" i="35"/>
  <c r="AB57" i="35" s="1"/>
  <c r="AC40" i="35"/>
  <c r="AC44" i="35" l="1"/>
  <c r="AB77" i="35"/>
  <c r="AC77" i="35" s="1"/>
  <c r="AB66" i="35"/>
  <c r="AC66" i="35" s="1"/>
  <c r="AB70" i="35"/>
  <c r="AC70" i="35" s="1"/>
  <c r="AC76" i="35"/>
  <c r="AB69" i="35"/>
  <c r="AC69" i="35" s="1"/>
  <c r="AB58" i="35"/>
  <c r="AC58" i="35" s="1"/>
  <c r="L86" i="35"/>
  <c r="L94" i="35" s="1"/>
  <c r="AB68" i="35"/>
  <c r="AC68" i="35" s="1"/>
  <c r="AB71" i="35"/>
  <c r="AC71" i="35" s="1"/>
  <c r="W50" i="35"/>
  <c r="AB47" i="35"/>
  <c r="AC50" i="35" s="1"/>
  <c r="AC81" i="35" s="1"/>
  <c r="L84" i="35" s="1"/>
  <c r="L87" i="35" l="1"/>
  <c r="C177" i="34"/>
  <c r="C176" i="34"/>
  <c r="B136" i="34"/>
  <c r="B135" i="34"/>
  <c r="V78" i="34"/>
  <c r="Y77" i="34"/>
  <c r="V77" i="34"/>
  <c r="Y76" i="34"/>
  <c r="V76" i="34"/>
  <c r="G76" i="34"/>
  <c r="I76" i="34" s="1"/>
  <c r="AB75" i="34"/>
  <c r="G75" i="34"/>
  <c r="I75" i="34" s="1"/>
  <c r="AB74" i="34"/>
  <c r="Y71" i="34"/>
  <c r="Y70" i="34"/>
  <c r="Y69" i="34"/>
  <c r="Y68" i="34"/>
  <c r="Y66" i="34"/>
  <c r="X65" i="34"/>
  <c r="G65" i="34"/>
  <c r="X64" i="34" s="1"/>
  <c r="Y58" i="34" s="1"/>
  <c r="X61" i="34"/>
  <c r="X60" i="34"/>
  <c r="J56" i="34"/>
  <c r="AA56" i="34" s="1"/>
  <c r="AA53" i="34"/>
  <c r="Z49" i="34"/>
  <c r="G49" i="34"/>
  <c r="Z48" i="34"/>
  <c r="G48" i="34"/>
  <c r="Z47" i="34"/>
  <c r="G47" i="34"/>
  <c r="X40" i="34"/>
  <c r="K40" i="34"/>
  <c r="X39" i="34"/>
  <c r="AB40" i="34" s="1"/>
  <c r="X37" i="34"/>
  <c r="E37" i="34"/>
  <c r="D37" i="34"/>
  <c r="AC36" i="34"/>
  <c r="AB36" i="34"/>
  <c r="G36" i="34"/>
  <c r="AC35" i="34"/>
  <c r="AB35" i="34"/>
  <c r="G35" i="34"/>
  <c r="AC34" i="34"/>
  <c r="AB34" i="34"/>
  <c r="G34" i="34"/>
  <c r="AC33" i="34"/>
  <c r="AB33" i="34"/>
  <c r="G33" i="34"/>
  <c r="AC32" i="34"/>
  <c r="AB32" i="34"/>
  <c r="G32" i="34"/>
  <c r="AC31" i="34"/>
  <c r="AB31" i="34"/>
  <c r="G31" i="34"/>
  <c r="AC30" i="34"/>
  <c r="AB30" i="34"/>
  <c r="G30" i="34"/>
  <c r="AC29" i="34"/>
  <c r="AB29" i="34"/>
  <c r="G29" i="34"/>
  <c r="AC28" i="34"/>
  <c r="AC37" i="34" s="1"/>
  <c r="AB28" i="34"/>
  <c r="G28" i="34"/>
  <c r="E26" i="34"/>
  <c r="D26" i="34"/>
  <c r="G25" i="34"/>
  <c r="K25" i="34" s="1"/>
  <c r="I24" i="34"/>
  <c r="G24" i="34"/>
  <c r="K24" i="34" s="1"/>
  <c r="I23" i="34"/>
  <c r="G23" i="34"/>
  <c r="K23" i="34" s="1"/>
  <c r="G22" i="34"/>
  <c r="K22" i="34" s="1"/>
  <c r="I21" i="34"/>
  <c r="G21" i="34"/>
  <c r="K21" i="34" s="1"/>
  <c r="I20" i="34"/>
  <c r="G20" i="34"/>
  <c r="K20" i="34" s="1"/>
  <c r="G19" i="34"/>
  <c r="K19" i="34" s="1"/>
  <c r="I18" i="34"/>
  <c r="G18" i="34"/>
  <c r="K18" i="34" s="1"/>
  <c r="I17" i="34"/>
  <c r="G17" i="34"/>
  <c r="K17" i="34" s="1"/>
  <c r="G16" i="34"/>
  <c r="K16" i="34" s="1"/>
  <c r="I15" i="34"/>
  <c r="G15" i="34"/>
  <c r="M15" i="34" s="1"/>
  <c r="G14" i="34"/>
  <c r="K14" i="34" s="1"/>
  <c r="I13" i="34"/>
  <c r="G13" i="34"/>
  <c r="K13" i="34" s="1"/>
  <c r="G12" i="34"/>
  <c r="K12" i="34" s="1"/>
  <c r="I11" i="34"/>
  <c r="G11" i="34"/>
  <c r="M11" i="34" s="1"/>
  <c r="G10" i="34"/>
  <c r="AB7" i="34"/>
  <c r="X47" i="34" s="1"/>
  <c r="X7" i="34"/>
  <c r="V4" i="34"/>
  <c r="B3" i="34"/>
  <c r="V2" i="34"/>
  <c r="G26" i="34" l="1"/>
  <c r="K15" i="34"/>
  <c r="K11" i="34"/>
  <c r="G37" i="34"/>
  <c r="L90" i="35"/>
  <c r="L92" i="35" s="1"/>
  <c r="Z74" i="34"/>
  <c r="C48" i="34"/>
  <c r="K48" i="34" s="1"/>
  <c r="C49" i="34"/>
  <c r="K49" i="34" s="1"/>
  <c r="AC74" i="34"/>
  <c r="K84" i="34"/>
  <c r="G56" i="34"/>
  <c r="K57" i="34" s="1"/>
  <c r="Z75" i="34"/>
  <c r="AC75" i="34" s="1"/>
  <c r="X49" i="34"/>
  <c r="M13" i="34"/>
  <c r="K10" i="34"/>
  <c r="L37" i="34"/>
  <c r="X48" i="34"/>
  <c r="C47" i="34" l="1"/>
  <c r="L26" i="34"/>
  <c r="L44" i="34" s="1"/>
  <c r="K26" i="34"/>
  <c r="G53" i="34" s="1"/>
  <c r="K54" i="34" s="1"/>
  <c r="K69" i="34"/>
  <c r="K72" i="34"/>
  <c r="X23" i="34"/>
  <c r="AB23" i="34" s="1"/>
  <c r="AC23" i="34" s="1"/>
  <c r="X20" i="34"/>
  <c r="AB20" i="34" s="1"/>
  <c r="AC20" i="34" s="1"/>
  <c r="X25" i="34"/>
  <c r="AB25" i="34" s="1"/>
  <c r="AC25" i="34" s="1"/>
  <c r="X22" i="34"/>
  <c r="AB22" i="34" s="1"/>
  <c r="AC22" i="34" s="1"/>
  <c r="X19" i="34"/>
  <c r="AB19" i="34" s="1"/>
  <c r="AC19" i="34" s="1"/>
  <c r="X16" i="34"/>
  <c r="AB16" i="34" s="1"/>
  <c r="AC16" i="34" s="1"/>
  <c r="X13" i="34"/>
  <c r="AB13" i="34" s="1"/>
  <c r="AC13" i="34" s="1"/>
  <c r="X12" i="34"/>
  <c r="AB12" i="34" s="1"/>
  <c r="X17" i="34"/>
  <c r="AB17" i="34" s="1"/>
  <c r="AC17" i="34" s="1"/>
  <c r="X24" i="34"/>
  <c r="AB24" i="34" s="1"/>
  <c r="AC24" i="34" s="1"/>
  <c r="X21" i="34"/>
  <c r="AB21" i="34" s="1"/>
  <c r="AC21" i="34" s="1"/>
  <c r="X18" i="34"/>
  <c r="AB18" i="34" s="1"/>
  <c r="AC18" i="34" s="1"/>
  <c r="X15" i="34"/>
  <c r="AB15" i="34" s="1"/>
  <c r="AC15" i="34" s="1"/>
  <c r="X14" i="34"/>
  <c r="AB14" i="34" s="1"/>
  <c r="X11" i="34"/>
  <c r="AB11" i="34" s="1"/>
  <c r="AC11" i="34" s="1"/>
  <c r="X10" i="34"/>
  <c r="AC14" i="34" l="1"/>
  <c r="W49" i="34"/>
  <c r="AB49" i="34" s="1"/>
  <c r="X26" i="34"/>
  <c r="AB10" i="34"/>
  <c r="W48" i="34"/>
  <c r="AB48" i="34" s="1"/>
  <c r="AC12" i="34"/>
  <c r="K71" i="34"/>
  <c r="K70" i="34"/>
  <c r="K59" i="34"/>
  <c r="K78" i="34"/>
  <c r="K67" i="34"/>
  <c r="K47" i="34"/>
  <c r="L50" i="34" s="1"/>
  <c r="C50" i="34"/>
  <c r="L82" i="34" l="1"/>
  <c r="K86" i="34" s="1"/>
  <c r="AB26" i="34"/>
  <c r="X53" i="34" s="1"/>
  <c r="AB54" i="34" s="1"/>
  <c r="W47" i="34"/>
  <c r="AC10" i="34"/>
  <c r="AC26" i="34" s="1"/>
  <c r="X56" i="34"/>
  <c r="AB57" i="34" s="1"/>
  <c r="AC40" i="34"/>
  <c r="W50" i="34" l="1"/>
  <c r="AB47" i="34"/>
  <c r="AC50" i="34" s="1"/>
  <c r="AB68" i="34"/>
  <c r="AC68" i="34" s="1"/>
  <c r="AB71" i="34"/>
  <c r="AC71" i="34" s="1"/>
  <c r="L86" i="34"/>
  <c r="AB77" i="34"/>
  <c r="AC77" i="34" s="1"/>
  <c r="AB66" i="34"/>
  <c r="AC66" i="34" s="1"/>
  <c r="AB70" i="34"/>
  <c r="AC70" i="34" s="1"/>
  <c r="AC76" i="34"/>
  <c r="AB69" i="34"/>
  <c r="AC69" i="34" s="1"/>
  <c r="AB58" i="34"/>
  <c r="AC58" i="34" s="1"/>
  <c r="AC44" i="34"/>
  <c r="L87" i="34" l="1"/>
  <c r="AC81" i="34"/>
  <c r="L84" i="34" s="1"/>
  <c r="L94" i="34"/>
  <c r="L90" i="34" l="1"/>
  <c r="L92" i="34" s="1"/>
  <c r="C177" i="33"/>
  <c r="C176" i="33"/>
  <c r="B136" i="33"/>
  <c r="B135" i="33"/>
  <c r="V78" i="33"/>
  <c r="Y77" i="33"/>
  <c r="V77" i="33"/>
  <c r="Y76" i="33"/>
  <c r="V76" i="33"/>
  <c r="G76" i="33"/>
  <c r="I76" i="33" s="1"/>
  <c r="AB75" i="33"/>
  <c r="G75" i="33"/>
  <c r="I75" i="33" s="1"/>
  <c r="AB74" i="33"/>
  <c r="Y71" i="33"/>
  <c r="Y70" i="33"/>
  <c r="Y69" i="33"/>
  <c r="Y68" i="33"/>
  <c r="Y66" i="33"/>
  <c r="X65" i="33"/>
  <c r="Y58" i="33" s="1"/>
  <c r="G65" i="33"/>
  <c r="X64" i="33"/>
  <c r="X61" i="33"/>
  <c r="X60" i="33"/>
  <c r="J56" i="33"/>
  <c r="AA56" i="33" s="1"/>
  <c r="AA53" i="33"/>
  <c r="Z49" i="33"/>
  <c r="G49" i="33"/>
  <c r="Z48" i="33"/>
  <c r="G48" i="33"/>
  <c r="Z47" i="33"/>
  <c r="G47" i="33"/>
  <c r="X40" i="33"/>
  <c r="K40" i="33"/>
  <c r="X39" i="33"/>
  <c r="AB40" i="33" s="1"/>
  <c r="X37" i="33"/>
  <c r="E37" i="33"/>
  <c r="D37" i="33"/>
  <c r="AC36" i="33"/>
  <c r="AB36" i="33"/>
  <c r="G36" i="33"/>
  <c r="AC35" i="33"/>
  <c r="AB35" i="33"/>
  <c r="G35" i="33"/>
  <c r="AC34" i="33"/>
  <c r="AB34" i="33"/>
  <c r="G34" i="33"/>
  <c r="AC33" i="33"/>
  <c r="AB33" i="33"/>
  <c r="G33" i="33"/>
  <c r="AC32" i="33"/>
  <c r="AB32" i="33"/>
  <c r="G32" i="33"/>
  <c r="AC31" i="33"/>
  <c r="AB31" i="33"/>
  <c r="G31" i="33"/>
  <c r="AC30" i="33"/>
  <c r="AB30" i="33"/>
  <c r="G30" i="33"/>
  <c r="AC29" i="33"/>
  <c r="AB29" i="33"/>
  <c r="G29" i="33"/>
  <c r="AC28" i="33"/>
  <c r="AC37" i="33" s="1"/>
  <c r="AB28" i="33"/>
  <c r="G28" i="33"/>
  <c r="G37" i="33" s="1"/>
  <c r="E26" i="33"/>
  <c r="D26" i="33"/>
  <c r="G25" i="33"/>
  <c r="K25" i="33" s="1"/>
  <c r="I24" i="33"/>
  <c r="G24" i="33"/>
  <c r="K24" i="33" s="1"/>
  <c r="I23" i="33"/>
  <c r="G23" i="33"/>
  <c r="K23" i="33" s="1"/>
  <c r="G22" i="33"/>
  <c r="K22" i="33" s="1"/>
  <c r="I21" i="33"/>
  <c r="G21" i="33"/>
  <c r="K21" i="33" s="1"/>
  <c r="I20" i="33"/>
  <c r="G20" i="33"/>
  <c r="K20" i="33" s="1"/>
  <c r="G19" i="33"/>
  <c r="K19" i="33" s="1"/>
  <c r="I18" i="33"/>
  <c r="G18" i="33"/>
  <c r="K18" i="33" s="1"/>
  <c r="I17" i="33"/>
  <c r="G17" i="33"/>
  <c r="K17" i="33" s="1"/>
  <c r="G16" i="33"/>
  <c r="K16" i="33" s="1"/>
  <c r="I15" i="33"/>
  <c r="G15" i="33"/>
  <c r="M15" i="33" s="1"/>
  <c r="G14" i="33"/>
  <c r="K14" i="33" s="1"/>
  <c r="I13" i="33"/>
  <c r="G13" i="33"/>
  <c r="K13" i="33" s="1"/>
  <c r="G12" i="33"/>
  <c r="K12" i="33" s="1"/>
  <c r="I11" i="33"/>
  <c r="G11" i="33"/>
  <c r="M11" i="33" s="1"/>
  <c r="G10" i="33"/>
  <c r="AB7" i="33"/>
  <c r="X47" i="33" s="1"/>
  <c r="X7" i="33"/>
  <c r="V4" i="33"/>
  <c r="B3" i="33"/>
  <c r="V2" i="33"/>
  <c r="Z75" i="33" l="1"/>
  <c r="K11" i="33"/>
  <c r="AC75" i="33"/>
  <c r="K15" i="33"/>
  <c r="G26" i="33"/>
  <c r="G56" i="33" s="1"/>
  <c r="K57" i="33" s="1"/>
  <c r="C48" i="33"/>
  <c r="K48" i="33" s="1"/>
  <c r="C49" i="33"/>
  <c r="K49" i="33" s="1"/>
  <c r="Z74" i="33"/>
  <c r="AC74" i="33" s="1"/>
  <c r="M13" i="33"/>
  <c r="X49" i="33"/>
  <c r="K10" i="33"/>
  <c r="L37" i="33"/>
  <c r="X48" i="33"/>
  <c r="K84" i="33" l="1"/>
  <c r="C47" i="33"/>
  <c r="L26" i="33"/>
  <c r="L44" i="33" s="1"/>
  <c r="K26" i="33"/>
  <c r="G53" i="33" s="1"/>
  <c r="K54" i="33" s="1"/>
  <c r="X17" i="33"/>
  <c r="AB17" i="33" s="1"/>
  <c r="AC17" i="33" s="1"/>
  <c r="X25" i="33"/>
  <c r="AB25" i="33" s="1"/>
  <c r="AC25" i="33" s="1"/>
  <c r="X22" i="33"/>
  <c r="AB22" i="33" s="1"/>
  <c r="AC22" i="33" s="1"/>
  <c r="X19" i="33"/>
  <c r="AB19" i="33" s="1"/>
  <c r="AC19" i="33" s="1"/>
  <c r="X16" i="33"/>
  <c r="AB16" i="33" s="1"/>
  <c r="AC16" i="33" s="1"/>
  <c r="X13" i="33"/>
  <c r="AB13" i="33" s="1"/>
  <c r="AC13" i="33" s="1"/>
  <c r="X12" i="33"/>
  <c r="AB12" i="33" s="1"/>
  <c r="X23" i="33"/>
  <c r="AB23" i="33" s="1"/>
  <c r="AC23" i="33" s="1"/>
  <c r="X20" i="33"/>
  <c r="AB20" i="33" s="1"/>
  <c r="AC20" i="33" s="1"/>
  <c r="X24" i="33"/>
  <c r="AB24" i="33" s="1"/>
  <c r="AC24" i="33" s="1"/>
  <c r="X21" i="33"/>
  <c r="AB21" i="33" s="1"/>
  <c r="AC21" i="33" s="1"/>
  <c r="X18" i="33"/>
  <c r="AB18" i="33" s="1"/>
  <c r="AC18" i="33" s="1"/>
  <c r="X15" i="33"/>
  <c r="AB15" i="33" s="1"/>
  <c r="AC15" i="33" s="1"/>
  <c r="X14" i="33"/>
  <c r="AB14" i="33" s="1"/>
  <c r="X11" i="33"/>
  <c r="AB11" i="33" s="1"/>
  <c r="AC11" i="33" s="1"/>
  <c r="X10" i="33"/>
  <c r="K69" i="33"/>
  <c r="K72" i="33"/>
  <c r="X26" i="33" l="1"/>
  <c r="AB10" i="33"/>
  <c r="W48" i="33"/>
  <c r="AB48" i="33" s="1"/>
  <c r="AC12" i="33"/>
  <c r="K71" i="33"/>
  <c r="K70" i="33"/>
  <c r="K59" i="33"/>
  <c r="K78" i="33"/>
  <c r="K67" i="33"/>
  <c r="AC14" i="33"/>
  <c r="W49" i="33"/>
  <c r="AB49" i="33" s="1"/>
  <c r="K47" i="33"/>
  <c r="L50" i="33" s="1"/>
  <c r="C50" i="33"/>
  <c r="L82" i="33" l="1"/>
  <c r="K86" i="33" s="1"/>
  <c r="AB26" i="33"/>
  <c r="X53" i="33" s="1"/>
  <c r="AB54" i="33" s="1"/>
  <c r="W47" i="33"/>
  <c r="AC10" i="33"/>
  <c r="AC26" i="33" s="1"/>
  <c r="X56" i="33"/>
  <c r="AB57" i="33" s="1"/>
  <c r="AC40" i="33"/>
  <c r="AC44" i="33" l="1"/>
  <c r="AB77" i="33"/>
  <c r="AC77" i="33" s="1"/>
  <c r="AB66" i="33"/>
  <c r="AC66" i="33" s="1"/>
  <c r="AB70" i="33"/>
  <c r="AC70" i="33" s="1"/>
  <c r="AC76" i="33"/>
  <c r="AB69" i="33"/>
  <c r="AC69" i="33" s="1"/>
  <c r="AB58" i="33"/>
  <c r="AC58" i="33" s="1"/>
  <c r="AB68" i="33"/>
  <c r="AC68" i="33" s="1"/>
  <c r="AB71" i="33"/>
  <c r="AC71" i="33" s="1"/>
  <c r="L86" i="33"/>
  <c r="W50" i="33"/>
  <c r="AB47" i="33"/>
  <c r="AC50" i="33" s="1"/>
  <c r="AC81" i="33" s="1"/>
  <c r="L84" i="33" s="1"/>
  <c r="L87" i="33" l="1"/>
  <c r="L94" i="33"/>
  <c r="L90" i="33" l="1"/>
  <c r="L92" i="33" s="1"/>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5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sharedStrings.xml><?xml version="1.0" encoding="utf-8"?>
<sst xmlns="http://schemas.openxmlformats.org/spreadsheetml/2006/main" count="22378" uniqueCount="504">
  <si>
    <t>%,LACTUALS,FFUND_CODE,V1000</t>
  </si>
  <si>
    <t>%,SJULDEC-CY</t>
  </si>
  <si>
    <t>%,SPER8</t>
  </si>
  <si>
    <t>%,YTD</t>
  </si>
  <si>
    <t>(Insert district number in cell A1, enter, then strike F9. Your district data then pulls from Calculation Detail Sheets)</t>
  </si>
  <si>
    <t>For Schools with &gt;75% ESE students</t>
  </si>
  <si>
    <t>Based on the Final Conference Calculation of the FEFP 2014-15</t>
  </si>
  <si>
    <t xml:space="preserve">School District: </t>
  </si>
  <si>
    <t>Palm Beach</t>
  </si>
  <si>
    <t>1.  2014-15 FEFP State and Local Funding</t>
  </si>
  <si>
    <t>1.  2013-14 FEFP State and Local Funding</t>
  </si>
  <si>
    <t>Base Student Allocation</t>
  </si>
  <si>
    <t xml:space="preserve">District Cost Differential: </t>
  </si>
  <si>
    <t>Program</t>
  </si>
  <si>
    <t>Number of FTE</t>
  </si>
  <si>
    <t>Program                              Cost Factor</t>
  </si>
  <si>
    <t>Weighted FTE           (b) x (c)</t>
  </si>
  <si>
    <t>2013-14 Base Funding WFTE x BSA x DCD</t>
  </si>
  <si>
    <t>Function</t>
  </si>
  <si>
    <t>Local Code</t>
  </si>
  <si>
    <t>2011-12 Base Funding WFTE x BSA x DCD</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</si>
  <si>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</si>
  <si>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</si>
  <si>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</si>
  <si>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</si>
  <si>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</si>
  <si>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</si>
  <si>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</si>
  <si>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</si>
  <si>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</si>
  <si>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</si>
  <si>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</si>
  <si>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</si>
  <si>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</si>
  <si>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</si>
  <si>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</si>
  <si>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</si>
  <si>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</si>
  <si>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</si>
  <si>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</si>
  <si>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</si>
  <si>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</si>
  <si>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</si>
  <si>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</si>
  <si>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</si>
  <si>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</si>
  <si>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</si>
  <si>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</si>
  <si>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</si>
  <si>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</si>
  <si>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</si>
  <si>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</si>
  <si>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</si>
  <si>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</si>
  <si>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</si>
  <si>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</si>
  <si>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</si>
  <si>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</si>
  <si>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</si>
  <si>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</si>
  <si>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</si>
  <si>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</si>
  <si>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</si>
  <si>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</si>
  <si>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</si>
  <si>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</si>
  <si>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</si>
  <si>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</si>
  <si>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</si>
  <si>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</si>
  <si>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</si>
  <si>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</si>
  <si>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</si>
  <si>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</si>
  <si>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</si>
  <si>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</si>
  <si>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</si>
  <si>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</si>
  <si>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</si>
  <si>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</si>
  <si>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</si>
  <si>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</si>
  <si>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</si>
  <si>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</si>
  <si>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</si>
  <si>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</si>
  <si>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</si>
  <si>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</si>
  <si>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</si>
  <si>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</si>
  <si>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</si>
  <si>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</si>
  <si>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</si>
  <si>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</si>
  <si>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</si>
  <si>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</si>
  <si>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</si>
  <si>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</si>
  <si>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</si>
  <si>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</si>
  <si>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</si>
  <si>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</si>
  <si>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</si>
  <si>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</si>
  <si>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</si>
  <si>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</si>
  <si>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</si>
  <si>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</si>
  <si>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</si>
  <si>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</si>
  <si>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</si>
  <si>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</si>
  <si>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</si>
  <si>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</si>
  <si>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</si>
  <si>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</si>
  <si>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</si>
  <si>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</si>
  <si>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</si>
  <si>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</si>
  <si>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</si>
  <si>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</si>
  <si>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</si>
  <si>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</si>
  <si>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</si>
  <si>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</si>
  <si>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October FTE</t>
  </si>
  <si>
    <t>February FTE</t>
  </si>
  <si>
    <t>Enter</t>
  </si>
  <si>
    <t>All Riders</t>
  </si>
  <si>
    <t xml:space="preserve"> x</t>
  </si>
  <si>
    <t>%,FACCOUNT,VCSFTE,FCLASS_FLD,V7802,FPRODUCT,V100,V,V000,FCURRENCY_CD,V</t>
  </si>
  <si>
    <t>ESE Student Riders</t>
  </si>
  <si>
    <t>%,FACCOUNT,VCSFTE,FCLASS_FLD,V7802,FPRODUCT,V110,FCURRENCY_CD,V</t>
  </si>
  <si>
    <t>14.  Digital Classrooms Allocation (UFTE share)</t>
  </si>
  <si>
    <t>15.  Florida Teachers Classroom Supply Assistance Program</t>
  </si>
  <si>
    <t>(f)</t>
  </si>
  <si>
    <t>16.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</si>
  <si>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</si>
  <si>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</si>
  <si>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</si>
  <si>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</si>
  <si>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</si>
  <si>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</si>
  <si>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</si>
  <si>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</si>
  <si>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</si>
  <si>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</si>
  <si>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</si>
  <si>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</si>
  <si>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</si>
  <si>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</si>
  <si>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</si>
  <si>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</si>
  <si>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</si>
  <si>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</si>
  <si>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</si>
  <si>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</si>
  <si>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</si>
  <si>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</si>
  <si>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</si>
  <si>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</si>
  <si>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</si>
  <si>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</si>
  <si>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 FY15</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</si>
  <si>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</si>
  <si>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</si>
  <si>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</si>
  <si>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</si>
  <si>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</si>
  <si>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</si>
  <si>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</si>
  <si>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</si>
  <si>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</si>
  <si>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</si>
  <si>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</si>
  <si>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</si>
  <si>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CHARTER2014-06-30.xlsm</t>
  </si>
  <si>
    <t>Instance output file name</t>
  </si>
  <si>
    <t>2014-06-30</t>
  </si>
  <si>
    <t>As of Reporting date</t>
  </si>
  <si>
    <t>As of tree date</t>
  </si>
  <si>
    <t>12</t>
  </si>
  <si>
    <t>Accounting Period</t>
  </si>
  <si>
    <t>Period 12 - 2014-06-01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</si>
  <si>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</si>
  <si>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</si>
  <si>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</si>
  <si>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</si>
  <si>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</si>
  <si>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</si>
  <si>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</si>
  <si>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</si>
  <si>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</si>
  <si>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</si>
  <si>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</si>
  <si>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</si>
  <si>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</si>
  <si>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</si>
  <si>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</si>
  <si>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</si>
  <si>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</si>
  <si>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</si>
  <si>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</si>
  <si>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</si>
  <si>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</si>
  <si>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</si>
  <si>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</si>
  <si>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</si>
  <si>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</si>
  <si>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</si>
  <si>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</si>
  <si>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%RID%</t>
  </si>
  <si>
    <t>%RTT%</t>
  </si>
  <si>
    <t>%LYN%</t>
  </si>
  <si>
    <t>%RBU%</t>
  </si>
  <si>
    <t>%OPR%</t>
  </si>
  <si>
    <t>%DTS%</t>
  </si>
  <si>
    <t>Detail or Summary</t>
  </si>
  <si>
    <t>%ICT%</t>
  </si>
  <si>
    <t>%IDN%</t>
  </si>
  <si>
    <t>Instance Directory Name</t>
  </si>
  <si>
    <t>%IFN%</t>
  </si>
  <si>
    <t>Instance Output File name</t>
  </si>
  <si>
    <t>%ASD%</t>
  </si>
  <si>
    <t>As of Reporting Date</t>
  </si>
  <si>
    <t>%AST%</t>
  </si>
  <si>
    <t>As of Tree Date</t>
  </si>
  <si>
    <t>%PER%</t>
  </si>
  <si>
    <t>%APN%</t>
  </si>
  <si>
    <t>Period Name</t>
  </si>
  <si>
    <t>%APA%</t>
  </si>
  <si>
    <t>Period Abbriviation</t>
  </si>
  <si>
    <t>%FY2%</t>
  </si>
  <si>
    <t>Year</t>
  </si>
  <si>
    <t>%FY4%</t>
  </si>
  <si>
    <t>%PED%</t>
  </si>
  <si>
    <t>%SCN%</t>
  </si>
  <si>
    <t>Scope Name</t>
  </si>
  <si>
    <t>%SCD%</t>
  </si>
  <si>
    <t>Scope Description</t>
  </si>
  <si>
    <t>%SFN%</t>
  </si>
  <si>
    <t>Scope Field Name</t>
  </si>
  <si>
    <t>%SFV%</t>
  </si>
  <si>
    <t>Scope Field Value</t>
  </si>
  <si>
    <t>%SFD%</t>
  </si>
  <si>
    <t>Scope Field Description</t>
  </si>
  <si>
    <t>%STN%</t>
  </si>
  <si>
    <t>Scope Tree Name</t>
  </si>
  <si>
    <t>%STD%</t>
  </si>
  <si>
    <t>Scope Tree Description</t>
  </si>
  <si>
    <t>%SLN%</t>
  </si>
  <si>
    <t>Scope Tree Level Name</t>
  </si>
  <si>
    <t>%SLD%</t>
  </si>
  <si>
    <t>Scope Tree Level Description</t>
  </si>
  <si>
    <t>%BUV%</t>
  </si>
  <si>
    <t>%BUN%</t>
  </si>
  <si>
    <t>%DES%</t>
  </si>
  <si>
    <t>Scope Descriptive Field</t>
  </si>
  <si>
    <t>Elapsed Time</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</si>
  <si>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</si>
  <si>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</si>
  <si>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</si>
  <si>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</si>
  <si>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</si>
  <si>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</si>
  <si>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</si>
  <si>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</si>
  <si>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</si>
  <si>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</si>
  <si>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</si>
  <si>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</si>
  <si>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</si>
  <si>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</si>
  <si>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</si>
  <si>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</si>
  <si>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7</t>
  </si>
  <si>
    <t>2531</t>
  </si>
  <si>
    <t>Potentials Charter School</t>
  </si>
  <si>
    <t>8</t>
  </si>
  <si>
    <t>2641</t>
  </si>
  <si>
    <t>Lakeside Academy Charter</t>
  </si>
  <si>
    <t>10</t>
  </si>
  <si>
    <t>2791</t>
  </si>
  <si>
    <t>Renaissance Learning Center</t>
  </si>
  <si>
    <t>11</t>
  </si>
  <si>
    <t>2801</t>
  </si>
  <si>
    <t>PB Maritime Academy Charter</t>
  </si>
  <si>
    <t>2911</t>
  </si>
  <si>
    <t>Western Academy Charter School</t>
  </si>
  <si>
    <t>13</t>
  </si>
  <si>
    <t>2941</t>
  </si>
  <si>
    <t>Palm Beach School for Autism</t>
  </si>
  <si>
    <t>3083</t>
  </si>
  <si>
    <t>Renaissance Learning Academy</t>
  </si>
  <si>
    <t>16</t>
  </si>
  <si>
    <t>3345</t>
  </si>
  <si>
    <t>GulfstreamGoodwil LIFE Academy</t>
  </si>
  <si>
    <t>17</t>
  </si>
  <si>
    <t>3347</t>
  </si>
  <si>
    <t>Leadership Academy West</t>
  </si>
  <si>
    <t>18</t>
  </si>
  <si>
    <t>3381</t>
  </si>
  <si>
    <t>Imagine Sch-Chancellor Campus</t>
  </si>
  <si>
    <t>19</t>
  </si>
  <si>
    <t>3382</t>
  </si>
  <si>
    <t>Glades Acad Elem School, Inc</t>
  </si>
  <si>
    <t>21</t>
  </si>
  <si>
    <t>3385</t>
  </si>
  <si>
    <t>Bright Futures Academy</t>
  </si>
  <si>
    <t>22</t>
  </si>
  <si>
    <t>3386</t>
  </si>
  <si>
    <t>Toussaint Louverture Arts</t>
  </si>
  <si>
    <t>23</t>
  </si>
  <si>
    <t>3391</t>
  </si>
  <si>
    <t>Seagull Acad-Independent Chart</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</si>
  <si>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</si>
  <si>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</si>
  <si>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</si>
  <si>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</si>
  <si>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</si>
  <si>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</si>
  <si>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</si>
  <si>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</si>
  <si>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</si>
  <si>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</si>
  <si>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</si>
  <si>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</si>
  <si>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</si>
  <si>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</si>
  <si>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</si>
  <si>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</si>
  <si>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</si>
  <si>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</si>
  <si>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32</t>
  </si>
  <si>
    <t>3413</t>
  </si>
  <si>
    <t>Somerset Academy Boca East</t>
  </si>
  <si>
    <t>33</t>
  </si>
  <si>
    <t>3421</t>
  </si>
  <si>
    <t>Worthington High School</t>
  </si>
  <si>
    <t>34</t>
  </si>
  <si>
    <t>3431</t>
  </si>
  <si>
    <t>Renaissance CS @ WPBch</t>
  </si>
  <si>
    <t>37</t>
  </si>
  <si>
    <t>3441</t>
  </si>
  <si>
    <t>South Tech Preparatory Academy</t>
  </si>
  <si>
    <t>38</t>
  </si>
  <si>
    <t>3443</t>
  </si>
  <si>
    <t>Riviera Beach Maritime Academy</t>
  </si>
  <si>
    <t>39</t>
  </si>
  <si>
    <t>3941</t>
  </si>
  <si>
    <t>Ben Gamla - Palm Beach</t>
  </si>
  <si>
    <t>41</t>
  </si>
  <si>
    <t>3961</t>
  </si>
  <si>
    <t>Gardens Sch of Tech Arts, Inc</t>
  </si>
  <si>
    <t>42</t>
  </si>
  <si>
    <t>3971</t>
  </si>
  <si>
    <t>Mavericks HS of Palm Springs</t>
  </si>
  <si>
    <t>43</t>
  </si>
  <si>
    <t>4000</t>
  </si>
  <si>
    <t>Renaissance Cht SchPalmsWest</t>
  </si>
  <si>
    <t>44</t>
  </si>
  <si>
    <t>4002</t>
  </si>
  <si>
    <t>Renaissance Cht Sch at Summit</t>
  </si>
  <si>
    <t>45</t>
  </si>
  <si>
    <t>4010</t>
  </si>
  <si>
    <t>Belle Glade Excel Cht School</t>
  </si>
  <si>
    <t>47</t>
  </si>
  <si>
    <t>4012</t>
  </si>
  <si>
    <t>Somerset Acad Canyons Md Sch</t>
  </si>
  <si>
    <t>48</t>
  </si>
  <si>
    <t>4013</t>
  </si>
  <si>
    <t>Somerset Acad Canyons Hg Sch</t>
  </si>
  <si>
    <t>49</t>
  </si>
  <si>
    <t>4020</t>
  </si>
  <si>
    <t>Franklin Academy Cht School B</t>
  </si>
  <si>
    <t>50</t>
  </si>
  <si>
    <t>4037</t>
  </si>
  <si>
    <t>Learning Path Academy</t>
  </si>
  <si>
    <t>52</t>
  </si>
  <si>
    <t>4041</t>
  </si>
  <si>
    <t>SomersetAcademyBocaMdSchool</t>
  </si>
  <si>
    <t>Add back YTD to F1</t>
  </si>
  <si>
    <t>CHARTER2014-05-28.xlsm</t>
  </si>
  <si>
    <t>2014-05-28</t>
  </si>
  <si>
    <t>Period 11 - 2014-05-01</t>
  </si>
  <si>
    <t>Please enter your district number in cell C2.</t>
  </si>
  <si>
    <t xml:space="preserve"> Revenue Estimate Worksheet for Virtual EducationPrograms </t>
  </si>
  <si>
    <t>School District:</t>
  </si>
  <si>
    <t>District Funding</t>
  </si>
  <si>
    <t>Base Funding</t>
  </si>
  <si>
    <t>Lab School Dicretionary</t>
  </si>
  <si>
    <t>0.748 Discretionary Local Effort</t>
  </si>
  <si>
    <t>0.748 Mills Compression</t>
  </si>
  <si>
    <t>Reading Allocation</t>
  </si>
  <si>
    <t>Instructional Materials</t>
  </si>
  <si>
    <t>Subtotal</t>
  </si>
  <si>
    <t>District FTE</t>
  </si>
  <si>
    <t>Funding Per FTE</t>
  </si>
  <si>
    <t>Virtual Education Contribution Per FTE</t>
  </si>
  <si>
    <t>Total Funding Per FTE</t>
  </si>
  <si>
    <t>Total Virtual Funding Per FTE</t>
  </si>
  <si>
    <t>Total Virtual Funding</t>
  </si>
  <si>
    <t>Estimated Completion Factor</t>
  </si>
  <si>
    <t>Total Virtual Funding net of Completion Factor</t>
  </si>
  <si>
    <t>Less: Administrative Fee (5% for Virtual)</t>
  </si>
  <si>
    <t>Revenue Estimate Worksheet for Renaissance Central</t>
  </si>
  <si>
    <t>Revenue Estimate Worksheet for Renaissance Cypress</t>
  </si>
  <si>
    <t>Revenue Estimate Worksheet for Renaissance Wellington</t>
  </si>
  <si>
    <t>Sorted by Number</t>
  </si>
  <si>
    <t>Sorted by Name</t>
  </si>
  <si>
    <t>DeptID</t>
  </si>
  <si>
    <t>Charter Name</t>
  </si>
  <si>
    <t>Believers Academy</t>
  </si>
  <si>
    <t>4040</t>
  </si>
  <si>
    <t>School #</t>
  </si>
  <si>
    <t>Description</t>
  </si>
  <si>
    <t xml:space="preserve">Net Payment  </t>
  </si>
  <si>
    <t>School Police</t>
  </si>
  <si>
    <t>Avaya</t>
  </si>
  <si>
    <t>Adult/ESE</t>
  </si>
  <si>
    <t>Adult/Ed</t>
  </si>
  <si>
    <t>(a) District allocations multiplied by percentage from item 6A.</t>
  </si>
  <si>
    <t>(b) District allocations multiplied by percentage from item 6B.</t>
  </si>
  <si>
    <t xml:space="preserve">(c) Proceeds of 0.748 millage levy (s. 1011.71(3)(b), Florida Statutes) multiplied by percentage from item 6A. </t>
  </si>
  <si>
    <t>(d) Consistent with Section 1006.21, Florida Statutes and DOE Student Transportation General Instructions. Numbers entered here will be multiplied by the district level transportation funding per rider. "All Riders" should include both basic and ESE Riders. "ESE Student Riders" should include only ESE Riders.</t>
  </si>
  <si>
    <t>(e) The Digital Classroom Allocation is provided puruant to House Bill 5101 and requires that charter school submit a digital classrooms plan to their school district for approval by the Department of Education.</t>
  </si>
  <si>
    <t>(f) Teacher Classroom Supply Assistance Program Allocation per Section 1012.71, Florida Statutes</t>
  </si>
  <si>
    <t xml:space="preserve">(g) Funding based on student eligibility and meals provided, if participating in the National School Lunch Program. </t>
  </si>
  <si>
    <t xml:space="preserve">(h) Consistent with Section 1002.33(20)(a), Florida Statutes, for charter schools with a population of 75% or more ESE students, the administrative fee shall be calculated based on unweighted full-time equivalent students. </t>
  </si>
  <si>
    <t xml:space="preserve">(i) As provided in the 2013 General Appropriations Act, school districts are required to pay for instructional materials used for the instruction of public school high school students who are earning credit toward high school graduation under the dual enrollment program as provided in section 1011.62(l)(i), Florida Statutes.  </t>
  </si>
  <si>
    <t xml:space="preserve">Administrative fees charged by the school district shall be calculated based upon 5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5%.  </t>
  </si>
  <si>
    <t xml:space="preserve">For high performing charter schools, administrative fees charged by the school district shall be calculated based upon 2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2 percent.  </t>
  </si>
  <si>
    <t>FEFP and categorical funding are recalculated during the year to reflect the revised number of full-time equivalent students reported during the survey periods designated by the Commissioner of Education.</t>
  </si>
  <si>
    <t>Revenues flow to districts from state sources and from county tax collectors on various distribution schedules.</t>
  </si>
  <si>
    <t>4001</t>
  </si>
  <si>
    <t>1462</t>
  </si>
  <si>
    <t>AT&amp;T</t>
  </si>
  <si>
    <t>Utilities</t>
  </si>
  <si>
    <t>Eagle Arts Academy</t>
  </si>
  <si>
    <t>WPB-114517</t>
  </si>
  <si>
    <t>WPB-114519</t>
  </si>
  <si>
    <t>Revenue Estimate Worksheet for Franklin C PBG</t>
  </si>
  <si>
    <t>Revenue Estimate Worksheet for Franklin D PBG</t>
  </si>
  <si>
    <t>Academy for Positive Learning Charter School</t>
  </si>
  <si>
    <t>DayStar Academy of Excellence Charter School</t>
  </si>
  <si>
    <t xml:space="preserve">Belle Glade Excel </t>
  </si>
  <si>
    <t>Ben Gamla Palm Beach</t>
  </si>
  <si>
    <t>Inlet Grove Community High School, Inc.</t>
  </si>
  <si>
    <t>South Tech Charter Academy, Inc.</t>
  </si>
  <si>
    <t>Ed Venture</t>
  </si>
  <si>
    <t>The Arc of Palm Beach County Inc. (Potentials North)</t>
  </si>
  <si>
    <t>Lakeside Academy</t>
  </si>
  <si>
    <t>Palm Beach Maritime Academy</t>
  </si>
  <si>
    <t>Everglades Preparatory Academy</t>
  </si>
  <si>
    <t xml:space="preserve">Franklin Academy B </t>
  </si>
  <si>
    <t>Franklin Academy C</t>
  </si>
  <si>
    <t>Franklin Academy D</t>
  </si>
  <si>
    <t>Gardens School of Technology Arts</t>
  </si>
  <si>
    <t>Gulfstream Goodwill L.I.F.E. Academy</t>
  </si>
  <si>
    <t>Glades Academy</t>
  </si>
  <si>
    <t>G-Star for Motion Pictures and Television</t>
  </si>
  <si>
    <t>Imagine Schools - Chancellor Campus</t>
  </si>
  <si>
    <t>The Center for Education (Toussaint L' Ouverture High School)</t>
  </si>
  <si>
    <t>JFK Medical Center Charter School</t>
  </si>
  <si>
    <t>Seagull Academy for Independent Living</t>
  </si>
  <si>
    <t xml:space="preserve">Montessori Academy of Early Enrichment </t>
  </si>
  <si>
    <t xml:space="preserve">Learning Path Academy </t>
  </si>
  <si>
    <t>Mavericks High School at Palm Springs</t>
  </si>
  <si>
    <t>Renaissance Charter School @ WPB</t>
  </si>
  <si>
    <t>Renaissance Charter School at Central</t>
  </si>
  <si>
    <t>Renaissance Charter School at Cypress</t>
  </si>
  <si>
    <t>South Tech Preparatory Academy (Middle School)</t>
  </si>
  <si>
    <t>Renaissance Charter School at Palms West</t>
  </si>
  <si>
    <t xml:space="preserve">Renaissance Charter School at Summit </t>
  </si>
  <si>
    <t>Renaissance Charter School at Wellington</t>
  </si>
  <si>
    <t xml:space="preserve">Somerset Academy Canyons High School </t>
  </si>
  <si>
    <t xml:space="preserve">Somerset Academy Canyons Middle School </t>
  </si>
  <si>
    <t>Somerset Academy Boca Middle</t>
  </si>
  <si>
    <t>Palm Beach Maritime Academy High School</t>
  </si>
  <si>
    <t>Florida Virutal Academy @ PBC</t>
  </si>
  <si>
    <t>Jan FY2014-2015 Charter School FTE Payment.</t>
  </si>
  <si>
    <t>WPB-119627</t>
  </si>
  <si>
    <t>WPB-118898</t>
  </si>
  <si>
    <t>WPB-119040</t>
  </si>
  <si>
    <t>WPB-120557</t>
  </si>
  <si>
    <t>WPB-118826</t>
  </si>
  <si>
    <t>WPB-118827</t>
  </si>
  <si>
    <t>WPB-119041</t>
  </si>
  <si>
    <t>WPB-118758</t>
  </si>
  <si>
    <t>WPB-118759</t>
  </si>
  <si>
    <t>Oct 2014 FTE</t>
  </si>
  <si>
    <t>Feb 2015 FTE</t>
  </si>
  <si>
    <t>FTE Jan 15</t>
  </si>
  <si>
    <t>Based on the Third Calculation of the FEFP 2014-15</t>
  </si>
  <si>
    <t>Based on K12 State-wide Average</t>
  </si>
  <si>
    <t>Revenue Estimate Worksheet for Transitions</t>
  </si>
  <si>
    <t>Amount paid January 10, 2015</t>
  </si>
  <si>
    <t>Amount paid January 23, 2015</t>
  </si>
  <si>
    <t>Oct 2013 FTE</t>
  </si>
  <si>
    <t>Feb 2014 FTE</t>
  </si>
  <si>
    <t>20</t>
  </si>
  <si>
    <t>3384</t>
  </si>
  <si>
    <t>Hope Learning Riviera Beach</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</si>
</sst>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7" formatCode="&quot;$&quot;#,##0.00_);\(&quot;$&quot;#,##0.00\)"/>
    <numFmt numFmtId="41" formatCode="_(* #,##0_);_(* \(#,##0\);_(* &quot;-&quot;_);_(@_)"/>
    <numFmt numFmtId="44" formatCode="_(&quot;$&quot;* #,##0.00_);_(&quot;$&quot;* \(#,##0.00\);_(&quot;$&quot;* &quot;-&quot;??_);_(@_)"/>
    <numFmt numFmtId="43" formatCode="_(* #,##0.00_);_(* \(#,##0.00\);_(* &quot;-&quot;??_);_(@_)"/>
    <numFmt numFmtId="164" formatCode="#,###,"/>
    <numFmt numFmtId="165" formatCode="0.000"/>
    <numFmt numFmtId="166" formatCode="0.0000"/>
    <numFmt numFmtId="167" formatCode="_-&quot;$&quot;* #,##0.00_-;\-&quot;$&quot;* #,##0.00_-;_-&quot;$&quot;* &quot;-&quot;??_-;_-@_-"/>
    <numFmt numFmtId="168" formatCode="#,##0.0000"/>
    <numFmt numFmtId="169" formatCode="_-&quot;$&quot;* #,##0_-;\-&quot;$&quot;* #,##0_-;_-&quot;$&quot;* &quot;-&quot;??_-;_-@_-"/>
    <numFmt numFmtId="170" formatCode="_-* #,##0.00_-;\-* #,##0.00_-;_-* &quot;-&quot;??_-;_-@_-"/>
    <numFmt numFmtId="171" formatCode="0.0000%"/>
    <numFmt numFmtId="172" formatCode="_(* #,##0_);_(* \(#,##0\);_(* &quot;-&quot;??_);_(@_)"/>
    <numFmt numFmtId="173" formatCode="0."/>
    <numFmt numFmtId="174" formatCode="m/d/yy\ h:mm\ AM/PM"/>
    <numFmt numFmtId="175" formatCode="_(#,###,_);\(#,###,\);_(0_);@"/>
    <numFmt numFmtId="176" formatCode="h:mm;@"/>
    <numFmt numFmtId="177" formatCode="[$-409]m/d/yy\ h:mm\ AM/PM;@"/>
    <numFmt numFmtId="178" formatCode="_(&quot;$&quot;* #,##0_);_(&quot;$&quot;* \(#,##0\);_(&quot;$&quot;* &quot;-&quot;??_);_(@_)"/>
    <numFmt numFmtId="179" formatCode="#,##0;[Red]\(#,##0\)"/>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sz val="11"/>
      <name val="Times New Roman"/>
      <family val="1"/>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Arial"/>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8"/>
      <color theme="1"/>
      <name val="MS Sans Serif"/>
      <family val="2"/>
    </font>
    <font>
      <b/>
      <sz val="8"/>
      <name val="MS Sans Serif"/>
      <family val="2"/>
    </font>
    <font>
      <sz val="16"/>
      <name val="Times New Roman"/>
      <family val="1"/>
    </font>
    <font>
      <b/>
      <u/>
      <sz val="8"/>
      <color rgb="FFFF0000"/>
      <name val="MS Sans Serif"/>
      <family val="2"/>
    </font>
    <font>
      <b/>
      <u/>
      <sz val="8"/>
      <name val="MS Sans Serif"/>
      <family val="2"/>
    </font>
    <font>
      <sz val="16"/>
      <color theme="1"/>
      <name val="Times New Roman"/>
      <family val="1"/>
    </font>
    <font>
      <sz val="16"/>
      <color indexed="8"/>
      <name val="Times New Roman"/>
      <family val="1"/>
    </font>
    <font>
      <sz val="10"/>
      <name val="Arial"/>
      <family val="2"/>
    </font>
    <font>
      <sz val="11"/>
      <color theme="1"/>
      <name val="Times New Roman"/>
      <family val="1"/>
    </font>
    <font>
      <sz val="10"/>
      <name val="Times New Roman"/>
      <family val="1"/>
    </font>
    <font>
      <b/>
      <sz val="11"/>
      <color rgb="FF0000FF"/>
      <name val="Times New Roman"/>
      <family val="1"/>
    </font>
    <font>
      <b/>
      <sz val="11"/>
      <color rgb="FFFF0000"/>
      <name val="Times New Roman"/>
      <family val="1"/>
    </font>
    <font>
      <sz val="12"/>
      <color theme="1"/>
      <name val="Times New Roman"/>
      <family val="1"/>
    </font>
  </fonts>
  <fills count="35">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5" tint="0.79998168889431442"/>
        <bgColor indexed="64"/>
      </patternFill>
    </fill>
  </fills>
  <borders count="31">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43928">
    <xf numFmtId="0" fontId="0" fillId="0" borderId="0"/>
    <xf numFmtId="164" fontId="10" fillId="0" borderId="1"/>
    <xf numFmtId="0" fontId="10" fillId="0" borderId="0"/>
    <xf numFmtId="43" fontId="10"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4" fillId="0" borderId="0" applyNumberFormat="0" applyFill="0" applyBorder="0" applyAlignment="0" applyProtection="0"/>
    <xf numFmtId="0" fontId="45" fillId="0" borderId="21" applyNumberFormat="0" applyFill="0" applyAlignment="0" applyProtection="0"/>
    <xf numFmtId="0" fontId="46" fillId="0" borderId="22" applyNumberFormat="0" applyFill="0" applyAlignment="0" applyProtection="0"/>
    <xf numFmtId="0" fontId="47" fillId="0" borderId="23" applyNumberFormat="0" applyFill="0" applyAlignment="0" applyProtection="0"/>
    <xf numFmtId="0" fontId="47" fillId="0" borderId="0" applyNumberFormat="0" applyFill="0" applyBorder="0" applyAlignment="0" applyProtection="0"/>
    <xf numFmtId="0" fontId="48" fillId="16" borderId="0" applyNumberFormat="0" applyBorder="0" applyAlignment="0" applyProtection="0"/>
    <xf numFmtId="0" fontId="49" fillId="17" borderId="0" applyNumberFormat="0" applyBorder="0" applyAlignment="0" applyProtection="0"/>
    <xf numFmtId="0" fontId="50" fillId="18" borderId="0" applyNumberFormat="0" applyBorder="0" applyAlignment="0" applyProtection="0"/>
    <xf numFmtId="0" fontId="51" fillId="19" borderId="24" applyNumberFormat="0" applyAlignment="0" applyProtection="0"/>
    <xf numFmtId="0" fontId="52" fillId="20" borderId="25" applyNumberFormat="0" applyAlignment="0" applyProtection="0"/>
    <xf numFmtId="0" fontId="53" fillId="20" borderId="24" applyNumberFormat="0" applyAlignment="0" applyProtection="0"/>
    <xf numFmtId="0" fontId="54" fillId="0" borderId="26" applyNumberFormat="0" applyFill="0" applyAlignment="0" applyProtection="0"/>
    <xf numFmtId="0" fontId="55" fillId="21" borderId="27"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43" fillId="0" borderId="28" applyNumberFormat="0" applyFill="0" applyAlignment="0" applyProtection="0"/>
    <xf numFmtId="0" fontId="58" fillId="2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58" fillId="33" borderId="0" applyNumberFormat="0" applyBorder="0" applyAlignment="0" applyProtection="0"/>
    <xf numFmtId="0" fontId="7" fillId="0" borderId="0"/>
    <xf numFmtId="43" fontId="7" fillId="0" borderId="0" applyFont="0" applyFill="0" applyBorder="0" applyAlignment="0" applyProtection="0"/>
    <xf numFmtId="0" fontId="7" fillId="3" borderId="18" applyNumberFormat="0" applyFont="0" applyAlignment="0" applyProtection="0"/>
    <xf numFmtId="0" fontId="10"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8" applyNumberFormat="0" applyFont="0" applyAlignment="0" applyProtection="0"/>
    <xf numFmtId="0" fontId="7" fillId="3" borderId="18"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8" applyNumberFormat="0" applyFont="0" applyAlignment="0" applyProtection="0"/>
    <xf numFmtId="0" fontId="7" fillId="3" borderId="18"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8" applyNumberFormat="0" applyFont="0" applyAlignment="0" applyProtection="0"/>
    <xf numFmtId="0" fontId="7" fillId="3" borderId="18"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8" applyNumberFormat="0" applyFont="0" applyAlignment="0" applyProtection="0"/>
    <xf numFmtId="0" fontId="7" fillId="3" borderId="18" applyNumberFormat="0" applyFont="0" applyAlignment="0" applyProtection="0"/>
    <xf numFmtId="0" fontId="10" fillId="0" borderId="0"/>
    <xf numFmtId="43" fontId="10" fillId="0" borderId="0" applyFont="0" applyFill="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2"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8" applyNumberFormat="0" applyFont="0" applyAlignment="0" applyProtection="0"/>
    <xf numFmtId="0" fontId="6" fillId="0" borderId="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0" fontId="6" fillId="3" borderId="18" applyNumberFormat="0" applyFont="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8" applyNumberFormat="0" applyFont="0" applyAlignment="0" applyProtection="0"/>
    <xf numFmtId="43" fontId="10"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8"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8" applyNumberFormat="0" applyFont="0" applyAlignment="0" applyProtection="0"/>
    <xf numFmtId="0" fontId="6" fillId="3" borderId="18"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8" applyNumberFormat="0" applyFont="0" applyAlignment="0" applyProtection="0"/>
    <xf numFmtId="0" fontId="6" fillId="3" borderId="18"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8" applyNumberFormat="0" applyFont="0" applyAlignment="0" applyProtection="0"/>
    <xf numFmtId="0" fontId="6" fillId="3" borderId="18"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8" applyNumberFormat="0" applyFont="0" applyAlignment="0" applyProtection="0"/>
    <xf numFmtId="0" fontId="6" fillId="3" borderId="18" applyNumberFormat="0" applyFont="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8"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8"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8"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8"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8"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66"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8"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8"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8"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8"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8"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8"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8"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8"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61">
    <xf numFmtId="0" fontId="0" fillId="0" borderId="0" xfId="0"/>
    <xf numFmtId="0" fontId="11" fillId="0" borderId="0" xfId="2" applyFont="1"/>
    <xf numFmtId="0" fontId="11" fillId="0" borderId="0" xfId="2" applyFont="1" applyAlignment="1">
      <alignment horizontal="left"/>
    </xf>
    <xf numFmtId="165" fontId="11" fillId="0" borderId="0" xfId="2" applyNumberFormat="1" applyFont="1"/>
    <xf numFmtId="0" fontId="12" fillId="0" borderId="2" xfId="2" applyFont="1" applyBorder="1"/>
    <xf numFmtId="0" fontId="13" fillId="0" borderId="3" xfId="2" applyFont="1" applyBorder="1" applyAlignment="1"/>
    <xf numFmtId="0" fontId="13" fillId="0" borderId="0" xfId="2" applyFont="1" applyBorder="1" applyAlignment="1"/>
    <xf numFmtId="0" fontId="13" fillId="0" borderId="0" xfId="2" applyFont="1" applyAlignment="1"/>
    <xf numFmtId="0" fontId="12" fillId="2" borderId="2" xfId="2" applyFont="1" applyFill="1" applyBorder="1"/>
    <xf numFmtId="0" fontId="11" fillId="2" borderId="0" xfId="2" applyFont="1" applyFill="1"/>
    <xf numFmtId="0" fontId="14" fillId="0" borderId="0" xfId="2" applyFont="1" applyAlignment="1"/>
    <xf numFmtId="0" fontId="14" fillId="0" borderId="0" xfId="2" applyFont="1" applyAlignment="1">
      <alignment horizontal="center"/>
    </xf>
    <xf numFmtId="0" fontId="14" fillId="2" borderId="0" xfId="2" applyFont="1" applyFill="1" applyAlignment="1"/>
    <xf numFmtId="0" fontId="11" fillId="0" borderId="0" xfId="2" applyFont="1" applyAlignment="1"/>
    <xf numFmtId="0" fontId="15" fillId="0" borderId="0" xfId="2" applyFont="1" applyAlignment="1"/>
    <xf numFmtId="0" fontId="15" fillId="2" borderId="0" xfId="2" applyFont="1" applyFill="1" applyAlignment="1"/>
    <xf numFmtId="4" fontId="11" fillId="0" borderId="0" xfId="2" applyNumberFormat="1" applyFont="1" applyAlignment="1"/>
    <xf numFmtId="4" fontId="11" fillId="0" borderId="0" xfId="2" quotePrefix="1" applyNumberFormat="1" applyFont="1" applyAlignment="1"/>
    <xf numFmtId="4" fontId="16" fillId="0" borderId="0" xfId="2" applyNumberFormat="1" applyFont="1" applyAlignment="1"/>
    <xf numFmtId="4" fontId="11" fillId="0" borderId="0" xfId="2" applyNumberFormat="1" applyFont="1"/>
    <xf numFmtId="4" fontId="16" fillId="2" borderId="0" xfId="2" applyNumberFormat="1" applyFont="1" applyFill="1" applyAlignment="1"/>
    <xf numFmtId="4" fontId="11" fillId="2" borderId="0" xfId="2" applyNumberFormat="1" applyFont="1" applyFill="1"/>
    <xf numFmtId="4" fontId="11" fillId="0" borderId="0" xfId="2" applyNumberFormat="1" applyFont="1" applyBorder="1"/>
    <xf numFmtId="4" fontId="11" fillId="2" borderId="0" xfId="2" applyNumberFormat="1" applyFont="1" applyFill="1" applyBorder="1"/>
    <xf numFmtId="0" fontId="17" fillId="0" borderId="0" xfId="2" applyFont="1" applyAlignment="1"/>
    <xf numFmtId="7" fontId="10" fillId="0" borderId="0" xfId="2" applyNumberFormat="1" applyBorder="1" applyAlignment="1"/>
    <xf numFmtId="166" fontId="17" fillId="0" borderId="0" xfId="2" applyNumberFormat="1" applyFont="1" applyAlignment="1"/>
    <xf numFmtId="0" fontId="11" fillId="0" borderId="0" xfId="2" applyFont="1" applyAlignment="1">
      <alignment wrapText="1"/>
    </xf>
    <xf numFmtId="17" fontId="18" fillId="0" borderId="0" xfId="2" applyNumberFormat="1" applyFont="1" applyAlignment="1">
      <alignment horizontal="center" wrapText="1"/>
    </xf>
    <xf numFmtId="0" fontId="18" fillId="0" borderId="0" xfId="2" applyFont="1" applyAlignment="1">
      <alignment horizontal="center" wrapText="1"/>
    </xf>
    <xf numFmtId="0" fontId="19" fillId="0" borderId="0" xfId="2" applyFont="1" applyAlignment="1">
      <alignment horizontal="center" wrapText="1"/>
    </xf>
    <xf numFmtId="0" fontId="12" fillId="0" borderId="0" xfId="2" applyFont="1" applyAlignment="1">
      <alignment wrapText="1"/>
    </xf>
    <xf numFmtId="165" fontId="11" fillId="0" borderId="0" xfId="2" applyNumberFormat="1" applyFont="1" applyAlignment="1">
      <alignment horizontal="center" wrapText="1"/>
    </xf>
    <xf numFmtId="165" fontId="11" fillId="0" borderId="0" xfId="2" applyNumberFormat="1" applyFont="1" applyAlignment="1">
      <alignment wrapText="1"/>
    </xf>
    <xf numFmtId="4" fontId="11" fillId="0" borderId="0" xfId="2" applyNumberFormat="1" applyFont="1" applyAlignment="1">
      <alignment horizontal="center" wrapText="1"/>
    </xf>
    <xf numFmtId="4" fontId="11" fillId="2" borderId="0" xfId="2" applyNumberFormat="1" applyFont="1" applyFill="1" applyAlignment="1">
      <alignment horizontal="center" wrapText="1"/>
    </xf>
    <xf numFmtId="167" fontId="11" fillId="2" borderId="0" xfId="5" applyFont="1" applyFill="1" applyAlignment="1">
      <alignment horizontal="center" wrapText="1"/>
    </xf>
    <xf numFmtId="0" fontId="11" fillId="0" borderId="4" xfId="2" quotePrefix="1" applyFont="1" applyBorder="1" applyAlignment="1"/>
    <xf numFmtId="0" fontId="19" fillId="0" borderId="4" xfId="2" quotePrefix="1" applyFont="1" applyBorder="1" applyAlignment="1">
      <alignment horizontal="center"/>
    </xf>
    <xf numFmtId="0" fontId="12" fillId="0" borderId="0" xfId="2" quotePrefix="1" applyFont="1" applyBorder="1" applyAlignment="1"/>
    <xf numFmtId="165" fontId="11" fillId="0" borderId="4" xfId="2" quotePrefix="1" applyNumberFormat="1" applyFont="1" applyBorder="1" applyAlignment="1">
      <alignment horizontal="center"/>
    </xf>
    <xf numFmtId="165" fontId="11" fillId="0" borderId="4" xfId="2" quotePrefix="1" applyNumberFormat="1" applyFont="1" applyBorder="1" applyAlignment="1"/>
    <xf numFmtId="4" fontId="11" fillId="0" borderId="4" xfId="2" quotePrefix="1" applyNumberFormat="1" applyFont="1" applyBorder="1" applyAlignment="1">
      <alignment horizontal="center"/>
    </xf>
    <xf numFmtId="4" fontId="11" fillId="2" borderId="4" xfId="2" quotePrefix="1" applyNumberFormat="1" applyFont="1" applyFill="1" applyBorder="1" applyAlignment="1">
      <alignment horizontal="center"/>
    </xf>
    <xf numFmtId="167" fontId="11" fillId="2" borderId="4" xfId="5" quotePrefix="1" applyFont="1" applyFill="1" applyBorder="1" applyAlignment="1">
      <alignment horizontal="center"/>
    </xf>
    <xf numFmtId="0" fontId="11" fillId="0" borderId="5" xfId="2" applyFont="1" applyBorder="1" applyAlignment="1"/>
    <xf numFmtId="2" fontId="19" fillId="0" borderId="1" xfId="2" applyNumberFormat="1" applyFont="1" applyBorder="1" applyAlignment="1"/>
    <xf numFmtId="2" fontId="18" fillId="0" borderId="0" xfId="2" applyNumberFormat="1" applyFont="1" applyBorder="1" applyAlignment="1"/>
    <xf numFmtId="165" fontId="11" fillId="0" borderId="5" xfId="2" applyNumberFormat="1" applyFont="1" applyBorder="1" applyAlignment="1"/>
    <xf numFmtId="168" fontId="11" fillId="0" borderId="4" xfId="2" applyNumberFormat="1" applyFont="1" applyBorder="1"/>
    <xf numFmtId="169" fontId="11" fillId="0" borderId="4" xfId="5" applyNumberFormat="1" applyFont="1" applyBorder="1"/>
    <xf numFmtId="0" fontId="11" fillId="0" borderId="0" xfId="2" applyFont="1" applyAlignment="1">
      <alignment horizontal="center"/>
    </xf>
    <xf numFmtId="0" fontId="10" fillId="0" borderId="0" xfId="2" quotePrefix="1"/>
    <xf numFmtId="0" fontId="10" fillId="0" borderId="0" xfId="2"/>
    <xf numFmtId="168" fontId="11" fillId="2" borderId="4" xfId="2" applyNumberFormat="1" applyFont="1" applyFill="1" applyBorder="1"/>
    <xf numFmtId="169" fontId="11" fillId="2" borderId="4" xfId="5" applyNumberFormat="1" applyFont="1" applyFill="1" applyBorder="1"/>
    <xf numFmtId="165" fontId="11" fillId="0" borderId="0" xfId="2" applyNumberFormat="1" applyFont="1" applyAlignment="1"/>
    <xf numFmtId="0" fontId="11" fillId="0" borderId="0" xfId="2" quotePrefix="1" applyFont="1"/>
    <xf numFmtId="169" fontId="11" fillId="2" borderId="1" xfId="5" applyNumberFormat="1" applyFont="1" applyFill="1" applyBorder="1"/>
    <xf numFmtId="0" fontId="11" fillId="0" borderId="0" xfId="2" applyFont="1" applyBorder="1" applyAlignment="1"/>
    <xf numFmtId="2" fontId="11" fillId="0" borderId="6" xfId="2" applyNumberFormat="1" applyFont="1" applyBorder="1" applyAlignment="1"/>
    <xf numFmtId="2" fontId="11" fillId="0" borderId="0" xfId="2" applyNumberFormat="1" applyFont="1" applyBorder="1" applyAlignment="1"/>
    <xf numFmtId="2" fontId="11" fillId="0" borderId="7" xfId="2" applyNumberFormat="1" applyFont="1" applyBorder="1" applyAlignment="1"/>
    <xf numFmtId="166" fontId="21" fillId="0" borderId="2" xfId="2" applyNumberFormat="1" applyFont="1" applyBorder="1"/>
    <xf numFmtId="0" fontId="11" fillId="0" borderId="0" xfId="2" applyFont="1" applyBorder="1"/>
    <xf numFmtId="166" fontId="21" fillId="2" borderId="2" xfId="2" applyNumberFormat="1" applyFont="1" applyFill="1" applyBorder="1"/>
    <xf numFmtId="169" fontId="11" fillId="2" borderId="6" xfId="5" applyNumberFormat="1" applyFont="1" applyFill="1" applyBorder="1"/>
    <xf numFmtId="2" fontId="19" fillId="0" borderId="1" xfId="2" applyNumberFormat="1" applyFont="1" applyBorder="1" applyAlignment="1">
      <alignment horizontal="center"/>
    </xf>
    <xf numFmtId="2" fontId="12" fillId="0" borderId="0" xfId="2" applyNumberFormat="1" applyFont="1" applyBorder="1" applyAlignment="1"/>
    <xf numFmtId="0" fontId="11" fillId="0" borderId="4" xfId="2" applyFont="1" applyBorder="1" applyAlignment="1">
      <alignment horizontal="center" wrapText="1"/>
    </xf>
    <xf numFmtId="0" fontId="22" fillId="0" borderId="4" xfId="2" applyFont="1" applyBorder="1" applyAlignment="1">
      <alignment horizontal="center" wrapText="1"/>
    </xf>
    <xf numFmtId="0" fontId="11" fillId="2" borderId="4" xfId="2" applyFont="1" applyFill="1" applyBorder="1" applyAlignment="1"/>
    <xf numFmtId="0" fontId="11" fillId="2" borderId="4" xfId="2" applyFont="1" applyFill="1" applyBorder="1" applyAlignment="1">
      <alignment horizontal="center" wrapText="1"/>
    </xf>
    <xf numFmtId="0" fontId="22" fillId="2" borderId="4" xfId="2" applyFont="1" applyFill="1" applyBorder="1" applyAlignment="1">
      <alignment horizontal="center" wrapText="1"/>
    </xf>
    <xf numFmtId="0" fontId="17" fillId="0" borderId="5" xfId="2" applyFont="1" applyBorder="1" applyAlignment="1">
      <alignment horizontal="left" vertical="center" wrapText="1"/>
    </xf>
    <xf numFmtId="4" fontId="18" fillId="0" borderId="0" xfId="2" applyNumberFormat="1" applyFont="1" applyBorder="1" applyAlignment="1">
      <alignment vertical="center" wrapText="1"/>
    </xf>
    <xf numFmtId="0" fontId="11" fillId="0" borderId="5" xfId="2" applyFont="1" applyBorder="1" applyAlignment="1">
      <alignment horizontal="center"/>
    </xf>
    <xf numFmtId="169" fontId="22" fillId="0" borderId="4" xfId="5" applyNumberFormat="1" applyFont="1" applyBorder="1"/>
    <xf numFmtId="0" fontId="11" fillId="0" borderId="0" xfId="2" quotePrefix="1" applyFont="1" applyAlignment="1">
      <alignment horizontal="left"/>
    </xf>
    <xf numFmtId="0" fontId="17" fillId="0" borderId="0" xfId="2" applyFont="1" applyBorder="1"/>
    <xf numFmtId="0" fontId="11" fillId="2" borderId="5" xfId="2" applyFont="1" applyFill="1" applyBorder="1" applyAlignment="1">
      <alignment horizontal="center"/>
    </xf>
    <xf numFmtId="0" fontId="11" fillId="2" borderId="0" xfId="2" applyFont="1" applyFill="1" applyAlignment="1">
      <alignment horizontal="center"/>
    </xf>
    <xf numFmtId="169" fontId="22" fillId="2" borderId="4" xfId="5" applyNumberFormat="1" applyFont="1" applyFill="1" applyBorder="1"/>
    <xf numFmtId="169" fontId="11" fillId="2" borderId="4" xfId="2" applyNumberFormat="1" applyFont="1" applyFill="1" applyBorder="1"/>
    <xf numFmtId="0" fontId="17" fillId="0" borderId="0" xfId="2" applyFont="1" applyBorder="1" applyAlignment="1">
      <alignment horizontal="left" vertical="center" wrapText="1"/>
    </xf>
    <xf numFmtId="0" fontId="11" fillId="0" borderId="0" xfId="2" quotePrefix="1" applyFont="1" applyAlignment="1">
      <alignment horizontal="center"/>
    </xf>
    <xf numFmtId="0" fontId="11" fillId="2" borderId="0" xfId="2" quotePrefix="1" applyFont="1" applyFill="1" applyAlignment="1">
      <alignment horizontal="center"/>
    </xf>
    <xf numFmtId="0" fontId="23" fillId="0" borderId="0" xfId="2" applyFont="1"/>
    <xf numFmtId="0" fontId="23" fillId="0" borderId="0" xfId="2" applyFont="1" applyBorder="1" applyAlignment="1">
      <alignment horizontal="left"/>
    </xf>
    <xf numFmtId="169" fontId="11" fillId="2" borderId="14" xfId="5" applyNumberFormat="1" applyFont="1" applyFill="1" applyBorder="1"/>
    <xf numFmtId="0" fontId="24" fillId="0" borderId="0" xfId="2" applyFont="1" applyAlignment="1"/>
    <xf numFmtId="0" fontId="24" fillId="0" borderId="0" xfId="2" applyFont="1" applyBorder="1" applyAlignment="1"/>
    <xf numFmtId="0" fontId="11" fillId="2" borderId="0" xfId="2" applyFont="1" applyFill="1" applyBorder="1"/>
    <xf numFmtId="0" fontId="25" fillId="0" borderId="0" xfId="2" applyFont="1" applyAlignment="1"/>
    <xf numFmtId="169" fontId="11" fillId="0" borderId="0" xfId="5" applyNumberFormat="1" applyFont="1" applyBorder="1" applyAlignment="1"/>
    <xf numFmtId="0" fontId="26" fillId="0" borderId="0" xfId="2" applyFont="1" applyAlignment="1"/>
    <xf numFmtId="4" fontId="11" fillId="0" borderId="0" xfId="2" quotePrefix="1" applyNumberFormat="1" applyFont="1" applyBorder="1" applyAlignment="1"/>
    <xf numFmtId="0" fontId="11" fillId="0" borderId="0" xfId="2" applyFont="1" applyAlignment="1">
      <alignment horizontal="right"/>
    </xf>
    <xf numFmtId="0" fontId="27" fillId="0" borderId="0" xfId="2" applyFont="1" applyAlignment="1"/>
    <xf numFmtId="170" fontId="11" fillId="0" borderId="0" xfId="2" applyNumberFormat="1" applyFont="1" applyBorder="1"/>
    <xf numFmtId="0" fontId="11" fillId="2" borderId="0" xfId="2" applyFont="1" applyFill="1" applyAlignment="1">
      <alignment horizontal="right"/>
    </xf>
    <xf numFmtId="0" fontId="28" fillId="0" borderId="0" xfId="2" applyFont="1" applyAlignment="1"/>
    <xf numFmtId="169" fontId="11" fillId="0" borderId="0" xfId="5" applyNumberFormat="1" applyFont="1" applyBorder="1"/>
    <xf numFmtId="169" fontId="11" fillId="2" borderId="0" xfId="5" applyNumberFormat="1" applyFont="1" applyFill="1" applyBorder="1"/>
    <xf numFmtId="169" fontId="11" fillId="2" borderId="4" xfId="2" applyNumberFormat="1" applyFont="1" applyFill="1" applyBorder="1" applyAlignment="1">
      <alignment horizontal="left"/>
    </xf>
    <xf numFmtId="0" fontId="11" fillId="0" borderId="0" xfId="2" applyFont="1" applyBorder="1" applyAlignment="1">
      <alignment horizontal="left"/>
    </xf>
    <xf numFmtId="0" fontId="11" fillId="2" borderId="0" xfId="2" applyFont="1" applyFill="1" applyBorder="1" applyAlignment="1">
      <alignment horizontal="left"/>
    </xf>
    <xf numFmtId="0" fontId="29" fillId="0" borderId="0" xfId="2" applyFont="1" applyAlignment="1">
      <alignment horizontal="center"/>
    </xf>
    <xf numFmtId="0" fontId="29" fillId="0" borderId="0" xfId="2" applyFont="1" applyAlignment="1"/>
    <xf numFmtId="4" fontId="29" fillId="0" borderId="0" xfId="2" applyNumberFormat="1" applyFont="1" applyAlignment="1">
      <alignment horizontal="center"/>
    </xf>
    <xf numFmtId="4" fontId="29" fillId="0" borderId="0" xfId="2" applyNumberFormat="1" applyFont="1" applyAlignment="1"/>
    <xf numFmtId="167" fontId="11" fillId="0" borderId="0" xfId="5" applyFont="1"/>
    <xf numFmtId="0" fontId="29" fillId="2" borderId="0" xfId="2" applyFont="1" applyFill="1" applyAlignment="1">
      <alignment horizontal="center"/>
    </xf>
    <xf numFmtId="167" fontId="11" fillId="2" borderId="0" xfId="5" applyFont="1" applyFill="1"/>
    <xf numFmtId="166" fontId="11" fillId="0" borderId="0" xfId="2" applyNumberFormat="1" applyFont="1" applyBorder="1" applyAlignment="1">
      <alignment horizontal="center"/>
    </xf>
    <xf numFmtId="166" fontId="30" fillId="0" borderId="0" xfId="2" applyNumberFormat="1" applyFont="1" applyBorder="1" applyAlignment="1"/>
    <xf numFmtId="43" fontId="11" fillId="0" borderId="0" xfId="3" applyFont="1" applyAlignment="1">
      <alignment horizontal="center"/>
    </xf>
    <xf numFmtId="0" fontId="11" fillId="0" borderId="0" xfId="2" quotePrefix="1" applyFont="1" applyBorder="1" applyAlignment="1">
      <alignment horizontal="center"/>
    </xf>
    <xf numFmtId="3" fontId="11" fillId="0" borderId="4" xfId="2" applyNumberFormat="1" applyFont="1" applyBorder="1"/>
    <xf numFmtId="166" fontId="11" fillId="2" borderId="0" xfId="2" applyNumberFormat="1" applyFont="1" applyFill="1" applyBorder="1" applyAlignment="1">
      <alignment horizontal="center"/>
    </xf>
    <xf numFmtId="2" fontId="11" fillId="2" borderId="0" xfId="2" applyNumberFormat="1" applyFont="1" applyFill="1" applyAlignment="1">
      <alignment horizontal="center"/>
    </xf>
    <xf numFmtId="0" fontId="11" fillId="2" borderId="0" xfId="2" quotePrefix="1" applyFont="1" applyFill="1" applyBorder="1" applyAlignment="1">
      <alignment horizontal="center"/>
    </xf>
    <xf numFmtId="3" fontId="11" fillId="2" borderId="4" xfId="2" applyNumberFormat="1" applyFont="1" applyFill="1" applyBorder="1"/>
    <xf numFmtId="166" fontId="11" fillId="2" borderId="0" xfId="2" applyNumberFormat="1" applyFont="1" applyFill="1" applyBorder="1"/>
    <xf numFmtId="16" fontId="11" fillId="0" borderId="0" xfId="2" quotePrefix="1" applyNumberFormat="1" applyFont="1" applyAlignment="1">
      <alignment horizontal="right"/>
    </xf>
    <xf numFmtId="16" fontId="11" fillId="2" borderId="0" xfId="2" quotePrefix="1" applyNumberFormat="1" applyFont="1" applyFill="1" applyAlignment="1">
      <alignment horizontal="right"/>
    </xf>
    <xf numFmtId="0" fontId="11" fillId="2" borderId="0" xfId="2" applyFont="1" applyFill="1" applyBorder="1" applyAlignment="1"/>
    <xf numFmtId="0" fontId="11" fillId="0" borderId="0" xfId="2" quotePrefix="1" applyFont="1" applyAlignment="1">
      <alignment horizontal="right"/>
    </xf>
    <xf numFmtId="166" fontId="11" fillId="0" borderId="15" xfId="2" applyNumberFormat="1" applyFont="1" applyBorder="1" applyAlignment="1">
      <alignment horizontal="center"/>
    </xf>
    <xf numFmtId="0" fontId="20" fillId="0" borderId="0" xfId="2" applyFont="1" applyBorder="1"/>
    <xf numFmtId="2" fontId="11" fillId="0" borderId="0" xfId="2" applyNumberFormat="1" applyFont="1" applyBorder="1"/>
    <xf numFmtId="170" fontId="11" fillId="0" borderId="0" xfId="6" applyFont="1" applyBorder="1"/>
    <xf numFmtId="0" fontId="11" fillId="2" borderId="0" xfId="2" quotePrefix="1" applyFont="1" applyFill="1" applyAlignment="1">
      <alignment horizontal="right"/>
    </xf>
    <xf numFmtId="166" fontId="11" fillId="2" borderId="15" xfId="2" applyNumberFormat="1" applyFont="1" applyFill="1" applyBorder="1" applyAlignment="1">
      <alignment horizontal="center"/>
    </xf>
    <xf numFmtId="170" fontId="11" fillId="0" borderId="0" xfId="6" applyFont="1" applyBorder="1" applyAlignment="1">
      <alignment horizontal="right"/>
    </xf>
    <xf numFmtId="166" fontId="21" fillId="0" borderId="2" xfId="2" applyNumberFormat="1" applyFont="1" applyBorder="1" applyAlignment="1">
      <alignment horizontal="center"/>
    </xf>
    <xf numFmtId="166" fontId="21" fillId="0" borderId="3" xfId="2" applyNumberFormat="1" applyFont="1" applyBorder="1" applyAlignment="1">
      <alignment horizontal="center"/>
    </xf>
    <xf numFmtId="166" fontId="21" fillId="0" borderId="0" xfId="2" applyNumberFormat="1" applyFont="1" applyBorder="1" applyAlignment="1">
      <alignment horizontal="center"/>
    </xf>
    <xf numFmtId="170" fontId="11" fillId="0" borderId="0" xfId="6" applyFont="1" applyBorder="1" applyAlignment="1"/>
    <xf numFmtId="170" fontId="11" fillId="2" borderId="0" xfId="6" applyFont="1" applyFill="1" applyBorder="1" applyAlignment="1">
      <alignment horizontal="right"/>
    </xf>
    <xf numFmtId="166" fontId="21" fillId="2" borderId="2" xfId="2" applyNumberFormat="1" applyFont="1" applyFill="1" applyBorder="1" applyAlignment="1">
      <alignment horizontal="center"/>
    </xf>
    <xf numFmtId="2" fontId="32" fillId="0" borderId="0" xfId="2" applyNumberFormat="1" applyFont="1" applyBorder="1" applyAlignment="1"/>
    <xf numFmtId="0" fontId="20" fillId="2" borderId="0" xfId="2" applyFont="1" applyFill="1" applyBorder="1"/>
    <xf numFmtId="168" fontId="24" fillId="0" borderId="4" xfId="2" applyNumberFormat="1" applyFont="1" applyBorder="1" applyAlignment="1">
      <alignment horizontal="center"/>
    </xf>
    <xf numFmtId="4" fontId="29" fillId="0" borderId="0" xfId="2" applyNumberFormat="1" applyFont="1" applyBorder="1" applyAlignment="1"/>
    <xf numFmtId="168" fontId="24" fillId="2" borderId="4" xfId="2" applyNumberFormat="1" applyFont="1" applyFill="1" applyBorder="1" applyAlignment="1">
      <alignment horizontal="center"/>
    </xf>
    <xf numFmtId="171" fontId="11" fillId="0" borderId="0" xfId="2" applyNumberFormat="1" applyFont="1" applyAlignment="1"/>
    <xf numFmtId="4" fontId="24" fillId="0" borderId="4" xfId="2" applyNumberFormat="1" applyFont="1" applyBorder="1" applyAlignment="1">
      <alignment horizontal="center"/>
    </xf>
    <xf numFmtId="4" fontId="24" fillId="2" borderId="4" xfId="2" applyNumberFormat="1" applyFont="1" applyFill="1" applyBorder="1" applyAlignment="1">
      <alignment horizontal="center"/>
    </xf>
    <xf numFmtId="4" fontId="11" fillId="0" borderId="0" xfId="2" applyNumberFormat="1" applyFont="1" applyBorder="1" applyAlignment="1"/>
    <xf numFmtId="0" fontId="11" fillId="2" borderId="0" xfId="2" applyFont="1" applyFill="1" applyBorder="1" applyAlignment="1">
      <alignment horizontal="center"/>
    </xf>
    <xf numFmtId="171" fontId="11" fillId="2" borderId="0" xfId="2" applyNumberFormat="1" applyFont="1" applyFill="1"/>
    <xf numFmtId="4" fontId="11" fillId="0" borderId="0" xfId="2" quotePrefix="1" applyNumberFormat="1" applyFont="1" applyAlignment="1">
      <alignment horizontal="center"/>
    </xf>
    <xf numFmtId="0" fontId="11" fillId="0" borderId="0" xfId="2" applyFont="1" applyBorder="1" applyAlignment="1">
      <alignment horizontal="center"/>
    </xf>
    <xf numFmtId="171" fontId="11" fillId="0" borderId="0" xfId="2" applyNumberFormat="1" applyFont="1"/>
    <xf numFmtId="0" fontId="11" fillId="0" borderId="0" xfId="2" applyFont="1" applyBorder="1" applyAlignment="1">
      <alignment horizontal="left" indent="1"/>
    </xf>
    <xf numFmtId="3" fontId="11" fillId="0" borderId="0" xfId="2" applyNumberFormat="1" applyFont="1" applyBorder="1" applyAlignment="1"/>
    <xf numFmtId="4" fontId="17" fillId="0" borderId="0" xfId="2" applyNumberFormat="1" applyFont="1"/>
    <xf numFmtId="0" fontId="11" fillId="0" borderId="0" xfId="2" applyFont="1" applyAlignment="1">
      <alignment horizontal="left" indent="1"/>
    </xf>
    <xf numFmtId="0" fontId="18" fillId="2" borderId="0" xfId="2" applyFont="1" applyFill="1" applyAlignment="1">
      <alignment horizontal="left"/>
    </xf>
    <xf numFmtId="4" fontId="11" fillId="2" borderId="0" xfId="2" quotePrefix="1" applyNumberFormat="1" applyFont="1" applyFill="1" applyAlignment="1">
      <alignment horizontal="left" indent="2"/>
    </xf>
    <xf numFmtId="4" fontId="18" fillId="2" borderId="4" xfId="2" quotePrefix="1" applyNumberFormat="1" applyFont="1" applyFill="1" applyBorder="1" applyAlignment="1">
      <alignment horizontal="left" indent="2"/>
    </xf>
    <xf numFmtId="4" fontId="11" fillId="2" borderId="0" xfId="2" applyNumberFormat="1" applyFont="1" applyFill="1" applyAlignment="1">
      <alignment horizontal="left" indent="2"/>
    </xf>
    <xf numFmtId="3" fontId="11" fillId="2" borderId="0" xfId="2" quotePrefix="1" applyNumberFormat="1" applyFont="1" applyFill="1" applyAlignment="1">
      <alignment horizontal="left" indent="5"/>
    </xf>
    <xf numFmtId="0" fontId="18" fillId="0" borderId="0" xfId="2" applyFont="1" applyAlignment="1"/>
    <xf numFmtId="0" fontId="18" fillId="0" borderId="0" xfId="2" applyFont="1" applyAlignment="1">
      <alignment horizontal="left"/>
    </xf>
    <xf numFmtId="0" fontId="33" fillId="0" borderId="0" xfId="2" applyFont="1"/>
    <xf numFmtId="4" fontId="11" fillId="0" borderId="0" xfId="2" quotePrefix="1" applyNumberFormat="1" applyFont="1" applyAlignment="1">
      <alignment horizontal="left" indent="2"/>
    </xf>
    <xf numFmtId="4" fontId="19" fillId="0" borderId="4" xfId="2" quotePrefix="1" applyNumberFormat="1" applyFont="1" applyBorder="1" applyAlignment="1">
      <alignment horizontal="right" indent="2"/>
    </xf>
    <xf numFmtId="4" fontId="11" fillId="0" borderId="0" xfId="2" applyNumberFormat="1" applyFont="1" applyAlignment="1">
      <alignment horizontal="center"/>
    </xf>
    <xf numFmtId="3" fontId="11" fillId="0" borderId="0" xfId="2" quotePrefix="1" applyNumberFormat="1" applyFont="1" applyAlignment="1">
      <alignment horizontal="left" indent="5"/>
    </xf>
    <xf numFmtId="4" fontId="11" fillId="2" borderId="0" xfId="2" quotePrefix="1" applyNumberFormat="1" applyFont="1" applyFill="1" applyBorder="1" applyAlignment="1">
      <alignment horizontal="left" indent="2"/>
    </xf>
    <xf numFmtId="4" fontId="18" fillId="2" borderId="1" xfId="2" quotePrefix="1" applyNumberFormat="1" applyFont="1" applyFill="1" applyBorder="1" applyAlignment="1">
      <alignment horizontal="left" indent="2"/>
    </xf>
    <xf numFmtId="3" fontId="11" fillId="2" borderId="0" xfId="2" quotePrefix="1" applyNumberFormat="1" applyFont="1" applyFill="1" applyAlignment="1">
      <alignment horizontal="left" indent="4"/>
    </xf>
    <xf numFmtId="3" fontId="11" fillId="0" borderId="0" xfId="2" quotePrefix="1" applyNumberFormat="1" applyFont="1" applyAlignment="1">
      <alignment horizontal="left" indent="4"/>
    </xf>
    <xf numFmtId="38" fontId="11" fillId="0" borderId="4" xfId="2" applyNumberFormat="1" applyFont="1" applyBorder="1"/>
    <xf numFmtId="38" fontId="11" fillId="0" borderId="1" xfId="2" applyNumberFormat="1" applyFont="1" applyBorder="1"/>
    <xf numFmtId="0" fontId="11" fillId="2" borderId="0" xfId="2" applyFont="1" applyFill="1" applyAlignment="1"/>
    <xf numFmtId="165" fontId="11" fillId="0" borderId="0" xfId="2" applyNumberFormat="1" applyFont="1" applyFill="1"/>
    <xf numFmtId="0" fontId="11" fillId="2" borderId="1" xfId="2" applyFont="1" applyFill="1" applyBorder="1"/>
    <xf numFmtId="3" fontId="11" fillId="0" borderId="0" xfId="2" quotePrefix="1" applyNumberFormat="1" applyFont="1" applyAlignment="1">
      <alignment horizontal="center"/>
    </xf>
    <xf numFmtId="3" fontId="11" fillId="0" borderId="0" xfId="2" quotePrefix="1" applyNumberFormat="1" applyFont="1" applyAlignment="1"/>
    <xf numFmtId="165" fontId="11" fillId="0" borderId="0" xfId="2" quotePrefix="1" applyNumberFormat="1" applyFont="1" applyFill="1"/>
    <xf numFmtId="0" fontId="11" fillId="0" borderId="0" xfId="2" applyFont="1" applyFill="1"/>
    <xf numFmtId="169" fontId="11" fillId="2" borderId="16" xfId="2" applyNumberFormat="1" applyFont="1" applyFill="1" applyBorder="1"/>
    <xf numFmtId="169" fontId="11" fillId="2" borderId="0" xfId="2" applyNumberFormat="1" applyFont="1" applyFill="1"/>
    <xf numFmtId="169" fontId="11" fillId="0" borderId="0" xfId="2" applyNumberFormat="1" applyFont="1" applyFill="1"/>
    <xf numFmtId="43" fontId="11" fillId="0" borderId="0" xfId="3" quotePrefix="1" applyFont="1" applyFill="1"/>
    <xf numFmtId="169" fontId="11" fillId="2" borderId="0" xfId="2" applyNumberFormat="1" applyFont="1" applyFill="1" applyBorder="1"/>
    <xf numFmtId="0" fontId="34" fillId="2" borderId="0" xfId="2" applyFont="1" applyFill="1"/>
    <xf numFmtId="0" fontId="18" fillId="0" borderId="4" xfId="2" applyFont="1" applyBorder="1" applyAlignment="1"/>
    <xf numFmtId="0" fontId="34" fillId="2" borderId="0" xfId="2" applyFont="1" applyFill="1" applyAlignment="1"/>
    <xf numFmtId="0" fontId="33" fillId="0" borderId="0" xfId="2" applyFont="1" applyBorder="1" applyAlignment="1">
      <alignment horizontal="center"/>
    </xf>
    <xf numFmtId="169" fontId="33" fillId="0" borderId="0" xfId="2" applyNumberFormat="1" applyFont="1" applyBorder="1"/>
    <xf numFmtId="0" fontId="18" fillId="0" borderId="0" xfId="2" applyFont="1" applyBorder="1" applyAlignment="1"/>
    <xf numFmtId="0" fontId="34" fillId="0" borderId="0" xfId="2" applyFont="1" applyFill="1"/>
    <xf numFmtId="0" fontId="10" fillId="0" borderId="0" xfId="2" applyFont="1" applyFill="1"/>
    <xf numFmtId="0" fontId="34" fillId="0" borderId="0" xfId="2" applyFont="1" applyFill="1" applyAlignment="1">
      <alignment vertical="top"/>
    </xf>
    <xf numFmtId="0" fontId="34" fillId="0" borderId="0" xfId="2" applyFont="1" applyAlignment="1">
      <alignment vertical="top"/>
    </xf>
    <xf numFmtId="0" fontId="34" fillId="0" borderId="0" xfId="2" applyFont="1"/>
    <xf numFmtId="165" fontId="34" fillId="0" borderId="0" xfId="2" applyNumberFormat="1" applyFont="1"/>
    <xf numFmtId="4" fontId="11" fillId="0" borderId="0" xfId="2" applyNumberFormat="1" applyFont="1" applyAlignment="1">
      <alignment horizontal="left"/>
    </xf>
    <xf numFmtId="0" fontId="35" fillId="0" borderId="0" xfId="2" applyFont="1" applyAlignment="1">
      <alignment vertical="top"/>
    </xf>
    <xf numFmtId="0" fontId="34" fillId="0" borderId="0" xfId="2" applyFont="1" applyAlignment="1"/>
    <xf numFmtId="173" fontId="11" fillId="0" borderId="0" xfId="2" applyNumberFormat="1" applyFont="1" applyAlignment="1">
      <alignment horizontal="left"/>
    </xf>
    <xf numFmtId="40" fontId="17" fillId="0" borderId="0" xfId="2" applyNumberFormat="1" applyFont="1" applyFill="1"/>
    <xf numFmtId="40" fontId="17" fillId="0" borderId="0" xfId="2" applyNumberFormat="1" applyFont="1" applyFill="1" applyBorder="1" applyAlignment="1"/>
    <xf numFmtId="0" fontId="35" fillId="0" borderId="0" xfId="2" applyFont="1" applyAlignment="1"/>
    <xf numFmtId="40" fontId="11" fillId="0" borderId="0" xfId="2" applyNumberFormat="1" applyFont="1" applyFill="1" applyBorder="1"/>
    <xf numFmtId="40" fontId="17" fillId="0" borderId="0" xfId="2" quotePrefix="1" applyNumberFormat="1" applyFont="1" applyFill="1" applyBorder="1"/>
    <xf numFmtId="0" fontId="25" fillId="0" borderId="0" xfId="2" applyFont="1"/>
    <xf numFmtId="40" fontId="17" fillId="0" borderId="0" xfId="2" applyNumberFormat="1" applyFont="1" applyFill="1" applyBorder="1"/>
    <xf numFmtId="174" fontId="17" fillId="0" borderId="0" xfId="2" applyNumberFormat="1" applyFont="1" applyFill="1" applyBorder="1"/>
    <xf numFmtId="37" fontId="10" fillId="0" borderId="0" xfId="2" applyNumberFormat="1"/>
    <xf numFmtId="175" fontId="36" fillId="0" borderId="0" xfId="2" applyNumberFormat="1" applyFont="1" applyFill="1" applyBorder="1"/>
    <xf numFmtId="41" fontId="37" fillId="0" borderId="0" xfId="3" applyNumberFormat="1" applyFont="1" applyFill="1"/>
    <xf numFmtId="41" fontId="0" fillId="0" borderId="0" xfId="3" applyNumberFormat="1" applyFont="1"/>
    <xf numFmtId="172" fontId="0" fillId="0" borderId="0" xfId="3" applyNumberFormat="1" applyFont="1"/>
    <xf numFmtId="175" fontId="36" fillId="0" borderId="0" xfId="2" quotePrefix="1" applyNumberFormat="1" applyFont="1" applyFill="1" applyBorder="1"/>
    <xf numFmtId="172" fontId="36" fillId="0" borderId="0" xfId="3" applyNumberFormat="1" applyFont="1" applyFill="1" applyBorder="1"/>
    <xf numFmtId="172" fontId="0" fillId="0" borderId="0" xfId="3" applyNumberFormat="1" applyFont="1" applyFill="1"/>
    <xf numFmtId="176" fontId="36" fillId="0" borderId="0" xfId="2" applyNumberFormat="1" applyFont="1" applyFill="1" applyBorder="1"/>
    <xf numFmtId="177" fontId="36" fillId="0" borderId="0" xfId="2" applyNumberFormat="1" applyFont="1" applyFill="1" applyBorder="1"/>
    <xf numFmtId="43" fontId="0" fillId="0" borderId="0" xfId="3" applyFont="1"/>
    <xf numFmtId="179" fontId="59" fillId="0" borderId="0" xfId="2" applyNumberFormat="1" applyFont="1" applyFill="1"/>
    <xf numFmtId="0" fontId="11" fillId="0" borderId="0" xfId="0" applyFont="1"/>
    <xf numFmtId="165" fontId="11" fillId="0" borderId="0" xfId="0" applyNumberFormat="1" applyFont="1"/>
    <xf numFmtId="4" fontId="11" fillId="0" borderId="0" xfId="0" applyNumberFormat="1" applyFont="1"/>
    <xf numFmtId="169" fontId="11" fillId="0" borderId="0" xfId="0" applyNumberFormat="1" applyFont="1"/>
    <xf numFmtId="0" fontId="11" fillId="0" borderId="0" xfId="0" applyFont="1" applyAlignment="1">
      <alignment horizontal="left"/>
    </xf>
    <xf numFmtId="0" fontId="34" fillId="0" borderId="0" xfId="0" applyFont="1"/>
    <xf numFmtId="165" fontId="34" fillId="0" borderId="0" xfId="0" applyNumberFormat="1" applyFont="1"/>
    <xf numFmtId="4" fontId="34" fillId="0" borderId="0" xfId="0" applyNumberFormat="1" applyFont="1"/>
    <xf numFmtId="169" fontId="34" fillId="0" borderId="0" xfId="0" applyNumberFormat="1" applyFont="1"/>
    <xf numFmtId="4" fontId="34" fillId="0" borderId="0" xfId="0" quotePrefix="1" applyNumberFormat="1" applyFont="1" applyAlignment="1">
      <alignment horizontal="center"/>
    </xf>
    <xf numFmtId="0" fontId="10" fillId="0" borderId="0" xfId="0" applyFont="1"/>
    <xf numFmtId="0" fontId="34" fillId="0" borderId="0" xfId="0" applyFont="1" applyFill="1"/>
    <xf numFmtId="173" fontId="11" fillId="0" borderId="0" xfId="0" applyNumberFormat="1" applyFont="1" applyAlignment="1">
      <alignment horizontal="left"/>
    </xf>
    <xf numFmtId="0" fontId="25" fillId="0" borderId="0" xfId="0" applyFont="1"/>
    <xf numFmtId="4" fontId="25" fillId="0" borderId="0" xfId="0" applyNumberFormat="1" applyFont="1"/>
    <xf numFmtId="0" fontId="63" fillId="0" borderId="0" xfId="2" applyFont="1"/>
    <xf numFmtId="0" fontId="60" fillId="0" borderId="0" xfId="2" applyFont="1"/>
    <xf numFmtId="0" fontId="61" fillId="0" borderId="0" xfId="0" applyFont="1" applyAlignment="1">
      <alignment horizontal="center"/>
    </xf>
    <xf numFmtId="1" fontId="61" fillId="0" borderId="29" xfId="3" quotePrefix="1" applyNumberFormat="1" applyFont="1" applyBorder="1" applyAlignment="1">
      <alignment horizontal="center"/>
    </xf>
    <xf numFmtId="1" fontId="61" fillId="0" borderId="29" xfId="3" applyNumberFormat="1" applyFont="1" applyBorder="1" applyAlignment="1">
      <alignment horizontal="center"/>
    </xf>
    <xf numFmtId="1" fontId="64" fillId="0" borderId="29" xfId="2" applyNumberFormat="1" applyFont="1" applyFill="1" applyBorder="1" applyAlignment="1">
      <alignment horizontal="center"/>
    </xf>
    <xf numFmtId="1" fontId="61" fillId="0" borderId="0" xfId="0" applyNumberFormat="1" applyFont="1" applyFill="1" applyAlignment="1">
      <alignment horizontal="center"/>
    </xf>
    <xf numFmtId="1" fontId="14" fillId="0" borderId="29" xfId="0" applyNumberFormat="1" applyFont="1" applyFill="1" applyBorder="1" applyAlignment="1">
      <alignment horizontal="center"/>
    </xf>
    <xf numFmtId="1" fontId="61" fillId="0" borderId="0" xfId="0" applyNumberFormat="1" applyFont="1" applyAlignment="1">
      <alignment horizontal="center"/>
    </xf>
    <xf numFmtId="0" fontId="61" fillId="0" borderId="0" xfId="0" applyFont="1" applyFill="1" applyBorder="1" applyAlignment="1">
      <alignment vertical="top"/>
    </xf>
    <xf numFmtId="0" fontId="61" fillId="0" borderId="0" xfId="0" applyFont="1" applyAlignment="1">
      <alignment horizontal="left"/>
    </xf>
    <xf numFmtId="1" fontId="14" fillId="0" borderId="0" xfId="0" applyNumberFormat="1" applyFont="1" applyFill="1" applyAlignment="1">
      <alignment horizontal="left"/>
    </xf>
    <xf numFmtId="49" fontId="62" fillId="0" borderId="0" xfId="2" applyNumberFormat="1" applyFont="1" applyAlignment="1">
      <alignment horizontal="left"/>
    </xf>
    <xf numFmtId="49" fontId="63" fillId="0" borderId="0" xfId="2" applyNumberFormat="1" applyFont="1" applyAlignment="1">
      <alignment horizontal="left"/>
    </xf>
    <xf numFmtId="49" fontId="59" fillId="0" borderId="0" xfId="2" applyNumberFormat="1" applyFont="1" applyFill="1" applyAlignment="1">
      <alignment horizontal="left"/>
    </xf>
    <xf numFmtId="49" fontId="60" fillId="0" borderId="0" xfId="3" applyNumberFormat="1" applyFont="1" applyAlignment="1">
      <alignment horizontal="left"/>
    </xf>
    <xf numFmtId="49" fontId="59" fillId="0" borderId="0" xfId="2" quotePrefix="1" applyNumberFormat="1" applyFont="1" applyFill="1" applyAlignment="1">
      <alignment horizontal="left"/>
    </xf>
    <xf numFmtId="49" fontId="60" fillId="0" borderId="0" xfId="2" applyNumberFormat="1" applyFont="1" applyAlignment="1">
      <alignment horizontal="left"/>
    </xf>
    <xf numFmtId="49" fontId="60" fillId="0" borderId="0" xfId="3" quotePrefix="1" applyNumberFormat="1" applyFont="1" applyAlignment="1">
      <alignment horizontal="left"/>
    </xf>
    <xf numFmtId="0" fontId="10" fillId="0" borderId="0" xfId="2"/>
    <xf numFmtId="0" fontId="10" fillId="0" borderId="0" xfId="2" applyFont="1" applyFill="1"/>
    <xf numFmtId="43" fontId="61" fillId="0" borderId="29" xfId="2" applyNumberFormat="1" applyFont="1" applyFill="1" applyBorder="1" applyAlignment="1"/>
    <xf numFmtId="0" fontId="61" fillId="0" borderId="0" xfId="0" applyFont="1" applyFill="1" applyAlignment="1"/>
    <xf numFmtId="0" fontId="65" fillId="0" borderId="29" xfId="2" applyFont="1" applyFill="1" applyBorder="1" applyAlignment="1" applyProtection="1">
      <alignment horizontal="center" vertical="center"/>
    </xf>
    <xf numFmtId="43" fontId="14" fillId="0" borderId="29" xfId="2" applyNumberFormat="1" applyFont="1" applyFill="1" applyBorder="1" applyAlignment="1"/>
    <xf numFmtId="43" fontId="61" fillId="0" borderId="0" xfId="0" applyNumberFormat="1" applyFont="1" applyFill="1" applyAlignment="1"/>
    <xf numFmtId="0" fontId="61" fillId="0" borderId="0" xfId="0" applyFont="1" applyFill="1" applyBorder="1" applyAlignment="1">
      <alignment vertical="center"/>
    </xf>
    <xf numFmtId="0" fontId="61" fillId="0" borderId="0" xfId="0" applyFont="1" applyAlignment="1"/>
    <xf numFmtId="0" fontId="61" fillId="0" borderId="29" xfId="0" applyFont="1" applyFill="1" applyBorder="1" applyAlignment="1">
      <alignment horizontal="center"/>
    </xf>
    <xf numFmtId="0" fontId="61" fillId="0" borderId="30" xfId="0" quotePrefix="1" applyFont="1" applyFill="1" applyBorder="1" applyAlignment="1">
      <alignment horizontal="center"/>
    </xf>
    <xf numFmtId="0" fontId="14" fillId="0" borderId="29" xfId="0" applyFont="1" applyFill="1" applyBorder="1" applyAlignment="1">
      <alignment horizontal="center"/>
    </xf>
    <xf numFmtId="0" fontId="11" fillId="0" borderId="0" xfId="2" applyFont="1" applyAlignment="1"/>
    <xf numFmtId="43" fontId="11" fillId="0" borderId="6" xfId="16202" applyFont="1" applyBorder="1"/>
    <xf numFmtId="43" fontId="11" fillId="0" borderId="4" xfId="16202" applyFont="1" applyBorder="1"/>
    <xf numFmtId="43" fontId="11" fillId="0" borderId="4" xfId="16202" applyFont="1" applyBorder="1" applyAlignment="1">
      <alignment horizontal="left"/>
    </xf>
    <xf numFmtId="43" fontId="11" fillId="0" borderId="0" xfId="16202" applyFont="1"/>
    <xf numFmtId="43" fontId="13" fillId="0" borderId="0" xfId="16202" applyFont="1" applyAlignment="1"/>
    <xf numFmtId="43" fontId="14" fillId="0" borderId="0" xfId="16202" applyFont="1" applyAlignment="1">
      <alignment horizontal="center"/>
    </xf>
    <xf numFmtId="43" fontId="11" fillId="0" borderId="0" xfId="16202" applyFont="1" applyAlignment="1"/>
    <xf numFmtId="43" fontId="16" fillId="0" borderId="0" xfId="16202" applyFont="1" applyAlignment="1"/>
    <xf numFmtId="43" fontId="17" fillId="0" borderId="0" xfId="16202" applyFont="1" applyAlignment="1"/>
    <xf numFmtId="43" fontId="11" fillId="0" borderId="0" xfId="16202" applyFont="1" applyAlignment="1">
      <alignment horizontal="center" wrapText="1"/>
    </xf>
    <xf numFmtId="43" fontId="11" fillId="0" borderId="4" xfId="16202" quotePrefix="1" applyFont="1" applyBorder="1" applyAlignment="1">
      <alignment horizontal="center"/>
    </xf>
    <xf numFmtId="43" fontId="24" fillId="0" borderId="0" xfId="16202" applyFont="1" applyAlignment="1"/>
    <xf numFmtId="43" fontId="27" fillId="0" borderId="0" xfId="16202" applyFont="1" applyAlignment="1"/>
    <xf numFmtId="43" fontId="28" fillId="0" borderId="0" xfId="16202" applyFont="1" applyAlignment="1"/>
    <xf numFmtId="43" fontId="29" fillId="0" borderId="0" xfId="16202" applyFont="1" applyAlignment="1"/>
    <xf numFmtId="43" fontId="11" fillId="0" borderId="0" xfId="16202" applyFont="1" applyBorder="1"/>
    <xf numFmtId="43" fontId="11" fillId="0" borderId="0" xfId="16202" applyFont="1" applyBorder="1" applyAlignment="1"/>
    <xf numFmtId="43" fontId="32" fillId="0" borderId="0" xfId="16202" applyFont="1" applyBorder="1" applyAlignment="1"/>
    <xf numFmtId="43" fontId="29" fillId="0" borderId="0" xfId="16202" applyFont="1" applyBorder="1" applyAlignment="1"/>
    <xf numFmtId="43" fontId="11" fillId="0" borderId="1" xfId="16202" applyFont="1" applyBorder="1"/>
    <xf numFmtId="43" fontId="11" fillId="0" borderId="16" xfId="16202" applyFont="1" applyBorder="1"/>
    <xf numFmtId="43" fontId="34" fillId="0" borderId="0" xfId="16202" applyFont="1" applyAlignment="1"/>
    <xf numFmtId="172" fontId="11" fillId="0" borderId="0" xfId="16202" applyNumberFormat="1" applyFont="1" applyBorder="1"/>
    <xf numFmtId="0" fontId="11" fillId="0" borderId="0" xfId="2" applyFont="1" applyAlignment="1"/>
    <xf numFmtId="0" fontId="11" fillId="0" borderId="5" xfId="2" applyFont="1" applyBorder="1" applyAlignment="1"/>
    <xf numFmtId="43" fontId="60" fillId="0" borderId="0" xfId="16202" applyFont="1" applyAlignment="1">
      <alignment horizontal="left"/>
    </xf>
    <xf numFmtId="0" fontId="11" fillId="0" borderId="0" xfId="2" applyFont="1" applyAlignment="1"/>
    <xf numFmtId="0" fontId="59" fillId="0" borderId="0" xfId="2" applyNumberFormat="1" applyFont="1" applyFill="1" applyAlignment="1">
      <alignment horizontal="left"/>
    </xf>
    <xf numFmtId="0" fontId="60" fillId="0" borderId="0" xfId="3" applyNumberFormat="1" applyFont="1" applyAlignment="1">
      <alignment horizontal="left"/>
    </xf>
    <xf numFmtId="0" fontId="61" fillId="0" borderId="0" xfId="0" applyFont="1" applyFill="1" applyBorder="1" applyAlignment="1">
      <alignment vertical="center" wrapText="1"/>
    </xf>
    <xf numFmtId="0" fontId="11" fillId="0" borderId="0" xfId="2" applyFont="1" applyAlignment="1">
      <alignment horizontal="left"/>
    </xf>
    <xf numFmtId="0" fontId="11" fillId="2" borderId="0" xfId="2" applyFont="1" applyFill="1" applyAlignment="1">
      <alignment horizontal="center"/>
    </xf>
    <xf numFmtId="4" fontId="11" fillId="2" borderId="0" xfId="2" applyNumberFormat="1" applyFont="1" applyFill="1" applyAlignment="1">
      <alignment horizontal="left" indent="2"/>
    </xf>
    <xf numFmtId="0" fontId="11" fillId="2" borderId="0" xfId="2" applyFont="1" applyFill="1" applyBorder="1" applyAlignment="1">
      <alignment horizontal="center"/>
    </xf>
    <xf numFmtId="0" fontId="11" fillId="2" borderId="0" xfId="2" applyFont="1" applyFill="1" applyBorder="1" applyAlignment="1">
      <alignment horizontal="left"/>
    </xf>
    <xf numFmtId="0" fontId="11" fillId="2" borderId="0" xfId="2" applyFont="1" applyFill="1" applyAlignment="1">
      <alignment horizontal="right"/>
    </xf>
    <xf numFmtId="170" fontId="11" fillId="2" borderId="0" xfId="6" applyFont="1" applyFill="1" applyBorder="1" applyAlignment="1">
      <alignment horizontal="right"/>
    </xf>
    <xf numFmtId="0" fontId="29" fillId="2" borderId="0" xfId="2" applyFont="1" applyFill="1" applyAlignment="1">
      <alignment horizontal="center"/>
    </xf>
    <xf numFmtId="0" fontId="18" fillId="0" borderId="0" xfId="2" applyFont="1" applyAlignment="1">
      <alignment horizontal="center" wrapText="1"/>
    </xf>
    <xf numFmtId="43" fontId="11" fillId="0" borderId="0" xfId="3" applyFont="1"/>
    <xf numFmtId="43" fontId="13" fillId="0" borderId="0" xfId="3" applyFont="1" applyAlignment="1"/>
    <xf numFmtId="43" fontId="14" fillId="0" borderId="0" xfId="3" applyFont="1" applyAlignment="1">
      <alignment horizontal="center"/>
    </xf>
    <xf numFmtId="43" fontId="11" fillId="0" borderId="0" xfId="3" applyFont="1" applyAlignment="1"/>
    <xf numFmtId="43" fontId="16" fillId="0" borderId="0" xfId="3" applyFont="1" applyAlignment="1"/>
    <xf numFmtId="43" fontId="17" fillId="0" borderId="0" xfId="3" applyFont="1" applyAlignment="1"/>
    <xf numFmtId="43" fontId="11" fillId="0" borderId="0" xfId="3" applyFont="1" applyAlignment="1">
      <alignment horizontal="center" wrapText="1"/>
    </xf>
    <xf numFmtId="43" fontId="11" fillId="0" borderId="4" xfId="3" quotePrefix="1" applyFont="1" applyBorder="1" applyAlignment="1">
      <alignment horizontal="center"/>
    </xf>
    <xf numFmtId="43" fontId="11" fillId="0" borderId="4" xfId="3" applyFont="1" applyBorder="1"/>
    <xf numFmtId="43" fontId="11" fillId="0" borderId="6" xfId="3" applyFont="1" applyBorder="1"/>
    <xf numFmtId="43" fontId="24" fillId="0" borderId="0" xfId="3" applyFont="1" applyAlignment="1"/>
    <xf numFmtId="43" fontId="27" fillId="0" borderId="0" xfId="3" applyFont="1" applyAlignment="1"/>
    <xf numFmtId="43" fontId="28" fillId="0" borderId="0" xfId="3" applyFont="1" applyAlignment="1"/>
    <xf numFmtId="43" fontId="11" fillId="0" borderId="4" xfId="3" applyFont="1" applyBorder="1" applyAlignment="1">
      <alignment horizontal="left"/>
    </xf>
    <xf numFmtId="43" fontId="29" fillId="0" borderId="0" xfId="3" applyFont="1" applyAlignment="1"/>
    <xf numFmtId="43" fontId="11" fillId="0" borderId="0" xfId="3" applyFont="1" applyBorder="1"/>
    <xf numFmtId="43" fontId="11" fillId="0" borderId="0" xfId="3" applyFont="1" applyBorder="1" applyAlignment="1"/>
    <xf numFmtId="43" fontId="32" fillId="0" borderId="0" xfId="3" applyFont="1" applyBorder="1" applyAlignment="1"/>
    <xf numFmtId="43" fontId="29" fillId="0" borderId="0" xfId="3" applyFont="1" applyBorder="1" applyAlignment="1"/>
    <xf numFmtId="43" fontId="11" fillId="0" borderId="1" xfId="3" applyFont="1" applyBorder="1"/>
    <xf numFmtId="43" fontId="11" fillId="0" borderId="16" xfId="3" applyFont="1" applyBorder="1"/>
    <xf numFmtId="172" fontId="11" fillId="0" borderId="0" xfId="3" applyNumberFormat="1" applyFont="1" applyBorder="1"/>
    <xf numFmtId="43" fontId="34" fillId="0" borderId="0" xfId="3" applyFont="1" applyAlignment="1"/>
    <xf numFmtId="9" fontId="11" fillId="0" borderId="0" xfId="4" applyFont="1"/>
    <xf numFmtId="0" fontId="14" fillId="0" borderId="0" xfId="43924" applyFont="1" applyAlignment="1"/>
    <xf numFmtId="0" fontId="18" fillId="0" borderId="0" xfId="2" applyFont="1" applyBorder="1" applyAlignment="1">
      <alignment horizontal="right"/>
    </xf>
    <xf numFmtId="0" fontId="67" fillId="0" borderId="0" xfId="43924" applyFont="1"/>
    <xf numFmtId="0" fontId="68" fillId="0" borderId="0" xfId="0" applyFont="1"/>
    <xf numFmtId="0" fontId="69" fillId="0" borderId="19" xfId="43924" applyFont="1" applyBorder="1" applyAlignment="1">
      <alignment horizontal="right"/>
    </xf>
    <xf numFmtId="0" fontId="70" fillId="0" borderId="20" xfId="43924" applyFont="1" applyFill="1" applyBorder="1"/>
    <xf numFmtId="172" fontId="67" fillId="0" borderId="0" xfId="3" applyNumberFormat="1" applyFont="1"/>
    <xf numFmtId="0" fontId="19" fillId="0" borderId="0" xfId="43924" applyFont="1" applyBorder="1" applyAlignment="1"/>
    <xf numFmtId="0" fontId="18" fillId="0" borderId="4" xfId="43924" applyFont="1" applyFill="1" applyBorder="1" applyAlignment="1">
      <alignment horizontal="center"/>
    </xf>
    <xf numFmtId="0" fontId="71" fillId="0" borderId="0" xfId="43924" applyFont="1"/>
    <xf numFmtId="0" fontId="17" fillId="0" borderId="0" xfId="0" applyFont="1"/>
    <xf numFmtId="0" fontId="19" fillId="0" borderId="19" xfId="43924" applyFont="1" applyBorder="1"/>
    <xf numFmtId="0" fontId="19" fillId="0" borderId="20" xfId="43924" applyFont="1" applyBorder="1" applyAlignment="1">
      <alignment horizontal="center"/>
    </xf>
    <xf numFmtId="0" fontId="19" fillId="0" borderId="10" xfId="43924" applyFont="1" applyBorder="1"/>
    <xf numFmtId="178" fontId="19" fillId="0" borderId="11" xfId="43925" applyNumberFormat="1" applyFont="1" applyFill="1" applyBorder="1"/>
    <xf numFmtId="178" fontId="19" fillId="0" borderId="0" xfId="43925" applyNumberFormat="1" applyFont="1" applyFill="1" applyBorder="1"/>
    <xf numFmtId="0" fontId="71" fillId="0" borderId="10" xfId="43924" applyFont="1" applyBorder="1"/>
    <xf numFmtId="0" fontId="19" fillId="0" borderId="5" xfId="43924" applyFont="1" applyBorder="1"/>
    <xf numFmtId="178" fontId="19" fillId="0" borderId="1" xfId="43925" applyNumberFormat="1" applyFont="1" applyBorder="1"/>
    <xf numFmtId="0" fontId="19" fillId="0" borderId="0" xfId="43924" applyFont="1" applyBorder="1"/>
    <xf numFmtId="44" fontId="19" fillId="0" borderId="0" xfId="43925" applyNumberFormat="1" applyFont="1" applyBorder="1"/>
    <xf numFmtId="44" fontId="19" fillId="0" borderId="0" xfId="43925" applyFont="1" applyBorder="1"/>
    <xf numFmtId="44" fontId="19" fillId="0" borderId="16" xfId="43925" applyFont="1" applyBorder="1"/>
    <xf numFmtId="44" fontId="71" fillId="0" borderId="0" xfId="43924" applyNumberFormat="1" applyFont="1"/>
    <xf numFmtId="0" fontId="19" fillId="0" borderId="0" xfId="43924" applyFont="1" applyFill="1" applyBorder="1"/>
    <xf numFmtId="43" fontId="18" fillId="0" borderId="4" xfId="43926" applyFont="1" applyBorder="1"/>
    <xf numFmtId="9" fontId="17" fillId="0" borderId="4" xfId="43927" applyFont="1" applyBorder="1"/>
    <xf numFmtId="43" fontId="17" fillId="0" borderId="4" xfId="43926" applyFont="1" applyBorder="1"/>
    <xf numFmtId="44" fontId="71" fillId="0" borderId="4" xfId="43924" applyNumberFormat="1" applyFont="1" applyBorder="1"/>
    <xf numFmtId="0" fontId="19" fillId="0" borderId="0" xfId="43924" applyFont="1"/>
    <xf numFmtId="44" fontId="19" fillId="0" borderId="17" xfId="43924" applyNumberFormat="1" applyFont="1" applyBorder="1"/>
    <xf numFmtId="43" fontId="17" fillId="0" borderId="4" xfId="16202" applyFont="1" applyBorder="1"/>
    <xf numFmtId="43" fontId="11" fillId="34" borderId="17" xfId="16202" applyNumberFormat="1" applyFont="1" applyFill="1" applyBorder="1"/>
    <xf numFmtId="43" fontId="11" fillId="34" borderId="5" xfId="3" applyFont="1" applyFill="1" applyBorder="1"/>
    <xf numFmtId="43" fontId="11" fillId="34" borderId="17" xfId="3" applyFont="1" applyFill="1" applyBorder="1"/>
    <xf numFmtId="43" fontId="11" fillId="34" borderId="17" xfId="16202" applyFont="1" applyFill="1" applyBorder="1"/>
    <xf numFmtId="0" fontId="11" fillId="0" borderId="0" xfId="2" applyFont="1" applyAlignment="1">
      <alignment horizontal="left"/>
    </xf>
    <xf numFmtId="0" fontId="11" fillId="2" borderId="0" xfId="2" applyFont="1" applyFill="1" applyBorder="1" applyAlignment="1">
      <alignment horizontal="left"/>
    </xf>
    <xf numFmtId="170" fontId="11" fillId="2" borderId="0" xfId="6" applyFont="1" applyFill="1" applyBorder="1" applyAlignment="1">
      <alignment horizontal="right"/>
    </xf>
    <xf numFmtId="0" fontId="29" fillId="2" borderId="0" xfId="2" applyFont="1" applyFill="1" applyAlignment="1">
      <alignment horizontal="center"/>
    </xf>
    <xf numFmtId="0" fontId="11" fillId="2" borderId="0" xfId="2" applyFont="1" applyFill="1" applyAlignment="1">
      <alignment horizontal="right"/>
    </xf>
    <xf numFmtId="0" fontId="11" fillId="2" borderId="0" xfId="2" applyFont="1" applyFill="1" applyBorder="1" applyAlignment="1">
      <alignment horizontal="center"/>
    </xf>
    <xf numFmtId="0" fontId="11" fillId="2" borderId="0" xfId="2" applyFont="1" applyFill="1" applyAlignment="1">
      <alignment horizontal="center"/>
    </xf>
    <xf numFmtId="4" fontId="11" fillId="2" borderId="0" xfId="2" applyNumberFormat="1" applyFont="1" applyFill="1" applyAlignment="1">
      <alignment horizontal="left" indent="2"/>
    </xf>
    <xf numFmtId="0" fontId="11" fillId="0" borderId="0" xfId="2" applyFont="1" applyAlignment="1">
      <alignment horizontal="center"/>
    </xf>
    <xf numFmtId="0" fontId="68" fillId="0" borderId="0" xfId="0" applyFont="1" applyFill="1"/>
    <xf numFmtId="0" fontId="68" fillId="0" borderId="0" xfId="0" applyFont="1" applyFill="1" applyAlignment="1">
      <alignment horizontal="right"/>
    </xf>
    <xf numFmtId="43" fontId="11" fillId="0" borderId="17" xfId="3" applyFont="1" applyBorder="1"/>
    <xf numFmtId="43" fontId="61" fillId="0" borderId="0" xfId="0" applyNumberFormat="1" applyFont="1" applyAlignment="1">
      <alignment horizontal="center"/>
    </xf>
    <xf numFmtId="0" fontId="35" fillId="0" borderId="0" xfId="0" applyFont="1" applyAlignment="1">
      <alignment horizontal="left" vertical="top" wrapText="1"/>
    </xf>
    <xf numFmtId="0" fontId="35" fillId="0" borderId="0" xfId="0" applyFont="1" applyAlignment="1">
      <alignment horizontal="left" vertical="top"/>
    </xf>
    <xf numFmtId="0" fontId="35" fillId="0" borderId="0" xfId="0" applyFont="1" applyAlignment="1">
      <alignment horizontal="left"/>
    </xf>
    <xf numFmtId="0" fontId="34" fillId="0" borderId="0" xfId="0" applyFont="1" applyAlignment="1">
      <alignment horizontal="left" vertical="top" wrapText="1"/>
    </xf>
    <xf numFmtId="0" fontId="34" fillId="0" borderId="0" xfId="0" applyFont="1" applyAlignment="1">
      <alignment horizontal="left"/>
    </xf>
    <xf numFmtId="0" fontId="34" fillId="0" borderId="0" xfId="0" applyFont="1" applyFill="1" applyAlignment="1">
      <alignment horizontal="left" vertical="center" wrapText="1"/>
    </xf>
    <xf numFmtId="0" fontId="34" fillId="0" borderId="0" xfId="0" applyFont="1" applyAlignment="1">
      <alignment horizontal="left" wrapText="1"/>
    </xf>
    <xf numFmtId="0" fontId="11" fillId="0" borderId="0" xfId="2" applyFont="1" applyAlignment="1">
      <alignment horizontal="left"/>
    </xf>
    <xf numFmtId="0" fontId="11" fillId="2" borderId="0" xfId="2" applyFont="1" applyFill="1" applyAlignment="1">
      <alignment horizontal="left"/>
    </xf>
    <xf numFmtId="3" fontId="11" fillId="2" borderId="4" xfId="2" applyNumberFormat="1" applyFont="1" applyFill="1" applyBorder="1" applyAlignment="1">
      <alignment horizontal="right"/>
    </xf>
    <xf numFmtId="3" fontId="11" fillId="2" borderId="1" xfId="2" applyNumberFormat="1" applyFont="1" applyFill="1" applyBorder="1" applyAlignment="1">
      <alignment horizontal="right"/>
    </xf>
    <xf numFmtId="0" fontId="11" fillId="2" borderId="0" xfId="2" applyFont="1" applyFill="1" applyAlignment="1">
      <alignment horizontal="left" indent="3"/>
    </xf>
    <xf numFmtId="0" fontId="18" fillId="2" borderId="0" xfId="2" applyFont="1" applyFill="1" applyAlignment="1">
      <alignment horizontal="right"/>
    </xf>
    <xf numFmtId="0" fontId="11" fillId="2" borderId="0" xfId="2" applyFont="1" applyFill="1" applyAlignment="1">
      <alignment horizontal="left" indent="2"/>
    </xf>
    <xf numFmtId="38" fontId="11" fillId="2" borderId="1" xfId="2" applyNumberFormat="1" applyFont="1" applyFill="1" applyBorder="1" applyAlignment="1">
      <alignment horizontal="right"/>
    </xf>
    <xf numFmtId="0" fontId="11" fillId="2" borderId="0" xfId="2" applyFont="1" applyFill="1" applyBorder="1" applyAlignment="1">
      <alignment horizontal="left" indent="2"/>
    </xf>
    <xf numFmtId="0" fontId="11" fillId="2" borderId="0" xfId="2" applyFont="1" applyFill="1" applyBorder="1" applyAlignment="1">
      <alignment horizontal="left" indent="6"/>
    </xf>
    <xf numFmtId="3" fontId="11" fillId="2" borderId="0" xfId="2" applyNumberFormat="1" applyFont="1" applyFill="1" applyBorder="1" applyAlignment="1">
      <alignment horizontal="left"/>
    </xf>
    <xf numFmtId="0" fontId="11" fillId="2" borderId="0" xfId="2" applyFont="1" applyFill="1" applyAlignment="1">
      <alignment horizontal="left" indent="6"/>
    </xf>
    <xf numFmtId="165" fontId="11" fillId="2" borderId="0" xfId="2" applyNumberFormat="1" applyFont="1" applyFill="1" applyAlignment="1">
      <alignment horizontal="left"/>
    </xf>
    <xf numFmtId="4" fontId="29" fillId="2" borderId="0" xfId="2" applyNumberFormat="1" applyFont="1" applyFill="1" applyBorder="1" applyAlignment="1">
      <alignment horizontal="left" indent="2"/>
    </xf>
    <xf numFmtId="171" fontId="11" fillId="2" borderId="0" xfId="2" applyNumberFormat="1" applyFont="1" applyFill="1" applyAlignment="1">
      <alignment horizontal="left" indent="2"/>
    </xf>
    <xf numFmtId="0" fontId="11" fillId="2" borderId="0" xfId="2" applyFont="1" applyFill="1" applyBorder="1" applyAlignment="1">
      <alignment horizontal="left"/>
    </xf>
    <xf numFmtId="166" fontId="30" fillId="2" borderId="0" xfId="2" applyNumberFormat="1" applyFont="1" applyFill="1" applyBorder="1" applyAlignment="1">
      <alignment horizontal="center"/>
    </xf>
    <xf numFmtId="170" fontId="11" fillId="2" borderId="3" xfId="6" applyFont="1" applyFill="1" applyBorder="1" applyAlignment="1">
      <alignment horizontal="right"/>
    </xf>
    <xf numFmtId="170" fontId="11" fillId="2" borderId="0" xfId="6" applyFont="1" applyFill="1" applyBorder="1" applyAlignment="1">
      <alignment horizontal="right"/>
    </xf>
    <xf numFmtId="2" fontId="32" fillId="2" borderId="0" xfId="2" applyNumberFormat="1" applyFont="1" applyFill="1" applyBorder="1" applyAlignment="1">
      <alignment horizontal="left" indent="6"/>
    </xf>
    <xf numFmtId="0" fontId="27" fillId="2" borderId="0" xfId="2" applyFont="1" applyFill="1" applyAlignment="1">
      <alignment horizontal="left" indent="6"/>
    </xf>
    <xf numFmtId="0" fontId="24" fillId="2" borderId="0" xfId="2" applyFont="1" applyFill="1" applyAlignment="1">
      <alignment horizontal="left"/>
    </xf>
    <xf numFmtId="0" fontId="28" fillId="2" borderId="0" xfId="2" applyFont="1" applyFill="1" applyAlignment="1">
      <alignment horizontal="left"/>
    </xf>
    <xf numFmtId="0" fontId="11" fillId="2" borderId="0" xfId="2" applyFont="1" applyFill="1" applyBorder="1" applyAlignment="1">
      <alignment horizontal="right"/>
    </xf>
    <xf numFmtId="0" fontId="29" fillId="2" borderId="0" xfId="2" applyFont="1" applyFill="1" applyAlignment="1">
      <alignment horizontal="center"/>
    </xf>
    <xf numFmtId="4" fontId="29" fillId="2" borderId="0" xfId="2" applyNumberFormat="1" applyFont="1" applyFill="1" applyAlignment="1">
      <alignment horizontal="left"/>
    </xf>
    <xf numFmtId="0" fontId="25" fillId="2" borderId="0" xfId="2" applyFont="1" applyFill="1" applyAlignment="1">
      <alignment horizontal="center"/>
    </xf>
    <xf numFmtId="169" fontId="11" fillId="2" borderId="0" xfId="5" applyNumberFormat="1" applyFont="1" applyFill="1" applyBorder="1" applyAlignment="1">
      <alignment horizontal="left" indent="4"/>
    </xf>
    <xf numFmtId="0" fontId="11" fillId="2" borderId="0" xfId="2" applyFont="1" applyFill="1" applyAlignment="1">
      <alignment horizontal="left" indent="16"/>
    </xf>
    <xf numFmtId="0" fontId="26" fillId="2" borderId="0" xfId="2" applyFont="1" applyFill="1" applyAlignment="1">
      <alignment horizontal="center"/>
    </xf>
    <xf numFmtId="4" fontId="11" fillId="2" borderId="0" xfId="2" quotePrefix="1" applyNumberFormat="1" applyFont="1" applyFill="1" applyBorder="1" applyAlignment="1">
      <alignment horizontal="left" indent="7"/>
    </xf>
    <xf numFmtId="4" fontId="18" fillId="2" borderId="1" xfId="2" applyNumberFormat="1" applyFont="1" applyFill="1" applyBorder="1" applyAlignment="1">
      <alignment horizontal="center" vertical="center" wrapText="1"/>
    </xf>
    <xf numFmtId="4" fontId="18" fillId="2" borderId="14" xfId="2" applyNumberFormat="1" applyFont="1" applyFill="1" applyBorder="1" applyAlignment="1">
      <alignment horizontal="center" vertical="center" wrapText="1"/>
    </xf>
    <xf numFmtId="0" fontId="11" fillId="2" borderId="0" xfId="2" applyFont="1" applyFill="1" applyAlignment="1">
      <alignment horizontal="right"/>
    </xf>
    <xf numFmtId="2" fontId="11" fillId="2" borderId="6" xfId="2" applyNumberFormat="1" applyFont="1" applyFill="1" applyBorder="1" applyAlignment="1">
      <alignment horizontal="center"/>
    </xf>
    <xf numFmtId="2" fontId="12" fillId="2" borderId="1" xfId="2" applyNumberFormat="1" applyFont="1" applyFill="1" applyBorder="1" applyAlignment="1">
      <alignment horizontal="center"/>
    </xf>
    <xf numFmtId="0" fontId="17" fillId="0" borderId="8" xfId="2" applyFont="1" applyBorder="1" applyAlignment="1">
      <alignment horizontal="left" vertical="center" wrapText="1"/>
    </xf>
    <xf numFmtId="0" fontId="17" fillId="0" borderId="9" xfId="2" applyFont="1" applyBorder="1" applyAlignment="1">
      <alignment horizontal="left" vertical="center" wrapText="1"/>
    </xf>
    <xf numFmtId="0" fontId="17" fillId="0" borderId="10" xfId="2" applyFont="1" applyBorder="1" applyAlignment="1">
      <alignment horizontal="left" vertical="center" wrapText="1"/>
    </xf>
    <xf numFmtId="0" fontId="17" fillId="0" borderId="11" xfId="2" applyFont="1" applyBorder="1" applyAlignment="1">
      <alignment horizontal="left" vertical="center" wrapText="1"/>
    </xf>
    <xf numFmtId="0" fontId="17" fillId="0" borderId="12" xfId="2" applyFont="1" applyBorder="1" applyAlignment="1">
      <alignment horizontal="left" vertical="center" wrapText="1"/>
    </xf>
    <xf numFmtId="0" fontId="17" fillId="0" borderId="13" xfId="2" applyFont="1" applyBorder="1" applyAlignment="1">
      <alignment horizontal="left" vertical="center" wrapText="1"/>
    </xf>
    <xf numFmtId="0" fontId="17" fillId="2" borderId="0" xfId="2" applyFont="1" applyFill="1" applyBorder="1" applyAlignment="1">
      <alignment horizontal="left" vertical="center" wrapText="1" indent="6"/>
    </xf>
    <xf numFmtId="2" fontId="18" fillId="2" borderId="1" xfId="2" applyNumberFormat="1" applyFont="1" applyFill="1" applyBorder="1" applyAlignment="1">
      <alignment horizontal="center"/>
    </xf>
    <xf numFmtId="165" fontId="11" fillId="2" borderId="0" xfId="2" applyNumberFormat="1" applyFont="1" applyFill="1" applyAlignment="1">
      <alignment horizontal="center"/>
    </xf>
    <xf numFmtId="0" fontId="11" fillId="2" borderId="0" xfId="2" applyFont="1" applyFill="1" applyBorder="1" applyAlignment="1">
      <alignment horizontal="center"/>
    </xf>
    <xf numFmtId="2" fontId="11" fillId="2" borderId="0" xfId="2" applyNumberFormat="1" applyFont="1" applyFill="1" applyBorder="1" applyAlignment="1">
      <alignment horizontal="center"/>
    </xf>
    <xf numFmtId="2" fontId="11" fillId="2" borderId="7" xfId="2" applyNumberFormat="1" applyFont="1" applyFill="1" applyBorder="1" applyAlignment="1">
      <alignment horizontal="center"/>
    </xf>
    <xf numFmtId="0" fontId="11" fillId="2" borderId="5" xfId="2" applyFont="1" applyFill="1" applyBorder="1" applyAlignment="1">
      <alignment horizontal="left" indent="3"/>
    </xf>
    <xf numFmtId="165" fontId="11" fillId="2" borderId="5" xfId="2" applyNumberFormat="1" applyFont="1" applyFill="1" applyBorder="1" applyAlignment="1">
      <alignment horizontal="center"/>
    </xf>
    <xf numFmtId="4" fontId="11" fillId="2" borderId="0" xfId="2" applyNumberFormat="1" applyFont="1" applyFill="1" applyAlignment="1">
      <alignment horizontal="left"/>
    </xf>
    <xf numFmtId="0" fontId="17" fillId="2" borderId="0" xfId="2" applyFont="1" applyFill="1" applyAlignment="1">
      <alignment horizontal="center"/>
    </xf>
    <xf numFmtId="7" fontId="10" fillId="2" borderId="0" xfId="2" applyNumberFormat="1" applyFill="1" applyBorder="1" applyAlignment="1">
      <alignment horizontal="center"/>
    </xf>
    <xf numFmtId="0" fontId="17" fillId="2" borderId="0" xfId="2" applyFont="1" applyFill="1" applyAlignment="1">
      <alignment horizontal="left"/>
    </xf>
    <xf numFmtId="166" fontId="17" fillId="2" borderId="0" xfId="2" applyNumberFormat="1" applyFont="1" applyFill="1" applyAlignment="1">
      <alignment horizontal="left"/>
    </xf>
    <xf numFmtId="0" fontId="11" fillId="2" borderId="0" xfId="2" applyFont="1" applyFill="1" applyAlignment="1">
      <alignment horizontal="left" wrapText="1"/>
    </xf>
    <xf numFmtId="0" fontId="12" fillId="2" borderId="0" xfId="2" applyFont="1" applyFill="1" applyAlignment="1">
      <alignment horizontal="center" wrapText="1"/>
    </xf>
    <xf numFmtId="165" fontId="11" fillId="2" borderId="0" xfId="2" applyNumberFormat="1" applyFont="1" applyFill="1" applyAlignment="1">
      <alignment horizontal="center" wrapText="1"/>
    </xf>
    <xf numFmtId="0" fontId="13" fillId="2" borderId="3" xfId="2" applyFont="1" applyFill="1" applyBorder="1" applyAlignment="1">
      <alignment horizontal="left"/>
    </xf>
    <xf numFmtId="0" fontId="13" fillId="2" borderId="0" xfId="2" applyFont="1" applyFill="1" applyBorder="1" applyAlignment="1">
      <alignment horizontal="left"/>
    </xf>
    <xf numFmtId="0" fontId="13" fillId="2" borderId="0" xfId="2" applyFont="1" applyFill="1" applyAlignment="1">
      <alignment horizontal="left"/>
    </xf>
    <xf numFmtId="0" fontId="14" fillId="2" borderId="0" xfId="2" applyFont="1" applyFill="1" applyAlignment="1">
      <alignment horizontal="center"/>
    </xf>
    <xf numFmtId="0" fontId="11" fillId="2" borderId="0" xfId="2" applyFont="1" applyFill="1" applyAlignment="1">
      <alignment horizontal="center"/>
    </xf>
    <xf numFmtId="4" fontId="11" fillId="2" borderId="0" xfId="2" applyNumberFormat="1" applyFont="1" applyFill="1" applyAlignment="1">
      <alignment horizontal="left" indent="2"/>
    </xf>
    <xf numFmtId="4" fontId="16" fillId="2" borderId="0" xfId="2" applyNumberFormat="1" applyFont="1" applyFill="1" applyAlignment="1">
      <alignment horizontal="left"/>
    </xf>
    <xf numFmtId="0" fontId="11" fillId="2" borderId="4" xfId="2" quotePrefix="1" applyFont="1" applyFill="1" applyBorder="1" applyAlignment="1">
      <alignment horizontal="left" indent="2"/>
    </xf>
    <xf numFmtId="0" fontId="12" fillId="2" borderId="4" xfId="2" quotePrefix="1" applyFont="1" applyFill="1" applyBorder="1" applyAlignment="1">
      <alignment horizontal="center"/>
    </xf>
    <xf numFmtId="165" fontId="11" fillId="2" borderId="4" xfId="2" quotePrefix="1" applyNumberFormat="1" applyFont="1" applyFill="1" applyBorder="1" applyAlignment="1">
      <alignment horizontal="center"/>
    </xf>
    <xf numFmtId="0" fontId="15" fillId="0" borderId="0" xfId="43924" applyFont="1" applyAlignment="1">
      <alignment horizontal="center"/>
    </xf>
    <xf numFmtId="0" fontId="11" fillId="0" borderId="0" xfId="2" applyFont="1" applyAlignment="1">
      <alignment horizontal="center"/>
    </xf>
  </cellXfs>
  <cellStyles count="43928">
    <cellStyle name="20% - Accent1" xfId="811" builtinId="30" customBuiltin="1"/>
    <cellStyle name="20% - Accent1 10" xfId="16987"/>
    <cellStyle name="20% - Accent1 10 2" xfId="38926"/>
    <cellStyle name="20% - Accent1 11" xfId="22769"/>
    <cellStyle name="20% - Accent1 2" xfId="12"/>
    <cellStyle name="20% - Accent1 2 10" xfId="1247"/>
    <cellStyle name="20% - Accent1 2 10 2" xfId="8734"/>
    <cellStyle name="20% - Accent1 2 10 2 2" xfId="14516"/>
    <cellStyle name="20% - Accent1 2 10 2 2 2" xfId="36456"/>
    <cellStyle name="20% - Accent1 2 10 2 3" xfId="20299"/>
    <cellStyle name="20% - Accent1 2 10 2 3 2" xfId="42238"/>
    <cellStyle name="20% - Accent1 2 10 2 4" xfId="30674"/>
    <cellStyle name="20% - Accent1 2 10 3" xfId="5843"/>
    <cellStyle name="20% - Accent1 2 10 3 2" xfId="27783"/>
    <cellStyle name="20% - Accent1 2 10 4" xfId="11625"/>
    <cellStyle name="20% - Accent1 2 10 4 2" xfId="33565"/>
    <cellStyle name="20% - Accent1 2 10 5" xfId="17408"/>
    <cellStyle name="20% - Accent1 2 10 5 2" xfId="39347"/>
    <cellStyle name="20% - Accent1 2 10 6" xfId="23190"/>
    <cellStyle name="20% - Accent1 2 11" xfId="4641"/>
    <cellStyle name="20% - Accent1 2 11 2" xfId="13315"/>
    <cellStyle name="20% - Accent1 2 11 2 2" xfId="35255"/>
    <cellStyle name="20% - Accent1 2 11 3" xfId="19098"/>
    <cellStyle name="20% - Accent1 2 11 3 2" xfId="41037"/>
    <cellStyle name="20% - Accent1 2 11 4" xfId="26582"/>
    <cellStyle name="20% - Accent1 2 12" xfId="7533"/>
    <cellStyle name="20% - Accent1 2 12 2" xfId="29473"/>
    <cellStyle name="20% - Accent1 2 13" xfId="2951"/>
    <cellStyle name="20% - Accent1 2 13 2" xfId="24892"/>
    <cellStyle name="20% - Accent1 2 14" xfId="10424"/>
    <cellStyle name="20% - Accent1 2 14 2" xfId="32364"/>
    <cellStyle name="20% - Accent1 2 15" xfId="16207"/>
    <cellStyle name="20% - Accent1 2 15 2" xfId="38146"/>
    <cellStyle name="20% - Accent1 2 16" xfId="21989"/>
    <cellStyle name="20% - Accent1 2 2" xfId="13"/>
    <cellStyle name="20% - Accent1 2 2 10" xfId="4642"/>
    <cellStyle name="20% - Accent1 2 2 10 2" xfId="13316"/>
    <cellStyle name="20% - Accent1 2 2 10 2 2" xfId="35256"/>
    <cellStyle name="20% - Accent1 2 2 10 3" xfId="19099"/>
    <cellStyle name="20% - Accent1 2 2 10 3 2" xfId="41038"/>
    <cellStyle name="20% - Accent1 2 2 10 4" xfId="26583"/>
    <cellStyle name="20% - Accent1 2 2 11" xfId="7534"/>
    <cellStyle name="20% - Accent1 2 2 11 2" xfId="29474"/>
    <cellStyle name="20% - Accent1 2 2 12" xfId="2985"/>
    <cellStyle name="20% - Accent1 2 2 12 2" xfId="24926"/>
    <cellStyle name="20% - Accent1 2 2 13" xfId="10425"/>
    <cellStyle name="20% - Accent1 2 2 13 2" xfId="32365"/>
    <cellStyle name="20% - Accent1 2 2 14" xfId="16208"/>
    <cellStyle name="20% - Accent1 2 2 14 2" xfId="38147"/>
    <cellStyle name="20% - Accent1 2 2 15" xfId="21990"/>
    <cellStyle name="20% - Accent1 2 2 2" xfId="14"/>
    <cellStyle name="20% - Accent1 2 2 2 10" xfId="7535"/>
    <cellStyle name="20% - Accent1 2 2 2 10 2" xfId="29475"/>
    <cellStyle name="20% - Accent1 2 2 2 11" xfId="2986"/>
    <cellStyle name="20% - Accent1 2 2 2 11 2" xfId="24927"/>
    <cellStyle name="20% - Accent1 2 2 2 12" xfId="10426"/>
    <cellStyle name="20% - Accent1 2 2 2 12 2" xfId="32366"/>
    <cellStyle name="20% - Accent1 2 2 2 13" xfId="16209"/>
    <cellStyle name="20% - Accent1 2 2 2 13 2" xfId="38148"/>
    <cellStyle name="20% - Accent1 2 2 2 14" xfId="21991"/>
    <cellStyle name="20% - Accent1 2 2 2 2" xfId="15"/>
    <cellStyle name="20% - Accent1 2 2 2 2 10" xfId="10427"/>
    <cellStyle name="20% - Accent1 2 2 2 2 10 2" xfId="32367"/>
    <cellStyle name="20% - Accent1 2 2 2 2 11" xfId="16210"/>
    <cellStyle name="20% - Accent1 2 2 2 2 11 2" xfId="38149"/>
    <cellStyle name="20% - Accent1 2 2 2 2 12" xfId="21992"/>
    <cellStyle name="20% - Accent1 2 2 2 2 2" xfId="16"/>
    <cellStyle name="20% - Accent1 2 2 2 2 2 10" xfId="16211"/>
    <cellStyle name="20% - Accent1 2 2 2 2 2 10 2" xfId="38150"/>
    <cellStyle name="20% - Accent1 2 2 2 2 2 11" xfId="21993"/>
    <cellStyle name="20% - Accent1 2 2 2 2 2 2" xfId="17"/>
    <cellStyle name="20% - Accent1 2 2 2 2 2 2 2" xfId="1754"/>
    <cellStyle name="20% - Accent1 2 2 2 2 2 2 2 2" xfId="9240"/>
    <cellStyle name="20% - Accent1 2 2 2 2 2 2 2 2 2" xfId="15022"/>
    <cellStyle name="20% - Accent1 2 2 2 2 2 2 2 2 2 2" xfId="36962"/>
    <cellStyle name="20% - Accent1 2 2 2 2 2 2 2 2 3" xfId="20805"/>
    <cellStyle name="20% - Accent1 2 2 2 2 2 2 2 2 3 2" xfId="42744"/>
    <cellStyle name="20% - Accent1 2 2 2 2 2 2 2 2 4" xfId="31180"/>
    <cellStyle name="20% - Accent1 2 2 2 2 2 2 2 3" xfId="6349"/>
    <cellStyle name="20% - Accent1 2 2 2 2 2 2 2 3 2" xfId="28289"/>
    <cellStyle name="20% - Accent1 2 2 2 2 2 2 2 4" xfId="12131"/>
    <cellStyle name="20% - Accent1 2 2 2 2 2 2 2 4 2" xfId="34071"/>
    <cellStyle name="20% - Accent1 2 2 2 2 2 2 2 5" xfId="17914"/>
    <cellStyle name="20% - Accent1 2 2 2 2 2 2 2 5 2" xfId="39853"/>
    <cellStyle name="20% - Accent1 2 2 2 2 2 2 2 6" xfId="23696"/>
    <cellStyle name="20% - Accent1 2 2 2 2 2 2 3" xfId="4646"/>
    <cellStyle name="20% - Accent1 2 2 2 2 2 2 3 2" xfId="13320"/>
    <cellStyle name="20% - Accent1 2 2 2 2 2 2 3 2 2" xfId="35260"/>
    <cellStyle name="20% - Accent1 2 2 2 2 2 2 3 3" xfId="19103"/>
    <cellStyle name="20% - Accent1 2 2 2 2 2 2 3 3 2" xfId="41042"/>
    <cellStyle name="20% - Accent1 2 2 2 2 2 2 3 4" xfId="26587"/>
    <cellStyle name="20% - Accent1 2 2 2 2 2 2 4" xfId="7538"/>
    <cellStyle name="20% - Accent1 2 2 2 2 2 2 4 2" xfId="29478"/>
    <cellStyle name="20% - Accent1 2 2 2 2 2 2 5" xfId="3457"/>
    <cellStyle name="20% - Accent1 2 2 2 2 2 2 5 2" xfId="25398"/>
    <cellStyle name="20% - Accent1 2 2 2 2 2 2 6" xfId="10429"/>
    <cellStyle name="20% - Accent1 2 2 2 2 2 2 6 2" xfId="32369"/>
    <cellStyle name="20% - Accent1 2 2 2 2 2 2 7" xfId="16212"/>
    <cellStyle name="20% - Accent1 2 2 2 2 2 2 7 2" xfId="38151"/>
    <cellStyle name="20% - Accent1 2 2 2 2 2 2 8" xfId="21994"/>
    <cellStyle name="20% - Accent1 2 2 2 2 2 3" xfId="917"/>
    <cellStyle name="20% - Accent1 2 2 2 2 2 3 2" xfId="2621"/>
    <cellStyle name="20% - Accent1 2 2 2 2 2 3 2 2" xfId="10107"/>
    <cellStyle name="20% - Accent1 2 2 2 2 2 3 2 2 2" xfId="15889"/>
    <cellStyle name="20% - Accent1 2 2 2 2 2 3 2 2 2 2" xfId="37829"/>
    <cellStyle name="20% - Accent1 2 2 2 2 2 3 2 2 3" xfId="21672"/>
    <cellStyle name="20% - Accent1 2 2 2 2 2 3 2 2 3 2" xfId="43611"/>
    <cellStyle name="20% - Accent1 2 2 2 2 2 3 2 2 4" xfId="32047"/>
    <cellStyle name="20% - Accent1 2 2 2 2 2 3 2 3" xfId="7216"/>
    <cellStyle name="20% - Accent1 2 2 2 2 2 3 2 3 2" xfId="29156"/>
    <cellStyle name="20% - Accent1 2 2 2 2 2 3 2 4" xfId="12998"/>
    <cellStyle name="20% - Accent1 2 2 2 2 2 3 2 4 2" xfId="34938"/>
    <cellStyle name="20% - Accent1 2 2 2 2 2 3 2 5" xfId="18781"/>
    <cellStyle name="20% - Accent1 2 2 2 2 2 3 2 5 2" xfId="40720"/>
    <cellStyle name="20% - Accent1 2 2 2 2 2 3 2 6" xfId="24563"/>
    <cellStyle name="20% - Accent1 2 2 2 2 2 3 3" xfId="5513"/>
    <cellStyle name="20% - Accent1 2 2 2 2 2 3 3 2" xfId="14187"/>
    <cellStyle name="20% - Accent1 2 2 2 2 2 3 3 2 2" xfId="36127"/>
    <cellStyle name="20% - Accent1 2 2 2 2 2 3 3 3" xfId="19970"/>
    <cellStyle name="20% - Accent1 2 2 2 2 2 3 3 3 2" xfId="41909"/>
    <cellStyle name="20% - Accent1 2 2 2 2 2 3 3 4" xfId="27454"/>
    <cellStyle name="20% - Accent1 2 2 2 2 2 3 4" xfId="8405"/>
    <cellStyle name="20% - Accent1 2 2 2 2 2 3 4 2" xfId="30345"/>
    <cellStyle name="20% - Accent1 2 2 2 2 2 3 5" xfId="4324"/>
    <cellStyle name="20% - Accent1 2 2 2 2 2 3 5 2" xfId="26265"/>
    <cellStyle name="20% - Accent1 2 2 2 2 2 3 6" xfId="11296"/>
    <cellStyle name="20% - Accent1 2 2 2 2 2 3 6 2" xfId="33236"/>
    <cellStyle name="20% - Accent1 2 2 2 2 2 3 7" xfId="17079"/>
    <cellStyle name="20% - Accent1 2 2 2 2 2 3 7 2" xfId="39018"/>
    <cellStyle name="20% - Accent1 2 2 2 2 2 3 8" xfId="22861"/>
    <cellStyle name="20% - Accent1 2 2 2 2 2 4" xfId="1753"/>
    <cellStyle name="20% - Accent1 2 2 2 2 2 4 2" xfId="6348"/>
    <cellStyle name="20% - Accent1 2 2 2 2 2 4 2 2" xfId="15021"/>
    <cellStyle name="20% - Accent1 2 2 2 2 2 4 2 2 2" xfId="36961"/>
    <cellStyle name="20% - Accent1 2 2 2 2 2 4 2 3" xfId="20804"/>
    <cellStyle name="20% - Accent1 2 2 2 2 2 4 2 3 2" xfId="42743"/>
    <cellStyle name="20% - Accent1 2 2 2 2 2 4 2 4" xfId="28288"/>
    <cellStyle name="20% - Accent1 2 2 2 2 2 4 3" xfId="9239"/>
    <cellStyle name="20% - Accent1 2 2 2 2 2 4 3 2" xfId="31179"/>
    <cellStyle name="20% - Accent1 2 2 2 2 2 4 4" xfId="3456"/>
    <cellStyle name="20% - Accent1 2 2 2 2 2 4 4 2" xfId="25397"/>
    <cellStyle name="20% - Accent1 2 2 2 2 2 4 5" xfId="12130"/>
    <cellStyle name="20% - Accent1 2 2 2 2 2 4 5 2" xfId="34070"/>
    <cellStyle name="20% - Accent1 2 2 2 2 2 4 6" xfId="17913"/>
    <cellStyle name="20% - Accent1 2 2 2 2 2 4 6 2" xfId="39852"/>
    <cellStyle name="20% - Accent1 2 2 2 2 2 4 7" xfId="23695"/>
    <cellStyle name="20% - Accent1 2 2 2 2 2 5" xfId="1363"/>
    <cellStyle name="20% - Accent1 2 2 2 2 2 5 2" xfId="8849"/>
    <cellStyle name="20% - Accent1 2 2 2 2 2 5 2 2" xfId="14631"/>
    <cellStyle name="20% - Accent1 2 2 2 2 2 5 2 2 2" xfId="36571"/>
    <cellStyle name="20% - Accent1 2 2 2 2 2 5 2 3" xfId="20414"/>
    <cellStyle name="20% - Accent1 2 2 2 2 2 5 2 3 2" xfId="42353"/>
    <cellStyle name="20% - Accent1 2 2 2 2 2 5 2 4" xfId="30789"/>
    <cellStyle name="20% - Accent1 2 2 2 2 2 5 3" xfId="5958"/>
    <cellStyle name="20% - Accent1 2 2 2 2 2 5 3 2" xfId="27898"/>
    <cellStyle name="20% - Accent1 2 2 2 2 2 5 4" xfId="11740"/>
    <cellStyle name="20% - Accent1 2 2 2 2 2 5 4 2" xfId="33680"/>
    <cellStyle name="20% - Accent1 2 2 2 2 2 5 5" xfId="17523"/>
    <cellStyle name="20% - Accent1 2 2 2 2 2 5 5 2" xfId="39462"/>
    <cellStyle name="20% - Accent1 2 2 2 2 2 5 6" xfId="23305"/>
    <cellStyle name="20% - Accent1 2 2 2 2 2 6" xfId="4645"/>
    <cellStyle name="20% - Accent1 2 2 2 2 2 6 2" xfId="13319"/>
    <cellStyle name="20% - Accent1 2 2 2 2 2 6 2 2" xfId="35259"/>
    <cellStyle name="20% - Accent1 2 2 2 2 2 6 3" xfId="19102"/>
    <cellStyle name="20% - Accent1 2 2 2 2 2 6 3 2" xfId="41041"/>
    <cellStyle name="20% - Accent1 2 2 2 2 2 6 4" xfId="26586"/>
    <cellStyle name="20% - Accent1 2 2 2 2 2 7" xfId="7537"/>
    <cellStyle name="20% - Accent1 2 2 2 2 2 7 2" xfId="29477"/>
    <cellStyle name="20% - Accent1 2 2 2 2 2 8" xfId="3066"/>
    <cellStyle name="20% - Accent1 2 2 2 2 2 8 2" xfId="25007"/>
    <cellStyle name="20% - Accent1 2 2 2 2 2 9" xfId="10428"/>
    <cellStyle name="20% - Accent1 2 2 2 2 2 9 2" xfId="32368"/>
    <cellStyle name="20% - Accent1 2 2 2 2 3" xfId="18"/>
    <cellStyle name="20% - Accent1 2 2 2 2 3 2" xfId="1755"/>
    <cellStyle name="20% - Accent1 2 2 2 2 3 2 2" xfId="9241"/>
    <cellStyle name="20% - Accent1 2 2 2 2 3 2 2 2" xfId="15023"/>
    <cellStyle name="20% - Accent1 2 2 2 2 3 2 2 2 2" xfId="36963"/>
    <cellStyle name="20% - Accent1 2 2 2 2 3 2 2 3" xfId="20806"/>
    <cellStyle name="20% - Accent1 2 2 2 2 3 2 2 3 2" xfId="42745"/>
    <cellStyle name="20% - Accent1 2 2 2 2 3 2 2 4" xfId="31181"/>
    <cellStyle name="20% - Accent1 2 2 2 2 3 2 3" xfId="6350"/>
    <cellStyle name="20% - Accent1 2 2 2 2 3 2 3 2" xfId="28290"/>
    <cellStyle name="20% - Accent1 2 2 2 2 3 2 4" xfId="12132"/>
    <cellStyle name="20% - Accent1 2 2 2 2 3 2 4 2" xfId="34072"/>
    <cellStyle name="20% - Accent1 2 2 2 2 3 2 5" xfId="17915"/>
    <cellStyle name="20% - Accent1 2 2 2 2 3 2 5 2" xfId="39854"/>
    <cellStyle name="20% - Accent1 2 2 2 2 3 2 6" xfId="23697"/>
    <cellStyle name="20% - Accent1 2 2 2 2 3 3" xfId="4647"/>
    <cellStyle name="20% - Accent1 2 2 2 2 3 3 2" xfId="13321"/>
    <cellStyle name="20% - Accent1 2 2 2 2 3 3 2 2" xfId="35261"/>
    <cellStyle name="20% - Accent1 2 2 2 2 3 3 3" xfId="19104"/>
    <cellStyle name="20% - Accent1 2 2 2 2 3 3 3 2" xfId="41043"/>
    <cellStyle name="20% - Accent1 2 2 2 2 3 3 4" xfId="26588"/>
    <cellStyle name="20% - Accent1 2 2 2 2 3 4" xfId="7539"/>
    <cellStyle name="20% - Accent1 2 2 2 2 3 4 2" xfId="29479"/>
    <cellStyle name="20% - Accent1 2 2 2 2 3 5" xfId="3458"/>
    <cellStyle name="20% - Accent1 2 2 2 2 3 5 2" xfId="25399"/>
    <cellStyle name="20% - Accent1 2 2 2 2 3 6" xfId="10430"/>
    <cellStyle name="20% - Accent1 2 2 2 2 3 6 2" xfId="32370"/>
    <cellStyle name="20% - Accent1 2 2 2 2 3 7" xfId="16213"/>
    <cellStyle name="20% - Accent1 2 2 2 2 3 7 2" xfId="38152"/>
    <cellStyle name="20% - Accent1 2 2 2 2 3 8" xfId="21995"/>
    <cellStyle name="20% - Accent1 2 2 2 2 4" xfId="916"/>
    <cellStyle name="20% - Accent1 2 2 2 2 4 2" xfId="2620"/>
    <cellStyle name="20% - Accent1 2 2 2 2 4 2 2" xfId="10106"/>
    <cellStyle name="20% - Accent1 2 2 2 2 4 2 2 2" xfId="15888"/>
    <cellStyle name="20% - Accent1 2 2 2 2 4 2 2 2 2" xfId="37828"/>
    <cellStyle name="20% - Accent1 2 2 2 2 4 2 2 3" xfId="21671"/>
    <cellStyle name="20% - Accent1 2 2 2 2 4 2 2 3 2" xfId="43610"/>
    <cellStyle name="20% - Accent1 2 2 2 2 4 2 2 4" xfId="32046"/>
    <cellStyle name="20% - Accent1 2 2 2 2 4 2 3" xfId="7215"/>
    <cellStyle name="20% - Accent1 2 2 2 2 4 2 3 2" xfId="29155"/>
    <cellStyle name="20% - Accent1 2 2 2 2 4 2 4" xfId="12997"/>
    <cellStyle name="20% - Accent1 2 2 2 2 4 2 4 2" xfId="34937"/>
    <cellStyle name="20% - Accent1 2 2 2 2 4 2 5" xfId="18780"/>
    <cellStyle name="20% - Accent1 2 2 2 2 4 2 5 2" xfId="40719"/>
    <cellStyle name="20% - Accent1 2 2 2 2 4 2 6" xfId="24562"/>
    <cellStyle name="20% - Accent1 2 2 2 2 4 3" xfId="5512"/>
    <cellStyle name="20% - Accent1 2 2 2 2 4 3 2" xfId="14186"/>
    <cellStyle name="20% - Accent1 2 2 2 2 4 3 2 2" xfId="36126"/>
    <cellStyle name="20% - Accent1 2 2 2 2 4 3 3" xfId="19969"/>
    <cellStyle name="20% - Accent1 2 2 2 2 4 3 3 2" xfId="41908"/>
    <cellStyle name="20% - Accent1 2 2 2 2 4 3 4" xfId="27453"/>
    <cellStyle name="20% - Accent1 2 2 2 2 4 4" xfId="8404"/>
    <cellStyle name="20% - Accent1 2 2 2 2 4 4 2" xfId="30344"/>
    <cellStyle name="20% - Accent1 2 2 2 2 4 5" xfId="4323"/>
    <cellStyle name="20% - Accent1 2 2 2 2 4 5 2" xfId="26264"/>
    <cellStyle name="20% - Accent1 2 2 2 2 4 6" xfId="11295"/>
    <cellStyle name="20% - Accent1 2 2 2 2 4 6 2" xfId="33235"/>
    <cellStyle name="20% - Accent1 2 2 2 2 4 7" xfId="17078"/>
    <cellStyle name="20% - Accent1 2 2 2 2 4 7 2" xfId="39017"/>
    <cellStyle name="20% - Accent1 2 2 2 2 4 8" xfId="22860"/>
    <cellStyle name="20% - Accent1 2 2 2 2 5" xfId="1752"/>
    <cellStyle name="20% - Accent1 2 2 2 2 5 2" xfId="6347"/>
    <cellStyle name="20% - Accent1 2 2 2 2 5 2 2" xfId="15020"/>
    <cellStyle name="20% - Accent1 2 2 2 2 5 2 2 2" xfId="36960"/>
    <cellStyle name="20% - Accent1 2 2 2 2 5 2 3" xfId="20803"/>
    <cellStyle name="20% - Accent1 2 2 2 2 5 2 3 2" xfId="42742"/>
    <cellStyle name="20% - Accent1 2 2 2 2 5 2 4" xfId="28287"/>
    <cellStyle name="20% - Accent1 2 2 2 2 5 3" xfId="9238"/>
    <cellStyle name="20% - Accent1 2 2 2 2 5 3 2" xfId="31178"/>
    <cellStyle name="20% - Accent1 2 2 2 2 5 4" xfId="3455"/>
    <cellStyle name="20% - Accent1 2 2 2 2 5 4 2" xfId="25396"/>
    <cellStyle name="20% - Accent1 2 2 2 2 5 5" xfId="12129"/>
    <cellStyle name="20% - Accent1 2 2 2 2 5 5 2" xfId="34069"/>
    <cellStyle name="20% - Accent1 2 2 2 2 5 6" xfId="17912"/>
    <cellStyle name="20% - Accent1 2 2 2 2 5 6 2" xfId="39851"/>
    <cellStyle name="20% - Accent1 2 2 2 2 5 7" xfId="23694"/>
    <cellStyle name="20% - Accent1 2 2 2 2 6" xfId="1362"/>
    <cellStyle name="20% - Accent1 2 2 2 2 6 2" xfId="8848"/>
    <cellStyle name="20% - Accent1 2 2 2 2 6 2 2" xfId="14630"/>
    <cellStyle name="20% - Accent1 2 2 2 2 6 2 2 2" xfId="36570"/>
    <cellStyle name="20% - Accent1 2 2 2 2 6 2 3" xfId="20413"/>
    <cellStyle name="20% - Accent1 2 2 2 2 6 2 3 2" xfId="42352"/>
    <cellStyle name="20% - Accent1 2 2 2 2 6 2 4" xfId="30788"/>
    <cellStyle name="20% - Accent1 2 2 2 2 6 3" xfId="5957"/>
    <cellStyle name="20% - Accent1 2 2 2 2 6 3 2" xfId="27897"/>
    <cellStyle name="20% - Accent1 2 2 2 2 6 4" xfId="11739"/>
    <cellStyle name="20% - Accent1 2 2 2 2 6 4 2" xfId="33679"/>
    <cellStyle name="20% - Accent1 2 2 2 2 6 5" xfId="17522"/>
    <cellStyle name="20% - Accent1 2 2 2 2 6 5 2" xfId="39461"/>
    <cellStyle name="20% - Accent1 2 2 2 2 6 6" xfId="23304"/>
    <cellStyle name="20% - Accent1 2 2 2 2 7" xfId="4644"/>
    <cellStyle name="20% - Accent1 2 2 2 2 7 2" xfId="13318"/>
    <cellStyle name="20% - Accent1 2 2 2 2 7 2 2" xfId="35258"/>
    <cellStyle name="20% - Accent1 2 2 2 2 7 3" xfId="19101"/>
    <cellStyle name="20% - Accent1 2 2 2 2 7 3 2" xfId="41040"/>
    <cellStyle name="20% - Accent1 2 2 2 2 7 4" xfId="26585"/>
    <cellStyle name="20% - Accent1 2 2 2 2 8" xfId="7536"/>
    <cellStyle name="20% - Accent1 2 2 2 2 8 2" xfId="29476"/>
    <cellStyle name="20% - Accent1 2 2 2 2 9" xfId="3065"/>
    <cellStyle name="20% - Accent1 2 2 2 2 9 2" xfId="25006"/>
    <cellStyle name="20% - Accent1 2 2 2 3" xfId="19"/>
    <cellStyle name="20% - Accent1 2 2 2 3 10" xfId="16214"/>
    <cellStyle name="20% - Accent1 2 2 2 3 10 2" xfId="38153"/>
    <cellStyle name="20% - Accent1 2 2 2 3 11" xfId="21996"/>
    <cellStyle name="20% - Accent1 2 2 2 3 2" xfId="20"/>
    <cellStyle name="20% - Accent1 2 2 2 3 2 2" xfId="1757"/>
    <cellStyle name="20% - Accent1 2 2 2 3 2 2 2" xfId="9243"/>
    <cellStyle name="20% - Accent1 2 2 2 3 2 2 2 2" xfId="15025"/>
    <cellStyle name="20% - Accent1 2 2 2 3 2 2 2 2 2" xfId="36965"/>
    <cellStyle name="20% - Accent1 2 2 2 3 2 2 2 3" xfId="20808"/>
    <cellStyle name="20% - Accent1 2 2 2 3 2 2 2 3 2" xfId="42747"/>
    <cellStyle name="20% - Accent1 2 2 2 3 2 2 2 4" xfId="31183"/>
    <cellStyle name="20% - Accent1 2 2 2 3 2 2 3" xfId="6352"/>
    <cellStyle name="20% - Accent1 2 2 2 3 2 2 3 2" xfId="28292"/>
    <cellStyle name="20% - Accent1 2 2 2 3 2 2 4" xfId="12134"/>
    <cellStyle name="20% - Accent1 2 2 2 3 2 2 4 2" xfId="34074"/>
    <cellStyle name="20% - Accent1 2 2 2 3 2 2 5" xfId="17917"/>
    <cellStyle name="20% - Accent1 2 2 2 3 2 2 5 2" xfId="39856"/>
    <cellStyle name="20% - Accent1 2 2 2 3 2 2 6" xfId="23699"/>
    <cellStyle name="20% - Accent1 2 2 2 3 2 3" xfId="4649"/>
    <cellStyle name="20% - Accent1 2 2 2 3 2 3 2" xfId="13323"/>
    <cellStyle name="20% - Accent1 2 2 2 3 2 3 2 2" xfId="35263"/>
    <cellStyle name="20% - Accent1 2 2 2 3 2 3 3" xfId="19106"/>
    <cellStyle name="20% - Accent1 2 2 2 3 2 3 3 2" xfId="41045"/>
    <cellStyle name="20% - Accent1 2 2 2 3 2 3 4" xfId="26590"/>
    <cellStyle name="20% - Accent1 2 2 2 3 2 4" xfId="7541"/>
    <cellStyle name="20% - Accent1 2 2 2 3 2 4 2" xfId="29481"/>
    <cellStyle name="20% - Accent1 2 2 2 3 2 5" xfId="3460"/>
    <cellStyle name="20% - Accent1 2 2 2 3 2 5 2" xfId="25401"/>
    <cellStyle name="20% - Accent1 2 2 2 3 2 6" xfId="10432"/>
    <cellStyle name="20% - Accent1 2 2 2 3 2 6 2" xfId="32372"/>
    <cellStyle name="20% - Accent1 2 2 2 3 2 7" xfId="16215"/>
    <cellStyle name="20% - Accent1 2 2 2 3 2 7 2" xfId="38154"/>
    <cellStyle name="20% - Accent1 2 2 2 3 2 8" xfId="21997"/>
    <cellStyle name="20% - Accent1 2 2 2 3 3" xfId="918"/>
    <cellStyle name="20% - Accent1 2 2 2 3 3 2" xfId="2622"/>
    <cellStyle name="20% - Accent1 2 2 2 3 3 2 2" xfId="10108"/>
    <cellStyle name="20% - Accent1 2 2 2 3 3 2 2 2" xfId="15890"/>
    <cellStyle name="20% - Accent1 2 2 2 3 3 2 2 2 2" xfId="37830"/>
    <cellStyle name="20% - Accent1 2 2 2 3 3 2 2 3" xfId="21673"/>
    <cellStyle name="20% - Accent1 2 2 2 3 3 2 2 3 2" xfId="43612"/>
    <cellStyle name="20% - Accent1 2 2 2 3 3 2 2 4" xfId="32048"/>
    <cellStyle name="20% - Accent1 2 2 2 3 3 2 3" xfId="7217"/>
    <cellStyle name="20% - Accent1 2 2 2 3 3 2 3 2" xfId="29157"/>
    <cellStyle name="20% - Accent1 2 2 2 3 3 2 4" xfId="12999"/>
    <cellStyle name="20% - Accent1 2 2 2 3 3 2 4 2" xfId="34939"/>
    <cellStyle name="20% - Accent1 2 2 2 3 3 2 5" xfId="18782"/>
    <cellStyle name="20% - Accent1 2 2 2 3 3 2 5 2" xfId="40721"/>
    <cellStyle name="20% - Accent1 2 2 2 3 3 2 6" xfId="24564"/>
    <cellStyle name="20% - Accent1 2 2 2 3 3 3" xfId="5514"/>
    <cellStyle name="20% - Accent1 2 2 2 3 3 3 2" xfId="14188"/>
    <cellStyle name="20% - Accent1 2 2 2 3 3 3 2 2" xfId="36128"/>
    <cellStyle name="20% - Accent1 2 2 2 3 3 3 3" xfId="19971"/>
    <cellStyle name="20% - Accent1 2 2 2 3 3 3 3 2" xfId="41910"/>
    <cellStyle name="20% - Accent1 2 2 2 3 3 3 4" xfId="27455"/>
    <cellStyle name="20% - Accent1 2 2 2 3 3 4" xfId="8406"/>
    <cellStyle name="20% - Accent1 2 2 2 3 3 4 2" xfId="30346"/>
    <cellStyle name="20% - Accent1 2 2 2 3 3 5" xfId="4325"/>
    <cellStyle name="20% - Accent1 2 2 2 3 3 5 2" xfId="26266"/>
    <cellStyle name="20% - Accent1 2 2 2 3 3 6" xfId="11297"/>
    <cellStyle name="20% - Accent1 2 2 2 3 3 6 2" xfId="33237"/>
    <cellStyle name="20% - Accent1 2 2 2 3 3 7" xfId="17080"/>
    <cellStyle name="20% - Accent1 2 2 2 3 3 7 2" xfId="39019"/>
    <cellStyle name="20% - Accent1 2 2 2 3 3 8" xfId="22862"/>
    <cellStyle name="20% - Accent1 2 2 2 3 4" xfId="1756"/>
    <cellStyle name="20% - Accent1 2 2 2 3 4 2" xfId="6351"/>
    <cellStyle name="20% - Accent1 2 2 2 3 4 2 2" xfId="15024"/>
    <cellStyle name="20% - Accent1 2 2 2 3 4 2 2 2" xfId="36964"/>
    <cellStyle name="20% - Accent1 2 2 2 3 4 2 3" xfId="20807"/>
    <cellStyle name="20% - Accent1 2 2 2 3 4 2 3 2" xfId="42746"/>
    <cellStyle name="20% - Accent1 2 2 2 3 4 2 4" xfId="28291"/>
    <cellStyle name="20% - Accent1 2 2 2 3 4 3" xfId="9242"/>
    <cellStyle name="20% - Accent1 2 2 2 3 4 3 2" xfId="31182"/>
    <cellStyle name="20% - Accent1 2 2 2 3 4 4" xfId="3459"/>
    <cellStyle name="20% - Accent1 2 2 2 3 4 4 2" xfId="25400"/>
    <cellStyle name="20% - Accent1 2 2 2 3 4 5" xfId="12133"/>
    <cellStyle name="20% - Accent1 2 2 2 3 4 5 2" xfId="34073"/>
    <cellStyle name="20% - Accent1 2 2 2 3 4 6" xfId="17916"/>
    <cellStyle name="20% - Accent1 2 2 2 3 4 6 2" xfId="39855"/>
    <cellStyle name="20% - Accent1 2 2 2 3 4 7" xfId="23698"/>
    <cellStyle name="20% - Accent1 2 2 2 3 5" xfId="1364"/>
    <cellStyle name="20% - Accent1 2 2 2 3 5 2" xfId="8850"/>
    <cellStyle name="20% - Accent1 2 2 2 3 5 2 2" xfId="14632"/>
    <cellStyle name="20% - Accent1 2 2 2 3 5 2 2 2" xfId="36572"/>
    <cellStyle name="20% - Accent1 2 2 2 3 5 2 3" xfId="20415"/>
    <cellStyle name="20% - Accent1 2 2 2 3 5 2 3 2" xfId="42354"/>
    <cellStyle name="20% - Accent1 2 2 2 3 5 2 4" xfId="30790"/>
    <cellStyle name="20% - Accent1 2 2 2 3 5 3" xfId="5959"/>
    <cellStyle name="20% - Accent1 2 2 2 3 5 3 2" xfId="27899"/>
    <cellStyle name="20% - Accent1 2 2 2 3 5 4" xfId="11741"/>
    <cellStyle name="20% - Accent1 2 2 2 3 5 4 2" xfId="33681"/>
    <cellStyle name="20% - Accent1 2 2 2 3 5 5" xfId="17524"/>
    <cellStyle name="20% - Accent1 2 2 2 3 5 5 2" xfId="39463"/>
    <cellStyle name="20% - Accent1 2 2 2 3 5 6" xfId="23306"/>
    <cellStyle name="20% - Accent1 2 2 2 3 6" xfId="4648"/>
    <cellStyle name="20% - Accent1 2 2 2 3 6 2" xfId="13322"/>
    <cellStyle name="20% - Accent1 2 2 2 3 6 2 2" xfId="35262"/>
    <cellStyle name="20% - Accent1 2 2 2 3 6 3" xfId="19105"/>
    <cellStyle name="20% - Accent1 2 2 2 3 6 3 2" xfId="41044"/>
    <cellStyle name="20% - Accent1 2 2 2 3 6 4" xfId="26589"/>
    <cellStyle name="20% - Accent1 2 2 2 3 7" xfId="7540"/>
    <cellStyle name="20% - Accent1 2 2 2 3 7 2" xfId="29480"/>
    <cellStyle name="20% - Accent1 2 2 2 3 8" xfId="3067"/>
    <cellStyle name="20% - Accent1 2 2 2 3 8 2" xfId="25008"/>
    <cellStyle name="20% - Accent1 2 2 2 3 9" xfId="10431"/>
    <cellStyle name="20% - Accent1 2 2 2 3 9 2" xfId="32371"/>
    <cellStyle name="20% - Accent1 2 2 2 4" xfId="21"/>
    <cellStyle name="20% - Accent1 2 2 2 4 10" xfId="16216"/>
    <cellStyle name="20% - Accent1 2 2 2 4 10 2" xfId="38155"/>
    <cellStyle name="20% - Accent1 2 2 2 4 11" xfId="21998"/>
    <cellStyle name="20% - Accent1 2 2 2 4 2" xfId="22"/>
    <cellStyle name="20% - Accent1 2 2 2 4 2 2" xfId="1759"/>
    <cellStyle name="20% - Accent1 2 2 2 4 2 2 2" xfId="9245"/>
    <cellStyle name="20% - Accent1 2 2 2 4 2 2 2 2" xfId="15027"/>
    <cellStyle name="20% - Accent1 2 2 2 4 2 2 2 2 2" xfId="36967"/>
    <cellStyle name="20% - Accent1 2 2 2 4 2 2 2 3" xfId="20810"/>
    <cellStyle name="20% - Accent1 2 2 2 4 2 2 2 3 2" xfId="42749"/>
    <cellStyle name="20% - Accent1 2 2 2 4 2 2 2 4" xfId="31185"/>
    <cellStyle name="20% - Accent1 2 2 2 4 2 2 3" xfId="6354"/>
    <cellStyle name="20% - Accent1 2 2 2 4 2 2 3 2" xfId="28294"/>
    <cellStyle name="20% - Accent1 2 2 2 4 2 2 4" xfId="12136"/>
    <cellStyle name="20% - Accent1 2 2 2 4 2 2 4 2" xfId="34076"/>
    <cellStyle name="20% - Accent1 2 2 2 4 2 2 5" xfId="17919"/>
    <cellStyle name="20% - Accent1 2 2 2 4 2 2 5 2" xfId="39858"/>
    <cellStyle name="20% - Accent1 2 2 2 4 2 2 6" xfId="23701"/>
    <cellStyle name="20% - Accent1 2 2 2 4 2 3" xfId="4651"/>
    <cellStyle name="20% - Accent1 2 2 2 4 2 3 2" xfId="13325"/>
    <cellStyle name="20% - Accent1 2 2 2 4 2 3 2 2" xfId="35265"/>
    <cellStyle name="20% - Accent1 2 2 2 4 2 3 3" xfId="19108"/>
    <cellStyle name="20% - Accent1 2 2 2 4 2 3 3 2" xfId="41047"/>
    <cellStyle name="20% - Accent1 2 2 2 4 2 3 4" xfId="26592"/>
    <cellStyle name="20% - Accent1 2 2 2 4 2 4" xfId="7543"/>
    <cellStyle name="20% - Accent1 2 2 2 4 2 4 2" xfId="29483"/>
    <cellStyle name="20% - Accent1 2 2 2 4 2 5" xfId="3462"/>
    <cellStyle name="20% - Accent1 2 2 2 4 2 5 2" xfId="25403"/>
    <cellStyle name="20% - Accent1 2 2 2 4 2 6" xfId="10434"/>
    <cellStyle name="20% - Accent1 2 2 2 4 2 6 2" xfId="32374"/>
    <cellStyle name="20% - Accent1 2 2 2 4 2 7" xfId="16217"/>
    <cellStyle name="20% - Accent1 2 2 2 4 2 7 2" xfId="38156"/>
    <cellStyle name="20% - Accent1 2 2 2 4 2 8" xfId="21999"/>
    <cellStyle name="20% - Accent1 2 2 2 4 3" xfId="919"/>
    <cellStyle name="20% - Accent1 2 2 2 4 3 2" xfId="2623"/>
    <cellStyle name="20% - Accent1 2 2 2 4 3 2 2" xfId="10109"/>
    <cellStyle name="20% - Accent1 2 2 2 4 3 2 2 2" xfId="15891"/>
    <cellStyle name="20% - Accent1 2 2 2 4 3 2 2 2 2" xfId="37831"/>
    <cellStyle name="20% - Accent1 2 2 2 4 3 2 2 3" xfId="21674"/>
    <cellStyle name="20% - Accent1 2 2 2 4 3 2 2 3 2" xfId="43613"/>
    <cellStyle name="20% - Accent1 2 2 2 4 3 2 2 4" xfId="32049"/>
    <cellStyle name="20% - Accent1 2 2 2 4 3 2 3" xfId="7218"/>
    <cellStyle name="20% - Accent1 2 2 2 4 3 2 3 2" xfId="29158"/>
    <cellStyle name="20% - Accent1 2 2 2 4 3 2 4" xfId="13000"/>
    <cellStyle name="20% - Accent1 2 2 2 4 3 2 4 2" xfId="34940"/>
    <cellStyle name="20% - Accent1 2 2 2 4 3 2 5" xfId="18783"/>
    <cellStyle name="20% - Accent1 2 2 2 4 3 2 5 2" xfId="40722"/>
    <cellStyle name="20% - Accent1 2 2 2 4 3 2 6" xfId="24565"/>
    <cellStyle name="20% - Accent1 2 2 2 4 3 3" xfId="5515"/>
    <cellStyle name="20% - Accent1 2 2 2 4 3 3 2" xfId="14189"/>
    <cellStyle name="20% - Accent1 2 2 2 4 3 3 2 2" xfId="36129"/>
    <cellStyle name="20% - Accent1 2 2 2 4 3 3 3" xfId="19972"/>
    <cellStyle name="20% - Accent1 2 2 2 4 3 3 3 2" xfId="41911"/>
    <cellStyle name="20% - Accent1 2 2 2 4 3 3 4" xfId="27456"/>
    <cellStyle name="20% - Accent1 2 2 2 4 3 4" xfId="8407"/>
    <cellStyle name="20% - Accent1 2 2 2 4 3 4 2" xfId="30347"/>
    <cellStyle name="20% - Accent1 2 2 2 4 3 5" xfId="4326"/>
    <cellStyle name="20% - Accent1 2 2 2 4 3 5 2" xfId="26267"/>
    <cellStyle name="20% - Accent1 2 2 2 4 3 6" xfId="11298"/>
    <cellStyle name="20% - Accent1 2 2 2 4 3 6 2" xfId="33238"/>
    <cellStyle name="20% - Accent1 2 2 2 4 3 7" xfId="17081"/>
    <cellStyle name="20% - Accent1 2 2 2 4 3 7 2" xfId="39020"/>
    <cellStyle name="20% - Accent1 2 2 2 4 3 8" xfId="22863"/>
    <cellStyle name="20% - Accent1 2 2 2 4 4" xfId="1758"/>
    <cellStyle name="20% - Accent1 2 2 2 4 4 2" xfId="6353"/>
    <cellStyle name="20% - Accent1 2 2 2 4 4 2 2" xfId="15026"/>
    <cellStyle name="20% - Accent1 2 2 2 4 4 2 2 2" xfId="36966"/>
    <cellStyle name="20% - Accent1 2 2 2 4 4 2 3" xfId="20809"/>
    <cellStyle name="20% - Accent1 2 2 2 4 4 2 3 2" xfId="42748"/>
    <cellStyle name="20% - Accent1 2 2 2 4 4 2 4" xfId="28293"/>
    <cellStyle name="20% - Accent1 2 2 2 4 4 3" xfId="9244"/>
    <cellStyle name="20% - Accent1 2 2 2 4 4 3 2" xfId="31184"/>
    <cellStyle name="20% - Accent1 2 2 2 4 4 4" xfId="3461"/>
    <cellStyle name="20% - Accent1 2 2 2 4 4 4 2" xfId="25402"/>
    <cellStyle name="20% - Accent1 2 2 2 4 4 5" xfId="12135"/>
    <cellStyle name="20% - Accent1 2 2 2 4 4 5 2" xfId="34075"/>
    <cellStyle name="20% - Accent1 2 2 2 4 4 6" xfId="17918"/>
    <cellStyle name="20% - Accent1 2 2 2 4 4 6 2" xfId="39857"/>
    <cellStyle name="20% - Accent1 2 2 2 4 4 7" xfId="23700"/>
    <cellStyle name="20% - Accent1 2 2 2 4 5" xfId="1365"/>
    <cellStyle name="20% - Accent1 2 2 2 4 5 2" xfId="8851"/>
    <cellStyle name="20% - Accent1 2 2 2 4 5 2 2" xfId="14633"/>
    <cellStyle name="20% - Accent1 2 2 2 4 5 2 2 2" xfId="36573"/>
    <cellStyle name="20% - Accent1 2 2 2 4 5 2 3" xfId="20416"/>
    <cellStyle name="20% - Accent1 2 2 2 4 5 2 3 2" xfId="42355"/>
    <cellStyle name="20% - Accent1 2 2 2 4 5 2 4" xfId="30791"/>
    <cellStyle name="20% - Accent1 2 2 2 4 5 3" xfId="5960"/>
    <cellStyle name="20% - Accent1 2 2 2 4 5 3 2" xfId="27900"/>
    <cellStyle name="20% - Accent1 2 2 2 4 5 4" xfId="11742"/>
    <cellStyle name="20% - Accent1 2 2 2 4 5 4 2" xfId="33682"/>
    <cellStyle name="20% - Accent1 2 2 2 4 5 5" xfId="17525"/>
    <cellStyle name="20% - Accent1 2 2 2 4 5 5 2" xfId="39464"/>
    <cellStyle name="20% - Accent1 2 2 2 4 5 6" xfId="23307"/>
    <cellStyle name="20% - Accent1 2 2 2 4 6" xfId="4650"/>
    <cellStyle name="20% - Accent1 2 2 2 4 6 2" xfId="13324"/>
    <cellStyle name="20% - Accent1 2 2 2 4 6 2 2" xfId="35264"/>
    <cellStyle name="20% - Accent1 2 2 2 4 6 3" xfId="19107"/>
    <cellStyle name="20% - Accent1 2 2 2 4 6 3 2" xfId="41046"/>
    <cellStyle name="20% - Accent1 2 2 2 4 6 4" xfId="26591"/>
    <cellStyle name="20% - Accent1 2 2 2 4 7" xfId="7542"/>
    <cellStyle name="20% - Accent1 2 2 2 4 7 2" xfId="29482"/>
    <cellStyle name="20% - Accent1 2 2 2 4 8" xfId="3068"/>
    <cellStyle name="20% - Accent1 2 2 2 4 8 2" xfId="25009"/>
    <cellStyle name="20% - Accent1 2 2 2 4 9" xfId="10433"/>
    <cellStyle name="20% - Accent1 2 2 2 4 9 2" xfId="32373"/>
    <cellStyle name="20% - Accent1 2 2 2 5" xfId="23"/>
    <cellStyle name="20% - Accent1 2 2 2 5 2" xfId="1760"/>
    <cellStyle name="20% - Accent1 2 2 2 5 2 2" xfId="6355"/>
    <cellStyle name="20% - Accent1 2 2 2 5 2 2 2" xfId="15028"/>
    <cellStyle name="20% - Accent1 2 2 2 5 2 2 2 2" xfId="36968"/>
    <cellStyle name="20% - Accent1 2 2 2 5 2 2 3" xfId="20811"/>
    <cellStyle name="20% - Accent1 2 2 2 5 2 2 3 2" xfId="42750"/>
    <cellStyle name="20% - Accent1 2 2 2 5 2 2 4" xfId="28295"/>
    <cellStyle name="20% - Accent1 2 2 2 5 2 3" xfId="9246"/>
    <cellStyle name="20% - Accent1 2 2 2 5 2 3 2" xfId="31186"/>
    <cellStyle name="20% - Accent1 2 2 2 5 2 4" xfId="3463"/>
    <cellStyle name="20% - Accent1 2 2 2 5 2 4 2" xfId="25404"/>
    <cellStyle name="20% - Accent1 2 2 2 5 2 5" xfId="12137"/>
    <cellStyle name="20% - Accent1 2 2 2 5 2 5 2" xfId="34077"/>
    <cellStyle name="20% - Accent1 2 2 2 5 2 6" xfId="17920"/>
    <cellStyle name="20% - Accent1 2 2 2 5 2 6 2" xfId="39859"/>
    <cellStyle name="20% - Accent1 2 2 2 5 2 7" xfId="23702"/>
    <cellStyle name="20% - Accent1 2 2 2 5 3" xfId="1361"/>
    <cellStyle name="20% - Accent1 2 2 2 5 3 2" xfId="8847"/>
    <cellStyle name="20% - Accent1 2 2 2 5 3 2 2" xfId="14629"/>
    <cellStyle name="20% - Accent1 2 2 2 5 3 2 2 2" xfId="36569"/>
    <cellStyle name="20% - Accent1 2 2 2 5 3 2 3" xfId="20412"/>
    <cellStyle name="20% - Accent1 2 2 2 5 3 2 3 2" xfId="42351"/>
    <cellStyle name="20% - Accent1 2 2 2 5 3 2 4" xfId="30787"/>
    <cellStyle name="20% - Accent1 2 2 2 5 3 3" xfId="5956"/>
    <cellStyle name="20% - Accent1 2 2 2 5 3 3 2" xfId="27896"/>
    <cellStyle name="20% - Accent1 2 2 2 5 3 4" xfId="11738"/>
    <cellStyle name="20% - Accent1 2 2 2 5 3 4 2" xfId="33678"/>
    <cellStyle name="20% - Accent1 2 2 2 5 3 5" xfId="17521"/>
    <cellStyle name="20% - Accent1 2 2 2 5 3 5 2" xfId="39460"/>
    <cellStyle name="20% - Accent1 2 2 2 5 3 6" xfId="23303"/>
    <cellStyle name="20% - Accent1 2 2 2 5 4" xfId="4652"/>
    <cellStyle name="20% - Accent1 2 2 2 5 4 2" xfId="13326"/>
    <cellStyle name="20% - Accent1 2 2 2 5 4 2 2" xfId="35266"/>
    <cellStyle name="20% - Accent1 2 2 2 5 4 3" xfId="19109"/>
    <cellStyle name="20% - Accent1 2 2 2 5 4 3 2" xfId="41048"/>
    <cellStyle name="20% - Accent1 2 2 2 5 4 4" xfId="26593"/>
    <cellStyle name="20% - Accent1 2 2 2 5 5" xfId="7544"/>
    <cellStyle name="20% - Accent1 2 2 2 5 5 2" xfId="29484"/>
    <cellStyle name="20% - Accent1 2 2 2 5 6" xfId="3064"/>
    <cellStyle name="20% - Accent1 2 2 2 5 6 2" xfId="25005"/>
    <cellStyle name="20% - Accent1 2 2 2 5 7" xfId="10435"/>
    <cellStyle name="20% - Accent1 2 2 2 5 7 2" xfId="32375"/>
    <cellStyle name="20% - Accent1 2 2 2 5 8" xfId="16218"/>
    <cellStyle name="20% - Accent1 2 2 2 5 8 2" xfId="38157"/>
    <cellStyle name="20% - Accent1 2 2 2 5 9" xfId="22000"/>
    <cellStyle name="20% - Accent1 2 2 2 6" xfId="899"/>
    <cellStyle name="20% - Accent1 2 2 2 6 2" xfId="2605"/>
    <cellStyle name="20% - Accent1 2 2 2 6 2 2" xfId="10091"/>
    <cellStyle name="20% - Accent1 2 2 2 6 2 2 2" xfId="15873"/>
    <cellStyle name="20% - Accent1 2 2 2 6 2 2 2 2" xfId="37813"/>
    <cellStyle name="20% - Accent1 2 2 2 6 2 2 3" xfId="21656"/>
    <cellStyle name="20% - Accent1 2 2 2 6 2 2 3 2" xfId="43595"/>
    <cellStyle name="20% - Accent1 2 2 2 6 2 2 4" xfId="32031"/>
    <cellStyle name="20% - Accent1 2 2 2 6 2 3" xfId="7200"/>
    <cellStyle name="20% - Accent1 2 2 2 6 2 3 2" xfId="29140"/>
    <cellStyle name="20% - Accent1 2 2 2 6 2 4" xfId="12982"/>
    <cellStyle name="20% - Accent1 2 2 2 6 2 4 2" xfId="34922"/>
    <cellStyle name="20% - Accent1 2 2 2 6 2 5" xfId="18765"/>
    <cellStyle name="20% - Accent1 2 2 2 6 2 5 2" xfId="40704"/>
    <cellStyle name="20% - Accent1 2 2 2 6 2 6" xfId="24547"/>
    <cellStyle name="20% - Accent1 2 2 2 6 3" xfId="5497"/>
    <cellStyle name="20% - Accent1 2 2 2 6 3 2" xfId="14171"/>
    <cellStyle name="20% - Accent1 2 2 2 6 3 2 2" xfId="36111"/>
    <cellStyle name="20% - Accent1 2 2 2 6 3 3" xfId="19954"/>
    <cellStyle name="20% - Accent1 2 2 2 6 3 3 2" xfId="41893"/>
    <cellStyle name="20% - Accent1 2 2 2 6 3 4" xfId="27438"/>
    <cellStyle name="20% - Accent1 2 2 2 6 4" xfId="8389"/>
    <cellStyle name="20% - Accent1 2 2 2 6 4 2" xfId="30329"/>
    <cellStyle name="20% - Accent1 2 2 2 6 5" xfId="4308"/>
    <cellStyle name="20% - Accent1 2 2 2 6 5 2" xfId="26249"/>
    <cellStyle name="20% - Accent1 2 2 2 6 6" xfId="11280"/>
    <cellStyle name="20% - Accent1 2 2 2 6 6 2" xfId="33220"/>
    <cellStyle name="20% - Accent1 2 2 2 6 7" xfId="17063"/>
    <cellStyle name="20% - Accent1 2 2 2 6 7 2" xfId="39002"/>
    <cellStyle name="20% - Accent1 2 2 2 6 8" xfId="22845"/>
    <cellStyle name="20% - Accent1 2 2 2 7" xfId="1751"/>
    <cellStyle name="20% - Accent1 2 2 2 7 2" xfId="6346"/>
    <cellStyle name="20% - Accent1 2 2 2 7 2 2" xfId="15019"/>
    <cellStyle name="20% - Accent1 2 2 2 7 2 2 2" xfId="36959"/>
    <cellStyle name="20% - Accent1 2 2 2 7 2 3" xfId="20802"/>
    <cellStyle name="20% - Accent1 2 2 2 7 2 3 2" xfId="42741"/>
    <cellStyle name="20% - Accent1 2 2 2 7 2 4" xfId="28286"/>
    <cellStyle name="20% - Accent1 2 2 2 7 3" xfId="9237"/>
    <cellStyle name="20% - Accent1 2 2 2 7 3 2" xfId="31177"/>
    <cellStyle name="20% - Accent1 2 2 2 7 4" xfId="3454"/>
    <cellStyle name="20% - Accent1 2 2 2 7 4 2" xfId="25395"/>
    <cellStyle name="20% - Accent1 2 2 2 7 5" xfId="12128"/>
    <cellStyle name="20% - Accent1 2 2 2 7 5 2" xfId="34068"/>
    <cellStyle name="20% - Accent1 2 2 2 7 6" xfId="17911"/>
    <cellStyle name="20% - Accent1 2 2 2 7 6 2" xfId="39850"/>
    <cellStyle name="20% - Accent1 2 2 2 7 7" xfId="23693"/>
    <cellStyle name="20% - Accent1 2 2 2 8" xfId="1283"/>
    <cellStyle name="20% - Accent1 2 2 2 8 2" xfId="8769"/>
    <cellStyle name="20% - Accent1 2 2 2 8 2 2" xfId="14551"/>
    <cellStyle name="20% - Accent1 2 2 2 8 2 2 2" xfId="36491"/>
    <cellStyle name="20% - Accent1 2 2 2 8 2 3" xfId="20334"/>
    <cellStyle name="20% - Accent1 2 2 2 8 2 3 2" xfId="42273"/>
    <cellStyle name="20% - Accent1 2 2 2 8 2 4" xfId="30709"/>
    <cellStyle name="20% - Accent1 2 2 2 8 3" xfId="5878"/>
    <cellStyle name="20% - Accent1 2 2 2 8 3 2" xfId="27818"/>
    <cellStyle name="20% - Accent1 2 2 2 8 4" xfId="11660"/>
    <cellStyle name="20% - Accent1 2 2 2 8 4 2" xfId="33600"/>
    <cellStyle name="20% - Accent1 2 2 2 8 5" xfId="17443"/>
    <cellStyle name="20% - Accent1 2 2 2 8 5 2" xfId="39382"/>
    <cellStyle name="20% - Accent1 2 2 2 8 6" xfId="23225"/>
    <cellStyle name="20% - Accent1 2 2 2 9" xfId="4643"/>
    <cellStyle name="20% - Accent1 2 2 2 9 2" xfId="13317"/>
    <cellStyle name="20% - Accent1 2 2 2 9 2 2" xfId="35257"/>
    <cellStyle name="20% - Accent1 2 2 2 9 3" xfId="19100"/>
    <cellStyle name="20% - Accent1 2 2 2 9 3 2" xfId="41039"/>
    <cellStyle name="20% - Accent1 2 2 2 9 4" xfId="26584"/>
    <cellStyle name="20% - Accent1 2 2 3" xfId="24"/>
    <cellStyle name="20% - Accent1 2 2 3 10" xfId="10436"/>
    <cellStyle name="20% - Accent1 2 2 3 10 2" xfId="32376"/>
    <cellStyle name="20% - Accent1 2 2 3 11" xfId="16219"/>
    <cellStyle name="20% - Accent1 2 2 3 11 2" xfId="38158"/>
    <cellStyle name="20% - Accent1 2 2 3 12" xfId="22001"/>
    <cellStyle name="20% - Accent1 2 2 3 2" xfId="25"/>
    <cellStyle name="20% - Accent1 2 2 3 2 10" xfId="16220"/>
    <cellStyle name="20% - Accent1 2 2 3 2 10 2" xfId="38159"/>
    <cellStyle name="20% - Accent1 2 2 3 2 11" xfId="22002"/>
    <cellStyle name="20% - Accent1 2 2 3 2 2" xfId="26"/>
    <cellStyle name="20% - Accent1 2 2 3 2 2 2" xfId="1763"/>
    <cellStyle name="20% - Accent1 2 2 3 2 2 2 2" xfId="9249"/>
    <cellStyle name="20% - Accent1 2 2 3 2 2 2 2 2" xfId="15031"/>
    <cellStyle name="20% - Accent1 2 2 3 2 2 2 2 2 2" xfId="36971"/>
    <cellStyle name="20% - Accent1 2 2 3 2 2 2 2 3" xfId="20814"/>
    <cellStyle name="20% - Accent1 2 2 3 2 2 2 2 3 2" xfId="42753"/>
    <cellStyle name="20% - Accent1 2 2 3 2 2 2 2 4" xfId="31189"/>
    <cellStyle name="20% - Accent1 2 2 3 2 2 2 3" xfId="6358"/>
    <cellStyle name="20% - Accent1 2 2 3 2 2 2 3 2" xfId="28298"/>
    <cellStyle name="20% - Accent1 2 2 3 2 2 2 4" xfId="12140"/>
    <cellStyle name="20% - Accent1 2 2 3 2 2 2 4 2" xfId="34080"/>
    <cellStyle name="20% - Accent1 2 2 3 2 2 2 5" xfId="17923"/>
    <cellStyle name="20% - Accent1 2 2 3 2 2 2 5 2" xfId="39862"/>
    <cellStyle name="20% - Accent1 2 2 3 2 2 2 6" xfId="23705"/>
    <cellStyle name="20% - Accent1 2 2 3 2 2 3" xfId="4655"/>
    <cellStyle name="20% - Accent1 2 2 3 2 2 3 2" xfId="13329"/>
    <cellStyle name="20% - Accent1 2 2 3 2 2 3 2 2" xfId="35269"/>
    <cellStyle name="20% - Accent1 2 2 3 2 2 3 3" xfId="19112"/>
    <cellStyle name="20% - Accent1 2 2 3 2 2 3 3 2" xfId="41051"/>
    <cellStyle name="20% - Accent1 2 2 3 2 2 3 4" xfId="26596"/>
    <cellStyle name="20% - Accent1 2 2 3 2 2 4" xfId="7547"/>
    <cellStyle name="20% - Accent1 2 2 3 2 2 4 2" xfId="29487"/>
    <cellStyle name="20% - Accent1 2 2 3 2 2 5" xfId="3466"/>
    <cellStyle name="20% - Accent1 2 2 3 2 2 5 2" xfId="25407"/>
    <cellStyle name="20% - Accent1 2 2 3 2 2 6" xfId="10438"/>
    <cellStyle name="20% - Accent1 2 2 3 2 2 6 2" xfId="32378"/>
    <cellStyle name="20% - Accent1 2 2 3 2 2 7" xfId="16221"/>
    <cellStyle name="20% - Accent1 2 2 3 2 2 7 2" xfId="38160"/>
    <cellStyle name="20% - Accent1 2 2 3 2 2 8" xfId="22003"/>
    <cellStyle name="20% - Accent1 2 2 3 2 3" xfId="921"/>
    <cellStyle name="20% - Accent1 2 2 3 2 3 2" xfId="2625"/>
    <cellStyle name="20% - Accent1 2 2 3 2 3 2 2" xfId="10111"/>
    <cellStyle name="20% - Accent1 2 2 3 2 3 2 2 2" xfId="15893"/>
    <cellStyle name="20% - Accent1 2 2 3 2 3 2 2 2 2" xfId="37833"/>
    <cellStyle name="20% - Accent1 2 2 3 2 3 2 2 3" xfId="21676"/>
    <cellStyle name="20% - Accent1 2 2 3 2 3 2 2 3 2" xfId="43615"/>
    <cellStyle name="20% - Accent1 2 2 3 2 3 2 2 4" xfId="32051"/>
    <cellStyle name="20% - Accent1 2 2 3 2 3 2 3" xfId="7220"/>
    <cellStyle name="20% - Accent1 2 2 3 2 3 2 3 2" xfId="29160"/>
    <cellStyle name="20% - Accent1 2 2 3 2 3 2 4" xfId="13002"/>
    <cellStyle name="20% - Accent1 2 2 3 2 3 2 4 2" xfId="34942"/>
    <cellStyle name="20% - Accent1 2 2 3 2 3 2 5" xfId="18785"/>
    <cellStyle name="20% - Accent1 2 2 3 2 3 2 5 2" xfId="40724"/>
    <cellStyle name="20% - Accent1 2 2 3 2 3 2 6" xfId="24567"/>
    <cellStyle name="20% - Accent1 2 2 3 2 3 3" xfId="5517"/>
    <cellStyle name="20% - Accent1 2 2 3 2 3 3 2" xfId="14191"/>
    <cellStyle name="20% - Accent1 2 2 3 2 3 3 2 2" xfId="36131"/>
    <cellStyle name="20% - Accent1 2 2 3 2 3 3 3" xfId="19974"/>
    <cellStyle name="20% - Accent1 2 2 3 2 3 3 3 2" xfId="41913"/>
    <cellStyle name="20% - Accent1 2 2 3 2 3 3 4" xfId="27458"/>
    <cellStyle name="20% - Accent1 2 2 3 2 3 4" xfId="8409"/>
    <cellStyle name="20% - Accent1 2 2 3 2 3 4 2" xfId="30349"/>
    <cellStyle name="20% - Accent1 2 2 3 2 3 5" xfId="4328"/>
    <cellStyle name="20% - Accent1 2 2 3 2 3 5 2" xfId="26269"/>
    <cellStyle name="20% - Accent1 2 2 3 2 3 6" xfId="11300"/>
    <cellStyle name="20% - Accent1 2 2 3 2 3 6 2" xfId="33240"/>
    <cellStyle name="20% - Accent1 2 2 3 2 3 7" xfId="17083"/>
    <cellStyle name="20% - Accent1 2 2 3 2 3 7 2" xfId="39022"/>
    <cellStyle name="20% - Accent1 2 2 3 2 3 8" xfId="22865"/>
    <cellStyle name="20% - Accent1 2 2 3 2 4" xfId="1762"/>
    <cellStyle name="20% - Accent1 2 2 3 2 4 2" xfId="6357"/>
    <cellStyle name="20% - Accent1 2 2 3 2 4 2 2" xfId="15030"/>
    <cellStyle name="20% - Accent1 2 2 3 2 4 2 2 2" xfId="36970"/>
    <cellStyle name="20% - Accent1 2 2 3 2 4 2 3" xfId="20813"/>
    <cellStyle name="20% - Accent1 2 2 3 2 4 2 3 2" xfId="42752"/>
    <cellStyle name="20% - Accent1 2 2 3 2 4 2 4" xfId="28297"/>
    <cellStyle name="20% - Accent1 2 2 3 2 4 3" xfId="9248"/>
    <cellStyle name="20% - Accent1 2 2 3 2 4 3 2" xfId="31188"/>
    <cellStyle name="20% - Accent1 2 2 3 2 4 4" xfId="3465"/>
    <cellStyle name="20% - Accent1 2 2 3 2 4 4 2" xfId="25406"/>
    <cellStyle name="20% - Accent1 2 2 3 2 4 5" xfId="12139"/>
    <cellStyle name="20% - Accent1 2 2 3 2 4 5 2" xfId="34079"/>
    <cellStyle name="20% - Accent1 2 2 3 2 4 6" xfId="17922"/>
    <cellStyle name="20% - Accent1 2 2 3 2 4 6 2" xfId="39861"/>
    <cellStyle name="20% - Accent1 2 2 3 2 4 7" xfId="23704"/>
    <cellStyle name="20% - Accent1 2 2 3 2 5" xfId="1367"/>
    <cellStyle name="20% - Accent1 2 2 3 2 5 2" xfId="8853"/>
    <cellStyle name="20% - Accent1 2 2 3 2 5 2 2" xfId="14635"/>
    <cellStyle name="20% - Accent1 2 2 3 2 5 2 2 2" xfId="36575"/>
    <cellStyle name="20% - Accent1 2 2 3 2 5 2 3" xfId="20418"/>
    <cellStyle name="20% - Accent1 2 2 3 2 5 2 3 2" xfId="42357"/>
    <cellStyle name="20% - Accent1 2 2 3 2 5 2 4" xfId="30793"/>
    <cellStyle name="20% - Accent1 2 2 3 2 5 3" xfId="5962"/>
    <cellStyle name="20% - Accent1 2 2 3 2 5 3 2" xfId="27902"/>
    <cellStyle name="20% - Accent1 2 2 3 2 5 4" xfId="11744"/>
    <cellStyle name="20% - Accent1 2 2 3 2 5 4 2" xfId="33684"/>
    <cellStyle name="20% - Accent1 2 2 3 2 5 5" xfId="17527"/>
    <cellStyle name="20% - Accent1 2 2 3 2 5 5 2" xfId="39466"/>
    <cellStyle name="20% - Accent1 2 2 3 2 5 6" xfId="23309"/>
    <cellStyle name="20% - Accent1 2 2 3 2 6" xfId="4654"/>
    <cellStyle name="20% - Accent1 2 2 3 2 6 2" xfId="13328"/>
    <cellStyle name="20% - Accent1 2 2 3 2 6 2 2" xfId="35268"/>
    <cellStyle name="20% - Accent1 2 2 3 2 6 3" xfId="19111"/>
    <cellStyle name="20% - Accent1 2 2 3 2 6 3 2" xfId="41050"/>
    <cellStyle name="20% - Accent1 2 2 3 2 6 4" xfId="26595"/>
    <cellStyle name="20% - Accent1 2 2 3 2 7" xfId="7546"/>
    <cellStyle name="20% - Accent1 2 2 3 2 7 2" xfId="29486"/>
    <cellStyle name="20% - Accent1 2 2 3 2 8" xfId="3070"/>
    <cellStyle name="20% - Accent1 2 2 3 2 8 2" xfId="25011"/>
    <cellStyle name="20% - Accent1 2 2 3 2 9" xfId="10437"/>
    <cellStyle name="20% - Accent1 2 2 3 2 9 2" xfId="32377"/>
    <cellStyle name="20% - Accent1 2 2 3 3" xfId="27"/>
    <cellStyle name="20% - Accent1 2 2 3 3 2" xfId="1764"/>
    <cellStyle name="20% - Accent1 2 2 3 3 2 2" xfId="9250"/>
    <cellStyle name="20% - Accent1 2 2 3 3 2 2 2" xfId="15032"/>
    <cellStyle name="20% - Accent1 2 2 3 3 2 2 2 2" xfId="36972"/>
    <cellStyle name="20% - Accent1 2 2 3 3 2 2 3" xfId="20815"/>
    <cellStyle name="20% - Accent1 2 2 3 3 2 2 3 2" xfId="42754"/>
    <cellStyle name="20% - Accent1 2 2 3 3 2 2 4" xfId="31190"/>
    <cellStyle name="20% - Accent1 2 2 3 3 2 3" xfId="6359"/>
    <cellStyle name="20% - Accent1 2 2 3 3 2 3 2" xfId="28299"/>
    <cellStyle name="20% - Accent1 2 2 3 3 2 4" xfId="12141"/>
    <cellStyle name="20% - Accent1 2 2 3 3 2 4 2" xfId="34081"/>
    <cellStyle name="20% - Accent1 2 2 3 3 2 5" xfId="17924"/>
    <cellStyle name="20% - Accent1 2 2 3 3 2 5 2" xfId="39863"/>
    <cellStyle name="20% - Accent1 2 2 3 3 2 6" xfId="23706"/>
    <cellStyle name="20% - Accent1 2 2 3 3 3" xfId="4656"/>
    <cellStyle name="20% - Accent1 2 2 3 3 3 2" xfId="13330"/>
    <cellStyle name="20% - Accent1 2 2 3 3 3 2 2" xfId="35270"/>
    <cellStyle name="20% - Accent1 2 2 3 3 3 3" xfId="19113"/>
    <cellStyle name="20% - Accent1 2 2 3 3 3 3 2" xfId="41052"/>
    <cellStyle name="20% - Accent1 2 2 3 3 3 4" xfId="26597"/>
    <cellStyle name="20% - Accent1 2 2 3 3 4" xfId="7548"/>
    <cellStyle name="20% - Accent1 2 2 3 3 4 2" xfId="29488"/>
    <cellStyle name="20% - Accent1 2 2 3 3 5" xfId="3467"/>
    <cellStyle name="20% - Accent1 2 2 3 3 5 2" xfId="25408"/>
    <cellStyle name="20% - Accent1 2 2 3 3 6" xfId="10439"/>
    <cellStyle name="20% - Accent1 2 2 3 3 6 2" xfId="32379"/>
    <cellStyle name="20% - Accent1 2 2 3 3 7" xfId="16222"/>
    <cellStyle name="20% - Accent1 2 2 3 3 7 2" xfId="38161"/>
    <cellStyle name="20% - Accent1 2 2 3 3 8" xfId="22004"/>
    <cellStyle name="20% - Accent1 2 2 3 4" xfId="920"/>
    <cellStyle name="20% - Accent1 2 2 3 4 2" xfId="2624"/>
    <cellStyle name="20% - Accent1 2 2 3 4 2 2" xfId="10110"/>
    <cellStyle name="20% - Accent1 2 2 3 4 2 2 2" xfId="15892"/>
    <cellStyle name="20% - Accent1 2 2 3 4 2 2 2 2" xfId="37832"/>
    <cellStyle name="20% - Accent1 2 2 3 4 2 2 3" xfId="21675"/>
    <cellStyle name="20% - Accent1 2 2 3 4 2 2 3 2" xfId="43614"/>
    <cellStyle name="20% - Accent1 2 2 3 4 2 2 4" xfId="32050"/>
    <cellStyle name="20% - Accent1 2 2 3 4 2 3" xfId="7219"/>
    <cellStyle name="20% - Accent1 2 2 3 4 2 3 2" xfId="29159"/>
    <cellStyle name="20% - Accent1 2 2 3 4 2 4" xfId="13001"/>
    <cellStyle name="20% - Accent1 2 2 3 4 2 4 2" xfId="34941"/>
    <cellStyle name="20% - Accent1 2 2 3 4 2 5" xfId="18784"/>
    <cellStyle name="20% - Accent1 2 2 3 4 2 5 2" xfId="40723"/>
    <cellStyle name="20% - Accent1 2 2 3 4 2 6" xfId="24566"/>
    <cellStyle name="20% - Accent1 2 2 3 4 3" xfId="5516"/>
    <cellStyle name="20% - Accent1 2 2 3 4 3 2" xfId="14190"/>
    <cellStyle name="20% - Accent1 2 2 3 4 3 2 2" xfId="36130"/>
    <cellStyle name="20% - Accent1 2 2 3 4 3 3" xfId="19973"/>
    <cellStyle name="20% - Accent1 2 2 3 4 3 3 2" xfId="41912"/>
    <cellStyle name="20% - Accent1 2 2 3 4 3 4" xfId="27457"/>
    <cellStyle name="20% - Accent1 2 2 3 4 4" xfId="8408"/>
    <cellStyle name="20% - Accent1 2 2 3 4 4 2" xfId="30348"/>
    <cellStyle name="20% - Accent1 2 2 3 4 5" xfId="4327"/>
    <cellStyle name="20% - Accent1 2 2 3 4 5 2" xfId="26268"/>
    <cellStyle name="20% - Accent1 2 2 3 4 6" xfId="11299"/>
    <cellStyle name="20% - Accent1 2 2 3 4 6 2" xfId="33239"/>
    <cellStyle name="20% - Accent1 2 2 3 4 7" xfId="17082"/>
    <cellStyle name="20% - Accent1 2 2 3 4 7 2" xfId="39021"/>
    <cellStyle name="20% - Accent1 2 2 3 4 8" xfId="22864"/>
    <cellStyle name="20% - Accent1 2 2 3 5" xfId="1761"/>
    <cellStyle name="20% - Accent1 2 2 3 5 2" xfId="6356"/>
    <cellStyle name="20% - Accent1 2 2 3 5 2 2" xfId="15029"/>
    <cellStyle name="20% - Accent1 2 2 3 5 2 2 2" xfId="36969"/>
    <cellStyle name="20% - Accent1 2 2 3 5 2 3" xfId="20812"/>
    <cellStyle name="20% - Accent1 2 2 3 5 2 3 2" xfId="42751"/>
    <cellStyle name="20% - Accent1 2 2 3 5 2 4" xfId="28296"/>
    <cellStyle name="20% - Accent1 2 2 3 5 3" xfId="9247"/>
    <cellStyle name="20% - Accent1 2 2 3 5 3 2" xfId="31187"/>
    <cellStyle name="20% - Accent1 2 2 3 5 4" xfId="3464"/>
    <cellStyle name="20% - Accent1 2 2 3 5 4 2" xfId="25405"/>
    <cellStyle name="20% - Accent1 2 2 3 5 5" xfId="12138"/>
    <cellStyle name="20% - Accent1 2 2 3 5 5 2" xfId="34078"/>
    <cellStyle name="20% - Accent1 2 2 3 5 6" xfId="17921"/>
    <cellStyle name="20% - Accent1 2 2 3 5 6 2" xfId="39860"/>
    <cellStyle name="20% - Accent1 2 2 3 5 7" xfId="23703"/>
    <cellStyle name="20% - Accent1 2 2 3 6" xfId="1366"/>
    <cellStyle name="20% - Accent1 2 2 3 6 2" xfId="8852"/>
    <cellStyle name="20% - Accent1 2 2 3 6 2 2" xfId="14634"/>
    <cellStyle name="20% - Accent1 2 2 3 6 2 2 2" xfId="36574"/>
    <cellStyle name="20% - Accent1 2 2 3 6 2 3" xfId="20417"/>
    <cellStyle name="20% - Accent1 2 2 3 6 2 3 2" xfId="42356"/>
    <cellStyle name="20% - Accent1 2 2 3 6 2 4" xfId="30792"/>
    <cellStyle name="20% - Accent1 2 2 3 6 3" xfId="5961"/>
    <cellStyle name="20% - Accent1 2 2 3 6 3 2" xfId="27901"/>
    <cellStyle name="20% - Accent1 2 2 3 6 4" xfId="11743"/>
    <cellStyle name="20% - Accent1 2 2 3 6 4 2" xfId="33683"/>
    <cellStyle name="20% - Accent1 2 2 3 6 5" xfId="17526"/>
    <cellStyle name="20% - Accent1 2 2 3 6 5 2" xfId="39465"/>
    <cellStyle name="20% - Accent1 2 2 3 6 6" xfId="23308"/>
    <cellStyle name="20% - Accent1 2 2 3 7" xfId="4653"/>
    <cellStyle name="20% - Accent1 2 2 3 7 2" xfId="13327"/>
    <cellStyle name="20% - Accent1 2 2 3 7 2 2" xfId="35267"/>
    <cellStyle name="20% - Accent1 2 2 3 7 3" xfId="19110"/>
    <cellStyle name="20% - Accent1 2 2 3 7 3 2" xfId="41049"/>
    <cellStyle name="20% - Accent1 2 2 3 7 4" xfId="26594"/>
    <cellStyle name="20% - Accent1 2 2 3 8" xfId="7545"/>
    <cellStyle name="20% - Accent1 2 2 3 8 2" xfId="29485"/>
    <cellStyle name="20% - Accent1 2 2 3 9" xfId="3069"/>
    <cellStyle name="20% - Accent1 2 2 3 9 2" xfId="25010"/>
    <cellStyle name="20% - Accent1 2 2 4" xfId="28"/>
    <cellStyle name="20% - Accent1 2 2 4 10" xfId="16223"/>
    <cellStyle name="20% - Accent1 2 2 4 10 2" xfId="38162"/>
    <cellStyle name="20% - Accent1 2 2 4 11" xfId="22005"/>
    <cellStyle name="20% - Accent1 2 2 4 2" xfId="29"/>
    <cellStyle name="20% - Accent1 2 2 4 2 2" xfId="1766"/>
    <cellStyle name="20% - Accent1 2 2 4 2 2 2" xfId="9252"/>
    <cellStyle name="20% - Accent1 2 2 4 2 2 2 2" xfId="15034"/>
    <cellStyle name="20% - Accent1 2 2 4 2 2 2 2 2" xfId="36974"/>
    <cellStyle name="20% - Accent1 2 2 4 2 2 2 3" xfId="20817"/>
    <cellStyle name="20% - Accent1 2 2 4 2 2 2 3 2" xfId="42756"/>
    <cellStyle name="20% - Accent1 2 2 4 2 2 2 4" xfId="31192"/>
    <cellStyle name="20% - Accent1 2 2 4 2 2 3" xfId="6361"/>
    <cellStyle name="20% - Accent1 2 2 4 2 2 3 2" xfId="28301"/>
    <cellStyle name="20% - Accent1 2 2 4 2 2 4" xfId="12143"/>
    <cellStyle name="20% - Accent1 2 2 4 2 2 4 2" xfId="34083"/>
    <cellStyle name="20% - Accent1 2 2 4 2 2 5" xfId="17926"/>
    <cellStyle name="20% - Accent1 2 2 4 2 2 5 2" xfId="39865"/>
    <cellStyle name="20% - Accent1 2 2 4 2 2 6" xfId="23708"/>
    <cellStyle name="20% - Accent1 2 2 4 2 3" xfId="4658"/>
    <cellStyle name="20% - Accent1 2 2 4 2 3 2" xfId="13332"/>
    <cellStyle name="20% - Accent1 2 2 4 2 3 2 2" xfId="35272"/>
    <cellStyle name="20% - Accent1 2 2 4 2 3 3" xfId="19115"/>
    <cellStyle name="20% - Accent1 2 2 4 2 3 3 2" xfId="41054"/>
    <cellStyle name="20% - Accent1 2 2 4 2 3 4" xfId="26599"/>
    <cellStyle name="20% - Accent1 2 2 4 2 4" xfId="7550"/>
    <cellStyle name="20% - Accent1 2 2 4 2 4 2" xfId="29490"/>
    <cellStyle name="20% - Accent1 2 2 4 2 5" xfId="3469"/>
    <cellStyle name="20% - Accent1 2 2 4 2 5 2" xfId="25410"/>
    <cellStyle name="20% - Accent1 2 2 4 2 6" xfId="10441"/>
    <cellStyle name="20% - Accent1 2 2 4 2 6 2" xfId="32381"/>
    <cellStyle name="20% - Accent1 2 2 4 2 7" xfId="16224"/>
    <cellStyle name="20% - Accent1 2 2 4 2 7 2" xfId="38163"/>
    <cellStyle name="20% - Accent1 2 2 4 2 8" xfId="22006"/>
    <cellStyle name="20% - Accent1 2 2 4 3" xfId="922"/>
    <cellStyle name="20% - Accent1 2 2 4 3 2" xfId="2626"/>
    <cellStyle name="20% - Accent1 2 2 4 3 2 2" xfId="10112"/>
    <cellStyle name="20% - Accent1 2 2 4 3 2 2 2" xfId="15894"/>
    <cellStyle name="20% - Accent1 2 2 4 3 2 2 2 2" xfId="37834"/>
    <cellStyle name="20% - Accent1 2 2 4 3 2 2 3" xfId="21677"/>
    <cellStyle name="20% - Accent1 2 2 4 3 2 2 3 2" xfId="43616"/>
    <cellStyle name="20% - Accent1 2 2 4 3 2 2 4" xfId="32052"/>
    <cellStyle name="20% - Accent1 2 2 4 3 2 3" xfId="7221"/>
    <cellStyle name="20% - Accent1 2 2 4 3 2 3 2" xfId="29161"/>
    <cellStyle name="20% - Accent1 2 2 4 3 2 4" xfId="13003"/>
    <cellStyle name="20% - Accent1 2 2 4 3 2 4 2" xfId="34943"/>
    <cellStyle name="20% - Accent1 2 2 4 3 2 5" xfId="18786"/>
    <cellStyle name="20% - Accent1 2 2 4 3 2 5 2" xfId="40725"/>
    <cellStyle name="20% - Accent1 2 2 4 3 2 6" xfId="24568"/>
    <cellStyle name="20% - Accent1 2 2 4 3 3" xfId="5518"/>
    <cellStyle name="20% - Accent1 2 2 4 3 3 2" xfId="14192"/>
    <cellStyle name="20% - Accent1 2 2 4 3 3 2 2" xfId="36132"/>
    <cellStyle name="20% - Accent1 2 2 4 3 3 3" xfId="19975"/>
    <cellStyle name="20% - Accent1 2 2 4 3 3 3 2" xfId="41914"/>
    <cellStyle name="20% - Accent1 2 2 4 3 3 4" xfId="27459"/>
    <cellStyle name="20% - Accent1 2 2 4 3 4" xfId="8410"/>
    <cellStyle name="20% - Accent1 2 2 4 3 4 2" xfId="30350"/>
    <cellStyle name="20% - Accent1 2 2 4 3 5" xfId="4329"/>
    <cellStyle name="20% - Accent1 2 2 4 3 5 2" xfId="26270"/>
    <cellStyle name="20% - Accent1 2 2 4 3 6" xfId="11301"/>
    <cellStyle name="20% - Accent1 2 2 4 3 6 2" xfId="33241"/>
    <cellStyle name="20% - Accent1 2 2 4 3 7" xfId="17084"/>
    <cellStyle name="20% - Accent1 2 2 4 3 7 2" xfId="39023"/>
    <cellStyle name="20% - Accent1 2 2 4 3 8" xfId="22866"/>
    <cellStyle name="20% - Accent1 2 2 4 4" xfId="1765"/>
    <cellStyle name="20% - Accent1 2 2 4 4 2" xfId="6360"/>
    <cellStyle name="20% - Accent1 2 2 4 4 2 2" xfId="15033"/>
    <cellStyle name="20% - Accent1 2 2 4 4 2 2 2" xfId="36973"/>
    <cellStyle name="20% - Accent1 2 2 4 4 2 3" xfId="20816"/>
    <cellStyle name="20% - Accent1 2 2 4 4 2 3 2" xfId="42755"/>
    <cellStyle name="20% - Accent1 2 2 4 4 2 4" xfId="28300"/>
    <cellStyle name="20% - Accent1 2 2 4 4 3" xfId="9251"/>
    <cellStyle name="20% - Accent1 2 2 4 4 3 2" xfId="31191"/>
    <cellStyle name="20% - Accent1 2 2 4 4 4" xfId="3468"/>
    <cellStyle name="20% - Accent1 2 2 4 4 4 2" xfId="25409"/>
    <cellStyle name="20% - Accent1 2 2 4 4 5" xfId="12142"/>
    <cellStyle name="20% - Accent1 2 2 4 4 5 2" xfId="34082"/>
    <cellStyle name="20% - Accent1 2 2 4 4 6" xfId="17925"/>
    <cellStyle name="20% - Accent1 2 2 4 4 6 2" xfId="39864"/>
    <cellStyle name="20% - Accent1 2 2 4 4 7" xfId="23707"/>
    <cellStyle name="20% - Accent1 2 2 4 5" xfId="1368"/>
    <cellStyle name="20% - Accent1 2 2 4 5 2" xfId="8854"/>
    <cellStyle name="20% - Accent1 2 2 4 5 2 2" xfId="14636"/>
    <cellStyle name="20% - Accent1 2 2 4 5 2 2 2" xfId="36576"/>
    <cellStyle name="20% - Accent1 2 2 4 5 2 3" xfId="20419"/>
    <cellStyle name="20% - Accent1 2 2 4 5 2 3 2" xfId="42358"/>
    <cellStyle name="20% - Accent1 2 2 4 5 2 4" xfId="30794"/>
    <cellStyle name="20% - Accent1 2 2 4 5 3" xfId="5963"/>
    <cellStyle name="20% - Accent1 2 2 4 5 3 2" xfId="27903"/>
    <cellStyle name="20% - Accent1 2 2 4 5 4" xfId="11745"/>
    <cellStyle name="20% - Accent1 2 2 4 5 4 2" xfId="33685"/>
    <cellStyle name="20% - Accent1 2 2 4 5 5" xfId="17528"/>
    <cellStyle name="20% - Accent1 2 2 4 5 5 2" xfId="39467"/>
    <cellStyle name="20% - Accent1 2 2 4 5 6" xfId="23310"/>
    <cellStyle name="20% - Accent1 2 2 4 6" xfId="4657"/>
    <cellStyle name="20% - Accent1 2 2 4 6 2" xfId="13331"/>
    <cellStyle name="20% - Accent1 2 2 4 6 2 2" xfId="35271"/>
    <cellStyle name="20% - Accent1 2 2 4 6 3" xfId="19114"/>
    <cellStyle name="20% - Accent1 2 2 4 6 3 2" xfId="41053"/>
    <cellStyle name="20% - Accent1 2 2 4 6 4" xfId="26598"/>
    <cellStyle name="20% - Accent1 2 2 4 7" xfId="7549"/>
    <cellStyle name="20% - Accent1 2 2 4 7 2" xfId="29489"/>
    <cellStyle name="20% - Accent1 2 2 4 8" xfId="3071"/>
    <cellStyle name="20% - Accent1 2 2 4 8 2" xfId="25012"/>
    <cellStyle name="20% - Accent1 2 2 4 9" xfId="10440"/>
    <cellStyle name="20% - Accent1 2 2 4 9 2" xfId="32380"/>
    <cellStyle name="20% - Accent1 2 2 5" xfId="30"/>
    <cellStyle name="20% - Accent1 2 2 5 10" xfId="16225"/>
    <cellStyle name="20% - Accent1 2 2 5 10 2" xfId="38164"/>
    <cellStyle name="20% - Accent1 2 2 5 11" xfId="22007"/>
    <cellStyle name="20% - Accent1 2 2 5 2" xfId="31"/>
    <cellStyle name="20% - Accent1 2 2 5 2 2" xfId="1768"/>
    <cellStyle name="20% - Accent1 2 2 5 2 2 2" xfId="9254"/>
    <cellStyle name="20% - Accent1 2 2 5 2 2 2 2" xfId="15036"/>
    <cellStyle name="20% - Accent1 2 2 5 2 2 2 2 2" xfId="36976"/>
    <cellStyle name="20% - Accent1 2 2 5 2 2 2 3" xfId="20819"/>
    <cellStyle name="20% - Accent1 2 2 5 2 2 2 3 2" xfId="42758"/>
    <cellStyle name="20% - Accent1 2 2 5 2 2 2 4" xfId="31194"/>
    <cellStyle name="20% - Accent1 2 2 5 2 2 3" xfId="6363"/>
    <cellStyle name="20% - Accent1 2 2 5 2 2 3 2" xfId="28303"/>
    <cellStyle name="20% - Accent1 2 2 5 2 2 4" xfId="12145"/>
    <cellStyle name="20% - Accent1 2 2 5 2 2 4 2" xfId="34085"/>
    <cellStyle name="20% - Accent1 2 2 5 2 2 5" xfId="17928"/>
    <cellStyle name="20% - Accent1 2 2 5 2 2 5 2" xfId="39867"/>
    <cellStyle name="20% - Accent1 2 2 5 2 2 6" xfId="23710"/>
    <cellStyle name="20% - Accent1 2 2 5 2 3" xfId="4660"/>
    <cellStyle name="20% - Accent1 2 2 5 2 3 2" xfId="13334"/>
    <cellStyle name="20% - Accent1 2 2 5 2 3 2 2" xfId="35274"/>
    <cellStyle name="20% - Accent1 2 2 5 2 3 3" xfId="19117"/>
    <cellStyle name="20% - Accent1 2 2 5 2 3 3 2" xfId="41056"/>
    <cellStyle name="20% - Accent1 2 2 5 2 3 4" xfId="26601"/>
    <cellStyle name="20% - Accent1 2 2 5 2 4" xfId="7552"/>
    <cellStyle name="20% - Accent1 2 2 5 2 4 2" xfId="29492"/>
    <cellStyle name="20% - Accent1 2 2 5 2 5" xfId="3471"/>
    <cellStyle name="20% - Accent1 2 2 5 2 5 2" xfId="25412"/>
    <cellStyle name="20% - Accent1 2 2 5 2 6" xfId="10443"/>
    <cellStyle name="20% - Accent1 2 2 5 2 6 2" xfId="32383"/>
    <cellStyle name="20% - Accent1 2 2 5 2 7" xfId="16226"/>
    <cellStyle name="20% - Accent1 2 2 5 2 7 2" xfId="38165"/>
    <cellStyle name="20% - Accent1 2 2 5 2 8" xfId="22008"/>
    <cellStyle name="20% - Accent1 2 2 5 3" xfId="923"/>
    <cellStyle name="20% - Accent1 2 2 5 3 2" xfId="2627"/>
    <cellStyle name="20% - Accent1 2 2 5 3 2 2" xfId="10113"/>
    <cellStyle name="20% - Accent1 2 2 5 3 2 2 2" xfId="15895"/>
    <cellStyle name="20% - Accent1 2 2 5 3 2 2 2 2" xfId="37835"/>
    <cellStyle name="20% - Accent1 2 2 5 3 2 2 3" xfId="21678"/>
    <cellStyle name="20% - Accent1 2 2 5 3 2 2 3 2" xfId="43617"/>
    <cellStyle name="20% - Accent1 2 2 5 3 2 2 4" xfId="32053"/>
    <cellStyle name="20% - Accent1 2 2 5 3 2 3" xfId="7222"/>
    <cellStyle name="20% - Accent1 2 2 5 3 2 3 2" xfId="29162"/>
    <cellStyle name="20% - Accent1 2 2 5 3 2 4" xfId="13004"/>
    <cellStyle name="20% - Accent1 2 2 5 3 2 4 2" xfId="34944"/>
    <cellStyle name="20% - Accent1 2 2 5 3 2 5" xfId="18787"/>
    <cellStyle name="20% - Accent1 2 2 5 3 2 5 2" xfId="40726"/>
    <cellStyle name="20% - Accent1 2 2 5 3 2 6" xfId="24569"/>
    <cellStyle name="20% - Accent1 2 2 5 3 3" xfId="5519"/>
    <cellStyle name="20% - Accent1 2 2 5 3 3 2" xfId="14193"/>
    <cellStyle name="20% - Accent1 2 2 5 3 3 2 2" xfId="36133"/>
    <cellStyle name="20% - Accent1 2 2 5 3 3 3" xfId="19976"/>
    <cellStyle name="20% - Accent1 2 2 5 3 3 3 2" xfId="41915"/>
    <cellStyle name="20% - Accent1 2 2 5 3 3 4" xfId="27460"/>
    <cellStyle name="20% - Accent1 2 2 5 3 4" xfId="8411"/>
    <cellStyle name="20% - Accent1 2 2 5 3 4 2" xfId="30351"/>
    <cellStyle name="20% - Accent1 2 2 5 3 5" xfId="4330"/>
    <cellStyle name="20% - Accent1 2 2 5 3 5 2" xfId="26271"/>
    <cellStyle name="20% - Accent1 2 2 5 3 6" xfId="11302"/>
    <cellStyle name="20% - Accent1 2 2 5 3 6 2" xfId="33242"/>
    <cellStyle name="20% - Accent1 2 2 5 3 7" xfId="17085"/>
    <cellStyle name="20% - Accent1 2 2 5 3 7 2" xfId="39024"/>
    <cellStyle name="20% - Accent1 2 2 5 3 8" xfId="22867"/>
    <cellStyle name="20% - Accent1 2 2 5 4" xfId="1767"/>
    <cellStyle name="20% - Accent1 2 2 5 4 2" xfId="6362"/>
    <cellStyle name="20% - Accent1 2 2 5 4 2 2" xfId="15035"/>
    <cellStyle name="20% - Accent1 2 2 5 4 2 2 2" xfId="36975"/>
    <cellStyle name="20% - Accent1 2 2 5 4 2 3" xfId="20818"/>
    <cellStyle name="20% - Accent1 2 2 5 4 2 3 2" xfId="42757"/>
    <cellStyle name="20% - Accent1 2 2 5 4 2 4" xfId="28302"/>
    <cellStyle name="20% - Accent1 2 2 5 4 3" xfId="9253"/>
    <cellStyle name="20% - Accent1 2 2 5 4 3 2" xfId="31193"/>
    <cellStyle name="20% - Accent1 2 2 5 4 4" xfId="3470"/>
    <cellStyle name="20% - Accent1 2 2 5 4 4 2" xfId="25411"/>
    <cellStyle name="20% - Accent1 2 2 5 4 5" xfId="12144"/>
    <cellStyle name="20% - Accent1 2 2 5 4 5 2" xfId="34084"/>
    <cellStyle name="20% - Accent1 2 2 5 4 6" xfId="17927"/>
    <cellStyle name="20% - Accent1 2 2 5 4 6 2" xfId="39866"/>
    <cellStyle name="20% - Accent1 2 2 5 4 7" xfId="23709"/>
    <cellStyle name="20% - Accent1 2 2 5 5" xfId="1369"/>
    <cellStyle name="20% - Accent1 2 2 5 5 2" xfId="8855"/>
    <cellStyle name="20% - Accent1 2 2 5 5 2 2" xfId="14637"/>
    <cellStyle name="20% - Accent1 2 2 5 5 2 2 2" xfId="36577"/>
    <cellStyle name="20% - Accent1 2 2 5 5 2 3" xfId="20420"/>
    <cellStyle name="20% - Accent1 2 2 5 5 2 3 2" xfId="42359"/>
    <cellStyle name="20% - Accent1 2 2 5 5 2 4" xfId="30795"/>
    <cellStyle name="20% - Accent1 2 2 5 5 3" xfId="5964"/>
    <cellStyle name="20% - Accent1 2 2 5 5 3 2" xfId="27904"/>
    <cellStyle name="20% - Accent1 2 2 5 5 4" xfId="11746"/>
    <cellStyle name="20% - Accent1 2 2 5 5 4 2" xfId="33686"/>
    <cellStyle name="20% - Accent1 2 2 5 5 5" xfId="17529"/>
    <cellStyle name="20% - Accent1 2 2 5 5 5 2" xfId="39468"/>
    <cellStyle name="20% - Accent1 2 2 5 5 6" xfId="23311"/>
    <cellStyle name="20% - Accent1 2 2 5 6" xfId="4659"/>
    <cellStyle name="20% - Accent1 2 2 5 6 2" xfId="13333"/>
    <cellStyle name="20% - Accent1 2 2 5 6 2 2" xfId="35273"/>
    <cellStyle name="20% - Accent1 2 2 5 6 3" xfId="19116"/>
    <cellStyle name="20% - Accent1 2 2 5 6 3 2" xfId="41055"/>
    <cellStyle name="20% - Accent1 2 2 5 6 4" xfId="26600"/>
    <cellStyle name="20% - Accent1 2 2 5 7" xfId="7551"/>
    <cellStyle name="20% - Accent1 2 2 5 7 2" xfId="29491"/>
    <cellStyle name="20% - Accent1 2 2 5 8" xfId="3072"/>
    <cellStyle name="20% - Accent1 2 2 5 8 2" xfId="25013"/>
    <cellStyle name="20% - Accent1 2 2 5 9" xfId="10442"/>
    <cellStyle name="20% - Accent1 2 2 5 9 2" xfId="32382"/>
    <cellStyle name="20% - Accent1 2 2 6" xfId="32"/>
    <cellStyle name="20% - Accent1 2 2 6 2" xfId="1769"/>
    <cellStyle name="20% - Accent1 2 2 6 2 2" xfId="6364"/>
    <cellStyle name="20% - Accent1 2 2 6 2 2 2" xfId="15037"/>
    <cellStyle name="20% - Accent1 2 2 6 2 2 2 2" xfId="36977"/>
    <cellStyle name="20% - Accent1 2 2 6 2 2 3" xfId="20820"/>
    <cellStyle name="20% - Accent1 2 2 6 2 2 3 2" xfId="42759"/>
    <cellStyle name="20% - Accent1 2 2 6 2 2 4" xfId="28304"/>
    <cellStyle name="20% - Accent1 2 2 6 2 3" xfId="9255"/>
    <cellStyle name="20% - Accent1 2 2 6 2 3 2" xfId="31195"/>
    <cellStyle name="20% - Accent1 2 2 6 2 4" xfId="3472"/>
    <cellStyle name="20% - Accent1 2 2 6 2 4 2" xfId="25413"/>
    <cellStyle name="20% - Accent1 2 2 6 2 5" xfId="12146"/>
    <cellStyle name="20% - Accent1 2 2 6 2 5 2" xfId="34086"/>
    <cellStyle name="20% - Accent1 2 2 6 2 6" xfId="17929"/>
    <cellStyle name="20% - Accent1 2 2 6 2 6 2" xfId="39868"/>
    <cellStyle name="20% - Accent1 2 2 6 2 7" xfId="23711"/>
    <cellStyle name="20% - Accent1 2 2 6 3" xfId="1360"/>
    <cellStyle name="20% - Accent1 2 2 6 3 2" xfId="8846"/>
    <cellStyle name="20% - Accent1 2 2 6 3 2 2" xfId="14628"/>
    <cellStyle name="20% - Accent1 2 2 6 3 2 2 2" xfId="36568"/>
    <cellStyle name="20% - Accent1 2 2 6 3 2 3" xfId="20411"/>
    <cellStyle name="20% - Accent1 2 2 6 3 2 3 2" xfId="42350"/>
    <cellStyle name="20% - Accent1 2 2 6 3 2 4" xfId="30786"/>
    <cellStyle name="20% - Accent1 2 2 6 3 3" xfId="5955"/>
    <cellStyle name="20% - Accent1 2 2 6 3 3 2" xfId="27895"/>
    <cellStyle name="20% - Accent1 2 2 6 3 4" xfId="11737"/>
    <cellStyle name="20% - Accent1 2 2 6 3 4 2" xfId="33677"/>
    <cellStyle name="20% - Accent1 2 2 6 3 5" xfId="17520"/>
    <cellStyle name="20% - Accent1 2 2 6 3 5 2" xfId="39459"/>
    <cellStyle name="20% - Accent1 2 2 6 3 6" xfId="23302"/>
    <cellStyle name="20% - Accent1 2 2 6 4" xfId="4661"/>
    <cellStyle name="20% - Accent1 2 2 6 4 2" xfId="13335"/>
    <cellStyle name="20% - Accent1 2 2 6 4 2 2" xfId="35275"/>
    <cellStyle name="20% - Accent1 2 2 6 4 3" xfId="19118"/>
    <cellStyle name="20% - Accent1 2 2 6 4 3 2" xfId="41057"/>
    <cellStyle name="20% - Accent1 2 2 6 4 4" xfId="26602"/>
    <cellStyle name="20% - Accent1 2 2 6 5" xfId="7553"/>
    <cellStyle name="20% - Accent1 2 2 6 5 2" xfId="29493"/>
    <cellStyle name="20% - Accent1 2 2 6 6" xfId="3063"/>
    <cellStyle name="20% - Accent1 2 2 6 6 2" xfId="25004"/>
    <cellStyle name="20% - Accent1 2 2 6 7" xfId="10444"/>
    <cellStyle name="20% - Accent1 2 2 6 7 2" xfId="32384"/>
    <cellStyle name="20% - Accent1 2 2 6 8" xfId="16227"/>
    <cellStyle name="20% - Accent1 2 2 6 8 2" xfId="38166"/>
    <cellStyle name="20% - Accent1 2 2 6 9" xfId="22009"/>
    <cellStyle name="20% - Accent1 2 2 7" xfId="861"/>
    <cellStyle name="20% - Accent1 2 2 7 2" xfId="2567"/>
    <cellStyle name="20% - Accent1 2 2 7 2 2" xfId="10053"/>
    <cellStyle name="20% - Accent1 2 2 7 2 2 2" xfId="15835"/>
    <cellStyle name="20% - Accent1 2 2 7 2 2 2 2" xfId="37775"/>
    <cellStyle name="20% - Accent1 2 2 7 2 2 3" xfId="21618"/>
    <cellStyle name="20% - Accent1 2 2 7 2 2 3 2" xfId="43557"/>
    <cellStyle name="20% - Accent1 2 2 7 2 2 4" xfId="31993"/>
    <cellStyle name="20% - Accent1 2 2 7 2 3" xfId="7162"/>
    <cellStyle name="20% - Accent1 2 2 7 2 3 2" xfId="29102"/>
    <cellStyle name="20% - Accent1 2 2 7 2 4" xfId="12944"/>
    <cellStyle name="20% - Accent1 2 2 7 2 4 2" xfId="34884"/>
    <cellStyle name="20% - Accent1 2 2 7 2 5" xfId="18727"/>
    <cellStyle name="20% - Accent1 2 2 7 2 5 2" xfId="40666"/>
    <cellStyle name="20% - Accent1 2 2 7 2 6" xfId="24509"/>
    <cellStyle name="20% - Accent1 2 2 7 3" xfId="5459"/>
    <cellStyle name="20% - Accent1 2 2 7 3 2" xfId="14133"/>
    <cellStyle name="20% - Accent1 2 2 7 3 2 2" xfId="36073"/>
    <cellStyle name="20% - Accent1 2 2 7 3 3" xfId="19916"/>
    <cellStyle name="20% - Accent1 2 2 7 3 3 2" xfId="41855"/>
    <cellStyle name="20% - Accent1 2 2 7 3 4" xfId="27400"/>
    <cellStyle name="20% - Accent1 2 2 7 4" xfId="8351"/>
    <cellStyle name="20% - Accent1 2 2 7 4 2" xfId="30291"/>
    <cellStyle name="20% - Accent1 2 2 7 5" xfId="4270"/>
    <cellStyle name="20% - Accent1 2 2 7 5 2" xfId="26211"/>
    <cellStyle name="20% - Accent1 2 2 7 6" xfId="11242"/>
    <cellStyle name="20% - Accent1 2 2 7 6 2" xfId="33182"/>
    <cellStyle name="20% - Accent1 2 2 7 7" xfId="17025"/>
    <cellStyle name="20% - Accent1 2 2 7 7 2" xfId="38964"/>
    <cellStyle name="20% - Accent1 2 2 7 8" xfId="22807"/>
    <cellStyle name="20% - Accent1 2 2 8" xfId="1750"/>
    <cellStyle name="20% - Accent1 2 2 8 2" xfId="6345"/>
    <cellStyle name="20% - Accent1 2 2 8 2 2" xfId="15018"/>
    <cellStyle name="20% - Accent1 2 2 8 2 2 2" xfId="36958"/>
    <cellStyle name="20% - Accent1 2 2 8 2 3" xfId="20801"/>
    <cellStyle name="20% - Accent1 2 2 8 2 3 2" xfId="42740"/>
    <cellStyle name="20% - Accent1 2 2 8 2 4" xfId="28285"/>
    <cellStyle name="20% - Accent1 2 2 8 3" xfId="9236"/>
    <cellStyle name="20% - Accent1 2 2 8 3 2" xfId="31176"/>
    <cellStyle name="20% - Accent1 2 2 8 4" xfId="3453"/>
    <cellStyle name="20% - Accent1 2 2 8 4 2" xfId="25394"/>
    <cellStyle name="20% - Accent1 2 2 8 5" xfId="12127"/>
    <cellStyle name="20% - Accent1 2 2 8 5 2" xfId="34067"/>
    <cellStyle name="20% - Accent1 2 2 8 6" xfId="17910"/>
    <cellStyle name="20% - Accent1 2 2 8 6 2" xfId="39849"/>
    <cellStyle name="20% - Accent1 2 2 8 7" xfId="23692"/>
    <cellStyle name="20% - Accent1 2 2 9" xfId="1282"/>
    <cellStyle name="20% - Accent1 2 2 9 2" xfId="8768"/>
    <cellStyle name="20% - Accent1 2 2 9 2 2" xfId="14550"/>
    <cellStyle name="20% - Accent1 2 2 9 2 2 2" xfId="36490"/>
    <cellStyle name="20% - Accent1 2 2 9 2 3" xfId="20333"/>
    <cellStyle name="20% - Accent1 2 2 9 2 3 2" xfId="42272"/>
    <cellStyle name="20% - Accent1 2 2 9 2 4" xfId="30708"/>
    <cellStyle name="20% - Accent1 2 2 9 3" xfId="5877"/>
    <cellStyle name="20% - Accent1 2 2 9 3 2" xfId="27817"/>
    <cellStyle name="20% - Accent1 2 2 9 4" xfId="11659"/>
    <cellStyle name="20% - Accent1 2 2 9 4 2" xfId="33599"/>
    <cellStyle name="20% - Accent1 2 2 9 5" xfId="17442"/>
    <cellStyle name="20% - Accent1 2 2 9 5 2" xfId="39381"/>
    <cellStyle name="20% - Accent1 2 2 9 6" xfId="23224"/>
    <cellStyle name="20% - Accent1 2 3" xfId="33"/>
    <cellStyle name="20% - Accent1 2 3 10" xfId="7554"/>
    <cellStyle name="20% - Accent1 2 3 10 2" xfId="29494"/>
    <cellStyle name="20% - Accent1 2 3 11" xfId="2987"/>
    <cellStyle name="20% - Accent1 2 3 11 2" xfId="24928"/>
    <cellStyle name="20% - Accent1 2 3 12" xfId="10445"/>
    <cellStyle name="20% - Accent1 2 3 12 2" xfId="32385"/>
    <cellStyle name="20% - Accent1 2 3 13" xfId="16228"/>
    <cellStyle name="20% - Accent1 2 3 13 2" xfId="38167"/>
    <cellStyle name="20% - Accent1 2 3 14" xfId="22010"/>
    <cellStyle name="20% - Accent1 2 3 2" xfId="34"/>
    <cellStyle name="20% - Accent1 2 3 2 10" xfId="10446"/>
    <cellStyle name="20% - Accent1 2 3 2 10 2" xfId="32386"/>
    <cellStyle name="20% - Accent1 2 3 2 11" xfId="16229"/>
    <cellStyle name="20% - Accent1 2 3 2 11 2" xfId="38168"/>
    <cellStyle name="20% - Accent1 2 3 2 12" xfId="22011"/>
    <cellStyle name="20% - Accent1 2 3 2 2" xfId="35"/>
    <cellStyle name="20% - Accent1 2 3 2 2 10" xfId="16230"/>
    <cellStyle name="20% - Accent1 2 3 2 2 10 2" xfId="38169"/>
    <cellStyle name="20% - Accent1 2 3 2 2 11" xfId="22012"/>
    <cellStyle name="20% - Accent1 2 3 2 2 2" xfId="36"/>
    <cellStyle name="20% - Accent1 2 3 2 2 2 2" xfId="1773"/>
    <cellStyle name="20% - Accent1 2 3 2 2 2 2 2" xfId="9259"/>
    <cellStyle name="20% - Accent1 2 3 2 2 2 2 2 2" xfId="15041"/>
    <cellStyle name="20% - Accent1 2 3 2 2 2 2 2 2 2" xfId="36981"/>
    <cellStyle name="20% - Accent1 2 3 2 2 2 2 2 3" xfId="20824"/>
    <cellStyle name="20% - Accent1 2 3 2 2 2 2 2 3 2" xfId="42763"/>
    <cellStyle name="20% - Accent1 2 3 2 2 2 2 2 4" xfId="31199"/>
    <cellStyle name="20% - Accent1 2 3 2 2 2 2 3" xfId="6368"/>
    <cellStyle name="20% - Accent1 2 3 2 2 2 2 3 2" xfId="28308"/>
    <cellStyle name="20% - Accent1 2 3 2 2 2 2 4" xfId="12150"/>
    <cellStyle name="20% - Accent1 2 3 2 2 2 2 4 2" xfId="34090"/>
    <cellStyle name="20% - Accent1 2 3 2 2 2 2 5" xfId="17933"/>
    <cellStyle name="20% - Accent1 2 3 2 2 2 2 5 2" xfId="39872"/>
    <cellStyle name="20% - Accent1 2 3 2 2 2 2 6" xfId="23715"/>
    <cellStyle name="20% - Accent1 2 3 2 2 2 3" xfId="4665"/>
    <cellStyle name="20% - Accent1 2 3 2 2 2 3 2" xfId="13339"/>
    <cellStyle name="20% - Accent1 2 3 2 2 2 3 2 2" xfId="35279"/>
    <cellStyle name="20% - Accent1 2 3 2 2 2 3 3" xfId="19122"/>
    <cellStyle name="20% - Accent1 2 3 2 2 2 3 3 2" xfId="41061"/>
    <cellStyle name="20% - Accent1 2 3 2 2 2 3 4" xfId="26606"/>
    <cellStyle name="20% - Accent1 2 3 2 2 2 4" xfId="7557"/>
    <cellStyle name="20% - Accent1 2 3 2 2 2 4 2" xfId="29497"/>
    <cellStyle name="20% - Accent1 2 3 2 2 2 5" xfId="3476"/>
    <cellStyle name="20% - Accent1 2 3 2 2 2 5 2" xfId="25417"/>
    <cellStyle name="20% - Accent1 2 3 2 2 2 6" xfId="10448"/>
    <cellStyle name="20% - Accent1 2 3 2 2 2 6 2" xfId="32388"/>
    <cellStyle name="20% - Accent1 2 3 2 2 2 7" xfId="16231"/>
    <cellStyle name="20% - Accent1 2 3 2 2 2 7 2" xfId="38170"/>
    <cellStyle name="20% - Accent1 2 3 2 2 2 8" xfId="22013"/>
    <cellStyle name="20% - Accent1 2 3 2 2 3" xfId="925"/>
    <cellStyle name="20% - Accent1 2 3 2 2 3 2" xfId="2629"/>
    <cellStyle name="20% - Accent1 2 3 2 2 3 2 2" xfId="10115"/>
    <cellStyle name="20% - Accent1 2 3 2 2 3 2 2 2" xfId="15897"/>
    <cellStyle name="20% - Accent1 2 3 2 2 3 2 2 2 2" xfId="37837"/>
    <cellStyle name="20% - Accent1 2 3 2 2 3 2 2 3" xfId="21680"/>
    <cellStyle name="20% - Accent1 2 3 2 2 3 2 2 3 2" xfId="43619"/>
    <cellStyle name="20% - Accent1 2 3 2 2 3 2 2 4" xfId="32055"/>
    <cellStyle name="20% - Accent1 2 3 2 2 3 2 3" xfId="7224"/>
    <cellStyle name="20% - Accent1 2 3 2 2 3 2 3 2" xfId="29164"/>
    <cellStyle name="20% - Accent1 2 3 2 2 3 2 4" xfId="13006"/>
    <cellStyle name="20% - Accent1 2 3 2 2 3 2 4 2" xfId="34946"/>
    <cellStyle name="20% - Accent1 2 3 2 2 3 2 5" xfId="18789"/>
    <cellStyle name="20% - Accent1 2 3 2 2 3 2 5 2" xfId="40728"/>
    <cellStyle name="20% - Accent1 2 3 2 2 3 2 6" xfId="24571"/>
    <cellStyle name="20% - Accent1 2 3 2 2 3 3" xfId="5521"/>
    <cellStyle name="20% - Accent1 2 3 2 2 3 3 2" xfId="14195"/>
    <cellStyle name="20% - Accent1 2 3 2 2 3 3 2 2" xfId="36135"/>
    <cellStyle name="20% - Accent1 2 3 2 2 3 3 3" xfId="19978"/>
    <cellStyle name="20% - Accent1 2 3 2 2 3 3 3 2" xfId="41917"/>
    <cellStyle name="20% - Accent1 2 3 2 2 3 3 4" xfId="27462"/>
    <cellStyle name="20% - Accent1 2 3 2 2 3 4" xfId="8413"/>
    <cellStyle name="20% - Accent1 2 3 2 2 3 4 2" xfId="30353"/>
    <cellStyle name="20% - Accent1 2 3 2 2 3 5" xfId="4332"/>
    <cellStyle name="20% - Accent1 2 3 2 2 3 5 2" xfId="26273"/>
    <cellStyle name="20% - Accent1 2 3 2 2 3 6" xfId="11304"/>
    <cellStyle name="20% - Accent1 2 3 2 2 3 6 2" xfId="33244"/>
    <cellStyle name="20% - Accent1 2 3 2 2 3 7" xfId="17087"/>
    <cellStyle name="20% - Accent1 2 3 2 2 3 7 2" xfId="39026"/>
    <cellStyle name="20% - Accent1 2 3 2 2 3 8" xfId="22869"/>
    <cellStyle name="20% - Accent1 2 3 2 2 4" xfId="1772"/>
    <cellStyle name="20% - Accent1 2 3 2 2 4 2" xfId="6367"/>
    <cellStyle name="20% - Accent1 2 3 2 2 4 2 2" xfId="15040"/>
    <cellStyle name="20% - Accent1 2 3 2 2 4 2 2 2" xfId="36980"/>
    <cellStyle name="20% - Accent1 2 3 2 2 4 2 3" xfId="20823"/>
    <cellStyle name="20% - Accent1 2 3 2 2 4 2 3 2" xfId="42762"/>
    <cellStyle name="20% - Accent1 2 3 2 2 4 2 4" xfId="28307"/>
    <cellStyle name="20% - Accent1 2 3 2 2 4 3" xfId="9258"/>
    <cellStyle name="20% - Accent1 2 3 2 2 4 3 2" xfId="31198"/>
    <cellStyle name="20% - Accent1 2 3 2 2 4 4" xfId="3475"/>
    <cellStyle name="20% - Accent1 2 3 2 2 4 4 2" xfId="25416"/>
    <cellStyle name="20% - Accent1 2 3 2 2 4 5" xfId="12149"/>
    <cellStyle name="20% - Accent1 2 3 2 2 4 5 2" xfId="34089"/>
    <cellStyle name="20% - Accent1 2 3 2 2 4 6" xfId="17932"/>
    <cellStyle name="20% - Accent1 2 3 2 2 4 6 2" xfId="39871"/>
    <cellStyle name="20% - Accent1 2 3 2 2 4 7" xfId="23714"/>
    <cellStyle name="20% - Accent1 2 3 2 2 5" xfId="1372"/>
    <cellStyle name="20% - Accent1 2 3 2 2 5 2" xfId="8858"/>
    <cellStyle name="20% - Accent1 2 3 2 2 5 2 2" xfId="14640"/>
    <cellStyle name="20% - Accent1 2 3 2 2 5 2 2 2" xfId="36580"/>
    <cellStyle name="20% - Accent1 2 3 2 2 5 2 3" xfId="20423"/>
    <cellStyle name="20% - Accent1 2 3 2 2 5 2 3 2" xfId="42362"/>
    <cellStyle name="20% - Accent1 2 3 2 2 5 2 4" xfId="30798"/>
    <cellStyle name="20% - Accent1 2 3 2 2 5 3" xfId="5967"/>
    <cellStyle name="20% - Accent1 2 3 2 2 5 3 2" xfId="27907"/>
    <cellStyle name="20% - Accent1 2 3 2 2 5 4" xfId="11749"/>
    <cellStyle name="20% - Accent1 2 3 2 2 5 4 2" xfId="33689"/>
    <cellStyle name="20% - Accent1 2 3 2 2 5 5" xfId="17532"/>
    <cellStyle name="20% - Accent1 2 3 2 2 5 5 2" xfId="39471"/>
    <cellStyle name="20% - Accent1 2 3 2 2 5 6" xfId="23314"/>
    <cellStyle name="20% - Accent1 2 3 2 2 6" xfId="4664"/>
    <cellStyle name="20% - Accent1 2 3 2 2 6 2" xfId="13338"/>
    <cellStyle name="20% - Accent1 2 3 2 2 6 2 2" xfId="35278"/>
    <cellStyle name="20% - Accent1 2 3 2 2 6 3" xfId="19121"/>
    <cellStyle name="20% - Accent1 2 3 2 2 6 3 2" xfId="41060"/>
    <cellStyle name="20% - Accent1 2 3 2 2 6 4" xfId="26605"/>
    <cellStyle name="20% - Accent1 2 3 2 2 7" xfId="7556"/>
    <cellStyle name="20% - Accent1 2 3 2 2 7 2" xfId="29496"/>
    <cellStyle name="20% - Accent1 2 3 2 2 8" xfId="3075"/>
    <cellStyle name="20% - Accent1 2 3 2 2 8 2" xfId="25016"/>
    <cellStyle name="20% - Accent1 2 3 2 2 9" xfId="10447"/>
    <cellStyle name="20% - Accent1 2 3 2 2 9 2" xfId="32387"/>
    <cellStyle name="20% - Accent1 2 3 2 3" xfId="37"/>
    <cellStyle name="20% - Accent1 2 3 2 3 2" xfId="1774"/>
    <cellStyle name="20% - Accent1 2 3 2 3 2 2" xfId="9260"/>
    <cellStyle name="20% - Accent1 2 3 2 3 2 2 2" xfId="15042"/>
    <cellStyle name="20% - Accent1 2 3 2 3 2 2 2 2" xfId="36982"/>
    <cellStyle name="20% - Accent1 2 3 2 3 2 2 3" xfId="20825"/>
    <cellStyle name="20% - Accent1 2 3 2 3 2 2 3 2" xfId="42764"/>
    <cellStyle name="20% - Accent1 2 3 2 3 2 2 4" xfId="31200"/>
    <cellStyle name="20% - Accent1 2 3 2 3 2 3" xfId="6369"/>
    <cellStyle name="20% - Accent1 2 3 2 3 2 3 2" xfId="28309"/>
    <cellStyle name="20% - Accent1 2 3 2 3 2 4" xfId="12151"/>
    <cellStyle name="20% - Accent1 2 3 2 3 2 4 2" xfId="34091"/>
    <cellStyle name="20% - Accent1 2 3 2 3 2 5" xfId="17934"/>
    <cellStyle name="20% - Accent1 2 3 2 3 2 5 2" xfId="39873"/>
    <cellStyle name="20% - Accent1 2 3 2 3 2 6" xfId="23716"/>
    <cellStyle name="20% - Accent1 2 3 2 3 3" xfId="4666"/>
    <cellStyle name="20% - Accent1 2 3 2 3 3 2" xfId="13340"/>
    <cellStyle name="20% - Accent1 2 3 2 3 3 2 2" xfId="35280"/>
    <cellStyle name="20% - Accent1 2 3 2 3 3 3" xfId="19123"/>
    <cellStyle name="20% - Accent1 2 3 2 3 3 3 2" xfId="41062"/>
    <cellStyle name="20% - Accent1 2 3 2 3 3 4" xfId="26607"/>
    <cellStyle name="20% - Accent1 2 3 2 3 4" xfId="7558"/>
    <cellStyle name="20% - Accent1 2 3 2 3 4 2" xfId="29498"/>
    <cellStyle name="20% - Accent1 2 3 2 3 5" xfId="3477"/>
    <cellStyle name="20% - Accent1 2 3 2 3 5 2" xfId="25418"/>
    <cellStyle name="20% - Accent1 2 3 2 3 6" xfId="10449"/>
    <cellStyle name="20% - Accent1 2 3 2 3 6 2" xfId="32389"/>
    <cellStyle name="20% - Accent1 2 3 2 3 7" xfId="16232"/>
    <cellStyle name="20% - Accent1 2 3 2 3 7 2" xfId="38171"/>
    <cellStyle name="20% - Accent1 2 3 2 3 8" xfId="22014"/>
    <cellStyle name="20% - Accent1 2 3 2 4" xfId="924"/>
    <cellStyle name="20% - Accent1 2 3 2 4 2" xfId="2628"/>
    <cellStyle name="20% - Accent1 2 3 2 4 2 2" xfId="10114"/>
    <cellStyle name="20% - Accent1 2 3 2 4 2 2 2" xfId="15896"/>
    <cellStyle name="20% - Accent1 2 3 2 4 2 2 2 2" xfId="37836"/>
    <cellStyle name="20% - Accent1 2 3 2 4 2 2 3" xfId="21679"/>
    <cellStyle name="20% - Accent1 2 3 2 4 2 2 3 2" xfId="43618"/>
    <cellStyle name="20% - Accent1 2 3 2 4 2 2 4" xfId="32054"/>
    <cellStyle name="20% - Accent1 2 3 2 4 2 3" xfId="7223"/>
    <cellStyle name="20% - Accent1 2 3 2 4 2 3 2" xfId="29163"/>
    <cellStyle name="20% - Accent1 2 3 2 4 2 4" xfId="13005"/>
    <cellStyle name="20% - Accent1 2 3 2 4 2 4 2" xfId="34945"/>
    <cellStyle name="20% - Accent1 2 3 2 4 2 5" xfId="18788"/>
    <cellStyle name="20% - Accent1 2 3 2 4 2 5 2" xfId="40727"/>
    <cellStyle name="20% - Accent1 2 3 2 4 2 6" xfId="24570"/>
    <cellStyle name="20% - Accent1 2 3 2 4 3" xfId="5520"/>
    <cellStyle name="20% - Accent1 2 3 2 4 3 2" xfId="14194"/>
    <cellStyle name="20% - Accent1 2 3 2 4 3 2 2" xfId="36134"/>
    <cellStyle name="20% - Accent1 2 3 2 4 3 3" xfId="19977"/>
    <cellStyle name="20% - Accent1 2 3 2 4 3 3 2" xfId="41916"/>
    <cellStyle name="20% - Accent1 2 3 2 4 3 4" xfId="27461"/>
    <cellStyle name="20% - Accent1 2 3 2 4 4" xfId="8412"/>
    <cellStyle name="20% - Accent1 2 3 2 4 4 2" xfId="30352"/>
    <cellStyle name="20% - Accent1 2 3 2 4 5" xfId="4331"/>
    <cellStyle name="20% - Accent1 2 3 2 4 5 2" xfId="26272"/>
    <cellStyle name="20% - Accent1 2 3 2 4 6" xfId="11303"/>
    <cellStyle name="20% - Accent1 2 3 2 4 6 2" xfId="33243"/>
    <cellStyle name="20% - Accent1 2 3 2 4 7" xfId="17086"/>
    <cellStyle name="20% - Accent1 2 3 2 4 7 2" xfId="39025"/>
    <cellStyle name="20% - Accent1 2 3 2 4 8" xfId="22868"/>
    <cellStyle name="20% - Accent1 2 3 2 5" xfId="1771"/>
    <cellStyle name="20% - Accent1 2 3 2 5 2" xfId="6366"/>
    <cellStyle name="20% - Accent1 2 3 2 5 2 2" xfId="15039"/>
    <cellStyle name="20% - Accent1 2 3 2 5 2 2 2" xfId="36979"/>
    <cellStyle name="20% - Accent1 2 3 2 5 2 3" xfId="20822"/>
    <cellStyle name="20% - Accent1 2 3 2 5 2 3 2" xfId="42761"/>
    <cellStyle name="20% - Accent1 2 3 2 5 2 4" xfId="28306"/>
    <cellStyle name="20% - Accent1 2 3 2 5 3" xfId="9257"/>
    <cellStyle name="20% - Accent1 2 3 2 5 3 2" xfId="31197"/>
    <cellStyle name="20% - Accent1 2 3 2 5 4" xfId="3474"/>
    <cellStyle name="20% - Accent1 2 3 2 5 4 2" xfId="25415"/>
    <cellStyle name="20% - Accent1 2 3 2 5 5" xfId="12148"/>
    <cellStyle name="20% - Accent1 2 3 2 5 5 2" xfId="34088"/>
    <cellStyle name="20% - Accent1 2 3 2 5 6" xfId="17931"/>
    <cellStyle name="20% - Accent1 2 3 2 5 6 2" xfId="39870"/>
    <cellStyle name="20% - Accent1 2 3 2 5 7" xfId="23713"/>
    <cellStyle name="20% - Accent1 2 3 2 6" xfId="1371"/>
    <cellStyle name="20% - Accent1 2 3 2 6 2" xfId="8857"/>
    <cellStyle name="20% - Accent1 2 3 2 6 2 2" xfId="14639"/>
    <cellStyle name="20% - Accent1 2 3 2 6 2 2 2" xfId="36579"/>
    <cellStyle name="20% - Accent1 2 3 2 6 2 3" xfId="20422"/>
    <cellStyle name="20% - Accent1 2 3 2 6 2 3 2" xfId="42361"/>
    <cellStyle name="20% - Accent1 2 3 2 6 2 4" xfId="30797"/>
    <cellStyle name="20% - Accent1 2 3 2 6 3" xfId="5966"/>
    <cellStyle name="20% - Accent1 2 3 2 6 3 2" xfId="27906"/>
    <cellStyle name="20% - Accent1 2 3 2 6 4" xfId="11748"/>
    <cellStyle name="20% - Accent1 2 3 2 6 4 2" xfId="33688"/>
    <cellStyle name="20% - Accent1 2 3 2 6 5" xfId="17531"/>
    <cellStyle name="20% - Accent1 2 3 2 6 5 2" xfId="39470"/>
    <cellStyle name="20% - Accent1 2 3 2 6 6" xfId="23313"/>
    <cellStyle name="20% - Accent1 2 3 2 7" xfId="4663"/>
    <cellStyle name="20% - Accent1 2 3 2 7 2" xfId="13337"/>
    <cellStyle name="20% - Accent1 2 3 2 7 2 2" xfId="35277"/>
    <cellStyle name="20% - Accent1 2 3 2 7 3" xfId="19120"/>
    <cellStyle name="20% - Accent1 2 3 2 7 3 2" xfId="41059"/>
    <cellStyle name="20% - Accent1 2 3 2 7 4" xfId="26604"/>
    <cellStyle name="20% - Accent1 2 3 2 8" xfId="7555"/>
    <cellStyle name="20% - Accent1 2 3 2 8 2" xfId="29495"/>
    <cellStyle name="20% - Accent1 2 3 2 9" xfId="3074"/>
    <cellStyle name="20% - Accent1 2 3 2 9 2" xfId="25015"/>
    <cellStyle name="20% - Accent1 2 3 3" xfId="38"/>
    <cellStyle name="20% - Accent1 2 3 3 10" xfId="16233"/>
    <cellStyle name="20% - Accent1 2 3 3 10 2" xfId="38172"/>
    <cellStyle name="20% - Accent1 2 3 3 11" xfId="22015"/>
    <cellStyle name="20% - Accent1 2 3 3 2" xfId="39"/>
    <cellStyle name="20% - Accent1 2 3 3 2 2" xfId="1776"/>
    <cellStyle name="20% - Accent1 2 3 3 2 2 2" xfId="9262"/>
    <cellStyle name="20% - Accent1 2 3 3 2 2 2 2" xfId="15044"/>
    <cellStyle name="20% - Accent1 2 3 3 2 2 2 2 2" xfId="36984"/>
    <cellStyle name="20% - Accent1 2 3 3 2 2 2 3" xfId="20827"/>
    <cellStyle name="20% - Accent1 2 3 3 2 2 2 3 2" xfId="42766"/>
    <cellStyle name="20% - Accent1 2 3 3 2 2 2 4" xfId="31202"/>
    <cellStyle name="20% - Accent1 2 3 3 2 2 3" xfId="6371"/>
    <cellStyle name="20% - Accent1 2 3 3 2 2 3 2" xfId="28311"/>
    <cellStyle name="20% - Accent1 2 3 3 2 2 4" xfId="12153"/>
    <cellStyle name="20% - Accent1 2 3 3 2 2 4 2" xfId="34093"/>
    <cellStyle name="20% - Accent1 2 3 3 2 2 5" xfId="17936"/>
    <cellStyle name="20% - Accent1 2 3 3 2 2 5 2" xfId="39875"/>
    <cellStyle name="20% - Accent1 2 3 3 2 2 6" xfId="23718"/>
    <cellStyle name="20% - Accent1 2 3 3 2 3" xfId="4668"/>
    <cellStyle name="20% - Accent1 2 3 3 2 3 2" xfId="13342"/>
    <cellStyle name="20% - Accent1 2 3 3 2 3 2 2" xfId="35282"/>
    <cellStyle name="20% - Accent1 2 3 3 2 3 3" xfId="19125"/>
    <cellStyle name="20% - Accent1 2 3 3 2 3 3 2" xfId="41064"/>
    <cellStyle name="20% - Accent1 2 3 3 2 3 4" xfId="26609"/>
    <cellStyle name="20% - Accent1 2 3 3 2 4" xfId="7560"/>
    <cellStyle name="20% - Accent1 2 3 3 2 4 2" xfId="29500"/>
    <cellStyle name="20% - Accent1 2 3 3 2 5" xfId="3479"/>
    <cellStyle name="20% - Accent1 2 3 3 2 5 2" xfId="25420"/>
    <cellStyle name="20% - Accent1 2 3 3 2 6" xfId="10451"/>
    <cellStyle name="20% - Accent1 2 3 3 2 6 2" xfId="32391"/>
    <cellStyle name="20% - Accent1 2 3 3 2 7" xfId="16234"/>
    <cellStyle name="20% - Accent1 2 3 3 2 7 2" xfId="38173"/>
    <cellStyle name="20% - Accent1 2 3 3 2 8" xfId="22016"/>
    <cellStyle name="20% - Accent1 2 3 3 3" xfId="926"/>
    <cellStyle name="20% - Accent1 2 3 3 3 2" xfId="2630"/>
    <cellStyle name="20% - Accent1 2 3 3 3 2 2" xfId="10116"/>
    <cellStyle name="20% - Accent1 2 3 3 3 2 2 2" xfId="15898"/>
    <cellStyle name="20% - Accent1 2 3 3 3 2 2 2 2" xfId="37838"/>
    <cellStyle name="20% - Accent1 2 3 3 3 2 2 3" xfId="21681"/>
    <cellStyle name="20% - Accent1 2 3 3 3 2 2 3 2" xfId="43620"/>
    <cellStyle name="20% - Accent1 2 3 3 3 2 2 4" xfId="32056"/>
    <cellStyle name="20% - Accent1 2 3 3 3 2 3" xfId="7225"/>
    <cellStyle name="20% - Accent1 2 3 3 3 2 3 2" xfId="29165"/>
    <cellStyle name="20% - Accent1 2 3 3 3 2 4" xfId="13007"/>
    <cellStyle name="20% - Accent1 2 3 3 3 2 4 2" xfId="34947"/>
    <cellStyle name="20% - Accent1 2 3 3 3 2 5" xfId="18790"/>
    <cellStyle name="20% - Accent1 2 3 3 3 2 5 2" xfId="40729"/>
    <cellStyle name="20% - Accent1 2 3 3 3 2 6" xfId="24572"/>
    <cellStyle name="20% - Accent1 2 3 3 3 3" xfId="5522"/>
    <cellStyle name="20% - Accent1 2 3 3 3 3 2" xfId="14196"/>
    <cellStyle name="20% - Accent1 2 3 3 3 3 2 2" xfId="36136"/>
    <cellStyle name="20% - Accent1 2 3 3 3 3 3" xfId="19979"/>
    <cellStyle name="20% - Accent1 2 3 3 3 3 3 2" xfId="41918"/>
    <cellStyle name="20% - Accent1 2 3 3 3 3 4" xfId="27463"/>
    <cellStyle name="20% - Accent1 2 3 3 3 4" xfId="8414"/>
    <cellStyle name="20% - Accent1 2 3 3 3 4 2" xfId="30354"/>
    <cellStyle name="20% - Accent1 2 3 3 3 5" xfId="4333"/>
    <cellStyle name="20% - Accent1 2 3 3 3 5 2" xfId="26274"/>
    <cellStyle name="20% - Accent1 2 3 3 3 6" xfId="11305"/>
    <cellStyle name="20% - Accent1 2 3 3 3 6 2" xfId="33245"/>
    <cellStyle name="20% - Accent1 2 3 3 3 7" xfId="17088"/>
    <cellStyle name="20% - Accent1 2 3 3 3 7 2" xfId="39027"/>
    <cellStyle name="20% - Accent1 2 3 3 3 8" xfId="22870"/>
    <cellStyle name="20% - Accent1 2 3 3 4" xfId="1775"/>
    <cellStyle name="20% - Accent1 2 3 3 4 2" xfId="6370"/>
    <cellStyle name="20% - Accent1 2 3 3 4 2 2" xfId="15043"/>
    <cellStyle name="20% - Accent1 2 3 3 4 2 2 2" xfId="36983"/>
    <cellStyle name="20% - Accent1 2 3 3 4 2 3" xfId="20826"/>
    <cellStyle name="20% - Accent1 2 3 3 4 2 3 2" xfId="42765"/>
    <cellStyle name="20% - Accent1 2 3 3 4 2 4" xfId="28310"/>
    <cellStyle name="20% - Accent1 2 3 3 4 3" xfId="9261"/>
    <cellStyle name="20% - Accent1 2 3 3 4 3 2" xfId="31201"/>
    <cellStyle name="20% - Accent1 2 3 3 4 4" xfId="3478"/>
    <cellStyle name="20% - Accent1 2 3 3 4 4 2" xfId="25419"/>
    <cellStyle name="20% - Accent1 2 3 3 4 5" xfId="12152"/>
    <cellStyle name="20% - Accent1 2 3 3 4 5 2" xfId="34092"/>
    <cellStyle name="20% - Accent1 2 3 3 4 6" xfId="17935"/>
    <cellStyle name="20% - Accent1 2 3 3 4 6 2" xfId="39874"/>
    <cellStyle name="20% - Accent1 2 3 3 4 7" xfId="23717"/>
    <cellStyle name="20% - Accent1 2 3 3 5" xfId="1373"/>
    <cellStyle name="20% - Accent1 2 3 3 5 2" xfId="8859"/>
    <cellStyle name="20% - Accent1 2 3 3 5 2 2" xfId="14641"/>
    <cellStyle name="20% - Accent1 2 3 3 5 2 2 2" xfId="36581"/>
    <cellStyle name="20% - Accent1 2 3 3 5 2 3" xfId="20424"/>
    <cellStyle name="20% - Accent1 2 3 3 5 2 3 2" xfId="42363"/>
    <cellStyle name="20% - Accent1 2 3 3 5 2 4" xfId="30799"/>
    <cellStyle name="20% - Accent1 2 3 3 5 3" xfId="5968"/>
    <cellStyle name="20% - Accent1 2 3 3 5 3 2" xfId="27908"/>
    <cellStyle name="20% - Accent1 2 3 3 5 4" xfId="11750"/>
    <cellStyle name="20% - Accent1 2 3 3 5 4 2" xfId="33690"/>
    <cellStyle name="20% - Accent1 2 3 3 5 5" xfId="17533"/>
    <cellStyle name="20% - Accent1 2 3 3 5 5 2" xfId="39472"/>
    <cellStyle name="20% - Accent1 2 3 3 5 6" xfId="23315"/>
    <cellStyle name="20% - Accent1 2 3 3 6" xfId="4667"/>
    <cellStyle name="20% - Accent1 2 3 3 6 2" xfId="13341"/>
    <cellStyle name="20% - Accent1 2 3 3 6 2 2" xfId="35281"/>
    <cellStyle name="20% - Accent1 2 3 3 6 3" xfId="19124"/>
    <cellStyle name="20% - Accent1 2 3 3 6 3 2" xfId="41063"/>
    <cellStyle name="20% - Accent1 2 3 3 6 4" xfId="26608"/>
    <cellStyle name="20% - Accent1 2 3 3 7" xfId="7559"/>
    <cellStyle name="20% - Accent1 2 3 3 7 2" xfId="29499"/>
    <cellStyle name="20% - Accent1 2 3 3 8" xfId="3076"/>
    <cellStyle name="20% - Accent1 2 3 3 8 2" xfId="25017"/>
    <cellStyle name="20% - Accent1 2 3 3 9" xfId="10450"/>
    <cellStyle name="20% - Accent1 2 3 3 9 2" xfId="32390"/>
    <cellStyle name="20% - Accent1 2 3 4" xfId="40"/>
    <cellStyle name="20% - Accent1 2 3 4 10" xfId="16235"/>
    <cellStyle name="20% - Accent1 2 3 4 10 2" xfId="38174"/>
    <cellStyle name="20% - Accent1 2 3 4 11" xfId="22017"/>
    <cellStyle name="20% - Accent1 2 3 4 2" xfId="41"/>
    <cellStyle name="20% - Accent1 2 3 4 2 2" xfId="1778"/>
    <cellStyle name="20% - Accent1 2 3 4 2 2 2" xfId="9264"/>
    <cellStyle name="20% - Accent1 2 3 4 2 2 2 2" xfId="15046"/>
    <cellStyle name="20% - Accent1 2 3 4 2 2 2 2 2" xfId="36986"/>
    <cellStyle name="20% - Accent1 2 3 4 2 2 2 3" xfId="20829"/>
    <cellStyle name="20% - Accent1 2 3 4 2 2 2 3 2" xfId="42768"/>
    <cellStyle name="20% - Accent1 2 3 4 2 2 2 4" xfId="31204"/>
    <cellStyle name="20% - Accent1 2 3 4 2 2 3" xfId="6373"/>
    <cellStyle name="20% - Accent1 2 3 4 2 2 3 2" xfId="28313"/>
    <cellStyle name="20% - Accent1 2 3 4 2 2 4" xfId="12155"/>
    <cellStyle name="20% - Accent1 2 3 4 2 2 4 2" xfId="34095"/>
    <cellStyle name="20% - Accent1 2 3 4 2 2 5" xfId="17938"/>
    <cellStyle name="20% - Accent1 2 3 4 2 2 5 2" xfId="39877"/>
    <cellStyle name="20% - Accent1 2 3 4 2 2 6" xfId="23720"/>
    <cellStyle name="20% - Accent1 2 3 4 2 3" xfId="4670"/>
    <cellStyle name="20% - Accent1 2 3 4 2 3 2" xfId="13344"/>
    <cellStyle name="20% - Accent1 2 3 4 2 3 2 2" xfId="35284"/>
    <cellStyle name="20% - Accent1 2 3 4 2 3 3" xfId="19127"/>
    <cellStyle name="20% - Accent1 2 3 4 2 3 3 2" xfId="41066"/>
    <cellStyle name="20% - Accent1 2 3 4 2 3 4" xfId="26611"/>
    <cellStyle name="20% - Accent1 2 3 4 2 4" xfId="7562"/>
    <cellStyle name="20% - Accent1 2 3 4 2 4 2" xfId="29502"/>
    <cellStyle name="20% - Accent1 2 3 4 2 5" xfId="3481"/>
    <cellStyle name="20% - Accent1 2 3 4 2 5 2" xfId="25422"/>
    <cellStyle name="20% - Accent1 2 3 4 2 6" xfId="10453"/>
    <cellStyle name="20% - Accent1 2 3 4 2 6 2" xfId="32393"/>
    <cellStyle name="20% - Accent1 2 3 4 2 7" xfId="16236"/>
    <cellStyle name="20% - Accent1 2 3 4 2 7 2" xfId="38175"/>
    <cellStyle name="20% - Accent1 2 3 4 2 8" xfId="22018"/>
    <cellStyle name="20% - Accent1 2 3 4 3" xfId="927"/>
    <cellStyle name="20% - Accent1 2 3 4 3 2" xfId="2631"/>
    <cellStyle name="20% - Accent1 2 3 4 3 2 2" xfId="10117"/>
    <cellStyle name="20% - Accent1 2 3 4 3 2 2 2" xfId="15899"/>
    <cellStyle name="20% - Accent1 2 3 4 3 2 2 2 2" xfId="37839"/>
    <cellStyle name="20% - Accent1 2 3 4 3 2 2 3" xfId="21682"/>
    <cellStyle name="20% - Accent1 2 3 4 3 2 2 3 2" xfId="43621"/>
    <cellStyle name="20% - Accent1 2 3 4 3 2 2 4" xfId="32057"/>
    <cellStyle name="20% - Accent1 2 3 4 3 2 3" xfId="7226"/>
    <cellStyle name="20% - Accent1 2 3 4 3 2 3 2" xfId="29166"/>
    <cellStyle name="20% - Accent1 2 3 4 3 2 4" xfId="13008"/>
    <cellStyle name="20% - Accent1 2 3 4 3 2 4 2" xfId="34948"/>
    <cellStyle name="20% - Accent1 2 3 4 3 2 5" xfId="18791"/>
    <cellStyle name="20% - Accent1 2 3 4 3 2 5 2" xfId="40730"/>
    <cellStyle name="20% - Accent1 2 3 4 3 2 6" xfId="24573"/>
    <cellStyle name="20% - Accent1 2 3 4 3 3" xfId="5523"/>
    <cellStyle name="20% - Accent1 2 3 4 3 3 2" xfId="14197"/>
    <cellStyle name="20% - Accent1 2 3 4 3 3 2 2" xfId="36137"/>
    <cellStyle name="20% - Accent1 2 3 4 3 3 3" xfId="19980"/>
    <cellStyle name="20% - Accent1 2 3 4 3 3 3 2" xfId="41919"/>
    <cellStyle name="20% - Accent1 2 3 4 3 3 4" xfId="27464"/>
    <cellStyle name="20% - Accent1 2 3 4 3 4" xfId="8415"/>
    <cellStyle name="20% - Accent1 2 3 4 3 4 2" xfId="30355"/>
    <cellStyle name="20% - Accent1 2 3 4 3 5" xfId="4334"/>
    <cellStyle name="20% - Accent1 2 3 4 3 5 2" xfId="26275"/>
    <cellStyle name="20% - Accent1 2 3 4 3 6" xfId="11306"/>
    <cellStyle name="20% - Accent1 2 3 4 3 6 2" xfId="33246"/>
    <cellStyle name="20% - Accent1 2 3 4 3 7" xfId="17089"/>
    <cellStyle name="20% - Accent1 2 3 4 3 7 2" xfId="39028"/>
    <cellStyle name="20% - Accent1 2 3 4 3 8" xfId="22871"/>
    <cellStyle name="20% - Accent1 2 3 4 4" xfId="1777"/>
    <cellStyle name="20% - Accent1 2 3 4 4 2" xfId="6372"/>
    <cellStyle name="20% - Accent1 2 3 4 4 2 2" xfId="15045"/>
    <cellStyle name="20% - Accent1 2 3 4 4 2 2 2" xfId="36985"/>
    <cellStyle name="20% - Accent1 2 3 4 4 2 3" xfId="20828"/>
    <cellStyle name="20% - Accent1 2 3 4 4 2 3 2" xfId="42767"/>
    <cellStyle name="20% - Accent1 2 3 4 4 2 4" xfId="28312"/>
    <cellStyle name="20% - Accent1 2 3 4 4 3" xfId="9263"/>
    <cellStyle name="20% - Accent1 2 3 4 4 3 2" xfId="31203"/>
    <cellStyle name="20% - Accent1 2 3 4 4 4" xfId="3480"/>
    <cellStyle name="20% - Accent1 2 3 4 4 4 2" xfId="25421"/>
    <cellStyle name="20% - Accent1 2 3 4 4 5" xfId="12154"/>
    <cellStyle name="20% - Accent1 2 3 4 4 5 2" xfId="34094"/>
    <cellStyle name="20% - Accent1 2 3 4 4 6" xfId="17937"/>
    <cellStyle name="20% - Accent1 2 3 4 4 6 2" xfId="39876"/>
    <cellStyle name="20% - Accent1 2 3 4 4 7" xfId="23719"/>
    <cellStyle name="20% - Accent1 2 3 4 5" xfId="1374"/>
    <cellStyle name="20% - Accent1 2 3 4 5 2" xfId="8860"/>
    <cellStyle name="20% - Accent1 2 3 4 5 2 2" xfId="14642"/>
    <cellStyle name="20% - Accent1 2 3 4 5 2 2 2" xfId="36582"/>
    <cellStyle name="20% - Accent1 2 3 4 5 2 3" xfId="20425"/>
    <cellStyle name="20% - Accent1 2 3 4 5 2 3 2" xfId="42364"/>
    <cellStyle name="20% - Accent1 2 3 4 5 2 4" xfId="30800"/>
    <cellStyle name="20% - Accent1 2 3 4 5 3" xfId="5969"/>
    <cellStyle name="20% - Accent1 2 3 4 5 3 2" xfId="27909"/>
    <cellStyle name="20% - Accent1 2 3 4 5 4" xfId="11751"/>
    <cellStyle name="20% - Accent1 2 3 4 5 4 2" xfId="33691"/>
    <cellStyle name="20% - Accent1 2 3 4 5 5" xfId="17534"/>
    <cellStyle name="20% - Accent1 2 3 4 5 5 2" xfId="39473"/>
    <cellStyle name="20% - Accent1 2 3 4 5 6" xfId="23316"/>
    <cellStyle name="20% - Accent1 2 3 4 6" xfId="4669"/>
    <cellStyle name="20% - Accent1 2 3 4 6 2" xfId="13343"/>
    <cellStyle name="20% - Accent1 2 3 4 6 2 2" xfId="35283"/>
    <cellStyle name="20% - Accent1 2 3 4 6 3" xfId="19126"/>
    <cellStyle name="20% - Accent1 2 3 4 6 3 2" xfId="41065"/>
    <cellStyle name="20% - Accent1 2 3 4 6 4" xfId="26610"/>
    <cellStyle name="20% - Accent1 2 3 4 7" xfId="7561"/>
    <cellStyle name="20% - Accent1 2 3 4 7 2" xfId="29501"/>
    <cellStyle name="20% - Accent1 2 3 4 8" xfId="3077"/>
    <cellStyle name="20% - Accent1 2 3 4 8 2" xfId="25018"/>
    <cellStyle name="20% - Accent1 2 3 4 9" xfId="10452"/>
    <cellStyle name="20% - Accent1 2 3 4 9 2" xfId="32392"/>
    <cellStyle name="20% - Accent1 2 3 5" xfId="42"/>
    <cellStyle name="20% - Accent1 2 3 5 2" xfId="1779"/>
    <cellStyle name="20% - Accent1 2 3 5 2 2" xfId="6374"/>
    <cellStyle name="20% - Accent1 2 3 5 2 2 2" xfId="15047"/>
    <cellStyle name="20% - Accent1 2 3 5 2 2 2 2" xfId="36987"/>
    <cellStyle name="20% - Accent1 2 3 5 2 2 3" xfId="20830"/>
    <cellStyle name="20% - Accent1 2 3 5 2 2 3 2" xfId="42769"/>
    <cellStyle name="20% - Accent1 2 3 5 2 2 4" xfId="28314"/>
    <cellStyle name="20% - Accent1 2 3 5 2 3" xfId="9265"/>
    <cellStyle name="20% - Accent1 2 3 5 2 3 2" xfId="31205"/>
    <cellStyle name="20% - Accent1 2 3 5 2 4" xfId="3482"/>
    <cellStyle name="20% - Accent1 2 3 5 2 4 2" xfId="25423"/>
    <cellStyle name="20% - Accent1 2 3 5 2 5" xfId="12156"/>
    <cellStyle name="20% - Accent1 2 3 5 2 5 2" xfId="34096"/>
    <cellStyle name="20% - Accent1 2 3 5 2 6" xfId="17939"/>
    <cellStyle name="20% - Accent1 2 3 5 2 6 2" xfId="39878"/>
    <cellStyle name="20% - Accent1 2 3 5 2 7" xfId="23721"/>
    <cellStyle name="20% - Accent1 2 3 5 3" xfId="1370"/>
    <cellStyle name="20% - Accent1 2 3 5 3 2" xfId="8856"/>
    <cellStyle name="20% - Accent1 2 3 5 3 2 2" xfId="14638"/>
    <cellStyle name="20% - Accent1 2 3 5 3 2 2 2" xfId="36578"/>
    <cellStyle name="20% - Accent1 2 3 5 3 2 3" xfId="20421"/>
    <cellStyle name="20% - Accent1 2 3 5 3 2 3 2" xfId="42360"/>
    <cellStyle name="20% - Accent1 2 3 5 3 2 4" xfId="30796"/>
    <cellStyle name="20% - Accent1 2 3 5 3 3" xfId="5965"/>
    <cellStyle name="20% - Accent1 2 3 5 3 3 2" xfId="27905"/>
    <cellStyle name="20% - Accent1 2 3 5 3 4" xfId="11747"/>
    <cellStyle name="20% - Accent1 2 3 5 3 4 2" xfId="33687"/>
    <cellStyle name="20% - Accent1 2 3 5 3 5" xfId="17530"/>
    <cellStyle name="20% - Accent1 2 3 5 3 5 2" xfId="39469"/>
    <cellStyle name="20% - Accent1 2 3 5 3 6" xfId="23312"/>
    <cellStyle name="20% - Accent1 2 3 5 4" xfId="4671"/>
    <cellStyle name="20% - Accent1 2 3 5 4 2" xfId="13345"/>
    <cellStyle name="20% - Accent1 2 3 5 4 2 2" xfId="35285"/>
    <cellStyle name="20% - Accent1 2 3 5 4 3" xfId="19128"/>
    <cellStyle name="20% - Accent1 2 3 5 4 3 2" xfId="41067"/>
    <cellStyle name="20% - Accent1 2 3 5 4 4" xfId="26612"/>
    <cellStyle name="20% - Accent1 2 3 5 5" xfId="7563"/>
    <cellStyle name="20% - Accent1 2 3 5 5 2" xfId="29503"/>
    <cellStyle name="20% - Accent1 2 3 5 6" xfId="3073"/>
    <cellStyle name="20% - Accent1 2 3 5 6 2" xfId="25014"/>
    <cellStyle name="20% - Accent1 2 3 5 7" xfId="10454"/>
    <cellStyle name="20% - Accent1 2 3 5 7 2" xfId="32394"/>
    <cellStyle name="20% - Accent1 2 3 5 8" xfId="16237"/>
    <cellStyle name="20% - Accent1 2 3 5 8 2" xfId="38176"/>
    <cellStyle name="20% - Accent1 2 3 5 9" xfId="22019"/>
    <cellStyle name="20% - Accent1 2 3 6" xfId="880"/>
    <cellStyle name="20% - Accent1 2 3 6 2" xfId="2586"/>
    <cellStyle name="20% - Accent1 2 3 6 2 2" xfId="10072"/>
    <cellStyle name="20% - Accent1 2 3 6 2 2 2" xfId="15854"/>
    <cellStyle name="20% - Accent1 2 3 6 2 2 2 2" xfId="37794"/>
    <cellStyle name="20% - Accent1 2 3 6 2 2 3" xfId="21637"/>
    <cellStyle name="20% - Accent1 2 3 6 2 2 3 2" xfId="43576"/>
    <cellStyle name="20% - Accent1 2 3 6 2 2 4" xfId="32012"/>
    <cellStyle name="20% - Accent1 2 3 6 2 3" xfId="7181"/>
    <cellStyle name="20% - Accent1 2 3 6 2 3 2" xfId="29121"/>
    <cellStyle name="20% - Accent1 2 3 6 2 4" xfId="12963"/>
    <cellStyle name="20% - Accent1 2 3 6 2 4 2" xfId="34903"/>
    <cellStyle name="20% - Accent1 2 3 6 2 5" xfId="18746"/>
    <cellStyle name="20% - Accent1 2 3 6 2 5 2" xfId="40685"/>
    <cellStyle name="20% - Accent1 2 3 6 2 6" xfId="24528"/>
    <cellStyle name="20% - Accent1 2 3 6 3" xfId="5478"/>
    <cellStyle name="20% - Accent1 2 3 6 3 2" xfId="14152"/>
    <cellStyle name="20% - Accent1 2 3 6 3 2 2" xfId="36092"/>
    <cellStyle name="20% - Accent1 2 3 6 3 3" xfId="19935"/>
    <cellStyle name="20% - Accent1 2 3 6 3 3 2" xfId="41874"/>
    <cellStyle name="20% - Accent1 2 3 6 3 4" xfId="27419"/>
    <cellStyle name="20% - Accent1 2 3 6 4" xfId="8370"/>
    <cellStyle name="20% - Accent1 2 3 6 4 2" xfId="30310"/>
    <cellStyle name="20% - Accent1 2 3 6 5" xfId="4289"/>
    <cellStyle name="20% - Accent1 2 3 6 5 2" xfId="26230"/>
    <cellStyle name="20% - Accent1 2 3 6 6" xfId="11261"/>
    <cellStyle name="20% - Accent1 2 3 6 6 2" xfId="33201"/>
    <cellStyle name="20% - Accent1 2 3 6 7" xfId="17044"/>
    <cellStyle name="20% - Accent1 2 3 6 7 2" xfId="38983"/>
    <cellStyle name="20% - Accent1 2 3 6 8" xfId="22826"/>
    <cellStyle name="20% - Accent1 2 3 7" xfId="1770"/>
    <cellStyle name="20% - Accent1 2 3 7 2" xfId="6365"/>
    <cellStyle name="20% - Accent1 2 3 7 2 2" xfId="15038"/>
    <cellStyle name="20% - Accent1 2 3 7 2 2 2" xfId="36978"/>
    <cellStyle name="20% - Accent1 2 3 7 2 3" xfId="20821"/>
    <cellStyle name="20% - Accent1 2 3 7 2 3 2" xfId="42760"/>
    <cellStyle name="20% - Accent1 2 3 7 2 4" xfId="28305"/>
    <cellStyle name="20% - Accent1 2 3 7 3" xfId="9256"/>
    <cellStyle name="20% - Accent1 2 3 7 3 2" xfId="31196"/>
    <cellStyle name="20% - Accent1 2 3 7 4" xfId="3473"/>
    <cellStyle name="20% - Accent1 2 3 7 4 2" xfId="25414"/>
    <cellStyle name="20% - Accent1 2 3 7 5" xfId="12147"/>
    <cellStyle name="20% - Accent1 2 3 7 5 2" xfId="34087"/>
    <cellStyle name="20% - Accent1 2 3 7 6" xfId="17930"/>
    <cellStyle name="20% - Accent1 2 3 7 6 2" xfId="39869"/>
    <cellStyle name="20% - Accent1 2 3 7 7" xfId="23712"/>
    <cellStyle name="20% - Accent1 2 3 8" xfId="1284"/>
    <cellStyle name="20% - Accent1 2 3 8 2" xfId="8770"/>
    <cellStyle name="20% - Accent1 2 3 8 2 2" xfId="14552"/>
    <cellStyle name="20% - Accent1 2 3 8 2 2 2" xfId="36492"/>
    <cellStyle name="20% - Accent1 2 3 8 2 3" xfId="20335"/>
    <cellStyle name="20% - Accent1 2 3 8 2 3 2" xfId="42274"/>
    <cellStyle name="20% - Accent1 2 3 8 2 4" xfId="30710"/>
    <cellStyle name="20% - Accent1 2 3 8 3" xfId="5879"/>
    <cellStyle name="20% - Accent1 2 3 8 3 2" xfId="27819"/>
    <cellStyle name="20% - Accent1 2 3 8 4" xfId="11661"/>
    <cellStyle name="20% - Accent1 2 3 8 4 2" xfId="33601"/>
    <cellStyle name="20% - Accent1 2 3 8 5" xfId="17444"/>
    <cellStyle name="20% - Accent1 2 3 8 5 2" xfId="39383"/>
    <cellStyle name="20% - Accent1 2 3 8 6" xfId="23226"/>
    <cellStyle name="20% - Accent1 2 3 9" xfId="4662"/>
    <cellStyle name="20% - Accent1 2 3 9 2" xfId="13336"/>
    <cellStyle name="20% - Accent1 2 3 9 2 2" xfId="35276"/>
    <cellStyle name="20% - Accent1 2 3 9 3" xfId="19119"/>
    <cellStyle name="20% - Accent1 2 3 9 3 2" xfId="41058"/>
    <cellStyle name="20% - Accent1 2 3 9 4" xfId="26603"/>
    <cellStyle name="20% - Accent1 2 4" xfId="43"/>
    <cellStyle name="20% - Accent1 2 4 10" xfId="10455"/>
    <cellStyle name="20% - Accent1 2 4 10 2" xfId="32395"/>
    <cellStyle name="20% - Accent1 2 4 11" xfId="16238"/>
    <cellStyle name="20% - Accent1 2 4 11 2" xfId="38177"/>
    <cellStyle name="20% - Accent1 2 4 12" xfId="22020"/>
    <cellStyle name="20% - Accent1 2 4 2" xfId="44"/>
    <cellStyle name="20% - Accent1 2 4 2 10" xfId="16239"/>
    <cellStyle name="20% - Accent1 2 4 2 10 2" xfId="38178"/>
    <cellStyle name="20% - Accent1 2 4 2 11" xfId="22021"/>
    <cellStyle name="20% - Accent1 2 4 2 2" xfId="45"/>
    <cellStyle name="20% - Accent1 2 4 2 2 2" xfId="1782"/>
    <cellStyle name="20% - Accent1 2 4 2 2 2 2" xfId="9268"/>
    <cellStyle name="20% - Accent1 2 4 2 2 2 2 2" xfId="15050"/>
    <cellStyle name="20% - Accent1 2 4 2 2 2 2 2 2" xfId="36990"/>
    <cellStyle name="20% - Accent1 2 4 2 2 2 2 3" xfId="20833"/>
    <cellStyle name="20% - Accent1 2 4 2 2 2 2 3 2" xfId="42772"/>
    <cellStyle name="20% - Accent1 2 4 2 2 2 2 4" xfId="31208"/>
    <cellStyle name="20% - Accent1 2 4 2 2 2 3" xfId="6377"/>
    <cellStyle name="20% - Accent1 2 4 2 2 2 3 2" xfId="28317"/>
    <cellStyle name="20% - Accent1 2 4 2 2 2 4" xfId="12159"/>
    <cellStyle name="20% - Accent1 2 4 2 2 2 4 2" xfId="34099"/>
    <cellStyle name="20% - Accent1 2 4 2 2 2 5" xfId="17942"/>
    <cellStyle name="20% - Accent1 2 4 2 2 2 5 2" xfId="39881"/>
    <cellStyle name="20% - Accent1 2 4 2 2 2 6" xfId="23724"/>
    <cellStyle name="20% - Accent1 2 4 2 2 3" xfId="4674"/>
    <cellStyle name="20% - Accent1 2 4 2 2 3 2" xfId="13348"/>
    <cellStyle name="20% - Accent1 2 4 2 2 3 2 2" xfId="35288"/>
    <cellStyle name="20% - Accent1 2 4 2 2 3 3" xfId="19131"/>
    <cellStyle name="20% - Accent1 2 4 2 2 3 3 2" xfId="41070"/>
    <cellStyle name="20% - Accent1 2 4 2 2 3 4" xfId="26615"/>
    <cellStyle name="20% - Accent1 2 4 2 2 4" xfId="7566"/>
    <cellStyle name="20% - Accent1 2 4 2 2 4 2" xfId="29506"/>
    <cellStyle name="20% - Accent1 2 4 2 2 5" xfId="3485"/>
    <cellStyle name="20% - Accent1 2 4 2 2 5 2" xfId="25426"/>
    <cellStyle name="20% - Accent1 2 4 2 2 6" xfId="10457"/>
    <cellStyle name="20% - Accent1 2 4 2 2 6 2" xfId="32397"/>
    <cellStyle name="20% - Accent1 2 4 2 2 7" xfId="16240"/>
    <cellStyle name="20% - Accent1 2 4 2 2 7 2" xfId="38179"/>
    <cellStyle name="20% - Accent1 2 4 2 2 8" xfId="22022"/>
    <cellStyle name="20% - Accent1 2 4 2 3" xfId="929"/>
    <cellStyle name="20% - Accent1 2 4 2 3 2" xfId="2633"/>
    <cellStyle name="20% - Accent1 2 4 2 3 2 2" xfId="10119"/>
    <cellStyle name="20% - Accent1 2 4 2 3 2 2 2" xfId="15901"/>
    <cellStyle name="20% - Accent1 2 4 2 3 2 2 2 2" xfId="37841"/>
    <cellStyle name="20% - Accent1 2 4 2 3 2 2 3" xfId="21684"/>
    <cellStyle name="20% - Accent1 2 4 2 3 2 2 3 2" xfId="43623"/>
    <cellStyle name="20% - Accent1 2 4 2 3 2 2 4" xfId="32059"/>
    <cellStyle name="20% - Accent1 2 4 2 3 2 3" xfId="7228"/>
    <cellStyle name="20% - Accent1 2 4 2 3 2 3 2" xfId="29168"/>
    <cellStyle name="20% - Accent1 2 4 2 3 2 4" xfId="13010"/>
    <cellStyle name="20% - Accent1 2 4 2 3 2 4 2" xfId="34950"/>
    <cellStyle name="20% - Accent1 2 4 2 3 2 5" xfId="18793"/>
    <cellStyle name="20% - Accent1 2 4 2 3 2 5 2" xfId="40732"/>
    <cellStyle name="20% - Accent1 2 4 2 3 2 6" xfId="24575"/>
    <cellStyle name="20% - Accent1 2 4 2 3 3" xfId="5525"/>
    <cellStyle name="20% - Accent1 2 4 2 3 3 2" xfId="14199"/>
    <cellStyle name="20% - Accent1 2 4 2 3 3 2 2" xfId="36139"/>
    <cellStyle name="20% - Accent1 2 4 2 3 3 3" xfId="19982"/>
    <cellStyle name="20% - Accent1 2 4 2 3 3 3 2" xfId="41921"/>
    <cellStyle name="20% - Accent1 2 4 2 3 3 4" xfId="27466"/>
    <cellStyle name="20% - Accent1 2 4 2 3 4" xfId="8417"/>
    <cellStyle name="20% - Accent1 2 4 2 3 4 2" xfId="30357"/>
    <cellStyle name="20% - Accent1 2 4 2 3 5" xfId="4336"/>
    <cellStyle name="20% - Accent1 2 4 2 3 5 2" xfId="26277"/>
    <cellStyle name="20% - Accent1 2 4 2 3 6" xfId="11308"/>
    <cellStyle name="20% - Accent1 2 4 2 3 6 2" xfId="33248"/>
    <cellStyle name="20% - Accent1 2 4 2 3 7" xfId="17091"/>
    <cellStyle name="20% - Accent1 2 4 2 3 7 2" xfId="39030"/>
    <cellStyle name="20% - Accent1 2 4 2 3 8" xfId="22873"/>
    <cellStyle name="20% - Accent1 2 4 2 4" xfId="1781"/>
    <cellStyle name="20% - Accent1 2 4 2 4 2" xfId="6376"/>
    <cellStyle name="20% - Accent1 2 4 2 4 2 2" xfId="15049"/>
    <cellStyle name="20% - Accent1 2 4 2 4 2 2 2" xfId="36989"/>
    <cellStyle name="20% - Accent1 2 4 2 4 2 3" xfId="20832"/>
    <cellStyle name="20% - Accent1 2 4 2 4 2 3 2" xfId="42771"/>
    <cellStyle name="20% - Accent1 2 4 2 4 2 4" xfId="28316"/>
    <cellStyle name="20% - Accent1 2 4 2 4 3" xfId="9267"/>
    <cellStyle name="20% - Accent1 2 4 2 4 3 2" xfId="31207"/>
    <cellStyle name="20% - Accent1 2 4 2 4 4" xfId="3484"/>
    <cellStyle name="20% - Accent1 2 4 2 4 4 2" xfId="25425"/>
    <cellStyle name="20% - Accent1 2 4 2 4 5" xfId="12158"/>
    <cellStyle name="20% - Accent1 2 4 2 4 5 2" xfId="34098"/>
    <cellStyle name="20% - Accent1 2 4 2 4 6" xfId="17941"/>
    <cellStyle name="20% - Accent1 2 4 2 4 6 2" xfId="39880"/>
    <cellStyle name="20% - Accent1 2 4 2 4 7" xfId="23723"/>
    <cellStyle name="20% - Accent1 2 4 2 5" xfId="1376"/>
    <cellStyle name="20% - Accent1 2 4 2 5 2" xfId="8862"/>
    <cellStyle name="20% - Accent1 2 4 2 5 2 2" xfId="14644"/>
    <cellStyle name="20% - Accent1 2 4 2 5 2 2 2" xfId="36584"/>
    <cellStyle name="20% - Accent1 2 4 2 5 2 3" xfId="20427"/>
    <cellStyle name="20% - Accent1 2 4 2 5 2 3 2" xfId="42366"/>
    <cellStyle name="20% - Accent1 2 4 2 5 2 4" xfId="30802"/>
    <cellStyle name="20% - Accent1 2 4 2 5 3" xfId="5971"/>
    <cellStyle name="20% - Accent1 2 4 2 5 3 2" xfId="27911"/>
    <cellStyle name="20% - Accent1 2 4 2 5 4" xfId="11753"/>
    <cellStyle name="20% - Accent1 2 4 2 5 4 2" xfId="33693"/>
    <cellStyle name="20% - Accent1 2 4 2 5 5" xfId="17536"/>
    <cellStyle name="20% - Accent1 2 4 2 5 5 2" xfId="39475"/>
    <cellStyle name="20% - Accent1 2 4 2 5 6" xfId="23318"/>
    <cellStyle name="20% - Accent1 2 4 2 6" xfId="4673"/>
    <cellStyle name="20% - Accent1 2 4 2 6 2" xfId="13347"/>
    <cellStyle name="20% - Accent1 2 4 2 6 2 2" xfId="35287"/>
    <cellStyle name="20% - Accent1 2 4 2 6 3" xfId="19130"/>
    <cellStyle name="20% - Accent1 2 4 2 6 3 2" xfId="41069"/>
    <cellStyle name="20% - Accent1 2 4 2 6 4" xfId="26614"/>
    <cellStyle name="20% - Accent1 2 4 2 7" xfId="7565"/>
    <cellStyle name="20% - Accent1 2 4 2 7 2" xfId="29505"/>
    <cellStyle name="20% - Accent1 2 4 2 8" xfId="3079"/>
    <cellStyle name="20% - Accent1 2 4 2 8 2" xfId="25020"/>
    <cellStyle name="20% - Accent1 2 4 2 9" xfId="10456"/>
    <cellStyle name="20% - Accent1 2 4 2 9 2" xfId="32396"/>
    <cellStyle name="20% - Accent1 2 4 3" xfId="46"/>
    <cellStyle name="20% - Accent1 2 4 3 2" xfId="1783"/>
    <cellStyle name="20% - Accent1 2 4 3 2 2" xfId="6378"/>
    <cellStyle name="20% - Accent1 2 4 3 2 2 2" xfId="15051"/>
    <cellStyle name="20% - Accent1 2 4 3 2 2 2 2" xfId="36991"/>
    <cellStyle name="20% - Accent1 2 4 3 2 2 3" xfId="20834"/>
    <cellStyle name="20% - Accent1 2 4 3 2 2 3 2" xfId="42773"/>
    <cellStyle name="20% - Accent1 2 4 3 2 2 4" xfId="28318"/>
    <cellStyle name="20% - Accent1 2 4 3 2 3" xfId="9269"/>
    <cellStyle name="20% - Accent1 2 4 3 2 3 2" xfId="31209"/>
    <cellStyle name="20% - Accent1 2 4 3 2 4" xfId="3486"/>
    <cellStyle name="20% - Accent1 2 4 3 2 4 2" xfId="25427"/>
    <cellStyle name="20% - Accent1 2 4 3 2 5" xfId="12160"/>
    <cellStyle name="20% - Accent1 2 4 3 2 5 2" xfId="34100"/>
    <cellStyle name="20% - Accent1 2 4 3 2 6" xfId="17943"/>
    <cellStyle name="20% - Accent1 2 4 3 2 6 2" xfId="39882"/>
    <cellStyle name="20% - Accent1 2 4 3 2 7" xfId="23725"/>
    <cellStyle name="20% - Accent1 2 4 3 3" xfId="1375"/>
    <cellStyle name="20% - Accent1 2 4 3 3 2" xfId="8861"/>
    <cellStyle name="20% - Accent1 2 4 3 3 2 2" xfId="14643"/>
    <cellStyle name="20% - Accent1 2 4 3 3 2 2 2" xfId="36583"/>
    <cellStyle name="20% - Accent1 2 4 3 3 2 3" xfId="20426"/>
    <cellStyle name="20% - Accent1 2 4 3 3 2 3 2" xfId="42365"/>
    <cellStyle name="20% - Accent1 2 4 3 3 2 4" xfId="30801"/>
    <cellStyle name="20% - Accent1 2 4 3 3 3" xfId="5970"/>
    <cellStyle name="20% - Accent1 2 4 3 3 3 2" xfId="27910"/>
    <cellStyle name="20% - Accent1 2 4 3 3 4" xfId="11752"/>
    <cellStyle name="20% - Accent1 2 4 3 3 4 2" xfId="33692"/>
    <cellStyle name="20% - Accent1 2 4 3 3 5" xfId="17535"/>
    <cellStyle name="20% - Accent1 2 4 3 3 5 2" xfId="39474"/>
    <cellStyle name="20% - Accent1 2 4 3 3 6" xfId="23317"/>
    <cellStyle name="20% - Accent1 2 4 3 4" xfId="4675"/>
    <cellStyle name="20% - Accent1 2 4 3 4 2" xfId="13349"/>
    <cellStyle name="20% - Accent1 2 4 3 4 2 2" xfId="35289"/>
    <cellStyle name="20% - Accent1 2 4 3 4 3" xfId="19132"/>
    <cellStyle name="20% - Accent1 2 4 3 4 3 2" xfId="41071"/>
    <cellStyle name="20% - Accent1 2 4 3 4 4" xfId="26616"/>
    <cellStyle name="20% - Accent1 2 4 3 5" xfId="7567"/>
    <cellStyle name="20% - Accent1 2 4 3 5 2" xfId="29507"/>
    <cellStyle name="20% - Accent1 2 4 3 6" xfId="3078"/>
    <cellStyle name="20% - Accent1 2 4 3 6 2" xfId="25019"/>
    <cellStyle name="20% - Accent1 2 4 3 7" xfId="10458"/>
    <cellStyle name="20% - Accent1 2 4 3 7 2" xfId="32398"/>
    <cellStyle name="20% - Accent1 2 4 3 8" xfId="16241"/>
    <cellStyle name="20% - Accent1 2 4 3 8 2" xfId="38180"/>
    <cellStyle name="20% - Accent1 2 4 3 9" xfId="22023"/>
    <cellStyle name="20% - Accent1 2 4 4" xfId="928"/>
    <cellStyle name="20% - Accent1 2 4 4 2" xfId="2632"/>
    <cellStyle name="20% - Accent1 2 4 4 2 2" xfId="10118"/>
    <cellStyle name="20% - Accent1 2 4 4 2 2 2" xfId="15900"/>
    <cellStyle name="20% - Accent1 2 4 4 2 2 2 2" xfId="37840"/>
    <cellStyle name="20% - Accent1 2 4 4 2 2 3" xfId="21683"/>
    <cellStyle name="20% - Accent1 2 4 4 2 2 3 2" xfId="43622"/>
    <cellStyle name="20% - Accent1 2 4 4 2 2 4" xfId="32058"/>
    <cellStyle name="20% - Accent1 2 4 4 2 3" xfId="7227"/>
    <cellStyle name="20% - Accent1 2 4 4 2 3 2" xfId="29167"/>
    <cellStyle name="20% - Accent1 2 4 4 2 4" xfId="13009"/>
    <cellStyle name="20% - Accent1 2 4 4 2 4 2" xfId="34949"/>
    <cellStyle name="20% - Accent1 2 4 4 2 5" xfId="18792"/>
    <cellStyle name="20% - Accent1 2 4 4 2 5 2" xfId="40731"/>
    <cellStyle name="20% - Accent1 2 4 4 2 6" xfId="24574"/>
    <cellStyle name="20% - Accent1 2 4 4 3" xfId="5524"/>
    <cellStyle name="20% - Accent1 2 4 4 3 2" xfId="14198"/>
    <cellStyle name="20% - Accent1 2 4 4 3 2 2" xfId="36138"/>
    <cellStyle name="20% - Accent1 2 4 4 3 3" xfId="19981"/>
    <cellStyle name="20% - Accent1 2 4 4 3 3 2" xfId="41920"/>
    <cellStyle name="20% - Accent1 2 4 4 3 4" xfId="27465"/>
    <cellStyle name="20% - Accent1 2 4 4 4" xfId="8416"/>
    <cellStyle name="20% - Accent1 2 4 4 4 2" xfId="30356"/>
    <cellStyle name="20% - Accent1 2 4 4 5" xfId="4335"/>
    <cellStyle name="20% - Accent1 2 4 4 5 2" xfId="26276"/>
    <cellStyle name="20% - Accent1 2 4 4 6" xfId="11307"/>
    <cellStyle name="20% - Accent1 2 4 4 6 2" xfId="33247"/>
    <cellStyle name="20% - Accent1 2 4 4 7" xfId="17090"/>
    <cellStyle name="20% - Accent1 2 4 4 7 2" xfId="39029"/>
    <cellStyle name="20% - Accent1 2 4 4 8" xfId="22872"/>
    <cellStyle name="20% - Accent1 2 4 5" xfId="1780"/>
    <cellStyle name="20% - Accent1 2 4 5 2" xfId="6375"/>
    <cellStyle name="20% - Accent1 2 4 5 2 2" xfId="15048"/>
    <cellStyle name="20% - Accent1 2 4 5 2 2 2" xfId="36988"/>
    <cellStyle name="20% - Accent1 2 4 5 2 3" xfId="20831"/>
    <cellStyle name="20% - Accent1 2 4 5 2 3 2" xfId="42770"/>
    <cellStyle name="20% - Accent1 2 4 5 2 4" xfId="28315"/>
    <cellStyle name="20% - Accent1 2 4 5 3" xfId="9266"/>
    <cellStyle name="20% - Accent1 2 4 5 3 2" xfId="31206"/>
    <cellStyle name="20% - Accent1 2 4 5 4" xfId="3483"/>
    <cellStyle name="20% - Accent1 2 4 5 4 2" xfId="25424"/>
    <cellStyle name="20% - Accent1 2 4 5 5" xfId="12157"/>
    <cellStyle name="20% - Accent1 2 4 5 5 2" xfId="34097"/>
    <cellStyle name="20% - Accent1 2 4 5 6" xfId="17940"/>
    <cellStyle name="20% - Accent1 2 4 5 6 2" xfId="39879"/>
    <cellStyle name="20% - Accent1 2 4 5 7" xfId="23722"/>
    <cellStyle name="20% - Accent1 2 4 6" xfId="1281"/>
    <cellStyle name="20% - Accent1 2 4 6 2" xfId="8767"/>
    <cellStyle name="20% - Accent1 2 4 6 2 2" xfId="14549"/>
    <cellStyle name="20% - Accent1 2 4 6 2 2 2" xfId="36489"/>
    <cellStyle name="20% - Accent1 2 4 6 2 3" xfId="20332"/>
    <cellStyle name="20% - Accent1 2 4 6 2 3 2" xfId="42271"/>
    <cellStyle name="20% - Accent1 2 4 6 2 4" xfId="30707"/>
    <cellStyle name="20% - Accent1 2 4 6 3" xfId="5876"/>
    <cellStyle name="20% - Accent1 2 4 6 3 2" xfId="27816"/>
    <cellStyle name="20% - Accent1 2 4 6 4" xfId="11658"/>
    <cellStyle name="20% - Accent1 2 4 6 4 2" xfId="33598"/>
    <cellStyle name="20% - Accent1 2 4 6 5" xfId="17441"/>
    <cellStyle name="20% - Accent1 2 4 6 5 2" xfId="39380"/>
    <cellStyle name="20% - Accent1 2 4 6 6" xfId="23223"/>
    <cellStyle name="20% - Accent1 2 4 7" xfId="4672"/>
    <cellStyle name="20% - Accent1 2 4 7 2" xfId="13346"/>
    <cellStyle name="20% - Accent1 2 4 7 2 2" xfId="35286"/>
    <cellStyle name="20% - Accent1 2 4 7 3" xfId="19129"/>
    <cellStyle name="20% - Accent1 2 4 7 3 2" xfId="41068"/>
    <cellStyle name="20% - Accent1 2 4 7 4" xfId="26613"/>
    <cellStyle name="20% - Accent1 2 4 8" xfId="7564"/>
    <cellStyle name="20% - Accent1 2 4 8 2" xfId="29504"/>
    <cellStyle name="20% - Accent1 2 4 9" xfId="2984"/>
    <cellStyle name="20% - Accent1 2 4 9 2" xfId="24925"/>
    <cellStyle name="20% - Accent1 2 5" xfId="47"/>
    <cellStyle name="20% - Accent1 2 5 10" xfId="16242"/>
    <cellStyle name="20% - Accent1 2 5 10 2" xfId="38181"/>
    <cellStyle name="20% - Accent1 2 5 11" xfId="22024"/>
    <cellStyle name="20% - Accent1 2 5 2" xfId="48"/>
    <cellStyle name="20% - Accent1 2 5 2 2" xfId="1785"/>
    <cellStyle name="20% - Accent1 2 5 2 2 2" xfId="9271"/>
    <cellStyle name="20% - Accent1 2 5 2 2 2 2" xfId="15053"/>
    <cellStyle name="20% - Accent1 2 5 2 2 2 2 2" xfId="36993"/>
    <cellStyle name="20% - Accent1 2 5 2 2 2 3" xfId="20836"/>
    <cellStyle name="20% - Accent1 2 5 2 2 2 3 2" xfId="42775"/>
    <cellStyle name="20% - Accent1 2 5 2 2 2 4" xfId="31211"/>
    <cellStyle name="20% - Accent1 2 5 2 2 3" xfId="6380"/>
    <cellStyle name="20% - Accent1 2 5 2 2 3 2" xfId="28320"/>
    <cellStyle name="20% - Accent1 2 5 2 2 4" xfId="12162"/>
    <cellStyle name="20% - Accent1 2 5 2 2 4 2" xfId="34102"/>
    <cellStyle name="20% - Accent1 2 5 2 2 5" xfId="17945"/>
    <cellStyle name="20% - Accent1 2 5 2 2 5 2" xfId="39884"/>
    <cellStyle name="20% - Accent1 2 5 2 2 6" xfId="23727"/>
    <cellStyle name="20% - Accent1 2 5 2 3" xfId="4677"/>
    <cellStyle name="20% - Accent1 2 5 2 3 2" xfId="13351"/>
    <cellStyle name="20% - Accent1 2 5 2 3 2 2" xfId="35291"/>
    <cellStyle name="20% - Accent1 2 5 2 3 3" xfId="19134"/>
    <cellStyle name="20% - Accent1 2 5 2 3 3 2" xfId="41073"/>
    <cellStyle name="20% - Accent1 2 5 2 3 4" xfId="26618"/>
    <cellStyle name="20% - Accent1 2 5 2 4" xfId="7569"/>
    <cellStyle name="20% - Accent1 2 5 2 4 2" xfId="29509"/>
    <cellStyle name="20% - Accent1 2 5 2 5" xfId="3488"/>
    <cellStyle name="20% - Accent1 2 5 2 5 2" xfId="25429"/>
    <cellStyle name="20% - Accent1 2 5 2 6" xfId="10460"/>
    <cellStyle name="20% - Accent1 2 5 2 6 2" xfId="32400"/>
    <cellStyle name="20% - Accent1 2 5 2 7" xfId="16243"/>
    <cellStyle name="20% - Accent1 2 5 2 7 2" xfId="38182"/>
    <cellStyle name="20% - Accent1 2 5 2 8" xfId="22025"/>
    <cellStyle name="20% - Accent1 2 5 3" xfId="930"/>
    <cellStyle name="20% - Accent1 2 5 3 2" xfId="2634"/>
    <cellStyle name="20% - Accent1 2 5 3 2 2" xfId="10120"/>
    <cellStyle name="20% - Accent1 2 5 3 2 2 2" xfId="15902"/>
    <cellStyle name="20% - Accent1 2 5 3 2 2 2 2" xfId="37842"/>
    <cellStyle name="20% - Accent1 2 5 3 2 2 3" xfId="21685"/>
    <cellStyle name="20% - Accent1 2 5 3 2 2 3 2" xfId="43624"/>
    <cellStyle name="20% - Accent1 2 5 3 2 2 4" xfId="32060"/>
    <cellStyle name="20% - Accent1 2 5 3 2 3" xfId="7229"/>
    <cellStyle name="20% - Accent1 2 5 3 2 3 2" xfId="29169"/>
    <cellStyle name="20% - Accent1 2 5 3 2 4" xfId="13011"/>
    <cellStyle name="20% - Accent1 2 5 3 2 4 2" xfId="34951"/>
    <cellStyle name="20% - Accent1 2 5 3 2 5" xfId="18794"/>
    <cellStyle name="20% - Accent1 2 5 3 2 5 2" xfId="40733"/>
    <cellStyle name="20% - Accent1 2 5 3 2 6" xfId="24576"/>
    <cellStyle name="20% - Accent1 2 5 3 3" xfId="5526"/>
    <cellStyle name="20% - Accent1 2 5 3 3 2" xfId="14200"/>
    <cellStyle name="20% - Accent1 2 5 3 3 2 2" xfId="36140"/>
    <cellStyle name="20% - Accent1 2 5 3 3 3" xfId="19983"/>
    <cellStyle name="20% - Accent1 2 5 3 3 3 2" xfId="41922"/>
    <cellStyle name="20% - Accent1 2 5 3 3 4" xfId="27467"/>
    <cellStyle name="20% - Accent1 2 5 3 4" xfId="8418"/>
    <cellStyle name="20% - Accent1 2 5 3 4 2" xfId="30358"/>
    <cellStyle name="20% - Accent1 2 5 3 5" xfId="4337"/>
    <cellStyle name="20% - Accent1 2 5 3 5 2" xfId="26278"/>
    <cellStyle name="20% - Accent1 2 5 3 6" xfId="11309"/>
    <cellStyle name="20% - Accent1 2 5 3 6 2" xfId="33249"/>
    <cellStyle name="20% - Accent1 2 5 3 7" xfId="17092"/>
    <cellStyle name="20% - Accent1 2 5 3 7 2" xfId="39031"/>
    <cellStyle name="20% - Accent1 2 5 3 8" xfId="22874"/>
    <cellStyle name="20% - Accent1 2 5 4" xfId="1784"/>
    <cellStyle name="20% - Accent1 2 5 4 2" xfId="6379"/>
    <cellStyle name="20% - Accent1 2 5 4 2 2" xfId="15052"/>
    <cellStyle name="20% - Accent1 2 5 4 2 2 2" xfId="36992"/>
    <cellStyle name="20% - Accent1 2 5 4 2 3" xfId="20835"/>
    <cellStyle name="20% - Accent1 2 5 4 2 3 2" xfId="42774"/>
    <cellStyle name="20% - Accent1 2 5 4 2 4" xfId="28319"/>
    <cellStyle name="20% - Accent1 2 5 4 3" xfId="9270"/>
    <cellStyle name="20% - Accent1 2 5 4 3 2" xfId="31210"/>
    <cellStyle name="20% - Accent1 2 5 4 4" xfId="3487"/>
    <cellStyle name="20% - Accent1 2 5 4 4 2" xfId="25428"/>
    <cellStyle name="20% - Accent1 2 5 4 5" xfId="12161"/>
    <cellStyle name="20% - Accent1 2 5 4 5 2" xfId="34101"/>
    <cellStyle name="20% - Accent1 2 5 4 6" xfId="17944"/>
    <cellStyle name="20% - Accent1 2 5 4 6 2" xfId="39883"/>
    <cellStyle name="20% - Accent1 2 5 4 7" xfId="23726"/>
    <cellStyle name="20% - Accent1 2 5 5" xfId="1377"/>
    <cellStyle name="20% - Accent1 2 5 5 2" xfId="8863"/>
    <cellStyle name="20% - Accent1 2 5 5 2 2" xfId="14645"/>
    <cellStyle name="20% - Accent1 2 5 5 2 2 2" xfId="36585"/>
    <cellStyle name="20% - Accent1 2 5 5 2 3" xfId="20428"/>
    <cellStyle name="20% - Accent1 2 5 5 2 3 2" xfId="42367"/>
    <cellStyle name="20% - Accent1 2 5 5 2 4" xfId="30803"/>
    <cellStyle name="20% - Accent1 2 5 5 3" xfId="5972"/>
    <cellStyle name="20% - Accent1 2 5 5 3 2" xfId="27912"/>
    <cellStyle name="20% - Accent1 2 5 5 4" xfId="11754"/>
    <cellStyle name="20% - Accent1 2 5 5 4 2" xfId="33694"/>
    <cellStyle name="20% - Accent1 2 5 5 5" xfId="17537"/>
    <cellStyle name="20% - Accent1 2 5 5 5 2" xfId="39476"/>
    <cellStyle name="20% - Accent1 2 5 5 6" xfId="23319"/>
    <cellStyle name="20% - Accent1 2 5 6" xfId="4676"/>
    <cellStyle name="20% - Accent1 2 5 6 2" xfId="13350"/>
    <cellStyle name="20% - Accent1 2 5 6 2 2" xfId="35290"/>
    <cellStyle name="20% - Accent1 2 5 6 3" xfId="19133"/>
    <cellStyle name="20% - Accent1 2 5 6 3 2" xfId="41072"/>
    <cellStyle name="20% - Accent1 2 5 6 4" xfId="26617"/>
    <cellStyle name="20% - Accent1 2 5 7" xfId="7568"/>
    <cellStyle name="20% - Accent1 2 5 7 2" xfId="29508"/>
    <cellStyle name="20% - Accent1 2 5 8" xfId="3080"/>
    <cellStyle name="20% - Accent1 2 5 8 2" xfId="25021"/>
    <cellStyle name="20% - Accent1 2 5 9" xfId="10459"/>
    <cellStyle name="20% - Accent1 2 5 9 2" xfId="32399"/>
    <cellStyle name="20% - Accent1 2 6" xfId="49"/>
    <cellStyle name="20% - Accent1 2 6 10" xfId="16244"/>
    <cellStyle name="20% - Accent1 2 6 10 2" xfId="38183"/>
    <cellStyle name="20% - Accent1 2 6 11" xfId="22026"/>
    <cellStyle name="20% - Accent1 2 6 2" xfId="50"/>
    <cellStyle name="20% - Accent1 2 6 2 2" xfId="1787"/>
    <cellStyle name="20% - Accent1 2 6 2 2 2" xfId="9273"/>
    <cellStyle name="20% - Accent1 2 6 2 2 2 2" xfId="15055"/>
    <cellStyle name="20% - Accent1 2 6 2 2 2 2 2" xfId="36995"/>
    <cellStyle name="20% - Accent1 2 6 2 2 2 3" xfId="20838"/>
    <cellStyle name="20% - Accent1 2 6 2 2 2 3 2" xfId="42777"/>
    <cellStyle name="20% - Accent1 2 6 2 2 2 4" xfId="31213"/>
    <cellStyle name="20% - Accent1 2 6 2 2 3" xfId="6382"/>
    <cellStyle name="20% - Accent1 2 6 2 2 3 2" xfId="28322"/>
    <cellStyle name="20% - Accent1 2 6 2 2 4" xfId="12164"/>
    <cellStyle name="20% - Accent1 2 6 2 2 4 2" xfId="34104"/>
    <cellStyle name="20% - Accent1 2 6 2 2 5" xfId="17947"/>
    <cellStyle name="20% - Accent1 2 6 2 2 5 2" xfId="39886"/>
    <cellStyle name="20% - Accent1 2 6 2 2 6" xfId="23729"/>
    <cellStyle name="20% - Accent1 2 6 2 3" xfId="4679"/>
    <cellStyle name="20% - Accent1 2 6 2 3 2" xfId="13353"/>
    <cellStyle name="20% - Accent1 2 6 2 3 2 2" xfId="35293"/>
    <cellStyle name="20% - Accent1 2 6 2 3 3" xfId="19136"/>
    <cellStyle name="20% - Accent1 2 6 2 3 3 2" xfId="41075"/>
    <cellStyle name="20% - Accent1 2 6 2 3 4" xfId="26620"/>
    <cellStyle name="20% - Accent1 2 6 2 4" xfId="7571"/>
    <cellStyle name="20% - Accent1 2 6 2 4 2" xfId="29511"/>
    <cellStyle name="20% - Accent1 2 6 2 5" xfId="3490"/>
    <cellStyle name="20% - Accent1 2 6 2 5 2" xfId="25431"/>
    <cellStyle name="20% - Accent1 2 6 2 6" xfId="10462"/>
    <cellStyle name="20% - Accent1 2 6 2 6 2" xfId="32402"/>
    <cellStyle name="20% - Accent1 2 6 2 7" xfId="16245"/>
    <cellStyle name="20% - Accent1 2 6 2 7 2" xfId="38184"/>
    <cellStyle name="20% - Accent1 2 6 2 8" xfId="22027"/>
    <cellStyle name="20% - Accent1 2 6 3" xfId="931"/>
    <cellStyle name="20% - Accent1 2 6 3 2" xfId="2635"/>
    <cellStyle name="20% - Accent1 2 6 3 2 2" xfId="10121"/>
    <cellStyle name="20% - Accent1 2 6 3 2 2 2" xfId="15903"/>
    <cellStyle name="20% - Accent1 2 6 3 2 2 2 2" xfId="37843"/>
    <cellStyle name="20% - Accent1 2 6 3 2 2 3" xfId="21686"/>
    <cellStyle name="20% - Accent1 2 6 3 2 2 3 2" xfId="43625"/>
    <cellStyle name="20% - Accent1 2 6 3 2 2 4" xfId="32061"/>
    <cellStyle name="20% - Accent1 2 6 3 2 3" xfId="7230"/>
    <cellStyle name="20% - Accent1 2 6 3 2 3 2" xfId="29170"/>
    <cellStyle name="20% - Accent1 2 6 3 2 4" xfId="13012"/>
    <cellStyle name="20% - Accent1 2 6 3 2 4 2" xfId="34952"/>
    <cellStyle name="20% - Accent1 2 6 3 2 5" xfId="18795"/>
    <cellStyle name="20% - Accent1 2 6 3 2 5 2" xfId="40734"/>
    <cellStyle name="20% - Accent1 2 6 3 2 6" xfId="24577"/>
    <cellStyle name="20% - Accent1 2 6 3 3" xfId="5527"/>
    <cellStyle name="20% - Accent1 2 6 3 3 2" xfId="14201"/>
    <cellStyle name="20% - Accent1 2 6 3 3 2 2" xfId="36141"/>
    <cellStyle name="20% - Accent1 2 6 3 3 3" xfId="19984"/>
    <cellStyle name="20% - Accent1 2 6 3 3 3 2" xfId="41923"/>
    <cellStyle name="20% - Accent1 2 6 3 3 4" xfId="27468"/>
    <cellStyle name="20% - Accent1 2 6 3 4" xfId="8419"/>
    <cellStyle name="20% - Accent1 2 6 3 4 2" xfId="30359"/>
    <cellStyle name="20% - Accent1 2 6 3 5" xfId="4338"/>
    <cellStyle name="20% - Accent1 2 6 3 5 2" xfId="26279"/>
    <cellStyle name="20% - Accent1 2 6 3 6" xfId="11310"/>
    <cellStyle name="20% - Accent1 2 6 3 6 2" xfId="33250"/>
    <cellStyle name="20% - Accent1 2 6 3 7" xfId="17093"/>
    <cellStyle name="20% - Accent1 2 6 3 7 2" xfId="39032"/>
    <cellStyle name="20% - Accent1 2 6 3 8" xfId="22875"/>
    <cellStyle name="20% - Accent1 2 6 4" xfId="1786"/>
    <cellStyle name="20% - Accent1 2 6 4 2" xfId="6381"/>
    <cellStyle name="20% - Accent1 2 6 4 2 2" xfId="15054"/>
    <cellStyle name="20% - Accent1 2 6 4 2 2 2" xfId="36994"/>
    <cellStyle name="20% - Accent1 2 6 4 2 3" xfId="20837"/>
    <cellStyle name="20% - Accent1 2 6 4 2 3 2" xfId="42776"/>
    <cellStyle name="20% - Accent1 2 6 4 2 4" xfId="28321"/>
    <cellStyle name="20% - Accent1 2 6 4 3" xfId="9272"/>
    <cellStyle name="20% - Accent1 2 6 4 3 2" xfId="31212"/>
    <cellStyle name="20% - Accent1 2 6 4 4" xfId="3489"/>
    <cellStyle name="20% - Accent1 2 6 4 4 2" xfId="25430"/>
    <cellStyle name="20% - Accent1 2 6 4 5" xfId="12163"/>
    <cellStyle name="20% - Accent1 2 6 4 5 2" xfId="34103"/>
    <cellStyle name="20% - Accent1 2 6 4 6" xfId="17946"/>
    <cellStyle name="20% - Accent1 2 6 4 6 2" xfId="39885"/>
    <cellStyle name="20% - Accent1 2 6 4 7" xfId="23728"/>
    <cellStyle name="20% - Accent1 2 6 5" xfId="1378"/>
    <cellStyle name="20% - Accent1 2 6 5 2" xfId="8864"/>
    <cellStyle name="20% - Accent1 2 6 5 2 2" xfId="14646"/>
    <cellStyle name="20% - Accent1 2 6 5 2 2 2" xfId="36586"/>
    <cellStyle name="20% - Accent1 2 6 5 2 3" xfId="20429"/>
    <cellStyle name="20% - Accent1 2 6 5 2 3 2" xfId="42368"/>
    <cellStyle name="20% - Accent1 2 6 5 2 4" xfId="30804"/>
    <cellStyle name="20% - Accent1 2 6 5 3" xfId="5973"/>
    <cellStyle name="20% - Accent1 2 6 5 3 2" xfId="27913"/>
    <cellStyle name="20% - Accent1 2 6 5 4" xfId="11755"/>
    <cellStyle name="20% - Accent1 2 6 5 4 2" xfId="33695"/>
    <cellStyle name="20% - Accent1 2 6 5 5" xfId="17538"/>
    <cellStyle name="20% - Accent1 2 6 5 5 2" xfId="39477"/>
    <cellStyle name="20% - Accent1 2 6 5 6" xfId="23320"/>
    <cellStyle name="20% - Accent1 2 6 6" xfId="4678"/>
    <cellStyle name="20% - Accent1 2 6 6 2" xfId="13352"/>
    <cellStyle name="20% - Accent1 2 6 6 2 2" xfId="35292"/>
    <cellStyle name="20% - Accent1 2 6 6 3" xfId="19135"/>
    <cellStyle name="20% - Accent1 2 6 6 3 2" xfId="41074"/>
    <cellStyle name="20% - Accent1 2 6 6 4" xfId="26619"/>
    <cellStyle name="20% - Accent1 2 6 7" xfId="7570"/>
    <cellStyle name="20% - Accent1 2 6 7 2" xfId="29510"/>
    <cellStyle name="20% - Accent1 2 6 8" xfId="3081"/>
    <cellStyle name="20% - Accent1 2 6 8 2" xfId="25022"/>
    <cellStyle name="20% - Accent1 2 6 9" xfId="10461"/>
    <cellStyle name="20% - Accent1 2 6 9 2" xfId="32401"/>
    <cellStyle name="20% - Accent1 2 7" xfId="51"/>
    <cellStyle name="20% - Accent1 2 7 2" xfId="1788"/>
    <cellStyle name="20% - Accent1 2 7 2 2" xfId="6383"/>
    <cellStyle name="20% - Accent1 2 7 2 2 2" xfId="15056"/>
    <cellStyle name="20% - Accent1 2 7 2 2 2 2" xfId="36996"/>
    <cellStyle name="20% - Accent1 2 7 2 2 3" xfId="20839"/>
    <cellStyle name="20% - Accent1 2 7 2 2 3 2" xfId="42778"/>
    <cellStyle name="20% - Accent1 2 7 2 2 4" xfId="28323"/>
    <cellStyle name="20% - Accent1 2 7 2 3" xfId="9274"/>
    <cellStyle name="20% - Accent1 2 7 2 3 2" xfId="31214"/>
    <cellStyle name="20% - Accent1 2 7 2 4" xfId="3491"/>
    <cellStyle name="20% - Accent1 2 7 2 4 2" xfId="25432"/>
    <cellStyle name="20% - Accent1 2 7 2 5" xfId="12165"/>
    <cellStyle name="20% - Accent1 2 7 2 5 2" xfId="34105"/>
    <cellStyle name="20% - Accent1 2 7 2 6" xfId="17948"/>
    <cellStyle name="20% - Accent1 2 7 2 6 2" xfId="39887"/>
    <cellStyle name="20% - Accent1 2 7 2 7" xfId="23730"/>
    <cellStyle name="20% - Accent1 2 7 3" xfId="1359"/>
    <cellStyle name="20% - Accent1 2 7 3 2" xfId="8845"/>
    <cellStyle name="20% - Accent1 2 7 3 2 2" xfId="14627"/>
    <cellStyle name="20% - Accent1 2 7 3 2 2 2" xfId="36567"/>
    <cellStyle name="20% - Accent1 2 7 3 2 3" xfId="20410"/>
    <cellStyle name="20% - Accent1 2 7 3 2 3 2" xfId="42349"/>
    <cellStyle name="20% - Accent1 2 7 3 2 4" xfId="30785"/>
    <cellStyle name="20% - Accent1 2 7 3 3" xfId="5954"/>
    <cellStyle name="20% - Accent1 2 7 3 3 2" xfId="27894"/>
    <cellStyle name="20% - Accent1 2 7 3 4" xfId="11736"/>
    <cellStyle name="20% - Accent1 2 7 3 4 2" xfId="33676"/>
    <cellStyle name="20% - Accent1 2 7 3 5" xfId="17519"/>
    <cellStyle name="20% - Accent1 2 7 3 5 2" xfId="39458"/>
    <cellStyle name="20% - Accent1 2 7 3 6" xfId="23301"/>
    <cellStyle name="20% - Accent1 2 7 4" xfId="4680"/>
    <cellStyle name="20% - Accent1 2 7 4 2" xfId="13354"/>
    <cellStyle name="20% - Accent1 2 7 4 2 2" xfId="35294"/>
    <cellStyle name="20% - Accent1 2 7 4 3" xfId="19137"/>
    <cellStyle name="20% - Accent1 2 7 4 3 2" xfId="41076"/>
    <cellStyle name="20% - Accent1 2 7 4 4" xfId="26621"/>
    <cellStyle name="20% - Accent1 2 7 5" xfId="7572"/>
    <cellStyle name="20% - Accent1 2 7 5 2" xfId="29512"/>
    <cellStyle name="20% - Accent1 2 7 6" xfId="3062"/>
    <cellStyle name="20% - Accent1 2 7 6 2" xfId="25003"/>
    <cellStyle name="20% - Accent1 2 7 7" xfId="10463"/>
    <cellStyle name="20% - Accent1 2 7 7 2" xfId="32403"/>
    <cellStyle name="20% - Accent1 2 7 8" xfId="16246"/>
    <cellStyle name="20% - Accent1 2 7 8 2" xfId="38185"/>
    <cellStyle name="20% - Accent1 2 7 9" xfId="22028"/>
    <cellStyle name="20% - Accent1 2 8" xfId="842"/>
    <cellStyle name="20% - Accent1 2 8 2" xfId="2548"/>
    <cellStyle name="20% - Accent1 2 8 2 2" xfId="10034"/>
    <cellStyle name="20% - Accent1 2 8 2 2 2" xfId="15816"/>
    <cellStyle name="20% - Accent1 2 8 2 2 2 2" xfId="37756"/>
    <cellStyle name="20% - Accent1 2 8 2 2 3" xfId="21599"/>
    <cellStyle name="20% - Accent1 2 8 2 2 3 2" xfId="43538"/>
    <cellStyle name="20% - Accent1 2 8 2 2 4" xfId="31974"/>
    <cellStyle name="20% - Accent1 2 8 2 3" xfId="7143"/>
    <cellStyle name="20% - Accent1 2 8 2 3 2" xfId="29083"/>
    <cellStyle name="20% - Accent1 2 8 2 4" xfId="12925"/>
    <cellStyle name="20% - Accent1 2 8 2 4 2" xfId="34865"/>
    <cellStyle name="20% - Accent1 2 8 2 5" xfId="18708"/>
    <cellStyle name="20% - Accent1 2 8 2 5 2" xfId="40647"/>
    <cellStyle name="20% - Accent1 2 8 2 6" xfId="24490"/>
    <cellStyle name="20% - Accent1 2 8 3" xfId="5440"/>
    <cellStyle name="20% - Accent1 2 8 3 2" xfId="14114"/>
    <cellStyle name="20% - Accent1 2 8 3 2 2" xfId="36054"/>
    <cellStyle name="20% - Accent1 2 8 3 3" xfId="19897"/>
    <cellStyle name="20% - Accent1 2 8 3 3 2" xfId="41836"/>
    <cellStyle name="20% - Accent1 2 8 3 4" xfId="27381"/>
    <cellStyle name="20% - Accent1 2 8 4" xfId="8332"/>
    <cellStyle name="20% - Accent1 2 8 4 2" xfId="30272"/>
    <cellStyle name="20% - Accent1 2 8 5" xfId="4251"/>
    <cellStyle name="20% - Accent1 2 8 5 2" xfId="26192"/>
    <cellStyle name="20% - Accent1 2 8 6" xfId="11223"/>
    <cellStyle name="20% - Accent1 2 8 6 2" xfId="33163"/>
    <cellStyle name="20% - Accent1 2 8 7" xfId="17006"/>
    <cellStyle name="20% - Accent1 2 8 7 2" xfId="38945"/>
    <cellStyle name="20% - Accent1 2 8 8" xfId="22788"/>
    <cellStyle name="20% - Accent1 2 9" xfId="1749"/>
    <cellStyle name="20% - Accent1 2 9 2" xfId="6344"/>
    <cellStyle name="20% - Accent1 2 9 2 2" xfId="15017"/>
    <cellStyle name="20% - Accent1 2 9 2 2 2" xfId="36957"/>
    <cellStyle name="20% - Accent1 2 9 2 3" xfId="20800"/>
    <cellStyle name="20% - Accent1 2 9 2 3 2" xfId="42739"/>
    <cellStyle name="20% - Accent1 2 9 2 4" xfId="28284"/>
    <cellStyle name="20% - Accent1 2 9 3" xfId="9235"/>
    <cellStyle name="20% - Accent1 2 9 3 2" xfId="31175"/>
    <cellStyle name="20% - Accent1 2 9 4" xfId="3452"/>
    <cellStyle name="20% - Accent1 2 9 4 2" xfId="25393"/>
    <cellStyle name="20% - Accent1 2 9 5" xfId="12126"/>
    <cellStyle name="20% - Accent1 2 9 5 2" xfId="34066"/>
    <cellStyle name="20% - Accent1 2 9 6" xfId="17909"/>
    <cellStyle name="20% - Accent1 2 9 6 2" xfId="39848"/>
    <cellStyle name="20% - Accent1 2 9 7" xfId="23691"/>
    <cellStyle name="20% - Accent1 3" xfId="1261"/>
    <cellStyle name="20% - Accent1 3 2" xfId="5857"/>
    <cellStyle name="20% - Accent1 3 2 2" xfId="14530"/>
    <cellStyle name="20% - Accent1 3 2 2 2" xfId="36470"/>
    <cellStyle name="20% - Accent1 3 2 3" xfId="20313"/>
    <cellStyle name="20% - Accent1 3 2 3 2" xfId="42252"/>
    <cellStyle name="20% - Accent1 3 2 4" xfId="27797"/>
    <cellStyle name="20% - Accent1 3 3" xfId="8748"/>
    <cellStyle name="20% - Accent1 3 3 2" xfId="30688"/>
    <cellStyle name="20% - Accent1 3 4" xfId="2965"/>
    <cellStyle name="20% - Accent1 3 4 2" xfId="24906"/>
    <cellStyle name="20% - Accent1 3 5" xfId="11639"/>
    <cellStyle name="20% - Accent1 3 5 2" xfId="33579"/>
    <cellStyle name="20% - Accent1 3 6" xfId="17422"/>
    <cellStyle name="20% - Accent1 3 6 2" xfId="39361"/>
    <cellStyle name="20% - Accent1 3 7" xfId="23204"/>
    <cellStyle name="20% - Accent1 4" xfId="2529"/>
    <cellStyle name="20% - Accent1 4 2" xfId="7124"/>
    <cellStyle name="20% - Accent1 4 2 2" xfId="15797"/>
    <cellStyle name="20% - Accent1 4 2 2 2" xfId="37737"/>
    <cellStyle name="20% - Accent1 4 2 3" xfId="21580"/>
    <cellStyle name="20% - Accent1 4 2 3 2" xfId="43519"/>
    <cellStyle name="20% - Accent1 4 2 4" xfId="29064"/>
    <cellStyle name="20% - Accent1 4 3" xfId="10015"/>
    <cellStyle name="20% - Accent1 4 3 2" xfId="31955"/>
    <cellStyle name="20% - Accent1 4 4" xfId="4232"/>
    <cellStyle name="20% - Accent1 4 4 2" xfId="26173"/>
    <cellStyle name="20% - Accent1 4 5" xfId="12906"/>
    <cellStyle name="20% - Accent1 4 5 2" xfId="34846"/>
    <cellStyle name="20% - Accent1 4 6" xfId="18689"/>
    <cellStyle name="20% - Accent1 4 6 2" xfId="40628"/>
    <cellStyle name="20% - Accent1 4 7" xfId="24471"/>
    <cellStyle name="20% - Accent1 5" xfId="1231"/>
    <cellStyle name="20% - Accent1 5 2" xfId="8718"/>
    <cellStyle name="20% - Accent1 5 2 2" xfId="14500"/>
    <cellStyle name="20% - Accent1 5 2 2 2" xfId="36440"/>
    <cellStyle name="20% - Accent1 5 2 3" xfId="20283"/>
    <cellStyle name="20% - Accent1 5 2 3 2" xfId="42222"/>
    <cellStyle name="20% - Accent1 5 2 4" xfId="30658"/>
    <cellStyle name="20% - Accent1 5 3" xfId="5827"/>
    <cellStyle name="20% - Accent1 5 3 2" xfId="27767"/>
    <cellStyle name="20% - Accent1 5 4" xfId="11609"/>
    <cellStyle name="20% - Accent1 5 4 2" xfId="33549"/>
    <cellStyle name="20% - Accent1 5 5" xfId="17392"/>
    <cellStyle name="20% - Accent1 5 5 2" xfId="39331"/>
    <cellStyle name="20% - Accent1 5 6" xfId="23174"/>
    <cellStyle name="20% - Accent1 6" xfId="5421"/>
    <cellStyle name="20% - Accent1 6 2" xfId="14095"/>
    <cellStyle name="20% - Accent1 6 2 2" xfId="36035"/>
    <cellStyle name="20% - Accent1 6 3" xfId="19878"/>
    <cellStyle name="20% - Accent1 6 3 2" xfId="41817"/>
    <cellStyle name="20% - Accent1 6 4" xfId="27362"/>
    <cellStyle name="20% - Accent1 7" xfId="8313"/>
    <cellStyle name="20% - Accent1 7 2" xfId="30253"/>
    <cellStyle name="20% - Accent1 8" xfId="2935"/>
    <cellStyle name="20% - Accent1 8 2" xfId="24876"/>
    <cellStyle name="20% - Accent1 9" xfId="11204"/>
    <cellStyle name="20% - Accent1 9 2" xfId="33144"/>
    <cellStyle name="20% - Accent2" xfId="815" builtinId="34" customBuiltin="1"/>
    <cellStyle name="20% - Accent2 10" xfId="16989"/>
    <cellStyle name="20% - Accent2 10 2" xfId="38928"/>
    <cellStyle name="20% - Accent2 11" xfId="22771"/>
    <cellStyle name="20% - Accent2 2" xfId="52"/>
    <cellStyle name="20% - Accent2 2 10" xfId="1248"/>
    <cellStyle name="20% - Accent2 2 10 2" xfId="8735"/>
    <cellStyle name="20% - Accent2 2 10 2 2" xfId="14517"/>
    <cellStyle name="20% - Accent2 2 10 2 2 2" xfId="36457"/>
    <cellStyle name="20% - Accent2 2 10 2 3" xfId="20300"/>
    <cellStyle name="20% - Accent2 2 10 2 3 2" xfId="42239"/>
    <cellStyle name="20% - Accent2 2 10 2 4" xfId="30675"/>
    <cellStyle name="20% - Accent2 2 10 3" xfId="5844"/>
    <cellStyle name="20% - Accent2 2 10 3 2" xfId="27784"/>
    <cellStyle name="20% - Accent2 2 10 4" xfId="11626"/>
    <cellStyle name="20% - Accent2 2 10 4 2" xfId="33566"/>
    <cellStyle name="20% - Accent2 2 10 5" xfId="17409"/>
    <cellStyle name="20% - Accent2 2 10 5 2" xfId="39348"/>
    <cellStyle name="20% - Accent2 2 10 6" xfId="23191"/>
    <cellStyle name="20% - Accent2 2 11" xfId="4681"/>
    <cellStyle name="20% - Accent2 2 11 2" xfId="13355"/>
    <cellStyle name="20% - Accent2 2 11 2 2" xfId="35295"/>
    <cellStyle name="20% - Accent2 2 11 3" xfId="19138"/>
    <cellStyle name="20% - Accent2 2 11 3 2" xfId="41077"/>
    <cellStyle name="20% - Accent2 2 11 4" xfId="26622"/>
    <cellStyle name="20% - Accent2 2 12" xfId="7573"/>
    <cellStyle name="20% - Accent2 2 12 2" xfId="29513"/>
    <cellStyle name="20% - Accent2 2 13" xfId="2952"/>
    <cellStyle name="20% - Accent2 2 13 2" xfId="24893"/>
    <cellStyle name="20% - Accent2 2 14" xfId="10464"/>
    <cellStyle name="20% - Accent2 2 14 2" xfId="32404"/>
    <cellStyle name="20% - Accent2 2 15" xfId="16247"/>
    <cellStyle name="20% - Accent2 2 15 2" xfId="38186"/>
    <cellStyle name="20% - Accent2 2 16" xfId="22029"/>
    <cellStyle name="20% - Accent2 2 2" xfId="53"/>
    <cellStyle name="20% - Accent2 2 2 10" xfId="4682"/>
    <cellStyle name="20% - Accent2 2 2 10 2" xfId="13356"/>
    <cellStyle name="20% - Accent2 2 2 10 2 2" xfId="35296"/>
    <cellStyle name="20% - Accent2 2 2 10 3" xfId="19139"/>
    <cellStyle name="20% - Accent2 2 2 10 3 2" xfId="41078"/>
    <cellStyle name="20% - Accent2 2 2 10 4" xfId="26623"/>
    <cellStyle name="20% - Accent2 2 2 11" xfId="7574"/>
    <cellStyle name="20% - Accent2 2 2 11 2" xfId="29514"/>
    <cellStyle name="20% - Accent2 2 2 12" xfId="2989"/>
    <cellStyle name="20% - Accent2 2 2 12 2" xfId="24930"/>
    <cellStyle name="20% - Accent2 2 2 13" xfId="10465"/>
    <cellStyle name="20% - Accent2 2 2 13 2" xfId="32405"/>
    <cellStyle name="20% - Accent2 2 2 14" xfId="16248"/>
    <cellStyle name="20% - Accent2 2 2 14 2" xfId="38187"/>
    <cellStyle name="20% - Accent2 2 2 15" xfId="22030"/>
    <cellStyle name="20% - Accent2 2 2 2" xfId="54"/>
    <cellStyle name="20% - Accent2 2 2 2 10" xfId="7575"/>
    <cellStyle name="20% - Accent2 2 2 2 10 2" xfId="29515"/>
    <cellStyle name="20% - Accent2 2 2 2 11" xfId="2990"/>
    <cellStyle name="20% - Accent2 2 2 2 11 2" xfId="24931"/>
    <cellStyle name="20% - Accent2 2 2 2 12" xfId="10466"/>
    <cellStyle name="20% - Accent2 2 2 2 12 2" xfId="32406"/>
    <cellStyle name="20% - Accent2 2 2 2 13" xfId="16249"/>
    <cellStyle name="20% - Accent2 2 2 2 13 2" xfId="38188"/>
    <cellStyle name="20% - Accent2 2 2 2 14" xfId="22031"/>
    <cellStyle name="20% - Accent2 2 2 2 2" xfId="55"/>
    <cellStyle name="20% - Accent2 2 2 2 2 10" xfId="10467"/>
    <cellStyle name="20% - Accent2 2 2 2 2 10 2" xfId="32407"/>
    <cellStyle name="20% - Accent2 2 2 2 2 11" xfId="16250"/>
    <cellStyle name="20% - Accent2 2 2 2 2 11 2" xfId="38189"/>
    <cellStyle name="20% - Accent2 2 2 2 2 12" xfId="22032"/>
    <cellStyle name="20% - Accent2 2 2 2 2 2" xfId="56"/>
    <cellStyle name="20% - Accent2 2 2 2 2 2 10" xfId="16251"/>
    <cellStyle name="20% - Accent2 2 2 2 2 2 10 2" xfId="38190"/>
    <cellStyle name="20% - Accent2 2 2 2 2 2 11" xfId="22033"/>
    <cellStyle name="20% - Accent2 2 2 2 2 2 2" xfId="57"/>
    <cellStyle name="20% - Accent2 2 2 2 2 2 2 2" xfId="1794"/>
    <cellStyle name="20% - Accent2 2 2 2 2 2 2 2 2" xfId="9280"/>
    <cellStyle name="20% - Accent2 2 2 2 2 2 2 2 2 2" xfId="15062"/>
    <cellStyle name="20% - Accent2 2 2 2 2 2 2 2 2 2 2" xfId="37002"/>
    <cellStyle name="20% - Accent2 2 2 2 2 2 2 2 2 3" xfId="20845"/>
    <cellStyle name="20% - Accent2 2 2 2 2 2 2 2 2 3 2" xfId="42784"/>
    <cellStyle name="20% - Accent2 2 2 2 2 2 2 2 2 4" xfId="31220"/>
    <cellStyle name="20% - Accent2 2 2 2 2 2 2 2 3" xfId="6389"/>
    <cellStyle name="20% - Accent2 2 2 2 2 2 2 2 3 2" xfId="28329"/>
    <cellStyle name="20% - Accent2 2 2 2 2 2 2 2 4" xfId="12171"/>
    <cellStyle name="20% - Accent2 2 2 2 2 2 2 2 4 2" xfId="34111"/>
    <cellStyle name="20% - Accent2 2 2 2 2 2 2 2 5" xfId="17954"/>
    <cellStyle name="20% - Accent2 2 2 2 2 2 2 2 5 2" xfId="39893"/>
    <cellStyle name="20% - Accent2 2 2 2 2 2 2 2 6" xfId="23736"/>
    <cellStyle name="20% - Accent2 2 2 2 2 2 2 3" xfId="4686"/>
    <cellStyle name="20% - Accent2 2 2 2 2 2 2 3 2" xfId="13360"/>
    <cellStyle name="20% - Accent2 2 2 2 2 2 2 3 2 2" xfId="35300"/>
    <cellStyle name="20% - Accent2 2 2 2 2 2 2 3 3" xfId="19143"/>
    <cellStyle name="20% - Accent2 2 2 2 2 2 2 3 3 2" xfId="41082"/>
    <cellStyle name="20% - Accent2 2 2 2 2 2 2 3 4" xfId="26627"/>
    <cellStyle name="20% - Accent2 2 2 2 2 2 2 4" xfId="7578"/>
    <cellStyle name="20% - Accent2 2 2 2 2 2 2 4 2" xfId="29518"/>
    <cellStyle name="20% - Accent2 2 2 2 2 2 2 5" xfId="3497"/>
    <cellStyle name="20% - Accent2 2 2 2 2 2 2 5 2" xfId="25438"/>
    <cellStyle name="20% - Accent2 2 2 2 2 2 2 6" xfId="10469"/>
    <cellStyle name="20% - Accent2 2 2 2 2 2 2 6 2" xfId="32409"/>
    <cellStyle name="20% - Accent2 2 2 2 2 2 2 7" xfId="16252"/>
    <cellStyle name="20% - Accent2 2 2 2 2 2 2 7 2" xfId="38191"/>
    <cellStyle name="20% - Accent2 2 2 2 2 2 2 8" xfId="22034"/>
    <cellStyle name="20% - Accent2 2 2 2 2 2 3" xfId="933"/>
    <cellStyle name="20% - Accent2 2 2 2 2 2 3 2" xfId="2637"/>
    <cellStyle name="20% - Accent2 2 2 2 2 2 3 2 2" xfId="10123"/>
    <cellStyle name="20% - Accent2 2 2 2 2 2 3 2 2 2" xfId="15905"/>
    <cellStyle name="20% - Accent2 2 2 2 2 2 3 2 2 2 2" xfId="37845"/>
    <cellStyle name="20% - Accent2 2 2 2 2 2 3 2 2 3" xfId="21688"/>
    <cellStyle name="20% - Accent2 2 2 2 2 2 3 2 2 3 2" xfId="43627"/>
    <cellStyle name="20% - Accent2 2 2 2 2 2 3 2 2 4" xfId="32063"/>
    <cellStyle name="20% - Accent2 2 2 2 2 2 3 2 3" xfId="7232"/>
    <cellStyle name="20% - Accent2 2 2 2 2 2 3 2 3 2" xfId="29172"/>
    <cellStyle name="20% - Accent2 2 2 2 2 2 3 2 4" xfId="13014"/>
    <cellStyle name="20% - Accent2 2 2 2 2 2 3 2 4 2" xfId="34954"/>
    <cellStyle name="20% - Accent2 2 2 2 2 2 3 2 5" xfId="18797"/>
    <cellStyle name="20% - Accent2 2 2 2 2 2 3 2 5 2" xfId="40736"/>
    <cellStyle name="20% - Accent2 2 2 2 2 2 3 2 6" xfId="24579"/>
    <cellStyle name="20% - Accent2 2 2 2 2 2 3 3" xfId="5529"/>
    <cellStyle name="20% - Accent2 2 2 2 2 2 3 3 2" xfId="14203"/>
    <cellStyle name="20% - Accent2 2 2 2 2 2 3 3 2 2" xfId="36143"/>
    <cellStyle name="20% - Accent2 2 2 2 2 2 3 3 3" xfId="19986"/>
    <cellStyle name="20% - Accent2 2 2 2 2 2 3 3 3 2" xfId="41925"/>
    <cellStyle name="20% - Accent2 2 2 2 2 2 3 3 4" xfId="27470"/>
    <cellStyle name="20% - Accent2 2 2 2 2 2 3 4" xfId="8421"/>
    <cellStyle name="20% - Accent2 2 2 2 2 2 3 4 2" xfId="30361"/>
    <cellStyle name="20% - Accent2 2 2 2 2 2 3 5" xfId="4340"/>
    <cellStyle name="20% - Accent2 2 2 2 2 2 3 5 2" xfId="26281"/>
    <cellStyle name="20% - Accent2 2 2 2 2 2 3 6" xfId="11312"/>
    <cellStyle name="20% - Accent2 2 2 2 2 2 3 6 2" xfId="33252"/>
    <cellStyle name="20% - Accent2 2 2 2 2 2 3 7" xfId="17095"/>
    <cellStyle name="20% - Accent2 2 2 2 2 2 3 7 2" xfId="39034"/>
    <cellStyle name="20% - Accent2 2 2 2 2 2 3 8" xfId="22877"/>
    <cellStyle name="20% - Accent2 2 2 2 2 2 4" xfId="1793"/>
    <cellStyle name="20% - Accent2 2 2 2 2 2 4 2" xfId="6388"/>
    <cellStyle name="20% - Accent2 2 2 2 2 2 4 2 2" xfId="15061"/>
    <cellStyle name="20% - Accent2 2 2 2 2 2 4 2 2 2" xfId="37001"/>
    <cellStyle name="20% - Accent2 2 2 2 2 2 4 2 3" xfId="20844"/>
    <cellStyle name="20% - Accent2 2 2 2 2 2 4 2 3 2" xfId="42783"/>
    <cellStyle name="20% - Accent2 2 2 2 2 2 4 2 4" xfId="28328"/>
    <cellStyle name="20% - Accent2 2 2 2 2 2 4 3" xfId="9279"/>
    <cellStyle name="20% - Accent2 2 2 2 2 2 4 3 2" xfId="31219"/>
    <cellStyle name="20% - Accent2 2 2 2 2 2 4 4" xfId="3496"/>
    <cellStyle name="20% - Accent2 2 2 2 2 2 4 4 2" xfId="25437"/>
    <cellStyle name="20% - Accent2 2 2 2 2 2 4 5" xfId="12170"/>
    <cellStyle name="20% - Accent2 2 2 2 2 2 4 5 2" xfId="34110"/>
    <cellStyle name="20% - Accent2 2 2 2 2 2 4 6" xfId="17953"/>
    <cellStyle name="20% - Accent2 2 2 2 2 2 4 6 2" xfId="39892"/>
    <cellStyle name="20% - Accent2 2 2 2 2 2 4 7" xfId="23735"/>
    <cellStyle name="20% - Accent2 2 2 2 2 2 5" xfId="1383"/>
    <cellStyle name="20% - Accent2 2 2 2 2 2 5 2" xfId="8869"/>
    <cellStyle name="20% - Accent2 2 2 2 2 2 5 2 2" xfId="14651"/>
    <cellStyle name="20% - Accent2 2 2 2 2 2 5 2 2 2" xfId="36591"/>
    <cellStyle name="20% - Accent2 2 2 2 2 2 5 2 3" xfId="20434"/>
    <cellStyle name="20% - Accent2 2 2 2 2 2 5 2 3 2" xfId="42373"/>
    <cellStyle name="20% - Accent2 2 2 2 2 2 5 2 4" xfId="30809"/>
    <cellStyle name="20% - Accent2 2 2 2 2 2 5 3" xfId="5978"/>
    <cellStyle name="20% - Accent2 2 2 2 2 2 5 3 2" xfId="27918"/>
    <cellStyle name="20% - Accent2 2 2 2 2 2 5 4" xfId="11760"/>
    <cellStyle name="20% - Accent2 2 2 2 2 2 5 4 2" xfId="33700"/>
    <cellStyle name="20% - Accent2 2 2 2 2 2 5 5" xfId="17543"/>
    <cellStyle name="20% - Accent2 2 2 2 2 2 5 5 2" xfId="39482"/>
    <cellStyle name="20% - Accent2 2 2 2 2 2 5 6" xfId="23325"/>
    <cellStyle name="20% - Accent2 2 2 2 2 2 6" xfId="4685"/>
    <cellStyle name="20% - Accent2 2 2 2 2 2 6 2" xfId="13359"/>
    <cellStyle name="20% - Accent2 2 2 2 2 2 6 2 2" xfId="35299"/>
    <cellStyle name="20% - Accent2 2 2 2 2 2 6 3" xfId="19142"/>
    <cellStyle name="20% - Accent2 2 2 2 2 2 6 3 2" xfId="41081"/>
    <cellStyle name="20% - Accent2 2 2 2 2 2 6 4" xfId="26626"/>
    <cellStyle name="20% - Accent2 2 2 2 2 2 7" xfId="7577"/>
    <cellStyle name="20% - Accent2 2 2 2 2 2 7 2" xfId="29517"/>
    <cellStyle name="20% - Accent2 2 2 2 2 2 8" xfId="3086"/>
    <cellStyle name="20% - Accent2 2 2 2 2 2 8 2" xfId="25027"/>
    <cellStyle name="20% - Accent2 2 2 2 2 2 9" xfId="10468"/>
    <cellStyle name="20% - Accent2 2 2 2 2 2 9 2" xfId="32408"/>
    <cellStyle name="20% - Accent2 2 2 2 2 3" xfId="58"/>
    <cellStyle name="20% - Accent2 2 2 2 2 3 2" xfId="1795"/>
    <cellStyle name="20% - Accent2 2 2 2 2 3 2 2" xfId="9281"/>
    <cellStyle name="20% - Accent2 2 2 2 2 3 2 2 2" xfId="15063"/>
    <cellStyle name="20% - Accent2 2 2 2 2 3 2 2 2 2" xfId="37003"/>
    <cellStyle name="20% - Accent2 2 2 2 2 3 2 2 3" xfId="20846"/>
    <cellStyle name="20% - Accent2 2 2 2 2 3 2 2 3 2" xfId="42785"/>
    <cellStyle name="20% - Accent2 2 2 2 2 3 2 2 4" xfId="31221"/>
    <cellStyle name="20% - Accent2 2 2 2 2 3 2 3" xfId="6390"/>
    <cellStyle name="20% - Accent2 2 2 2 2 3 2 3 2" xfId="28330"/>
    <cellStyle name="20% - Accent2 2 2 2 2 3 2 4" xfId="12172"/>
    <cellStyle name="20% - Accent2 2 2 2 2 3 2 4 2" xfId="34112"/>
    <cellStyle name="20% - Accent2 2 2 2 2 3 2 5" xfId="17955"/>
    <cellStyle name="20% - Accent2 2 2 2 2 3 2 5 2" xfId="39894"/>
    <cellStyle name="20% - Accent2 2 2 2 2 3 2 6" xfId="23737"/>
    <cellStyle name="20% - Accent2 2 2 2 2 3 3" xfId="4687"/>
    <cellStyle name="20% - Accent2 2 2 2 2 3 3 2" xfId="13361"/>
    <cellStyle name="20% - Accent2 2 2 2 2 3 3 2 2" xfId="35301"/>
    <cellStyle name="20% - Accent2 2 2 2 2 3 3 3" xfId="19144"/>
    <cellStyle name="20% - Accent2 2 2 2 2 3 3 3 2" xfId="41083"/>
    <cellStyle name="20% - Accent2 2 2 2 2 3 3 4" xfId="26628"/>
    <cellStyle name="20% - Accent2 2 2 2 2 3 4" xfId="7579"/>
    <cellStyle name="20% - Accent2 2 2 2 2 3 4 2" xfId="29519"/>
    <cellStyle name="20% - Accent2 2 2 2 2 3 5" xfId="3498"/>
    <cellStyle name="20% - Accent2 2 2 2 2 3 5 2" xfId="25439"/>
    <cellStyle name="20% - Accent2 2 2 2 2 3 6" xfId="10470"/>
    <cellStyle name="20% - Accent2 2 2 2 2 3 6 2" xfId="32410"/>
    <cellStyle name="20% - Accent2 2 2 2 2 3 7" xfId="16253"/>
    <cellStyle name="20% - Accent2 2 2 2 2 3 7 2" xfId="38192"/>
    <cellStyle name="20% - Accent2 2 2 2 2 3 8" xfId="22035"/>
    <cellStyle name="20% - Accent2 2 2 2 2 4" xfId="932"/>
    <cellStyle name="20% - Accent2 2 2 2 2 4 2" xfId="2636"/>
    <cellStyle name="20% - Accent2 2 2 2 2 4 2 2" xfId="10122"/>
    <cellStyle name="20% - Accent2 2 2 2 2 4 2 2 2" xfId="15904"/>
    <cellStyle name="20% - Accent2 2 2 2 2 4 2 2 2 2" xfId="37844"/>
    <cellStyle name="20% - Accent2 2 2 2 2 4 2 2 3" xfId="21687"/>
    <cellStyle name="20% - Accent2 2 2 2 2 4 2 2 3 2" xfId="43626"/>
    <cellStyle name="20% - Accent2 2 2 2 2 4 2 2 4" xfId="32062"/>
    <cellStyle name="20% - Accent2 2 2 2 2 4 2 3" xfId="7231"/>
    <cellStyle name="20% - Accent2 2 2 2 2 4 2 3 2" xfId="29171"/>
    <cellStyle name="20% - Accent2 2 2 2 2 4 2 4" xfId="13013"/>
    <cellStyle name="20% - Accent2 2 2 2 2 4 2 4 2" xfId="34953"/>
    <cellStyle name="20% - Accent2 2 2 2 2 4 2 5" xfId="18796"/>
    <cellStyle name="20% - Accent2 2 2 2 2 4 2 5 2" xfId="40735"/>
    <cellStyle name="20% - Accent2 2 2 2 2 4 2 6" xfId="24578"/>
    <cellStyle name="20% - Accent2 2 2 2 2 4 3" xfId="5528"/>
    <cellStyle name="20% - Accent2 2 2 2 2 4 3 2" xfId="14202"/>
    <cellStyle name="20% - Accent2 2 2 2 2 4 3 2 2" xfId="36142"/>
    <cellStyle name="20% - Accent2 2 2 2 2 4 3 3" xfId="19985"/>
    <cellStyle name="20% - Accent2 2 2 2 2 4 3 3 2" xfId="41924"/>
    <cellStyle name="20% - Accent2 2 2 2 2 4 3 4" xfId="27469"/>
    <cellStyle name="20% - Accent2 2 2 2 2 4 4" xfId="8420"/>
    <cellStyle name="20% - Accent2 2 2 2 2 4 4 2" xfId="30360"/>
    <cellStyle name="20% - Accent2 2 2 2 2 4 5" xfId="4339"/>
    <cellStyle name="20% - Accent2 2 2 2 2 4 5 2" xfId="26280"/>
    <cellStyle name="20% - Accent2 2 2 2 2 4 6" xfId="11311"/>
    <cellStyle name="20% - Accent2 2 2 2 2 4 6 2" xfId="33251"/>
    <cellStyle name="20% - Accent2 2 2 2 2 4 7" xfId="17094"/>
    <cellStyle name="20% - Accent2 2 2 2 2 4 7 2" xfId="39033"/>
    <cellStyle name="20% - Accent2 2 2 2 2 4 8" xfId="22876"/>
    <cellStyle name="20% - Accent2 2 2 2 2 5" xfId="1792"/>
    <cellStyle name="20% - Accent2 2 2 2 2 5 2" xfId="6387"/>
    <cellStyle name="20% - Accent2 2 2 2 2 5 2 2" xfId="15060"/>
    <cellStyle name="20% - Accent2 2 2 2 2 5 2 2 2" xfId="37000"/>
    <cellStyle name="20% - Accent2 2 2 2 2 5 2 3" xfId="20843"/>
    <cellStyle name="20% - Accent2 2 2 2 2 5 2 3 2" xfId="42782"/>
    <cellStyle name="20% - Accent2 2 2 2 2 5 2 4" xfId="28327"/>
    <cellStyle name="20% - Accent2 2 2 2 2 5 3" xfId="9278"/>
    <cellStyle name="20% - Accent2 2 2 2 2 5 3 2" xfId="31218"/>
    <cellStyle name="20% - Accent2 2 2 2 2 5 4" xfId="3495"/>
    <cellStyle name="20% - Accent2 2 2 2 2 5 4 2" xfId="25436"/>
    <cellStyle name="20% - Accent2 2 2 2 2 5 5" xfId="12169"/>
    <cellStyle name="20% - Accent2 2 2 2 2 5 5 2" xfId="34109"/>
    <cellStyle name="20% - Accent2 2 2 2 2 5 6" xfId="17952"/>
    <cellStyle name="20% - Accent2 2 2 2 2 5 6 2" xfId="39891"/>
    <cellStyle name="20% - Accent2 2 2 2 2 5 7" xfId="23734"/>
    <cellStyle name="20% - Accent2 2 2 2 2 6" xfId="1382"/>
    <cellStyle name="20% - Accent2 2 2 2 2 6 2" xfId="8868"/>
    <cellStyle name="20% - Accent2 2 2 2 2 6 2 2" xfId="14650"/>
    <cellStyle name="20% - Accent2 2 2 2 2 6 2 2 2" xfId="36590"/>
    <cellStyle name="20% - Accent2 2 2 2 2 6 2 3" xfId="20433"/>
    <cellStyle name="20% - Accent2 2 2 2 2 6 2 3 2" xfId="42372"/>
    <cellStyle name="20% - Accent2 2 2 2 2 6 2 4" xfId="30808"/>
    <cellStyle name="20% - Accent2 2 2 2 2 6 3" xfId="5977"/>
    <cellStyle name="20% - Accent2 2 2 2 2 6 3 2" xfId="27917"/>
    <cellStyle name="20% - Accent2 2 2 2 2 6 4" xfId="11759"/>
    <cellStyle name="20% - Accent2 2 2 2 2 6 4 2" xfId="33699"/>
    <cellStyle name="20% - Accent2 2 2 2 2 6 5" xfId="17542"/>
    <cellStyle name="20% - Accent2 2 2 2 2 6 5 2" xfId="39481"/>
    <cellStyle name="20% - Accent2 2 2 2 2 6 6" xfId="23324"/>
    <cellStyle name="20% - Accent2 2 2 2 2 7" xfId="4684"/>
    <cellStyle name="20% - Accent2 2 2 2 2 7 2" xfId="13358"/>
    <cellStyle name="20% - Accent2 2 2 2 2 7 2 2" xfId="35298"/>
    <cellStyle name="20% - Accent2 2 2 2 2 7 3" xfId="19141"/>
    <cellStyle name="20% - Accent2 2 2 2 2 7 3 2" xfId="41080"/>
    <cellStyle name="20% - Accent2 2 2 2 2 7 4" xfId="26625"/>
    <cellStyle name="20% - Accent2 2 2 2 2 8" xfId="7576"/>
    <cellStyle name="20% - Accent2 2 2 2 2 8 2" xfId="29516"/>
    <cellStyle name="20% - Accent2 2 2 2 2 9" xfId="3085"/>
    <cellStyle name="20% - Accent2 2 2 2 2 9 2" xfId="25026"/>
    <cellStyle name="20% - Accent2 2 2 2 3" xfId="59"/>
    <cellStyle name="20% - Accent2 2 2 2 3 10" xfId="16254"/>
    <cellStyle name="20% - Accent2 2 2 2 3 10 2" xfId="38193"/>
    <cellStyle name="20% - Accent2 2 2 2 3 11" xfId="22036"/>
    <cellStyle name="20% - Accent2 2 2 2 3 2" xfId="60"/>
    <cellStyle name="20% - Accent2 2 2 2 3 2 2" xfId="1797"/>
    <cellStyle name="20% - Accent2 2 2 2 3 2 2 2" xfId="9283"/>
    <cellStyle name="20% - Accent2 2 2 2 3 2 2 2 2" xfId="15065"/>
    <cellStyle name="20% - Accent2 2 2 2 3 2 2 2 2 2" xfId="37005"/>
    <cellStyle name="20% - Accent2 2 2 2 3 2 2 2 3" xfId="20848"/>
    <cellStyle name="20% - Accent2 2 2 2 3 2 2 2 3 2" xfId="42787"/>
    <cellStyle name="20% - Accent2 2 2 2 3 2 2 2 4" xfId="31223"/>
    <cellStyle name="20% - Accent2 2 2 2 3 2 2 3" xfId="6392"/>
    <cellStyle name="20% - Accent2 2 2 2 3 2 2 3 2" xfId="28332"/>
    <cellStyle name="20% - Accent2 2 2 2 3 2 2 4" xfId="12174"/>
    <cellStyle name="20% - Accent2 2 2 2 3 2 2 4 2" xfId="34114"/>
    <cellStyle name="20% - Accent2 2 2 2 3 2 2 5" xfId="17957"/>
    <cellStyle name="20% - Accent2 2 2 2 3 2 2 5 2" xfId="39896"/>
    <cellStyle name="20% - Accent2 2 2 2 3 2 2 6" xfId="23739"/>
    <cellStyle name="20% - Accent2 2 2 2 3 2 3" xfId="4689"/>
    <cellStyle name="20% - Accent2 2 2 2 3 2 3 2" xfId="13363"/>
    <cellStyle name="20% - Accent2 2 2 2 3 2 3 2 2" xfId="35303"/>
    <cellStyle name="20% - Accent2 2 2 2 3 2 3 3" xfId="19146"/>
    <cellStyle name="20% - Accent2 2 2 2 3 2 3 3 2" xfId="41085"/>
    <cellStyle name="20% - Accent2 2 2 2 3 2 3 4" xfId="26630"/>
    <cellStyle name="20% - Accent2 2 2 2 3 2 4" xfId="7581"/>
    <cellStyle name="20% - Accent2 2 2 2 3 2 4 2" xfId="29521"/>
    <cellStyle name="20% - Accent2 2 2 2 3 2 5" xfId="3500"/>
    <cellStyle name="20% - Accent2 2 2 2 3 2 5 2" xfId="25441"/>
    <cellStyle name="20% - Accent2 2 2 2 3 2 6" xfId="10472"/>
    <cellStyle name="20% - Accent2 2 2 2 3 2 6 2" xfId="32412"/>
    <cellStyle name="20% - Accent2 2 2 2 3 2 7" xfId="16255"/>
    <cellStyle name="20% - Accent2 2 2 2 3 2 7 2" xfId="38194"/>
    <cellStyle name="20% - Accent2 2 2 2 3 2 8" xfId="22037"/>
    <cellStyle name="20% - Accent2 2 2 2 3 3" xfId="934"/>
    <cellStyle name="20% - Accent2 2 2 2 3 3 2" xfId="2638"/>
    <cellStyle name="20% - Accent2 2 2 2 3 3 2 2" xfId="10124"/>
    <cellStyle name="20% - Accent2 2 2 2 3 3 2 2 2" xfId="15906"/>
    <cellStyle name="20% - Accent2 2 2 2 3 3 2 2 2 2" xfId="37846"/>
    <cellStyle name="20% - Accent2 2 2 2 3 3 2 2 3" xfId="21689"/>
    <cellStyle name="20% - Accent2 2 2 2 3 3 2 2 3 2" xfId="43628"/>
    <cellStyle name="20% - Accent2 2 2 2 3 3 2 2 4" xfId="32064"/>
    <cellStyle name="20% - Accent2 2 2 2 3 3 2 3" xfId="7233"/>
    <cellStyle name="20% - Accent2 2 2 2 3 3 2 3 2" xfId="29173"/>
    <cellStyle name="20% - Accent2 2 2 2 3 3 2 4" xfId="13015"/>
    <cellStyle name="20% - Accent2 2 2 2 3 3 2 4 2" xfId="34955"/>
    <cellStyle name="20% - Accent2 2 2 2 3 3 2 5" xfId="18798"/>
    <cellStyle name="20% - Accent2 2 2 2 3 3 2 5 2" xfId="40737"/>
    <cellStyle name="20% - Accent2 2 2 2 3 3 2 6" xfId="24580"/>
    <cellStyle name="20% - Accent2 2 2 2 3 3 3" xfId="5530"/>
    <cellStyle name="20% - Accent2 2 2 2 3 3 3 2" xfId="14204"/>
    <cellStyle name="20% - Accent2 2 2 2 3 3 3 2 2" xfId="36144"/>
    <cellStyle name="20% - Accent2 2 2 2 3 3 3 3" xfId="19987"/>
    <cellStyle name="20% - Accent2 2 2 2 3 3 3 3 2" xfId="41926"/>
    <cellStyle name="20% - Accent2 2 2 2 3 3 3 4" xfId="27471"/>
    <cellStyle name="20% - Accent2 2 2 2 3 3 4" xfId="8422"/>
    <cellStyle name="20% - Accent2 2 2 2 3 3 4 2" xfId="30362"/>
    <cellStyle name="20% - Accent2 2 2 2 3 3 5" xfId="4341"/>
    <cellStyle name="20% - Accent2 2 2 2 3 3 5 2" xfId="26282"/>
    <cellStyle name="20% - Accent2 2 2 2 3 3 6" xfId="11313"/>
    <cellStyle name="20% - Accent2 2 2 2 3 3 6 2" xfId="33253"/>
    <cellStyle name="20% - Accent2 2 2 2 3 3 7" xfId="17096"/>
    <cellStyle name="20% - Accent2 2 2 2 3 3 7 2" xfId="39035"/>
    <cellStyle name="20% - Accent2 2 2 2 3 3 8" xfId="22878"/>
    <cellStyle name="20% - Accent2 2 2 2 3 4" xfId="1796"/>
    <cellStyle name="20% - Accent2 2 2 2 3 4 2" xfId="6391"/>
    <cellStyle name="20% - Accent2 2 2 2 3 4 2 2" xfId="15064"/>
    <cellStyle name="20% - Accent2 2 2 2 3 4 2 2 2" xfId="37004"/>
    <cellStyle name="20% - Accent2 2 2 2 3 4 2 3" xfId="20847"/>
    <cellStyle name="20% - Accent2 2 2 2 3 4 2 3 2" xfId="42786"/>
    <cellStyle name="20% - Accent2 2 2 2 3 4 2 4" xfId="28331"/>
    <cellStyle name="20% - Accent2 2 2 2 3 4 3" xfId="9282"/>
    <cellStyle name="20% - Accent2 2 2 2 3 4 3 2" xfId="31222"/>
    <cellStyle name="20% - Accent2 2 2 2 3 4 4" xfId="3499"/>
    <cellStyle name="20% - Accent2 2 2 2 3 4 4 2" xfId="25440"/>
    <cellStyle name="20% - Accent2 2 2 2 3 4 5" xfId="12173"/>
    <cellStyle name="20% - Accent2 2 2 2 3 4 5 2" xfId="34113"/>
    <cellStyle name="20% - Accent2 2 2 2 3 4 6" xfId="17956"/>
    <cellStyle name="20% - Accent2 2 2 2 3 4 6 2" xfId="39895"/>
    <cellStyle name="20% - Accent2 2 2 2 3 4 7" xfId="23738"/>
    <cellStyle name="20% - Accent2 2 2 2 3 5" xfId="1384"/>
    <cellStyle name="20% - Accent2 2 2 2 3 5 2" xfId="8870"/>
    <cellStyle name="20% - Accent2 2 2 2 3 5 2 2" xfId="14652"/>
    <cellStyle name="20% - Accent2 2 2 2 3 5 2 2 2" xfId="36592"/>
    <cellStyle name="20% - Accent2 2 2 2 3 5 2 3" xfId="20435"/>
    <cellStyle name="20% - Accent2 2 2 2 3 5 2 3 2" xfId="42374"/>
    <cellStyle name="20% - Accent2 2 2 2 3 5 2 4" xfId="30810"/>
    <cellStyle name="20% - Accent2 2 2 2 3 5 3" xfId="5979"/>
    <cellStyle name="20% - Accent2 2 2 2 3 5 3 2" xfId="27919"/>
    <cellStyle name="20% - Accent2 2 2 2 3 5 4" xfId="11761"/>
    <cellStyle name="20% - Accent2 2 2 2 3 5 4 2" xfId="33701"/>
    <cellStyle name="20% - Accent2 2 2 2 3 5 5" xfId="17544"/>
    <cellStyle name="20% - Accent2 2 2 2 3 5 5 2" xfId="39483"/>
    <cellStyle name="20% - Accent2 2 2 2 3 5 6" xfId="23326"/>
    <cellStyle name="20% - Accent2 2 2 2 3 6" xfId="4688"/>
    <cellStyle name="20% - Accent2 2 2 2 3 6 2" xfId="13362"/>
    <cellStyle name="20% - Accent2 2 2 2 3 6 2 2" xfId="35302"/>
    <cellStyle name="20% - Accent2 2 2 2 3 6 3" xfId="19145"/>
    <cellStyle name="20% - Accent2 2 2 2 3 6 3 2" xfId="41084"/>
    <cellStyle name="20% - Accent2 2 2 2 3 6 4" xfId="26629"/>
    <cellStyle name="20% - Accent2 2 2 2 3 7" xfId="7580"/>
    <cellStyle name="20% - Accent2 2 2 2 3 7 2" xfId="29520"/>
    <cellStyle name="20% - Accent2 2 2 2 3 8" xfId="3087"/>
    <cellStyle name="20% - Accent2 2 2 2 3 8 2" xfId="25028"/>
    <cellStyle name="20% - Accent2 2 2 2 3 9" xfId="10471"/>
    <cellStyle name="20% - Accent2 2 2 2 3 9 2" xfId="32411"/>
    <cellStyle name="20% - Accent2 2 2 2 4" xfId="61"/>
    <cellStyle name="20% - Accent2 2 2 2 4 10" xfId="16256"/>
    <cellStyle name="20% - Accent2 2 2 2 4 10 2" xfId="38195"/>
    <cellStyle name="20% - Accent2 2 2 2 4 11" xfId="22038"/>
    <cellStyle name="20% - Accent2 2 2 2 4 2" xfId="62"/>
    <cellStyle name="20% - Accent2 2 2 2 4 2 2" xfId="1799"/>
    <cellStyle name="20% - Accent2 2 2 2 4 2 2 2" xfId="9285"/>
    <cellStyle name="20% - Accent2 2 2 2 4 2 2 2 2" xfId="15067"/>
    <cellStyle name="20% - Accent2 2 2 2 4 2 2 2 2 2" xfId="37007"/>
    <cellStyle name="20% - Accent2 2 2 2 4 2 2 2 3" xfId="20850"/>
    <cellStyle name="20% - Accent2 2 2 2 4 2 2 2 3 2" xfId="42789"/>
    <cellStyle name="20% - Accent2 2 2 2 4 2 2 2 4" xfId="31225"/>
    <cellStyle name="20% - Accent2 2 2 2 4 2 2 3" xfId="6394"/>
    <cellStyle name="20% - Accent2 2 2 2 4 2 2 3 2" xfId="28334"/>
    <cellStyle name="20% - Accent2 2 2 2 4 2 2 4" xfId="12176"/>
    <cellStyle name="20% - Accent2 2 2 2 4 2 2 4 2" xfId="34116"/>
    <cellStyle name="20% - Accent2 2 2 2 4 2 2 5" xfId="17959"/>
    <cellStyle name="20% - Accent2 2 2 2 4 2 2 5 2" xfId="39898"/>
    <cellStyle name="20% - Accent2 2 2 2 4 2 2 6" xfId="23741"/>
    <cellStyle name="20% - Accent2 2 2 2 4 2 3" xfId="4691"/>
    <cellStyle name="20% - Accent2 2 2 2 4 2 3 2" xfId="13365"/>
    <cellStyle name="20% - Accent2 2 2 2 4 2 3 2 2" xfId="35305"/>
    <cellStyle name="20% - Accent2 2 2 2 4 2 3 3" xfId="19148"/>
    <cellStyle name="20% - Accent2 2 2 2 4 2 3 3 2" xfId="41087"/>
    <cellStyle name="20% - Accent2 2 2 2 4 2 3 4" xfId="26632"/>
    <cellStyle name="20% - Accent2 2 2 2 4 2 4" xfId="7583"/>
    <cellStyle name="20% - Accent2 2 2 2 4 2 4 2" xfId="29523"/>
    <cellStyle name="20% - Accent2 2 2 2 4 2 5" xfId="3502"/>
    <cellStyle name="20% - Accent2 2 2 2 4 2 5 2" xfId="25443"/>
    <cellStyle name="20% - Accent2 2 2 2 4 2 6" xfId="10474"/>
    <cellStyle name="20% - Accent2 2 2 2 4 2 6 2" xfId="32414"/>
    <cellStyle name="20% - Accent2 2 2 2 4 2 7" xfId="16257"/>
    <cellStyle name="20% - Accent2 2 2 2 4 2 7 2" xfId="38196"/>
    <cellStyle name="20% - Accent2 2 2 2 4 2 8" xfId="22039"/>
    <cellStyle name="20% - Accent2 2 2 2 4 3" xfId="935"/>
    <cellStyle name="20% - Accent2 2 2 2 4 3 2" xfId="2639"/>
    <cellStyle name="20% - Accent2 2 2 2 4 3 2 2" xfId="10125"/>
    <cellStyle name="20% - Accent2 2 2 2 4 3 2 2 2" xfId="15907"/>
    <cellStyle name="20% - Accent2 2 2 2 4 3 2 2 2 2" xfId="37847"/>
    <cellStyle name="20% - Accent2 2 2 2 4 3 2 2 3" xfId="21690"/>
    <cellStyle name="20% - Accent2 2 2 2 4 3 2 2 3 2" xfId="43629"/>
    <cellStyle name="20% - Accent2 2 2 2 4 3 2 2 4" xfId="32065"/>
    <cellStyle name="20% - Accent2 2 2 2 4 3 2 3" xfId="7234"/>
    <cellStyle name="20% - Accent2 2 2 2 4 3 2 3 2" xfId="29174"/>
    <cellStyle name="20% - Accent2 2 2 2 4 3 2 4" xfId="13016"/>
    <cellStyle name="20% - Accent2 2 2 2 4 3 2 4 2" xfId="34956"/>
    <cellStyle name="20% - Accent2 2 2 2 4 3 2 5" xfId="18799"/>
    <cellStyle name="20% - Accent2 2 2 2 4 3 2 5 2" xfId="40738"/>
    <cellStyle name="20% - Accent2 2 2 2 4 3 2 6" xfId="24581"/>
    <cellStyle name="20% - Accent2 2 2 2 4 3 3" xfId="5531"/>
    <cellStyle name="20% - Accent2 2 2 2 4 3 3 2" xfId="14205"/>
    <cellStyle name="20% - Accent2 2 2 2 4 3 3 2 2" xfId="36145"/>
    <cellStyle name="20% - Accent2 2 2 2 4 3 3 3" xfId="19988"/>
    <cellStyle name="20% - Accent2 2 2 2 4 3 3 3 2" xfId="41927"/>
    <cellStyle name="20% - Accent2 2 2 2 4 3 3 4" xfId="27472"/>
    <cellStyle name="20% - Accent2 2 2 2 4 3 4" xfId="8423"/>
    <cellStyle name="20% - Accent2 2 2 2 4 3 4 2" xfId="30363"/>
    <cellStyle name="20% - Accent2 2 2 2 4 3 5" xfId="4342"/>
    <cellStyle name="20% - Accent2 2 2 2 4 3 5 2" xfId="26283"/>
    <cellStyle name="20% - Accent2 2 2 2 4 3 6" xfId="11314"/>
    <cellStyle name="20% - Accent2 2 2 2 4 3 6 2" xfId="33254"/>
    <cellStyle name="20% - Accent2 2 2 2 4 3 7" xfId="17097"/>
    <cellStyle name="20% - Accent2 2 2 2 4 3 7 2" xfId="39036"/>
    <cellStyle name="20% - Accent2 2 2 2 4 3 8" xfId="22879"/>
    <cellStyle name="20% - Accent2 2 2 2 4 4" xfId="1798"/>
    <cellStyle name="20% - Accent2 2 2 2 4 4 2" xfId="6393"/>
    <cellStyle name="20% - Accent2 2 2 2 4 4 2 2" xfId="15066"/>
    <cellStyle name="20% - Accent2 2 2 2 4 4 2 2 2" xfId="37006"/>
    <cellStyle name="20% - Accent2 2 2 2 4 4 2 3" xfId="20849"/>
    <cellStyle name="20% - Accent2 2 2 2 4 4 2 3 2" xfId="42788"/>
    <cellStyle name="20% - Accent2 2 2 2 4 4 2 4" xfId="28333"/>
    <cellStyle name="20% - Accent2 2 2 2 4 4 3" xfId="9284"/>
    <cellStyle name="20% - Accent2 2 2 2 4 4 3 2" xfId="31224"/>
    <cellStyle name="20% - Accent2 2 2 2 4 4 4" xfId="3501"/>
    <cellStyle name="20% - Accent2 2 2 2 4 4 4 2" xfId="25442"/>
    <cellStyle name="20% - Accent2 2 2 2 4 4 5" xfId="12175"/>
    <cellStyle name="20% - Accent2 2 2 2 4 4 5 2" xfId="34115"/>
    <cellStyle name="20% - Accent2 2 2 2 4 4 6" xfId="17958"/>
    <cellStyle name="20% - Accent2 2 2 2 4 4 6 2" xfId="39897"/>
    <cellStyle name="20% - Accent2 2 2 2 4 4 7" xfId="23740"/>
    <cellStyle name="20% - Accent2 2 2 2 4 5" xfId="1385"/>
    <cellStyle name="20% - Accent2 2 2 2 4 5 2" xfId="8871"/>
    <cellStyle name="20% - Accent2 2 2 2 4 5 2 2" xfId="14653"/>
    <cellStyle name="20% - Accent2 2 2 2 4 5 2 2 2" xfId="36593"/>
    <cellStyle name="20% - Accent2 2 2 2 4 5 2 3" xfId="20436"/>
    <cellStyle name="20% - Accent2 2 2 2 4 5 2 3 2" xfId="42375"/>
    <cellStyle name="20% - Accent2 2 2 2 4 5 2 4" xfId="30811"/>
    <cellStyle name="20% - Accent2 2 2 2 4 5 3" xfId="5980"/>
    <cellStyle name="20% - Accent2 2 2 2 4 5 3 2" xfId="27920"/>
    <cellStyle name="20% - Accent2 2 2 2 4 5 4" xfId="11762"/>
    <cellStyle name="20% - Accent2 2 2 2 4 5 4 2" xfId="33702"/>
    <cellStyle name="20% - Accent2 2 2 2 4 5 5" xfId="17545"/>
    <cellStyle name="20% - Accent2 2 2 2 4 5 5 2" xfId="39484"/>
    <cellStyle name="20% - Accent2 2 2 2 4 5 6" xfId="23327"/>
    <cellStyle name="20% - Accent2 2 2 2 4 6" xfId="4690"/>
    <cellStyle name="20% - Accent2 2 2 2 4 6 2" xfId="13364"/>
    <cellStyle name="20% - Accent2 2 2 2 4 6 2 2" xfId="35304"/>
    <cellStyle name="20% - Accent2 2 2 2 4 6 3" xfId="19147"/>
    <cellStyle name="20% - Accent2 2 2 2 4 6 3 2" xfId="41086"/>
    <cellStyle name="20% - Accent2 2 2 2 4 6 4" xfId="26631"/>
    <cellStyle name="20% - Accent2 2 2 2 4 7" xfId="7582"/>
    <cellStyle name="20% - Accent2 2 2 2 4 7 2" xfId="29522"/>
    <cellStyle name="20% - Accent2 2 2 2 4 8" xfId="3088"/>
    <cellStyle name="20% - Accent2 2 2 2 4 8 2" xfId="25029"/>
    <cellStyle name="20% - Accent2 2 2 2 4 9" xfId="10473"/>
    <cellStyle name="20% - Accent2 2 2 2 4 9 2" xfId="32413"/>
    <cellStyle name="20% - Accent2 2 2 2 5" xfId="63"/>
    <cellStyle name="20% - Accent2 2 2 2 5 2" xfId="1800"/>
    <cellStyle name="20% - Accent2 2 2 2 5 2 2" xfId="6395"/>
    <cellStyle name="20% - Accent2 2 2 2 5 2 2 2" xfId="15068"/>
    <cellStyle name="20% - Accent2 2 2 2 5 2 2 2 2" xfId="37008"/>
    <cellStyle name="20% - Accent2 2 2 2 5 2 2 3" xfId="20851"/>
    <cellStyle name="20% - Accent2 2 2 2 5 2 2 3 2" xfId="42790"/>
    <cellStyle name="20% - Accent2 2 2 2 5 2 2 4" xfId="28335"/>
    <cellStyle name="20% - Accent2 2 2 2 5 2 3" xfId="9286"/>
    <cellStyle name="20% - Accent2 2 2 2 5 2 3 2" xfId="31226"/>
    <cellStyle name="20% - Accent2 2 2 2 5 2 4" xfId="3503"/>
    <cellStyle name="20% - Accent2 2 2 2 5 2 4 2" xfId="25444"/>
    <cellStyle name="20% - Accent2 2 2 2 5 2 5" xfId="12177"/>
    <cellStyle name="20% - Accent2 2 2 2 5 2 5 2" xfId="34117"/>
    <cellStyle name="20% - Accent2 2 2 2 5 2 6" xfId="17960"/>
    <cellStyle name="20% - Accent2 2 2 2 5 2 6 2" xfId="39899"/>
    <cellStyle name="20% - Accent2 2 2 2 5 2 7" xfId="23742"/>
    <cellStyle name="20% - Accent2 2 2 2 5 3" xfId="1381"/>
    <cellStyle name="20% - Accent2 2 2 2 5 3 2" xfId="8867"/>
    <cellStyle name="20% - Accent2 2 2 2 5 3 2 2" xfId="14649"/>
    <cellStyle name="20% - Accent2 2 2 2 5 3 2 2 2" xfId="36589"/>
    <cellStyle name="20% - Accent2 2 2 2 5 3 2 3" xfId="20432"/>
    <cellStyle name="20% - Accent2 2 2 2 5 3 2 3 2" xfId="42371"/>
    <cellStyle name="20% - Accent2 2 2 2 5 3 2 4" xfId="30807"/>
    <cellStyle name="20% - Accent2 2 2 2 5 3 3" xfId="5976"/>
    <cellStyle name="20% - Accent2 2 2 2 5 3 3 2" xfId="27916"/>
    <cellStyle name="20% - Accent2 2 2 2 5 3 4" xfId="11758"/>
    <cellStyle name="20% - Accent2 2 2 2 5 3 4 2" xfId="33698"/>
    <cellStyle name="20% - Accent2 2 2 2 5 3 5" xfId="17541"/>
    <cellStyle name="20% - Accent2 2 2 2 5 3 5 2" xfId="39480"/>
    <cellStyle name="20% - Accent2 2 2 2 5 3 6" xfId="23323"/>
    <cellStyle name="20% - Accent2 2 2 2 5 4" xfId="4692"/>
    <cellStyle name="20% - Accent2 2 2 2 5 4 2" xfId="13366"/>
    <cellStyle name="20% - Accent2 2 2 2 5 4 2 2" xfId="35306"/>
    <cellStyle name="20% - Accent2 2 2 2 5 4 3" xfId="19149"/>
    <cellStyle name="20% - Accent2 2 2 2 5 4 3 2" xfId="41088"/>
    <cellStyle name="20% - Accent2 2 2 2 5 4 4" xfId="26633"/>
    <cellStyle name="20% - Accent2 2 2 2 5 5" xfId="7584"/>
    <cellStyle name="20% - Accent2 2 2 2 5 5 2" xfId="29524"/>
    <cellStyle name="20% - Accent2 2 2 2 5 6" xfId="3084"/>
    <cellStyle name="20% - Accent2 2 2 2 5 6 2" xfId="25025"/>
    <cellStyle name="20% - Accent2 2 2 2 5 7" xfId="10475"/>
    <cellStyle name="20% - Accent2 2 2 2 5 7 2" xfId="32415"/>
    <cellStyle name="20% - Accent2 2 2 2 5 8" xfId="16258"/>
    <cellStyle name="20% - Accent2 2 2 2 5 8 2" xfId="38197"/>
    <cellStyle name="20% - Accent2 2 2 2 5 9" xfId="22040"/>
    <cellStyle name="20% - Accent2 2 2 2 6" xfId="900"/>
    <cellStyle name="20% - Accent2 2 2 2 6 2" xfId="2606"/>
    <cellStyle name="20% - Accent2 2 2 2 6 2 2" xfId="10092"/>
    <cellStyle name="20% - Accent2 2 2 2 6 2 2 2" xfId="15874"/>
    <cellStyle name="20% - Accent2 2 2 2 6 2 2 2 2" xfId="37814"/>
    <cellStyle name="20% - Accent2 2 2 2 6 2 2 3" xfId="21657"/>
    <cellStyle name="20% - Accent2 2 2 2 6 2 2 3 2" xfId="43596"/>
    <cellStyle name="20% - Accent2 2 2 2 6 2 2 4" xfId="32032"/>
    <cellStyle name="20% - Accent2 2 2 2 6 2 3" xfId="7201"/>
    <cellStyle name="20% - Accent2 2 2 2 6 2 3 2" xfId="29141"/>
    <cellStyle name="20% - Accent2 2 2 2 6 2 4" xfId="12983"/>
    <cellStyle name="20% - Accent2 2 2 2 6 2 4 2" xfId="34923"/>
    <cellStyle name="20% - Accent2 2 2 2 6 2 5" xfId="18766"/>
    <cellStyle name="20% - Accent2 2 2 2 6 2 5 2" xfId="40705"/>
    <cellStyle name="20% - Accent2 2 2 2 6 2 6" xfId="24548"/>
    <cellStyle name="20% - Accent2 2 2 2 6 3" xfId="5498"/>
    <cellStyle name="20% - Accent2 2 2 2 6 3 2" xfId="14172"/>
    <cellStyle name="20% - Accent2 2 2 2 6 3 2 2" xfId="36112"/>
    <cellStyle name="20% - Accent2 2 2 2 6 3 3" xfId="19955"/>
    <cellStyle name="20% - Accent2 2 2 2 6 3 3 2" xfId="41894"/>
    <cellStyle name="20% - Accent2 2 2 2 6 3 4" xfId="27439"/>
    <cellStyle name="20% - Accent2 2 2 2 6 4" xfId="8390"/>
    <cellStyle name="20% - Accent2 2 2 2 6 4 2" xfId="30330"/>
    <cellStyle name="20% - Accent2 2 2 2 6 5" xfId="4309"/>
    <cellStyle name="20% - Accent2 2 2 2 6 5 2" xfId="26250"/>
    <cellStyle name="20% - Accent2 2 2 2 6 6" xfId="11281"/>
    <cellStyle name="20% - Accent2 2 2 2 6 6 2" xfId="33221"/>
    <cellStyle name="20% - Accent2 2 2 2 6 7" xfId="17064"/>
    <cellStyle name="20% - Accent2 2 2 2 6 7 2" xfId="39003"/>
    <cellStyle name="20% - Accent2 2 2 2 6 8" xfId="22846"/>
    <cellStyle name="20% - Accent2 2 2 2 7" xfId="1791"/>
    <cellStyle name="20% - Accent2 2 2 2 7 2" xfId="6386"/>
    <cellStyle name="20% - Accent2 2 2 2 7 2 2" xfId="15059"/>
    <cellStyle name="20% - Accent2 2 2 2 7 2 2 2" xfId="36999"/>
    <cellStyle name="20% - Accent2 2 2 2 7 2 3" xfId="20842"/>
    <cellStyle name="20% - Accent2 2 2 2 7 2 3 2" xfId="42781"/>
    <cellStyle name="20% - Accent2 2 2 2 7 2 4" xfId="28326"/>
    <cellStyle name="20% - Accent2 2 2 2 7 3" xfId="9277"/>
    <cellStyle name="20% - Accent2 2 2 2 7 3 2" xfId="31217"/>
    <cellStyle name="20% - Accent2 2 2 2 7 4" xfId="3494"/>
    <cellStyle name="20% - Accent2 2 2 2 7 4 2" xfId="25435"/>
    <cellStyle name="20% - Accent2 2 2 2 7 5" xfId="12168"/>
    <cellStyle name="20% - Accent2 2 2 2 7 5 2" xfId="34108"/>
    <cellStyle name="20% - Accent2 2 2 2 7 6" xfId="17951"/>
    <cellStyle name="20% - Accent2 2 2 2 7 6 2" xfId="39890"/>
    <cellStyle name="20% - Accent2 2 2 2 7 7" xfId="23733"/>
    <cellStyle name="20% - Accent2 2 2 2 8" xfId="1287"/>
    <cellStyle name="20% - Accent2 2 2 2 8 2" xfId="8773"/>
    <cellStyle name="20% - Accent2 2 2 2 8 2 2" xfId="14555"/>
    <cellStyle name="20% - Accent2 2 2 2 8 2 2 2" xfId="36495"/>
    <cellStyle name="20% - Accent2 2 2 2 8 2 3" xfId="20338"/>
    <cellStyle name="20% - Accent2 2 2 2 8 2 3 2" xfId="42277"/>
    <cellStyle name="20% - Accent2 2 2 2 8 2 4" xfId="30713"/>
    <cellStyle name="20% - Accent2 2 2 2 8 3" xfId="5882"/>
    <cellStyle name="20% - Accent2 2 2 2 8 3 2" xfId="27822"/>
    <cellStyle name="20% - Accent2 2 2 2 8 4" xfId="11664"/>
    <cellStyle name="20% - Accent2 2 2 2 8 4 2" xfId="33604"/>
    <cellStyle name="20% - Accent2 2 2 2 8 5" xfId="17447"/>
    <cellStyle name="20% - Accent2 2 2 2 8 5 2" xfId="39386"/>
    <cellStyle name="20% - Accent2 2 2 2 8 6" xfId="23229"/>
    <cellStyle name="20% - Accent2 2 2 2 9" xfId="4683"/>
    <cellStyle name="20% - Accent2 2 2 2 9 2" xfId="13357"/>
    <cellStyle name="20% - Accent2 2 2 2 9 2 2" xfId="35297"/>
    <cellStyle name="20% - Accent2 2 2 2 9 3" xfId="19140"/>
    <cellStyle name="20% - Accent2 2 2 2 9 3 2" xfId="41079"/>
    <cellStyle name="20% - Accent2 2 2 2 9 4" xfId="26624"/>
    <cellStyle name="20% - Accent2 2 2 3" xfId="64"/>
    <cellStyle name="20% - Accent2 2 2 3 10" xfId="10476"/>
    <cellStyle name="20% - Accent2 2 2 3 10 2" xfId="32416"/>
    <cellStyle name="20% - Accent2 2 2 3 11" xfId="16259"/>
    <cellStyle name="20% - Accent2 2 2 3 11 2" xfId="38198"/>
    <cellStyle name="20% - Accent2 2 2 3 12" xfId="22041"/>
    <cellStyle name="20% - Accent2 2 2 3 2" xfId="65"/>
    <cellStyle name="20% - Accent2 2 2 3 2 10" xfId="16260"/>
    <cellStyle name="20% - Accent2 2 2 3 2 10 2" xfId="38199"/>
    <cellStyle name="20% - Accent2 2 2 3 2 11" xfId="22042"/>
    <cellStyle name="20% - Accent2 2 2 3 2 2" xfId="66"/>
    <cellStyle name="20% - Accent2 2 2 3 2 2 2" xfId="1803"/>
    <cellStyle name="20% - Accent2 2 2 3 2 2 2 2" xfId="9289"/>
    <cellStyle name="20% - Accent2 2 2 3 2 2 2 2 2" xfId="15071"/>
    <cellStyle name="20% - Accent2 2 2 3 2 2 2 2 2 2" xfId="37011"/>
    <cellStyle name="20% - Accent2 2 2 3 2 2 2 2 3" xfId="20854"/>
    <cellStyle name="20% - Accent2 2 2 3 2 2 2 2 3 2" xfId="42793"/>
    <cellStyle name="20% - Accent2 2 2 3 2 2 2 2 4" xfId="31229"/>
    <cellStyle name="20% - Accent2 2 2 3 2 2 2 3" xfId="6398"/>
    <cellStyle name="20% - Accent2 2 2 3 2 2 2 3 2" xfId="28338"/>
    <cellStyle name="20% - Accent2 2 2 3 2 2 2 4" xfId="12180"/>
    <cellStyle name="20% - Accent2 2 2 3 2 2 2 4 2" xfId="34120"/>
    <cellStyle name="20% - Accent2 2 2 3 2 2 2 5" xfId="17963"/>
    <cellStyle name="20% - Accent2 2 2 3 2 2 2 5 2" xfId="39902"/>
    <cellStyle name="20% - Accent2 2 2 3 2 2 2 6" xfId="23745"/>
    <cellStyle name="20% - Accent2 2 2 3 2 2 3" xfId="4695"/>
    <cellStyle name="20% - Accent2 2 2 3 2 2 3 2" xfId="13369"/>
    <cellStyle name="20% - Accent2 2 2 3 2 2 3 2 2" xfId="35309"/>
    <cellStyle name="20% - Accent2 2 2 3 2 2 3 3" xfId="19152"/>
    <cellStyle name="20% - Accent2 2 2 3 2 2 3 3 2" xfId="41091"/>
    <cellStyle name="20% - Accent2 2 2 3 2 2 3 4" xfId="26636"/>
    <cellStyle name="20% - Accent2 2 2 3 2 2 4" xfId="7587"/>
    <cellStyle name="20% - Accent2 2 2 3 2 2 4 2" xfId="29527"/>
    <cellStyle name="20% - Accent2 2 2 3 2 2 5" xfId="3506"/>
    <cellStyle name="20% - Accent2 2 2 3 2 2 5 2" xfId="25447"/>
    <cellStyle name="20% - Accent2 2 2 3 2 2 6" xfId="10478"/>
    <cellStyle name="20% - Accent2 2 2 3 2 2 6 2" xfId="32418"/>
    <cellStyle name="20% - Accent2 2 2 3 2 2 7" xfId="16261"/>
    <cellStyle name="20% - Accent2 2 2 3 2 2 7 2" xfId="38200"/>
    <cellStyle name="20% - Accent2 2 2 3 2 2 8" xfId="22043"/>
    <cellStyle name="20% - Accent2 2 2 3 2 3" xfId="937"/>
    <cellStyle name="20% - Accent2 2 2 3 2 3 2" xfId="2641"/>
    <cellStyle name="20% - Accent2 2 2 3 2 3 2 2" xfId="10127"/>
    <cellStyle name="20% - Accent2 2 2 3 2 3 2 2 2" xfId="15909"/>
    <cellStyle name="20% - Accent2 2 2 3 2 3 2 2 2 2" xfId="37849"/>
    <cellStyle name="20% - Accent2 2 2 3 2 3 2 2 3" xfId="21692"/>
    <cellStyle name="20% - Accent2 2 2 3 2 3 2 2 3 2" xfId="43631"/>
    <cellStyle name="20% - Accent2 2 2 3 2 3 2 2 4" xfId="32067"/>
    <cellStyle name="20% - Accent2 2 2 3 2 3 2 3" xfId="7236"/>
    <cellStyle name="20% - Accent2 2 2 3 2 3 2 3 2" xfId="29176"/>
    <cellStyle name="20% - Accent2 2 2 3 2 3 2 4" xfId="13018"/>
    <cellStyle name="20% - Accent2 2 2 3 2 3 2 4 2" xfId="34958"/>
    <cellStyle name="20% - Accent2 2 2 3 2 3 2 5" xfId="18801"/>
    <cellStyle name="20% - Accent2 2 2 3 2 3 2 5 2" xfId="40740"/>
    <cellStyle name="20% - Accent2 2 2 3 2 3 2 6" xfId="24583"/>
    <cellStyle name="20% - Accent2 2 2 3 2 3 3" xfId="5533"/>
    <cellStyle name="20% - Accent2 2 2 3 2 3 3 2" xfId="14207"/>
    <cellStyle name="20% - Accent2 2 2 3 2 3 3 2 2" xfId="36147"/>
    <cellStyle name="20% - Accent2 2 2 3 2 3 3 3" xfId="19990"/>
    <cellStyle name="20% - Accent2 2 2 3 2 3 3 3 2" xfId="41929"/>
    <cellStyle name="20% - Accent2 2 2 3 2 3 3 4" xfId="27474"/>
    <cellStyle name="20% - Accent2 2 2 3 2 3 4" xfId="8425"/>
    <cellStyle name="20% - Accent2 2 2 3 2 3 4 2" xfId="30365"/>
    <cellStyle name="20% - Accent2 2 2 3 2 3 5" xfId="4344"/>
    <cellStyle name="20% - Accent2 2 2 3 2 3 5 2" xfId="26285"/>
    <cellStyle name="20% - Accent2 2 2 3 2 3 6" xfId="11316"/>
    <cellStyle name="20% - Accent2 2 2 3 2 3 6 2" xfId="33256"/>
    <cellStyle name="20% - Accent2 2 2 3 2 3 7" xfId="17099"/>
    <cellStyle name="20% - Accent2 2 2 3 2 3 7 2" xfId="39038"/>
    <cellStyle name="20% - Accent2 2 2 3 2 3 8" xfId="22881"/>
    <cellStyle name="20% - Accent2 2 2 3 2 4" xfId="1802"/>
    <cellStyle name="20% - Accent2 2 2 3 2 4 2" xfId="6397"/>
    <cellStyle name="20% - Accent2 2 2 3 2 4 2 2" xfId="15070"/>
    <cellStyle name="20% - Accent2 2 2 3 2 4 2 2 2" xfId="37010"/>
    <cellStyle name="20% - Accent2 2 2 3 2 4 2 3" xfId="20853"/>
    <cellStyle name="20% - Accent2 2 2 3 2 4 2 3 2" xfId="42792"/>
    <cellStyle name="20% - Accent2 2 2 3 2 4 2 4" xfId="28337"/>
    <cellStyle name="20% - Accent2 2 2 3 2 4 3" xfId="9288"/>
    <cellStyle name="20% - Accent2 2 2 3 2 4 3 2" xfId="31228"/>
    <cellStyle name="20% - Accent2 2 2 3 2 4 4" xfId="3505"/>
    <cellStyle name="20% - Accent2 2 2 3 2 4 4 2" xfId="25446"/>
    <cellStyle name="20% - Accent2 2 2 3 2 4 5" xfId="12179"/>
    <cellStyle name="20% - Accent2 2 2 3 2 4 5 2" xfId="34119"/>
    <cellStyle name="20% - Accent2 2 2 3 2 4 6" xfId="17962"/>
    <cellStyle name="20% - Accent2 2 2 3 2 4 6 2" xfId="39901"/>
    <cellStyle name="20% - Accent2 2 2 3 2 4 7" xfId="23744"/>
    <cellStyle name="20% - Accent2 2 2 3 2 5" xfId="1387"/>
    <cellStyle name="20% - Accent2 2 2 3 2 5 2" xfId="8873"/>
    <cellStyle name="20% - Accent2 2 2 3 2 5 2 2" xfId="14655"/>
    <cellStyle name="20% - Accent2 2 2 3 2 5 2 2 2" xfId="36595"/>
    <cellStyle name="20% - Accent2 2 2 3 2 5 2 3" xfId="20438"/>
    <cellStyle name="20% - Accent2 2 2 3 2 5 2 3 2" xfId="42377"/>
    <cellStyle name="20% - Accent2 2 2 3 2 5 2 4" xfId="30813"/>
    <cellStyle name="20% - Accent2 2 2 3 2 5 3" xfId="5982"/>
    <cellStyle name="20% - Accent2 2 2 3 2 5 3 2" xfId="27922"/>
    <cellStyle name="20% - Accent2 2 2 3 2 5 4" xfId="11764"/>
    <cellStyle name="20% - Accent2 2 2 3 2 5 4 2" xfId="33704"/>
    <cellStyle name="20% - Accent2 2 2 3 2 5 5" xfId="17547"/>
    <cellStyle name="20% - Accent2 2 2 3 2 5 5 2" xfId="39486"/>
    <cellStyle name="20% - Accent2 2 2 3 2 5 6" xfId="23329"/>
    <cellStyle name="20% - Accent2 2 2 3 2 6" xfId="4694"/>
    <cellStyle name="20% - Accent2 2 2 3 2 6 2" xfId="13368"/>
    <cellStyle name="20% - Accent2 2 2 3 2 6 2 2" xfId="35308"/>
    <cellStyle name="20% - Accent2 2 2 3 2 6 3" xfId="19151"/>
    <cellStyle name="20% - Accent2 2 2 3 2 6 3 2" xfId="41090"/>
    <cellStyle name="20% - Accent2 2 2 3 2 6 4" xfId="26635"/>
    <cellStyle name="20% - Accent2 2 2 3 2 7" xfId="7586"/>
    <cellStyle name="20% - Accent2 2 2 3 2 7 2" xfId="29526"/>
    <cellStyle name="20% - Accent2 2 2 3 2 8" xfId="3090"/>
    <cellStyle name="20% - Accent2 2 2 3 2 8 2" xfId="25031"/>
    <cellStyle name="20% - Accent2 2 2 3 2 9" xfId="10477"/>
    <cellStyle name="20% - Accent2 2 2 3 2 9 2" xfId="32417"/>
    <cellStyle name="20% - Accent2 2 2 3 3" xfId="67"/>
    <cellStyle name="20% - Accent2 2 2 3 3 2" xfId="1804"/>
    <cellStyle name="20% - Accent2 2 2 3 3 2 2" xfId="9290"/>
    <cellStyle name="20% - Accent2 2 2 3 3 2 2 2" xfId="15072"/>
    <cellStyle name="20% - Accent2 2 2 3 3 2 2 2 2" xfId="37012"/>
    <cellStyle name="20% - Accent2 2 2 3 3 2 2 3" xfId="20855"/>
    <cellStyle name="20% - Accent2 2 2 3 3 2 2 3 2" xfId="42794"/>
    <cellStyle name="20% - Accent2 2 2 3 3 2 2 4" xfId="31230"/>
    <cellStyle name="20% - Accent2 2 2 3 3 2 3" xfId="6399"/>
    <cellStyle name="20% - Accent2 2 2 3 3 2 3 2" xfId="28339"/>
    <cellStyle name="20% - Accent2 2 2 3 3 2 4" xfId="12181"/>
    <cellStyle name="20% - Accent2 2 2 3 3 2 4 2" xfId="34121"/>
    <cellStyle name="20% - Accent2 2 2 3 3 2 5" xfId="17964"/>
    <cellStyle name="20% - Accent2 2 2 3 3 2 5 2" xfId="39903"/>
    <cellStyle name="20% - Accent2 2 2 3 3 2 6" xfId="23746"/>
    <cellStyle name="20% - Accent2 2 2 3 3 3" xfId="4696"/>
    <cellStyle name="20% - Accent2 2 2 3 3 3 2" xfId="13370"/>
    <cellStyle name="20% - Accent2 2 2 3 3 3 2 2" xfId="35310"/>
    <cellStyle name="20% - Accent2 2 2 3 3 3 3" xfId="19153"/>
    <cellStyle name="20% - Accent2 2 2 3 3 3 3 2" xfId="41092"/>
    <cellStyle name="20% - Accent2 2 2 3 3 3 4" xfId="26637"/>
    <cellStyle name="20% - Accent2 2 2 3 3 4" xfId="7588"/>
    <cellStyle name="20% - Accent2 2 2 3 3 4 2" xfId="29528"/>
    <cellStyle name="20% - Accent2 2 2 3 3 5" xfId="3507"/>
    <cellStyle name="20% - Accent2 2 2 3 3 5 2" xfId="25448"/>
    <cellStyle name="20% - Accent2 2 2 3 3 6" xfId="10479"/>
    <cellStyle name="20% - Accent2 2 2 3 3 6 2" xfId="32419"/>
    <cellStyle name="20% - Accent2 2 2 3 3 7" xfId="16262"/>
    <cellStyle name="20% - Accent2 2 2 3 3 7 2" xfId="38201"/>
    <cellStyle name="20% - Accent2 2 2 3 3 8" xfId="22044"/>
    <cellStyle name="20% - Accent2 2 2 3 4" xfId="936"/>
    <cellStyle name="20% - Accent2 2 2 3 4 2" xfId="2640"/>
    <cellStyle name="20% - Accent2 2 2 3 4 2 2" xfId="10126"/>
    <cellStyle name="20% - Accent2 2 2 3 4 2 2 2" xfId="15908"/>
    <cellStyle name="20% - Accent2 2 2 3 4 2 2 2 2" xfId="37848"/>
    <cellStyle name="20% - Accent2 2 2 3 4 2 2 3" xfId="21691"/>
    <cellStyle name="20% - Accent2 2 2 3 4 2 2 3 2" xfId="43630"/>
    <cellStyle name="20% - Accent2 2 2 3 4 2 2 4" xfId="32066"/>
    <cellStyle name="20% - Accent2 2 2 3 4 2 3" xfId="7235"/>
    <cellStyle name="20% - Accent2 2 2 3 4 2 3 2" xfId="29175"/>
    <cellStyle name="20% - Accent2 2 2 3 4 2 4" xfId="13017"/>
    <cellStyle name="20% - Accent2 2 2 3 4 2 4 2" xfId="34957"/>
    <cellStyle name="20% - Accent2 2 2 3 4 2 5" xfId="18800"/>
    <cellStyle name="20% - Accent2 2 2 3 4 2 5 2" xfId="40739"/>
    <cellStyle name="20% - Accent2 2 2 3 4 2 6" xfId="24582"/>
    <cellStyle name="20% - Accent2 2 2 3 4 3" xfId="5532"/>
    <cellStyle name="20% - Accent2 2 2 3 4 3 2" xfId="14206"/>
    <cellStyle name="20% - Accent2 2 2 3 4 3 2 2" xfId="36146"/>
    <cellStyle name="20% - Accent2 2 2 3 4 3 3" xfId="19989"/>
    <cellStyle name="20% - Accent2 2 2 3 4 3 3 2" xfId="41928"/>
    <cellStyle name="20% - Accent2 2 2 3 4 3 4" xfId="27473"/>
    <cellStyle name="20% - Accent2 2 2 3 4 4" xfId="8424"/>
    <cellStyle name="20% - Accent2 2 2 3 4 4 2" xfId="30364"/>
    <cellStyle name="20% - Accent2 2 2 3 4 5" xfId="4343"/>
    <cellStyle name="20% - Accent2 2 2 3 4 5 2" xfId="26284"/>
    <cellStyle name="20% - Accent2 2 2 3 4 6" xfId="11315"/>
    <cellStyle name="20% - Accent2 2 2 3 4 6 2" xfId="33255"/>
    <cellStyle name="20% - Accent2 2 2 3 4 7" xfId="17098"/>
    <cellStyle name="20% - Accent2 2 2 3 4 7 2" xfId="39037"/>
    <cellStyle name="20% - Accent2 2 2 3 4 8" xfId="22880"/>
    <cellStyle name="20% - Accent2 2 2 3 5" xfId="1801"/>
    <cellStyle name="20% - Accent2 2 2 3 5 2" xfId="6396"/>
    <cellStyle name="20% - Accent2 2 2 3 5 2 2" xfId="15069"/>
    <cellStyle name="20% - Accent2 2 2 3 5 2 2 2" xfId="37009"/>
    <cellStyle name="20% - Accent2 2 2 3 5 2 3" xfId="20852"/>
    <cellStyle name="20% - Accent2 2 2 3 5 2 3 2" xfId="42791"/>
    <cellStyle name="20% - Accent2 2 2 3 5 2 4" xfId="28336"/>
    <cellStyle name="20% - Accent2 2 2 3 5 3" xfId="9287"/>
    <cellStyle name="20% - Accent2 2 2 3 5 3 2" xfId="31227"/>
    <cellStyle name="20% - Accent2 2 2 3 5 4" xfId="3504"/>
    <cellStyle name="20% - Accent2 2 2 3 5 4 2" xfId="25445"/>
    <cellStyle name="20% - Accent2 2 2 3 5 5" xfId="12178"/>
    <cellStyle name="20% - Accent2 2 2 3 5 5 2" xfId="34118"/>
    <cellStyle name="20% - Accent2 2 2 3 5 6" xfId="17961"/>
    <cellStyle name="20% - Accent2 2 2 3 5 6 2" xfId="39900"/>
    <cellStyle name="20% - Accent2 2 2 3 5 7" xfId="23743"/>
    <cellStyle name="20% - Accent2 2 2 3 6" xfId="1386"/>
    <cellStyle name="20% - Accent2 2 2 3 6 2" xfId="8872"/>
    <cellStyle name="20% - Accent2 2 2 3 6 2 2" xfId="14654"/>
    <cellStyle name="20% - Accent2 2 2 3 6 2 2 2" xfId="36594"/>
    <cellStyle name="20% - Accent2 2 2 3 6 2 3" xfId="20437"/>
    <cellStyle name="20% - Accent2 2 2 3 6 2 3 2" xfId="42376"/>
    <cellStyle name="20% - Accent2 2 2 3 6 2 4" xfId="30812"/>
    <cellStyle name="20% - Accent2 2 2 3 6 3" xfId="5981"/>
    <cellStyle name="20% - Accent2 2 2 3 6 3 2" xfId="27921"/>
    <cellStyle name="20% - Accent2 2 2 3 6 4" xfId="11763"/>
    <cellStyle name="20% - Accent2 2 2 3 6 4 2" xfId="33703"/>
    <cellStyle name="20% - Accent2 2 2 3 6 5" xfId="17546"/>
    <cellStyle name="20% - Accent2 2 2 3 6 5 2" xfId="39485"/>
    <cellStyle name="20% - Accent2 2 2 3 6 6" xfId="23328"/>
    <cellStyle name="20% - Accent2 2 2 3 7" xfId="4693"/>
    <cellStyle name="20% - Accent2 2 2 3 7 2" xfId="13367"/>
    <cellStyle name="20% - Accent2 2 2 3 7 2 2" xfId="35307"/>
    <cellStyle name="20% - Accent2 2 2 3 7 3" xfId="19150"/>
    <cellStyle name="20% - Accent2 2 2 3 7 3 2" xfId="41089"/>
    <cellStyle name="20% - Accent2 2 2 3 7 4" xfId="26634"/>
    <cellStyle name="20% - Accent2 2 2 3 8" xfId="7585"/>
    <cellStyle name="20% - Accent2 2 2 3 8 2" xfId="29525"/>
    <cellStyle name="20% - Accent2 2 2 3 9" xfId="3089"/>
    <cellStyle name="20% - Accent2 2 2 3 9 2" xfId="25030"/>
    <cellStyle name="20% - Accent2 2 2 4" xfId="68"/>
    <cellStyle name="20% - Accent2 2 2 4 10" xfId="16263"/>
    <cellStyle name="20% - Accent2 2 2 4 10 2" xfId="38202"/>
    <cellStyle name="20% - Accent2 2 2 4 11" xfId="22045"/>
    <cellStyle name="20% - Accent2 2 2 4 2" xfId="69"/>
    <cellStyle name="20% - Accent2 2 2 4 2 2" xfId="1806"/>
    <cellStyle name="20% - Accent2 2 2 4 2 2 2" xfId="9292"/>
    <cellStyle name="20% - Accent2 2 2 4 2 2 2 2" xfId="15074"/>
    <cellStyle name="20% - Accent2 2 2 4 2 2 2 2 2" xfId="37014"/>
    <cellStyle name="20% - Accent2 2 2 4 2 2 2 3" xfId="20857"/>
    <cellStyle name="20% - Accent2 2 2 4 2 2 2 3 2" xfId="42796"/>
    <cellStyle name="20% - Accent2 2 2 4 2 2 2 4" xfId="31232"/>
    <cellStyle name="20% - Accent2 2 2 4 2 2 3" xfId="6401"/>
    <cellStyle name="20% - Accent2 2 2 4 2 2 3 2" xfId="28341"/>
    <cellStyle name="20% - Accent2 2 2 4 2 2 4" xfId="12183"/>
    <cellStyle name="20% - Accent2 2 2 4 2 2 4 2" xfId="34123"/>
    <cellStyle name="20% - Accent2 2 2 4 2 2 5" xfId="17966"/>
    <cellStyle name="20% - Accent2 2 2 4 2 2 5 2" xfId="39905"/>
    <cellStyle name="20% - Accent2 2 2 4 2 2 6" xfId="23748"/>
    <cellStyle name="20% - Accent2 2 2 4 2 3" xfId="4698"/>
    <cellStyle name="20% - Accent2 2 2 4 2 3 2" xfId="13372"/>
    <cellStyle name="20% - Accent2 2 2 4 2 3 2 2" xfId="35312"/>
    <cellStyle name="20% - Accent2 2 2 4 2 3 3" xfId="19155"/>
    <cellStyle name="20% - Accent2 2 2 4 2 3 3 2" xfId="41094"/>
    <cellStyle name="20% - Accent2 2 2 4 2 3 4" xfId="26639"/>
    <cellStyle name="20% - Accent2 2 2 4 2 4" xfId="7590"/>
    <cellStyle name="20% - Accent2 2 2 4 2 4 2" xfId="29530"/>
    <cellStyle name="20% - Accent2 2 2 4 2 5" xfId="3509"/>
    <cellStyle name="20% - Accent2 2 2 4 2 5 2" xfId="25450"/>
    <cellStyle name="20% - Accent2 2 2 4 2 6" xfId="10481"/>
    <cellStyle name="20% - Accent2 2 2 4 2 6 2" xfId="32421"/>
    <cellStyle name="20% - Accent2 2 2 4 2 7" xfId="16264"/>
    <cellStyle name="20% - Accent2 2 2 4 2 7 2" xfId="38203"/>
    <cellStyle name="20% - Accent2 2 2 4 2 8" xfId="22046"/>
    <cellStyle name="20% - Accent2 2 2 4 3" xfId="938"/>
    <cellStyle name="20% - Accent2 2 2 4 3 2" xfId="2642"/>
    <cellStyle name="20% - Accent2 2 2 4 3 2 2" xfId="10128"/>
    <cellStyle name="20% - Accent2 2 2 4 3 2 2 2" xfId="15910"/>
    <cellStyle name="20% - Accent2 2 2 4 3 2 2 2 2" xfId="37850"/>
    <cellStyle name="20% - Accent2 2 2 4 3 2 2 3" xfId="21693"/>
    <cellStyle name="20% - Accent2 2 2 4 3 2 2 3 2" xfId="43632"/>
    <cellStyle name="20% - Accent2 2 2 4 3 2 2 4" xfId="32068"/>
    <cellStyle name="20% - Accent2 2 2 4 3 2 3" xfId="7237"/>
    <cellStyle name="20% - Accent2 2 2 4 3 2 3 2" xfId="29177"/>
    <cellStyle name="20% - Accent2 2 2 4 3 2 4" xfId="13019"/>
    <cellStyle name="20% - Accent2 2 2 4 3 2 4 2" xfId="34959"/>
    <cellStyle name="20% - Accent2 2 2 4 3 2 5" xfId="18802"/>
    <cellStyle name="20% - Accent2 2 2 4 3 2 5 2" xfId="40741"/>
    <cellStyle name="20% - Accent2 2 2 4 3 2 6" xfId="24584"/>
    <cellStyle name="20% - Accent2 2 2 4 3 3" xfId="5534"/>
    <cellStyle name="20% - Accent2 2 2 4 3 3 2" xfId="14208"/>
    <cellStyle name="20% - Accent2 2 2 4 3 3 2 2" xfId="36148"/>
    <cellStyle name="20% - Accent2 2 2 4 3 3 3" xfId="19991"/>
    <cellStyle name="20% - Accent2 2 2 4 3 3 3 2" xfId="41930"/>
    <cellStyle name="20% - Accent2 2 2 4 3 3 4" xfId="27475"/>
    <cellStyle name="20% - Accent2 2 2 4 3 4" xfId="8426"/>
    <cellStyle name="20% - Accent2 2 2 4 3 4 2" xfId="30366"/>
    <cellStyle name="20% - Accent2 2 2 4 3 5" xfId="4345"/>
    <cellStyle name="20% - Accent2 2 2 4 3 5 2" xfId="26286"/>
    <cellStyle name="20% - Accent2 2 2 4 3 6" xfId="11317"/>
    <cellStyle name="20% - Accent2 2 2 4 3 6 2" xfId="33257"/>
    <cellStyle name="20% - Accent2 2 2 4 3 7" xfId="17100"/>
    <cellStyle name="20% - Accent2 2 2 4 3 7 2" xfId="39039"/>
    <cellStyle name="20% - Accent2 2 2 4 3 8" xfId="22882"/>
    <cellStyle name="20% - Accent2 2 2 4 4" xfId="1805"/>
    <cellStyle name="20% - Accent2 2 2 4 4 2" xfId="6400"/>
    <cellStyle name="20% - Accent2 2 2 4 4 2 2" xfId="15073"/>
    <cellStyle name="20% - Accent2 2 2 4 4 2 2 2" xfId="37013"/>
    <cellStyle name="20% - Accent2 2 2 4 4 2 3" xfId="20856"/>
    <cellStyle name="20% - Accent2 2 2 4 4 2 3 2" xfId="42795"/>
    <cellStyle name="20% - Accent2 2 2 4 4 2 4" xfId="28340"/>
    <cellStyle name="20% - Accent2 2 2 4 4 3" xfId="9291"/>
    <cellStyle name="20% - Accent2 2 2 4 4 3 2" xfId="31231"/>
    <cellStyle name="20% - Accent2 2 2 4 4 4" xfId="3508"/>
    <cellStyle name="20% - Accent2 2 2 4 4 4 2" xfId="25449"/>
    <cellStyle name="20% - Accent2 2 2 4 4 5" xfId="12182"/>
    <cellStyle name="20% - Accent2 2 2 4 4 5 2" xfId="34122"/>
    <cellStyle name="20% - Accent2 2 2 4 4 6" xfId="17965"/>
    <cellStyle name="20% - Accent2 2 2 4 4 6 2" xfId="39904"/>
    <cellStyle name="20% - Accent2 2 2 4 4 7" xfId="23747"/>
    <cellStyle name="20% - Accent2 2 2 4 5" xfId="1388"/>
    <cellStyle name="20% - Accent2 2 2 4 5 2" xfId="8874"/>
    <cellStyle name="20% - Accent2 2 2 4 5 2 2" xfId="14656"/>
    <cellStyle name="20% - Accent2 2 2 4 5 2 2 2" xfId="36596"/>
    <cellStyle name="20% - Accent2 2 2 4 5 2 3" xfId="20439"/>
    <cellStyle name="20% - Accent2 2 2 4 5 2 3 2" xfId="42378"/>
    <cellStyle name="20% - Accent2 2 2 4 5 2 4" xfId="30814"/>
    <cellStyle name="20% - Accent2 2 2 4 5 3" xfId="5983"/>
    <cellStyle name="20% - Accent2 2 2 4 5 3 2" xfId="27923"/>
    <cellStyle name="20% - Accent2 2 2 4 5 4" xfId="11765"/>
    <cellStyle name="20% - Accent2 2 2 4 5 4 2" xfId="33705"/>
    <cellStyle name="20% - Accent2 2 2 4 5 5" xfId="17548"/>
    <cellStyle name="20% - Accent2 2 2 4 5 5 2" xfId="39487"/>
    <cellStyle name="20% - Accent2 2 2 4 5 6" xfId="23330"/>
    <cellStyle name="20% - Accent2 2 2 4 6" xfId="4697"/>
    <cellStyle name="20% - Accent2 2 2 4 6 2" xfId="13371"/>
    <cellStyle name="20% - Accent2 2 2 4 6 2 2" xfId="35311"/>
    <cellStyle name="20% - Accent2 2 2 4 6 3" xfId="19154"/>
    <cellStyle name="20% - Accent2 2 2 4 6 3 2" xfId="41093"/>
    <cellStyle name="20% - Accent2 2 2 4 6 4" xfId="26638"/>
    <cellStyle name="20% - Accent2 2 2 4 7" xfId="7589"/>
    <cellStyle name="20% - Accent2 2 2 4 7 2" xfId="29529"/>
    <cellStyle name="20% - Accent2 2 2 4 8" xfId="3091"/>
    <cellStyle name="20% - Accent2 2 2 4 8 2" xfId="25032"/>
    <cellStyle name="20% - Accent2 2 2 4 9" xfId="10480"/>
    <cellStyle name="20% - Accent2 2 2 4 9 2" xfId="32420"/>
    <cellStyle name="20% - Accent2 2 2 5" xfId="70"/>
    <cellStyle name="20% - Accent2 2 2 5 10" xfId="16265"/>
    <cellStyle name="20% - Accent2 2 2 5 10 2" xfId="38204"/>
    <cellStyle name="20% - Accent2 2 2 5 11" xfId="22047"/>
    <cellStyle name="20% - Accent2 2 2 5 2" xfId="71"/>
    <cellStyle name="20% - Accent2 2 2 5 2 2" xfId="1808"/>
    <cellStyle name="20% - Accent2 2 2 5 2 2 2" xfId="9294"/>
    <cellStyle name="20% - Accent2 2 2 5 2 2 2 2" xfId="15076"/>
    <cellStyle name="20% - Accent2 2 2 5 2 2 2 2 2" xfId="37016"/>
    <cellStyle name="20% - Accent2 2 2 5 2 2 2 3" xfId="20859"/>
    <cellStyle name="20% - Accent2 2 2 5 2 2 2 3 2" xfId="42798"/>
    <cellStyle name="20% - Accent2 2 2 5 2 2 2 4" xfId="31234"/>
    <cellStyle name="20% - Accent2 2 2 5 2 2 3" xfId="6403"/>
    <cellStyle name="20% - Accent2 2 2 5 2 2 3 2" xfId="28343"/>
    <cellStyle name="20% - Accent2 2 2 5 2 2 4" xfId="12185"/>
    <cellStyle name="20% - Accent2 2 2 5 2 2 4 2" xfId="34125"/>
    <cellStyle name="20% - Accent2 2 2 5 2 2 5" xfId="17968"/>
    <cellStyle name="20% - Accent2 2 2 5 2 2 5 2" xfId="39907"/>
    <cellStyle name="20% - Accent2 2 2 5 2 2 6" xfId="23750"/>
    <cellStyle name="20% - Accent2 2 2 5 2 3" xfId="4700"/>
    <cellStyle name="20% - Accent2 2 2 5 2 3 2" xfId="13374"/>
    <cellStyle name="20% - Accent2 2 2 5 2 3 2 2" xfId="35314"/>
    <cellStyle name="20% - Accent2 2 2 5 2 3 3" xfId="19157"/>
    <cellStyle name="20% - Accent2 2 2 5 2 3 3 2" xfId="41096"/>
    <cellStyle name="20% - Accent2 2 2 5 2 3 4" xfId="26641"/>
    <cellStyle name="20% - Accent2 2 2 5 2 4" xfId="7592"/>
    <cellStyle name="20% - Accent2 2 2 5 2 4 2" xfId="29532"/>
    <cellStyle name="20% - Accent2 2 2 5 2 5" xfId="3511"/>
    <cellStyle name="20% - Accent2 2 2 5 2 5 2" xfId="25452"/>
    <cellStyle name="20% - Accent2 2 2 5 2 6" xfId="10483"/>
    <cellStyle name="20% - Accent2 2 2 5 2 6 2" xfId="32423"/>
    <cellStyle name="20% - Accent2 2 2 5 2 7" xfId="16266"/>
    <cellStyle name="20% - Accent2 2 2 5 2 7 2" xfId="38205"/>
    <cellStyle name="20% - Accent2 2 2 5 2 8" xfId="22048"/>
    <cellStyle name="20% - Accent2 2 2 5 3" xfId="939"/>
    <cellStyle name="20% - Accent2 2 2 5 3 2" xfId="2643"/>
    <cellStyle name="20% - Accent2 2 2 5 3 2 2" xfId="10129"/>
    <cellStyle name="20% - Accent2 2 2 5 3 2 2 2" xfId="15911"/>
    <cellStyle name="20% - Accent2 2 2 5 3 2 2 2 2" xfId="37851"/>
    <cellStyle name="20% - Accent2 2 2 5 3 2 2 3" xfId="21694"/>
    <cellStyle name="20% - Accent2 2 2 5 3 2 2 3 2" xfId="43633"/>
    <cellStyle name="20% - Accent2 2 2 5 3 2 2 4" xfId="32069"/>
    <cellStyle name="20% - Accent2 2 2 5 3 2 3" xfId="7238"/>
    <cellStyle name="20% - Accent2 2 2 5 3 2 3 2" xfId="29178"/>
    <cellStyle name="20% - Accent2 2 2 5 3 2 4" xfId="13020"/>
    <cellStyle name="20% - Accent2 2 2 5 3 2 4 2" xfId="34960"/>
    <cellStyle name="20% - Accent2 2 2 5 3 2 5" xfId="18803"/>
    <cellStyle name="20% - Accent2 2 2 5 3 2 5 2" xfId="40742"/>
    <cellStyle name="20% - Accent2 2 2 5 3 2 6" xfId="24585"/>
    <cellStyle name="20% - Accent2 2 2 5 3 3" xfId="5535"/>
    <cellStyle name="20% - Accent2 2 2 5 3 3 2" xfId="14209"/>
    <cellStyle name="20% - Accent2 2 2 5 3 3 2 2" xfId="36149"/>
    <cellStyle name="20% - Accent2 2 2 5 3 3 3" xfId="19992"/>
    <cellStyle name="20% - Accent2 2 2 5 3 3 3 2" xfId="41931"/>
    <cellStyle name="20% - Accent2 2 2 5 3 3 4" xfId="27476"/>
    <cellStyle name="20% - Accent2 2 2 5 3 4" xfId="8427"/>
    <cellStyle name="20% - Accent2 2 2 5 3 4 2" xfId="30367"/>
    <cellStyle name="20% - Accent2 2 2 5 3 5" xfId="4346"/>
    <cellStyle name="20% - Accent2 2 2 5 3 5 2" xfId="26287"/>
    <cellStyle name="20% - Accent2 2 2 5 3 6" xfId="11318"/>
    <cellStyle name="20% - Accent2 2 2 5 3 6 2" xfId="33258"/>
    <cellStyle name="20% - Accent2 2 2 5 3 7" xfId="17101"/>
    <cellStyle name="20% - Accent2 2 2 5 3 7 2" xfId="39040"/>
    <cellStyle name="20% - Accent2 2 2 5 3 8" xfId="22883"/>
    <cellStyle name="20% - Accent2 2 2 5 4" xfId="1807"/>
    <cellStyle name="20% - Accent2 2 2 5 4 2" xfId="6402"/>
    <cellStyle name="20% - Accent2 2 2 5 4 2 2" xfId="15075"/>
    <cellStyle name="20% - Accent2 2 2 5 4 2 2 2" xfId="37015"/>
    <cellStyle name="20% - Accent2 2 2 5 4 2 3" xfId="20858"/>
    <cellStyle name="20% - Accent2 2 2 5 4 2 3 2" xfId="42797"/>
    <cellStyle name="20% - Accent2 2 2 5 4 2 4" xfId="28342"/>
    <cellStyle name="20% - Accent2 2 2 5 4 3" xfId="9293"/>
    <cellStyle name="20% - Accent2 2 2 5 4 3 2" xfId="31233"/>
    <cellStyle name="20% - Accent2 2 2 5 4 4" xfId="3510"/>
    <cellStyle name="20% - Accent2 2 2 5 4 4 2" xfId="25451"/>
    <cellStyle name="20% - Accent2 2 2 5 4 5" xfId="12184"/>
    <cellStyle name="20% - Accent2 2 2 5 4 5 2" xfId="34124"/>
    <cellStyle name="20% - Accent2 2 2 5 4 6" xfId="17967"/>
    <cellStyle name="20% - Accent2 2 2 5 4 6 2" xfId="39906"/>
    <cellStyle name="20% - Accent2 2 2 5 4 7" xfId="23749"/>
    <cellStyle name="20% - Accent2 2 2 5 5" xfId="1389"/>
    <cellStyle name="20% - Accent2 2 2 5 5 2" xfId="8875"/>
    <cellStyle name="20% - Accent2 2 2 5 5 2 2" xfId="14657"/>
    <cellStyle name="20% - Accent2 2 2 5 5 2 2 2" xfId="36597"/>
    <cellStyle name="20% - Accent2 2 2 5 5 2 3" xfId="20440"/>
    <cellStyle name="20% - Accent2 2 2 5 5 2 3 2" xfId="42379"/>
    <cellStyle name="20% - Accent2 2 2 5 5 2 4" xfId="30815"/>
    <cellStyle name="20% - Accent2 2 2 5 5 3" xfId="5984"/>
    <cellStyle name="20% - Accent2 2 2 5 5 3 2" xfId="27924"/>
    <cellStyle name="20% - Accent2 2 2 5 5 4" xfId="11766"/>
    <cellStyle name="20% - Accent2 2 2 5 5 4 2" xfId="33706"/>
    <cellStyle name="20% - Accent2 2 2 5 5 5" xfId="17549"/>
    <cellStyle name="20% - Accent2 2 2 5 5 5 2" xfId="39488"/>
    <cellStyle name="20% - Accent2 2 2 5 5 6" xfId="23331"/>
    <cellStyle name="20% - Accent2 2 2 5 6" xfId="4699"/>
    <cellStyle name="20% - Accent2 2 2 5 6 2" xfId="13373"/>
    <cellStyle name="20% - Accent2 2 2 5 6 2 2" xfId="35313"/>
    <cellStyle name="20% - Accent2 2 2 5 6 3" xfId="19156"/>
    <cellStyle name="20% - Accent2 2 2 5 6 3 2" xfId="41095"/>
    <cellStyle name="20% - Accent2 2 2 5 6 4" xfId="26640"/>
    <cellStyle name="20% - Accent2 2 2 5 7" xfId="7591"/>
    <cellStyle name="20% - Accent2 2 2 5 7 2" xfId="29531"/>
    <cellStyle name="20% - Accent2 2 2 5 8" xfId="3092"/>
    <cellStyle name="20% - Accent2 2 2 5 8 2" xfId="25033"/>
    <cellStyle name="20% - Accent2 2 2 5 9" xfId="10482"/>
    <cellStyle name="20% - Accent2 2 2 5 9 2" xfId="32422"/>
    <cellStyle name="20% - Accent2 2 2 6" xfId="72"/>
    <cellStyle name="20% - Accent2 2 2 6 2" xfId="1809"/>
    <cellStyle name="20% - Accent2 2 2 6 2 2" xfId="6404"/>
    <cellStyle name="20% - Accent2 2 2 6 2 2 2" xfId="15077"/>
    <cellStyle name="20% - Accent2 2 2 6 2 2 2 2" xfId="37017"/>
    <cellStyle name="20% - Accent2 2 2 6 2 2 3" xfId="20860"/>
    <cellStyle name="20% - Accent2 2 2 6 2 2 3 2" xfId="42799"/>
    <cellStyle name="20% - Accent2 2 2 6 2 2 4" xfId="28344"/>
    <cellStyle name="20% - Accent2 2 2 6 2 3" xfId="9295"/>
    <cellStyle name="20% - Accent2 2 2 6 2 3 2" xfId="31235"/>
    <cellStyle name="20% - Accent2 2 2 6 2 4" xfId="3512"/>
    <cellStyle name="20% - Accent2 2 2 6 2 4 2" xfId="25453"/>
    <cellStyle name="20% - Accent2 2 2 6 2 5" xfId="12186"/>
    <cellStyle name="20% - Accent2 2 2 6 2 5 2" xfId="34126"/>
    <cellStyle name="20% - Accent2 2 2 6 2 6" xfId="17969"/>
    <cellStyle name="20% - Accent2 2 2 6 2 6 2" xfId="39908"/>
    <cellStyle name="20% - Accent2 2 2 6 2 7" xfId="23751"/>
    <cellStyle name="20% - Accent2 2 2 6 3" xfId="1380"/>
    <cellStyle name="20% - Accent2 2 2 6 3 2" xfId="8866"/>
    <cellStyle name="20% - Accent2 2 2 6 3 2 2" xfId="14648"/>
    <cellStyle name="20% - Accent2 2 2 6 3 2 2 2" xfId="36588"/>
    <cellStyle name="20% - Accent2 2 2 6 3 2 3" xfId="20431"/>
    <cellStyle name="20% - Accent2 2 2 6 3 2 3 2" xfId="42370"/>
    <cellStyle name="20% - Accent2 2 2 6 3 2 4" xfId="30806"/>
    <cellStyle name="20% - Accent2 2 2 6 3 3" xfId="5975"/>
    <cellStyle name="20% - Accent2 2 2 6 3 3 2" xfId="27915"/>
    <cellStyle name="20% - Accent2 2 2 6 3 4" xfId="11757"/>
    <cellStyle name="20% - Accent2 2 2 6 3 4 2" xfId="33697"/>
    <cellStyle name="20% - Accent2 2 2 6 3 5" xfId="17540"/>
    <cellStyle name="20% - Accent2 2 2 6 3 5 2" xfId="39479"/>
    <cellStyle name="20% - Accent2 2 2 6 3 6" xfId="23322"/>
    <cellStyle name="20% - Accent2 2 2 6 4" xfId="4701"/>
    <cellStyle name="20% - Accent2 2 2 6 4 2" xfId="13375"/>
    <cellStyle name="20% - Accent2 2 2 6 4 2 2" xfId="35315"/>
    <cellStyle name="20% - Accent2 2 2 6 4 3" xfId="19158"/>
    <cellStyle name="20% - Accent2 2 2 6 4 3 2" xfId="41097"/>
    <cellStyle name="20% - Accent2 2 2 6 4 4" xfId="26642"/>
    <cellStyle name="20% - Accent2 2 2 6 5" xfId="7593"/>
    <cellStyle name="20% - Accent2 2 2 6 5 2" xfId="29533"/>
    <cellStyle name="20% - Accent2 2 2 6 6" xfId="3083"/>
    <cellStyle name="20% - Accent2 2 2 6 6 2" xfId="25024"/>
    <cellStyle name="20% - Accent2 2 2 6 7" xfId="10484"/>
    <cellStyle name="20% - Accent2 2 2 6 7 2" xfId="32424"/>
    <cellStyle name="20% - Accent2 2 2 6 8" xfId="16267"/>
    <cellStyle name="20% - Accent2 2 2 6 8 2" xfId="38206"/>
    <cellStyle name="20% - Accent2 2 2 6 9" xfId="22049"/>
    <cellStyle name="20% - Accent2 2 2 7" xfId="862"/>
    <cellStyle name="20% - Accent2 2 2 7 2" xfId="2568"/>
    <cellStyle name="20% - Accent2 2 2 7 2 2" xfId="10054"/>
    <cellStyle name="20% - Accent2 2 2 7 2 2 2" xfId="15836"/>
    <cellStyle name="20% - Accent2 2 2 7 2 2 2 2" xfId="37776"/>
    <cellStyle name="20% - Accent2 2 2 7 2 2 3" xfId="21619"/>
    <cellStyle name="20% - Accent2 2 2 7 2 2 3 2" xfId="43558"/>
    <cellStyle name="20% - Accent2 2 2 7 2 2 4" xfId="31994"/>
    <cellStyle name="20% - Accent2 2 2 7 2 3" xfId="7163"/>
    <cellStyle name="20% - Accent2 2 2 7 2 3 2" xfId="29103"/>
    <cellStyle name="20% - Accent2 2 2 7 2 4" xfId="12945"/>
    <cellStyle name="20% - Accent2 2 2 7 2 4 2" xfId="34885"/>
    <cellStyle name="20% - Accent2 2 2 7 2 5" xfId="18728"/>
    <cellStyle name="20% - Accent2 2 2 7 2 5 2" xfId="40667"/>
    <cellStyle name="20% - Accent2 2 2 7 2 6" xfId="24510"/>
    <cellStyle name="20% - Accent2 2 2 7 3" xfId="5460"/>
    <cellStyle name="20% - Accent2 2 2 7 3 2" xfId="14134"/>
    <cellStyle name="20% - Accent2 2 2 7 3 2 2" xfId="36074"/>
    <cellStyle name="20% - Accent2 2 2 7 3 3" xfId="19917"/>
    <cellStyle name="20% - Accent2 2 2 7 3 3 2" xfId="41856"/>
    <cellStyle name="20% - Accent2 2 2 7 3 4" xfId="27401"/>
    <cellStyle name="20% - Accent2 2 2 7 4" xfId="8352"/>
    <cellStyle name="20% - Accent2 2 2 7 4 2" xfId="30292"/>
    <cellStyle name="20% - Accent2 2 2 7 5" xfId="4271"/>
    <cellStyle name="20% - Accent2 2 2 7 5 2" xfId="26212"/>
    <cellStyle name="20% - Accent2 2 2 7 6" xfId="11243"/>
    <cellStyle name="20% - Accent2 2 2 7 6 2" xfId="33183"/>
    <cellStyle name="20% - Accent2 2 2 7 7" xfId="17026"/>
    <cellStyle name="20% - Accent2 2 2 7 7 2" xfId="38965"/>
    <cellStyle name="20% - Accent2 2 2 7 8" xfId="22808"/>
    <cellStyle name="20% - Accent2 2 2 8" xfId="1790"/>
    <cellStyle name="20% - Accent2 2 2 8 2" xfId="6385"/>
    <cellStyle name="20% - Accent2 2 2 8 2 2" xfId="15058"/>
    <cellStyle name="20% - Accent2 2 2 8 2 2 2" xfId="36998"/>
    <cellStyle name="20% - Accent2 2 2 8 2 3" xfId="20841"/>
    <cellStyle name="20% - Accent2 2 2 8 2 3 2" xfId="42780"/>
    <cellStyle name="20% - Accent2 2 2 8 2 4" xfId="28325"/>
    <cellStyle name="20% - Accent2 2 2 8 3" xfId="9276"/>
    <cellStyle name="20% - Accent2 2 2 8 3 2" xfId="31216"/>
    <cellStyle name="20% - Accent2 2 2 8 4" xfId="3493"/>
    <cellStyle name="20% - Accent2 2 2 8 4 2" xfId="25434"/>
    <cellStyle name="20% - Accent2 2 2 8 5" xfId="12167"/>
    <cellStyle name="20% - Accent2 2 2 8 5 2" xfId="34107"/>
    <cellStyle name="20% - Accent2 2 2 8 6" xfId="17950"/>
    <cellStyle name="20% - Accent2 2 2 8 6 2" xfId="39889"/>
    <cellStyle name="20% - Accent2 2 2 8 7" xfId="23732"/>
    <cellStyle name="20% - Accent2 2 2 9" xfId="1286"/>
    <cellStyle name="20% - Accent2 2 2 9 2" xfId="8772"/>
    <cellStyle name="20% - Accent2 2 2 9 2 2" xfId="14554"/>
    <cellStyle name="20% - Accent2 2 2 9 2 2 2" xfId="36494"/>
    <cellStyle name="20% - Accent2 2 2 9 2 3" xfId="20337"/>
    <cellStyle name="20% - Accent2 2 2 9 2 3 2" xfId="42276"/>
    <cellStyle name="20% - Accent2 2 2 9 2 4" xfId="30712"/>
    <cellStyle name="20% - Accent2 2 2 9 3" xfId="5881"/>
    <cellStyle name="20% - Accent2 2 2 9 3 2" xfId="27821"/>
    <cellStyle name="20% - Accent2 2 2 9 4" xfId="11663"/>
    <cellStyle name="20% - Accent2 2 2 9 4 2" xfId="33603"/>
    <cellStyle name="20% - Accent2 2 2 9 5" xfId="17446"/>
    <cellStyle name="20% - Accent2 2 2 9 5 2" xfId="39385"/>
    <cellStyle name="20% - Accent2 2 2 9 6" xfId="23228"/>
    <cellStyle name="20% - Accent2 2 3" xfId="73"/>
    <cellStyle name="20% - Accent2 2 3 10" xfId="7594"/>
    <cellStyle name="20% - Accent2 2 3 10 2" xfId="29534"/>
    <cellStyle name="20% - Accent2 2 3 11" xfId="2991"/>
    <cellStyle name="20% - Accent2 2 3 11 2" xfId="24932"/>
    <cellStyle name="20% - Accent2 2 3 12" xfId="10485"/>
    <cellStyle name="20% - Accent2 2 3 12 2" xfId="32425"/>
    <cellStyle name="20% - Accent2 2 3 13" xfId="16268"/>
    <cellStyle name="20% - Accent2 2 3 13 2" xfId="38207"/>
    <cellStyle name="20% - Accent2 2 3 14" xfId="22050"/>
    <cellStyle name="20% - Accent2 2 3 2" xfId="74"/>
    <cellStyle name="20% - Accent2 2 3 2 10" xfId="10486"/>
    <cellStyle name="20% - Accent2 2 3 2 10 2" xfId="32426"/>
    <cellStyle name="20% - Accent2 2 3 2 11" xfId="16269"/>
    <cellStyle name="20% - Accent2 2 3 2 11 2" xfId="38208"/>
    <cellStyle name="20% - Accent2 2 3 2 12" xfId="22051"/>
    <cellStyle name="20% - Accent2 2 3 2 2" xfId="75"/>
    <cellStyle name="20% - Accent2 2 3 2 2 10" xfId="16270"/>
    <cellStyle name="20% - Accent2 2 3 2 2 10 2" xfId="38209"/>
    <cellStyle name="20% - Accent2 2 3 2 2 11" xfId="22052"/>
    <cellStyle name="20% - Accent2 2 3 2 2 2" xfId="76"/>
    <cellStyle name="20% - Accent2 2 3 2 2 2 2" xfId="1813"/>
    <cellStyle name="20% - Accent2 2 3 2 2 2 2 2" xfId="9299"/>
    <cellStyle name="20% - Accent2 2 3 2 2 2 2 2 2" xfId="15081"/>
    <cellStyle name="20% - Accent2 2 3 2 2 2 2 2 2 2" xfId="37021"/>
    <cellStyle name="20% - Accent2 2 3 2 2 2 2 2 3" xfId="20864"/>
    <cellStyle name="20% - Accent2 2 3 2 2 2 2 2 3 2" xfId="42803"/>
    <cellStyle name="20% - Accent2 2 3 2 2 2 2 2 4" xfId="31239"/>
    <cellStyle name="20% - Accent2 2 3 2 2 2 2 3" xfId="6408"/>
    <cellStyle name="20% - Accent2 2 3 2 2 2 2 3 2" xfId="28348"/>
    <cellStyle name="20% - Accent2 2 3 2 2 2 2 4" xfId="12190"/>
    <cellStyle name="20% - Accent2 2 3 2 2 2 2 4 2" xfId="34130"/>
    <cellStyle name="20% - Accent2 2 3 2 2 2 2 5" xfId="17973"/>
    <cellStyle name="20% - Accent2 2 3 2 2 2 2 5 2" xfId="39912"/>
    <cellStyle name="20% - Accent2 2 3 2 2 2 2 6" xfId="23755"/>
    <cellStyle name="20% - Accent2 2 3 2 2 2 3" xfId="4705"/>
    <cellStyle name="20% - Accent2 2 3 2 2 2 3 2" xfId="13379"/>
    <cellStyle name="20% - Accent2 2 3 2 2 2 3 2 2" xfId="35319"/>
    <cellStyle name="20% - Accent2 2 3 2 2 2 3 3" xfId="19162"/>
    <cellStyle name="20% - Accent2 2 3 2 2 2 3 3 2" xfId="41101"/>
    <cellStyle name="20% - Accent2 2 3 2 2 2 3 4" xfId="26646"/>
    <cellStyle name="20% - Accent2 2 3 2 2 2 4" xfId="7597"/>
    <cellStyle name="20% - Accent2 2 3 2 2 2 4 2" xfId="29537"/>
    <cellStyle name="20% - Accent2 2 3 2 2 2 5" xfId="3516"/>
    <cellStyle name="20% - Accent2 2 3 2 2 2 5 2" xfId="25457"/>
    <cellStyle name="20% - Accent2 2 3 2 2 2 6" xfId="10488"/>
    <cellStyle name="20% - Accent2 2 3 2 2 2 6 2" xfId="32428"/>
    <cellStyle name="20% - Accent2 2 3 2 2 2 7" xfId="16271"/>
    <cellStyle name="20% - Accent2 2 3 2 2 2 7 2" xfId="38210"/>
    <cellStyle name="20% - Accent2 2 3 2 2 2 8" xfId="22053"/>
    <cellStyle name="20% - Accent2 2 3 2 2 3" xfId="941"/>
    <cellStyle name="20% - Accent2 2 3 2 2 3 2" xfId="2645"/>
    <cellStyle name="20% - Accent2 2 3 2 2 3 2 2" xfId="10131"/>
    <cellStyle name="20% - Accent2 2 3 2 2 3 2 2 2" xfId="15913"/>
    <cellStyle name="20% - Accent2 2 3 2 2 3 2 2 2 2" xfId="37853"/>
    <cellStyle name="20% - Accent2 2 3 2 2 3 2 2 3" xfId="21696"/>
    <cellStyle name="20% - Accent2 2 3 2 2 3 2 2 3 2" xfId="43635"/>
    <cellStyle name="20% - Accent2 2 3 2 2 3 2 2 4" xfId="32071"/>
    <cellStyle name="20% - Accent2 2 3 2 2 3 2 3" xfId="7240"/>
    <cellStyle name="20% - Accent2 2 3 2 2 3 2 3 2" xfId="29180"/>
    <cellStyle name="20% - Accent2 2 3 2 2 3 2 4" xfId="13022"/>
    <cellStyle name="20% - Accent2 2 3 2 2 3 2 4 2" xfId="34962"/>
    <cellStyle name="20% - Accent2 2 3 2 2 3 2 5" xfId="18805"/>
    <cellStyle name="20% - Accent2 2 3 2 2 3 2 5 2" xfId="40744"/>
    <cellStyle name="20% - Accent2 2 3 2 2 3 2 6" xfId="24587"/>
    <cellStyle name="20% - Accent2 2 3 2 2 3 3" xfId="5537"/>
    <cellStyle name="20% - Accent2 2 3 2 2 3 3 2" xfId="14211"/>
    <cellStyle name="20% - Accent2 2 3 2 2 3 3 2 2" xfId="36151"/>
    <cellStyle name="20% - Accent2 2 3 2 2 3 3 3" xfId="19994"/>
    <cellStyle name="20% - Accent2 2 3 2 2 3 3 3 2" xfId="41933"/>
    <cellStyle name="20% - Accent2 2 3 2 2 3 3 4" xfId="27478"/>
    <cellStyle name="20% - Accent2 2 3 2 2 3 4" xfId="8429"/>
    <cellStyle name="20% - Accent2 2 3 2 2 3 4 2" xfId="30369"/>
    <cellStyle name="20% - Accent2 2 3 2 2 3 5" xfId="4348"/>
    <cellStyle name="20% - Accent2 2 3 2 2 3 5 2" xfId="26289"/>
    <cellStyle name="20% - Accent2 2 3 2 2 3 6" xfId="11320"/>
    <cellStyle name="20% - Accent2 2 3 2 2 3 6 2" xfId="33260"/>
    <cellStyle name="20% - Accent2 2 3 2 2 3 7" xfId="17103"/>
    <cellStyle name="20% - Accent2 2 3 2 2 3 7 2" xfId="39042"/>
    <cellStyle name="20% - Accent2 2 3 2 2 3 8" xfId="22885"/>
    <cellStyle name="20% - Accent2 2 3 2 2 4" xfId="1812"/>
    <cellStyle name="20% - Accent2 2 3 2 2 4 2" xfId="6407"/>
    <cellStyle name="20% - Accent2 2 3 2 2 4 2 2" xfId="15080"/>
    <cellStyle name="20% - Accent2 2 3 2 2 4 2 2 2" xfId="37020"/>
    <cellStyle name="20% - Accent2 2 3 2 2 4 2 3" xfId="20863"/>
    <cellStyle name="20% - Accent2 2 3 2 2 4 2 3 2" xfId="42802"/>
    <cellStyle name="20% - Accent2 2 3 2 2 4 2 4" xfId="28347"/>
    <cellStyle name="20% - Accent2 2 3 2 2 4 3" xfId="9298"/>
    <cellStyle name="20% - Accent2 2 3 2 2 4 3 2" xfId="31238"/>
    <cellStyle name="20% - Accent2 2 3 2 2 4 4" xfId="3515"/>
    <cellStyle name="20% - Accent2 2 3 2 2 4 4 2" xfId="25456"/>
    <cellStyle name="20% - Accent2 2 3 2 2 4 5" xfId="12189"/>
    <cellStyle name="20% - Accent2 2 3 2 2 4 5 2" xfId="34129"/>
    <cellStyle name="20% - Accent2 2 3 2 2 4 6" xfId="17972"/>
    <cellStyle name="20% - Accent2 2 3 2 2 4 6 2" xfId="39911"/>
    <cellStyle name="20% - Accent2 2 3 2 2 4 7" xfId="23754"/>
    <cellStyle name="20% - Accent2 2 3 2 2 5" xfId="1392"/>
    <cellStyle name="20% - Accent2 2 3 2 2 5 2" xfId="8878"/>
    <cellStyle name="20% - Accent2 2 3 2 2 5 2 2" xfId="14660"/>
    <cellStyle name="20% - Accent2 2 3 2 2 5 2 2 2" xfId="36600"/>
    <cellStyle name="20% - Accent2 2 3 2 2 5 2 3" xfId="20443"/>
    <cellStyle name="20% - Accent2 2 3 2 2 5 2 3 2" xfId="42382"/>
    <cellStyle name="20% - Accent2 2 3 2 2 5 2 4" xfId="30818"/>
    <cellStyle name="20% - Accent2 2 3 2 2 5 3" xfId="5987"/>
    <cellStyle name="20% - Accent2 2 3 2 2 5 3 2" xfId="27927"/>
    <cellStyle name="20% - Accent2 2 3 2 2 5 4" xfId="11769"/>
    <cellStyle name="20% - Accent2 2 3 2 2 5 4 2" xfId="33709"/>
    <cellStyle name="20% - Accent2 2 3 2 2 5 5" xfId="17552"/>
    <cellStyle name="20% - Accent2 2 3 2 2 5 5 2" xfId="39491"/>
    <cellStyle name="20% - Accent2 2 3 2 2 5 6" xfId="23334"/>
    <cellStyle name="20% - Accent2 2 3 2 2 6" xfId="4704"/>
    <cellStyle name="20% - Accent2 2 3 2 2 6 2" xfId="13378"/>
    <cellStyle name="20% - Accent2 2 3 2 2 6 2 2" xfId="35318"/>
    <cellStyle name="20% - Accent2 2 3 2 2 6 3" xfId="19161"/>
    <cellStyle name="20% - Accent2 2 3 2 2 6 3 2" xfId="41100"/>
    <cellStyle name="20% - Accent2 2 3 2 2 6 4" xfId="26645"/>
    <cellStyle name="20% - Accent2 2 3 2 2 7" xfId="7596"/>
    <cellStyle name="20% - Accent2 2 3 2 2 7 2" xfId="29536"/>
    <cellStyle name="20% - Accent2 2 3 2 2 8" xfId="3095"/>
    <cellStyle name="20% - Accent2 2 3 2 2 8 2" xfId="25036"/>
    <cellStyle name="20% - Accent2 2 3 2 2 9" xfId="10487"/>
    <cellStyle name="20% - Accent2 2 3 2 2 9 2" xfId="32427"/>
    <cellStyle name="20% - Accent2 2 3 2 3" xfId="77"/>
    <cellStyle name="20% - Accent2 2 3 2 3 2" xfId="1814"/>
    <cellStyle name="20% - Accent2 2 3 2 3 2 2" xfId="9300"/>
    <cellStyle name="20% - Accent2 2 3 2 3 2 2 2" xfId="15082"/>
    <cellStyle name="20% - Accent2 2 3 2 3 2 2 2 2" xfId="37022"/>
    <cellStyle name="20% - Accent2 2 3 2 3 2 2 3" xfId="20865"/>
    <cellStyle name="20% - Accent2 2 3 2 3 2 2 3 2" xfId="42804"/>
    <cellStyle name="20% - Accent2 2 3 2 3 2 2 4" xfId="31240"/>
    <cellStyle name="20% - Accent2 2 3 2 3 2 3" xfId="6409"/>
    <cellStyle name="20% - Accent2 2 3 2 3 2 3 2" xfId="28349"/>
    <cellStyle name="20% - Accent2 2 3 2 3 2 4" xfId="12191"/>
    <cellStyle name="20% - Accent2 2 3 2 3 2 4 2" xfId="34131"/>
    <cellStyle name="20% - Accent2 2 3 2 3 2 5" xfId="17974"/>
    <cellStyle name="20% - Accent2 2 3 2 3 2 5 2" xfId="39913"/>
    <cellStyle name="20% - Accent2 2 3 2 3 2 6" xfId="23756"/>
    <cellStyle name="20% - Accent2 2 3 2 3 3" xfId="4706"/>
    <cellStyle name="20% - Accent2 2 3 2 3 3 2" xfId="13380"/>
    <cellStyle name="20% - Accent2 2 3 2 3 3 2 2" xfId="35320"/>
    <cellStyle name="20% - Accent2 2 3 2 3 3 3" xfId="19163"/>
    <cellStyle name="20% - Accent2 2 3 2 3 3 3 2" xfId="41102"/>
    <cellStyle name="20% - Accent2 2 3 2 3 3 4" xfId="26647"/>
    <cellStyle name="20% - Accent2 2 3 2 3 4" xfId="7598"/>
    <cellStyle name="20% - Accent2 2 3 2 3 4 2" xfId="29538"/>
    <cellStyle name="20% - Accent2 2 3 2 3 5" xfId="3517"/>
    <cellStyle name="20% - Accent2 2 3 2 3 5 2" xfId="25458"/>
    <cellStyle name="20% - Accent2 2 3 2 3 6" xfId="10489"/>
    <cellStyle name="20% - Accent2 2 3 2 3 6 2" xfId="32429"/>
    <cellStyle name="20% - Accent2 2 3 2 3 7" xfId="16272"/>
    <cellStyle name="20% - Accent2 2 3 2 3 7 2" xfId="38211"/>
    <cellStyle name="20% - Accent2 2 3 2 3 8" xfId="22054"/>
    <cellStyle name="20% - Accent2 2 3 2 4" xfId="940"/>
    <cellStyle name="20% - Accent2 2 3 2 4 2" xfId="2644"/>
    <cellStyle name="20% - Accent2 2 3 2 4 2 2" xfId="10130"/>
    <cellStyle name="20% - Accent2 2 3 2 4 2 2 2" xfId="15912"/>
    <cellStyle name="20% - Accent2 2 3 2 4 2 2 2 2" xfId="37852"/>
    <cellStyle name="20% - Accent2 2 3 2 4 2 2 3" xfId="21695"/>
    <cellStyle name="20% - Accent2 2 3 2 4 2 2 3 2" xfId="43634"/>
    <cellStyle name="20% - Accent2 2 3 2 4 2 2 4" xfId="32070"/>
    <cellStyle name="20% - Accent2 2 3 2 4 2 3" xfId="7239"/>
    <cellStyle name="20% - Accent2 2 3 2 4 2 3 2" xfId="29179"/>
    <cellStyle name="20% - Accent2 2 3 2 4 2 4" xfId="13021"/>
    <cellStyle name="20% - Accent2 2 3 2 4 2 4 2" xfId="34961"/>
    <cellStyle name="20% - Accent2 2 3 2 4 2 5" xfId="18804"/>
    <cellStyle name="20% - Accent2 2 3 2 4 2 5 2" xfId="40743"/>
    <cellStyle name="20% - Accent2 2 3 2 4 2 6" xfId="24586"/>
    <cellStyle name="20% - Accent2 2 3 2 4 3" xfId="5536"/>
    <cellStyle name="20% - Accent2 2 3 2 4 3 2" xfId="14210"/>
    <cellStyle name="20% - Accent2 2 3 2 4 3 2 2" xfId="36150"/>
    <cellStyle name="20% - Accent2 2 3 2 4 3 3" xfId="19993"/>
    <cellStyle name="20% - Accent2 2 3 2 4 3 3 2" xfId="41932"/>
    <cellStyle name="20% - Accent2 2 3 2 4 3 4" xfId="27477"/>
    <cellStyle name="20% - Accent2 2 3 2 4 4" xfId="8428"/>
    <cellStyle name="20% - Accent2 2 3 2 4 4 2" xfId="30368"/>
    <cellStyle name="20% - Accent2 2 3 2 4 5" xfId="4347"/>
    <cellStyle name="20% - Accent2 2 3 2 4 5 2" xfId="26288"/>
    <cellStyle name="20% - Accent2 2 3 2 4 6" xfId="11319"/>
    <cellStyle name="20% - Accent2 2 3 2 4 6 2" xfId="33259"/>
    <cellStyle name="20% - Accent2 2 3 2 4 7" xfId="17102"/>
    <cellStyle name="20% - Accent2 2 3 2 4 7 2" xfId="39041"/>
    <cellStyle name="20% - Accent2 2 3 2 4 8" xfId="22884"/>
    <cellStyle name="20% - Accent2 2 3 2 5" xfId="1811"/>
    <cellStyle name="20% - Accent2 2 3 2 5 2" xfId="6406"/>
    <cellStyle name="20% - Accent2 2 3 2 5 2 2" xfId="15079"/>
    <cellStyle name="20% - Accent2 2 3 2 5 2 2 2" xfId="37019"/>
    <cellStyle name="20% - Accent2 2 3 2 5 2 3" xfId="20862"/>
    <cellStyle name="20% - Accent2 2 3 2 5 2 3 2" xfId="42801"/>
    <cellStyle name="20% - Accent2 2 3 2 5 2 4" xfId="28346"/>
    <cellStyle name="20% - Accent2 2 3 2 5 3" xfId="9297"/>
    <cellStyle name="20% - Accent2 2 3 2 5 3 2" xfId="31237"/>
    <cellStyle name="20% - Accent2 2 3 2 5 4" xfId="3514"/>
    <cellStyle name="20% - Accent2 2 3 2 5 4 2" xfId="25455"/>
    <cellStyle name="20% - Accent2 2 3 2 5 5" xfId="12188"/>
    <cellStyle name="20% - Accent2 2 3 2 5 5 2" xfId="34128"/>
    <cellStyle name="20% - Accent2 2 3 2 5 6" xfId="17971"/>
    <cellStyle name="20% - Accent2 2 3 2 5 6 2" xfId="39910"/>
    <cellStyle name="20% - Accent2 2 3 2 5 7" xfId="23753"/>
    <cellStyle name="20% - Accent2 2 3 2 6" xfId="1391"/>
    <cellStyle name="20% - Accent2 2 3 2 6 2" xfId="8877"/>
    <cellStyle name="20% - Accent2 2 3 2 6 2 2" xfId="14659"/>
    <cellStyle name="20% - Accent2 2 3 2 6 2 2 2" xfId="36599"/>
    <cellStyle name="20% - Accent2 2 3 2 6 2 3" xfId="20442"/>
    <cellStyle name="20% - Accent2 2 3 2 6 2 3 2" xfId="42381"/>
    <cellStyle name="20% - Accent2 2 3 2 6 2 4" xfId="30817"/>
    <cellStyle name="20% - Accent2 2 3 2 6 3" xfId="5986"/>
    <cellStyle name="20% - Accent2 2 3 2 6 3 2" xfId="27926"/>
    <cellStyle name="20% - Accent2 2 3 2 6 4" xfId="11768"/>
    <cellStyle name="20% - Accent2 2 3 2 6 4 2" xfId="33708"/>
    <cellStyle name="20% - Accent2 2 3 2 6 5" xfId="17551"/>
    <cellStyle name="20% - Accent2 2 3 2 6 5 2" xfId="39490"/>
    <cellStyle name="20% - Accent2 2 3 2 6 6" xfId="23333"/>
    <cellStyle name="20% - Accent2 2 3 2 7" xfId="4703"/>
    <cellStyle name="20% - Accent2 2 3 2 7 2" xfId="13377"/>
    <cellStyle name="20% - Accent2 2 3 2 7 2 2" xfId="35317"/>
    <cellStyle name="20% - Accent2 2 3 2 7 3" xfId="19160"/>
    <cellStyle name="20% - Accent2 2 3 2 7 3 2" xfId="41099"/>
    <cellStyle name="20% - Accent2 2 3 2 7 4" xfId="26644"/>
    <cellStyle name="20% - Accent2 2 3 2 8" xfId="7595"/>
    <cellStyle name="20% - Accent2 2 3 2 8 2" xfId="29535"/>
    <cellStyle name="20% - Accent2 2 3 2 9" xfId="3094"/>
    <cellStyle name="20% - Accent2 2 3 2 9 2" xfId="25035"/>
    <cellStyle name="20% - Accent2 2 3 3" xfId="78"/>
    <cellStyle name="20% - Accent2 2 3 3 10" xfId="16273"/>
    <cellStyle name="20% - Accent2 2 3 3 10 2" xfId="38212"/>
    <cellStyle name="20% - Accent2 2 3 3 11" xfId="22055"/>
    <cellStyle name="20% - Accent2 2 3 3 2" xfId="79"/>
    <cellStyle name="20% - Accent2 2 3 3 2 2" xfId="1816"/>
    <cellStyle name="20% - Accent2 2 3 3 2 2 2" xfId="9302"/>
    <cellStyle name="20% - Accent2 2 3 3 2 2 2 2" xfId="15084"/>
    <cellStyle name="20% - Accent2 2 3 3 2 2 2 2 2" xfId="37024"/>
    <cellStyle name="20% - Accent2 2 3 3 2 2 2 3" xfId="20867"/>
    <cellStyle name="20% - Accent2 2 3 3 2 2 2 3 2" xfId="42806"/>
    <cellStyle name="20% - Accent2 2 3 3 2 2 2 4" xfId="31242"/>
    <cellStyle name="20% - Accent2 2 3 3 2 2 3" xfId="6411"/>
    <cellStyle name="20% - Accent2 2 3 3 2 2 3 2" xfId="28351"/>
    <cellStyle name="20% - Accent2 2 3 3 2 2 4" xfId="12193"/>
    <cellStyle name="20% - Accent2 2 3 3 2 2 4 2" xfId="34133"/>
    <cellStyle name="20% - Accent2 2 3 3 2 2 5" xfId="17976"/>
    <cellStyle name="20% - Accent2 2 3 3 2 2 5 2" xfId="39915"/>
    <cellStyle name="20% - Accent2 2 3 3 2 2 6" xfId="23758"/>
    <cellStyle name="20% - Accent2 2 3 3 2 3" xfId="4708"/>
    <cellStyle name="20% - Accent2 2 3 3 2 3 2" xfId="13382"/>
    <cellStyle name="20% - Accent2 2 3 3 2 3 2 2" xfId="35322"/>
    <cellStyle name="20% - Accent2 2 3 3 2 3 3" xfId="19165"/>
    <cellStyle name="20% - Accent2 2 3 3 2 3 3 2" xfId="41104"/>
    <cellStyle name="20% - Accent2 2 3 3 2 3 4" xfId="26649"/>
    <cellStyle name="20% - Accent2 2 3 3 2 4" xfId="7600"/>
    <cellStyle name="20% - Accent2 2 3 3 2 4 2" xfId="29540"/>
    <cellStyle name="20% - Accent2 2 3 3 2 5" xfId="3519"/>
    <cellStyle name="20% - Accent2 2 3 3 2 5 2" xfId="25460"/>
    <cellStyle name="20% - Accent2 2 3 3 2 6" xfId="10491"/>
    <cellStyle name="20% - Accent2 2 3 3 2 6 2" xfId="32431"/>
    <cellStyle name="20% - Accent2 2 3 3 2 7" xfId="16274"/>
    <cellStyle name="20% - Accent2 2 3 3 2 7 2" xfId="38213"/>
    <cellStyle name="20% - Accent2 2 3 3 2 8" xfId="22056"/>
    <cellStyle name="20% - Accent2 2 3 3 3" xfId="942"/>
    <cellStyle name="20% - Accent2 2 3 3 3 2" xfId="2646"/>
    <cellStyle name="20% - Accent2 2 3 3 3 2 2" xfId="10132"/>
    <cellStyle name="20% - Accent2 2 3 3 3 2 2 2" xfId="15914"/>
    <cellStyle name="20% - Accent2 2 3 3 3 2 2 2 2" xfId="37854"/>
    <cellStyle name="20% - Accent2 2 3 3 3 2 2 3" xfId="21697"/>
    <cellStyle name="20% - Accent2 2 3 3 3 2 2 3 2" xfId="43636"/>
    <cellStyle name="20% - Accent2 2 3 3 3 2 2 4" xfId="32072"/>
    <cellStyle name="20% - Accent2 2 3 3 3 2 3" xfId="7241"/>
    <cellStyle name="20% - Accent2 2 3 3 3 2 3 2" xfId="29181"/>
    <cellStyle name="20% - Accent2 2 3 3 3 2 4" xfId="13023"/>
    <cellStyle name="20% - Accent2 2 3 3 3 2 4 2" xfId="34963"/>
    <cellStyle name="20% - Accent2 2 3 3 3 2 5" xfId="18806"/>
    <cellStyle name="20% - Accent2 2 3 3 3 2 5 2" xfId="40745"/>
    <cellStyle name="20% - Accent2 2 3 3 3 2 6" xfId="24588"/>
    <cellStyle name="20% - Accent2 2 3 3 3 3" xfId="5538"/>
    <cellStyle name="20% - Accent2 2 3 3 3 3 2" xfId="14212"/>
    <cellStyle name="20% - Accent2 2 3 3 3 3 2 2" xfId="36152"/>
    <cellStyle name="20% - Accent2 2 3 3 3 3 3" xfId="19995"/>
    <cellStyle name="20% - Accent2 2 3 3 3 3 3 2" xfId="41934"/>
    <cellStyle name="20% - Accent2 2 3 3 3 3 4" xfId="27479"/>
    <cellStyle name="20% - Accent2 2 3 3 3 4" xfId="8430"/>
    <cellStyle name="20% - Accent2 2 3 3 3 4 2" xfId="30370"/>
    <cellStyle name="20% - Accent2 2 3 3 3 5" xfId="4349"/>
    <cellStyle name="20% - Accent2 2 3 3 3 5 2" xfId="26290"/>
    <cellStyle name="20% - Accent2 2 3 3 3 6" xfId="11321"/>
    <cellStyle name="20% - Accent2 2 3 3 3 6 2" xfId="33261"/>
    <cellStyle name="20% - Accent2 2 3 3 3 7" xfId="17104"/>
    <cellStyle name="20% - Accent2 2 3 3 3 7 2" xfId="39043"/>
    <cellStyle name="20% - Accent2 2 3 3 3 8" xfId="22886"/>
    <cellStyle name="20% - Accent2 2 3 3 4" xfId="1815"/>
    <cellStyle name="20% - Accent2 2 3 3 4 2" xfId="6410"/>
    <cellStyle name="20% - Accent2 2 3 3 4 2 2" xfId="15083"/>
    <cellStyle name="20% - Accent2 2 3 3 4 2 2 2" xfId="37023"/>
    <cellStyle name="20% - Accent2 2 3 3 4 2 3" xfId="20866"/>
    <cellStyle name="20% - Accent2 2 3 3 4 2 3 2" xfId="42805"/>
    <cellStyle name="20% - Accent2 2 3 3 4 2 4" xfId="28350"/>
    <cellStyle name="20% - Accent2 2 3 3 4 3" xfId="9301"/>
    <cellStyle name="20% - Accent2 2 3 3 4 3 2" xfId="31241"/>
    <cellStyle name="20% - Accent2 2 3 3 4 4" xfId="3518"/>
    <cellStyle name="20% - Accent2 2 3 3 4 4 2" xfId="25459"/>
    <cellStyle name="20% - Accent2 2 3 3 4 5" xfId="12192"/>
    <cellStyle name="20% - Accent2 2 3 3 4 5 2" xfId="34132"/>
    <cellStyle name="20% - Accent2 2 3 3 4 6" xfId="17975"/>
    <cellStyle name="20% - Accent2 2 3 3 4 6 2" xfId="39914"/>
    <cellStyle name="20% - Accent2 2 3 3 4 7" xfId="23757"/>
    <cellStyle name="20% - Accent2 2 3 3 5" xfId="1393"/>
    <cellStyle name="20% - Accent2 2 3 3 5 2" xfId="8879"/>
    <cellStyle name="20% - Accent2 2 3 3 5 2 2" xfId="14661"/>
    <cellStyle name="20% - Accent2 2 3 3 5 2 2 2" xfId="36601"/>
    <cellStyle name="20% - Accent2 2 3 3 5 2 3" xfId="20444"/>
    <cellStyle name="20% - Accent2 2 3 3 5 2 3 2" xfId="42383"/>
    <cellStyle name="20% - Accent2 2 3 3 5 2 4" xfId="30819"/>
    <cellStyle name="20% - Accent2 2 3 3 5 3" xfId="5988"/>
    <cellStyle name="20% - Accent2 2 3 3 5 3 2" xfId="27928"/>
    <cellStyle name="20% - Accent2 2 3 3 5 4" xfId="11770"/>
    <cellStyle name="20% - Accent2 2 3 3 5 4 2" xfId="33710"/>
    <cellStyle name="20% - Accent2 2 3 3 5 5" xfId="17553"/>
    <cellStyle name="20% - Accent2 2 3 3 5 5 2" xfId="39492"/>
    <cellStyle name="20% - Accent2 2 3 3 5 6" xfId="23335"/>
    <cellStyle name="20% - Accent2 2 3 3 6" xfId="4707"/>
    <cellStyle name="20% - Accent2 2 3 3 6 2" xfId="13381"/>
    <cellStyle name="20% - Accent2 2 3 3 6 2 2" xfId="35321"/>
    <cellStyle name="20% - Accent2 2 3 3 6 3" xfId="19164"/>
    <cellStyle name="20% - Accent2 2 3 3 6 3 2" xfId="41103"/>
    <cellStyle name="20% - Accent2 2 3 3 6 4" xfId="26648"/>
    <cellStyle name="20% - Accent2 2 3 3 7" xfId="7599"/>
    <cellStyle name="20% - Accent2 2 3 3 7 2" xfId="29539"/>
    <cellStyle name="20% - Accent2 2 3 3 8" xfId="3096"/>
    <cellStyle name="20% - Accent2 2 3 3 8 2" xfId="25037"/>
    <cellStyle name="20% - Accent2 2 3 3 9" xfId="10490"/>
    <cellStyle name="20% - Accent2 2 3 3 9 2" xfId="32430"/>
    <cellStyle name="20% - Accent2 2 3 4" xfId="80"/>
    <cellStyle name="20% - Accent2 2 3 4 10" xfId="16275"/>
    <cellStyle name="20% - Accent2 2 3 4 10 2" xfId="38214"/>
    <cellStyle name="20% - Accent2 2 3 4 11" xfId="22057"/>
    <cellStyle name="20% - Accent2 2 3 4 2" xfId="81"/>
    <cellStyle name="20% - Accent2 2 3 4 2 2" xfId="1818"/>
    <cellStyle name="20% - Accent2 2 3 4 2 2 2" xfId="9304"/>
    <cellStyle name="20% - Accent2 2 3 4 2 2 2 2" xfId="15086"/>
    <cellStyle name="20% - Accent2 2 3 4 2 2 2 2 2" xfId="37026"/>
    <cellStyle name="20% - Accent2 2 3 4 2 2 2 3" xfId="20869"/>
    <cellStyle name="20% - Accent2 2 3 4 2 2 2 3 2" xfId="42808"/>
    <cellStyle name="20% - Accent2 2 3 4 2 2 2 4" xfId="31244"/>
    <cellStyle name="20% - Accent2 2 3 4 2 2 3" xfId="6413"/>
    <cellStyle name="20% - Accent2 2 3 4 2 2 3 2" xfId="28353"/>
    <cellStyle name="20% - Accent2 2 3 4 2 2 4" xfId="12195"/>
    <cellStyle name="20% - Accent2 2 3 4 2 2 4 2" xfId="34135"/>
    <cellStyle name="20% - Accent2 2 3 4 2 2 5" xfId="17978"/>
    <cellStyle name="20% - Accent2 2 3 4 2 2 5 2" xfId="39917"/>
    <cellStyle name="20% - Accent2 2 3 4 2 2 6" xfId="23760"/>
    <cellStyle name="20% - Accent2 2 3 4 2 3" xfId="4710"/>
    <cellStyle name="20% - Accent2 2 3 4 2 3 2" xfId="13384"/>
    <cellStyle name="20% - Accent2 2 3 4 2 3 2 2" xfId="35324"/>
    <cellStyle name="20% - Accent2 2 3 4 2 3 3" xfId="19167"/>
    <cellStyle name="20% - Accent2 2 3 4 2 3 3 2" xfId="41106"/>
    <cellStyle name="20% - Accent2 2 3 4 2 3 4" xfId="26651"/>
    <cellStyle name="20% - Accent2 2 3 4 2 4" xfId="7602"/>
    <cellStyle name="20% - Accent2 2 3 4 2 4 2" xfId="29542"/>
    <cellStyle name="20% - Accent2 2 3 4 2 5" xfId="3521"/>
    <cellStyle name="20% - Accent2 2 3 4 2 5 2" xfId="25462"/>
    <cellStyle name="20% - Accent2 2 3 4 2 6" xfId="10493"/>
    <cellStyle name="20% - Accent2 2 3 4 2 6 2" xfId="32433"/>
    <cellStyle name="20% - Accent2 2 3 4 2 7" xfId="16276"/>
    <cellStyle name="20% - Accent2 2 3 4 2 7 2" xfId="38215"/>
    <cellStyle name="20% - Accent2 2 3 4 2 8" xfId="22058"/>
    <cellStyle name="20% - Accent2 2 3 4 3" xfId="943"/>
    <cellStyle name="20% - Accent2 2 3 4 3 2" xfId="2647"/>
    <cellStyle name="20% - Accent2 2 3 4 3 2 2" xfId="10133"/>
    <cellStyle name="20% - Accent2 2 3 4 3 2 2 2" xfId="15915"/>
    <cellStyle name="20% - Accent2 2 3 4 3 2 2 2 2" xfId="37855"/>
    <cellStyle name="20% - Accent2 2 3 4 3 2 2 3" xfId="21698"/>
    <cellStyle name="20% - Accent2 2 3 4 3 2 2 3 2" xfId="43637"/>
    <cellStyle name="20% - Accent2 2 3 4 3 2 2 4" xfId="32073"/>
    <cellStyle name="20% - Accent2 2 3 4 3 2 3" xfId="7242"/>
    <cellStyle name="20% - Accent2 2 3 4 3 2 3 2" xfId="29182"/>
    <cellStyle name="20% - Accent2 2 3 4 3 2 4" xfId="13024"/>
    <cellStyle name="20% - Accent2 2 3 4 3 2 4 2" xfId="34964"/>
    <cellStyle name="20% - Accent2 2 3 4 3 2 5" xfId="18807"/>
    <cellStyle name="20% - Accent2 2 3 4 3 2 5 2" xfId="40746"/>
    <cellStyle name="20% - Accent2 2 3 4 3 2 6" xfId="24589"/>
    <cellStyle name="20% - Accent2 2 3 4 3 3" xfId="5539"/>
    <cellStyle name="20% - Accent2 2 3 4 3 3 2" xfId="14213"/>
    <cellStyle name="20% - Accent2 2 3 4 3 3 2 2" xfId="36153"/>
    <cellStyle name="20% - Accent2 2 3 4 3 3 3" xfId="19996"/>
    <cellStyle name="20% - Accent2 2 3 4 3 3 3 2" xfId="41935"/>
    <cellStyle name="20% - Accent2 2 3 4 3 3 4" xfId="27480"/>
    <cellStyle name="20% - Accent2 2 3 4 3 4" xfId="8431"/>
    <cellStyle name="20% - Accent2 2 3 4 3 4 2" xfId="30371"/>
    <cellStyle name="20% - Accent2 2 3 4 3 5" xfId="4350"/>
    <cellStyle name="20% - Accent2 2 3 4 3 5 2" xfId="26291"/>
    <cellStyle name="20% - Accent2 2 3 4 3 6" xfId="11322"/>
    <cellStyle name="20% - Accent2 2 3 4 3 6 2" xfId="33262"/>
    <cellStyle name="20% - Accent2 2 3 4 3 7" xfId="17105"/>
    <cellStyle name="20% - Accent2 2 3 4 3 7 2" xfId="39044"/>
    <cellStyle name="20% - Accent2 2 3 4 3 8" xfId="22887"/>
    <cellStyle name="20% - Accent2 2 3 4 4" xfId="1817"/>
    <cellStyle name="20% - Accent2 2 3 4 4 2" xfId="6412"/>
    <cellStyle name="20% - Accent2 2 3 4 4 2 2" xfId="15085"/>
    <cellStyle name="20% - Accent2 2 3 4 4 2 2 2" xfId="37025"/>
    <cellStyle name="20% - Accent2 2 3 4 4 2 3" xfId="20868"/>
    <cellStyle name="20% - Accent2 2 3 4 4 2 3 2" xfId="42807"/>
    <cellStyle name="20% - Accent2 2 3 4 4 2 4" xfId="28352"/>
    <cellStyle name="20% - Accent2 2 3 4 4 3" xfId="9303"/>
    <cellStyle name="20% - Accent2 2 3 4 4 3 2" xfId="31243"/>
    <cellStyle name="20% - Accent2 2 3 4 4 4" xfId="3520"/>
    <cellStyle name="20% - Accent2 2 3 4 4 4 2" xfId="25461"/>
    <cellStyle name="20% - Accent2 2 3 4 4 5" xfId="12194"/>
    <cellStyle name="20% - Accent2 2 3 4 4 5 2" xfId="34134"/>
    <cellStyle name="20% - Accent2 2 3 4 4 6" xfId="17977"/>
    <cellStyle name="20% - Accent2 2 3 4 4 6 2" xfId="39916"/>
    <cellStyle name="20% - Accent2 2 3 4 4 7" xfId="23759"/>
    <cellStyle name="20% - Accent2 2 3 4 5" xfId="1394"/>
    <cellStyle name="20% - Accent2 2 3 4 5 2" xfId="8880"/>
    <cellStyle name="20% - Accent2 2 3 4 5 2 2" xfId="14662"/>
    <cellStyle name="20% - Accent2 2 3 4 5 2 2 2" xfId="36602"/>
    <cellStyle name="20% - Accent2 2 3 4 5 2 3" xfId="20445"/>
    <cellStyle name="20% - Accent2 2 3 4 5 2 3 2" xfId="42384"/>
    <cellStyle name="20% - Accent2 2 3 4 5 2 4" xfId="30820"/>
    <cellStyle name="20% - Accent2 2 3 4 5 3" xfId="5989"/>
    <cellStyle name="20% - Accent2 2 3 4 5 3 2" xfId="27929"/>
    <cellStyle name="20% - Accent2 2 3 4 5 4" xfId="11771"/>
    <cellStyle name="20% - Accent2 2 3 4 5 4 2" xfId="33711"/>
    <cellStyle name="20% - Accent2 2 3 4 5 5" xfId="17554"/>
    <cellStyle name="20% - Accent2 2 3 4 5 5 2" xfId="39493"/>
    <cellStyle name="20% - Accent2 2 3 4 5 6" xfId="23336"/>
    <cellStyle name="20% - Accent2 2 3 4 6" xfId="4709"/>
    <cellStyle name="20% - Accent2 2 3 4 6 2" xfId="13383"/>
    <cellStyle name="20% - Accent2 2 3 4 6 2 2" xfId="35323"/>
    <cellStyle name="20% - Accent2 2 3 4 6 3" xfId="19166"/>
    <cellStyle name="20% - Accent2 2 3 4 6 3 2" xfId="41105"/>
    <cellStyle name="20% - Accent2 2 3 4 6 4" xfId="26650"/>
    <cellStyle name="20% - Accent2 2 3 4 7" xfId="7601"/>
    <cellStyle name="20% - Accent2 2 3 4 7 2" xfId="29541"/>
    <cellStyle name="20% - Accent2 2 3 4 8" xfId="3097"/>
    <cellStyle name="20% - Accent2 2 3 4 8 2" xfId="25038"/>
    <cellStyle name="20% - Accent2 2 3 4 9" xfId="10492"/>
    <cellStyle name="20% - Accent2 2 3 4 9 2" xfId="32432"/>
    <cellStyle name="20% - Accent2 2 3 5" xfId="82"/>
    <cellStyle name="20% - Accent2 2 3 5 2" xfId="1819"/>
    <cellStyle name="20% - Accent2 2 3 5 2 2" xfId="6414"/>
    <cellStyle name="20% - Accent2 2 3 5 2 2 2" xfId="15087"/>
    <cellStyle name="20% - Accent2 2 3 5 2 2 2 2" xfId="37027"/>
    <cellStyle name="20% - Accent2 2 3 5 2 2 3" xfId="20870"/>
    <cellStyle name="20% - Accent2 2 3 5 2 2 3 2" xfId="42809"/>
    <cellStyle name="20% - Accent2 2 3 5 2 2 4" xfId="28354"/>
    <cellStyle name="20% - Accent2 2 3 5 2 3" xfId="9305"/>
    <cellStyle name="20% - Accent2 2 3 5 2 3 2" xfId="31245"/>
    <cellStyle name="20% - Accent2 2 3 5 2 4" xfId="3522"/>
    <cellStyle name="20% - Accent2 2 3 5 2 4 2" xfId="25463"/>
    <cellStyle name="20% - Accent2 2 3 5 2 5" xfId="12196"/>
    <cellStyle name="20% - Accent2 2 3 5 2 5 2" xfId="34136"/>
    <cellStyle name="20% - Accent2 2 3 5 2 6" xfId="17979"/>
    <cellStyle name="20% - Accent2 2 3 5 2 6 2" xfId="39918"/>
    <cellStyle name="20% - Accent2 2 3 5 2 7" xfId="23761"/>
    <cellStyle name="20% - Accent2 2 3 5 3" xfId="1390"/>
    <cellStyle name="20% - Accent2 2 3 5 3 2" xfId="8876"/>
    <cellStyle name="20% - Accent2 2 3 5 3 2 2" xfId="14658"/>
    <cellStyle name="20% - Accent2 2 3 5 3 2 2 2" xfId="36598"/>
    <cellStyle name="20% - Accent2 2 3 5 3 2 3" xfId="20441"/>
    <cellStyle name="20% - Accent2 2 3 5 3 2 3 2" xfId="42380"/>
    <cellStyle name="20% - Accent2 2 3 5 3 2 4" xfId="30816"/>
    <cellStyle name="20% - Accent2 2 3 5 3 3" xfId="5985"/>
    <cellStyle name="20% - Accent2 2 3 5 3 3 2" xfId="27925"/>
    <cellStyle name="20% - Accent2 2 3 5 3 4" xfId="11767"/>
    <cellStyle name="20% - Accent2 2 3 5 3 4 2" xfId="33707"/>
    <cellStyle name="20% - Accent2 2 3 5 3 5" xfId="17550"/>
    <cellStyle name="20% - Accent2 2 3 5 3 5 2" xfId="39489"/>
    <cellStyle name="20% - Accent2 2 3 5 3 6" xfId="23332"/>
    <cellStyle name="20% - Accent2 2 3 5 4" xfId="4711"/>
    <cellStyle name="20% - Accent2 2 3 5 4 2" xfId="13385"/>
    <cellStyle name="20% - Accent2 2 3 5 4 2 2" xfId="35325"/>
    <cellStyle name="20% - Accent2 2 3 5 4 3" xfId="19168"/>
    <cellStyle name="20% - Accent2 2 3 5 4 3 2" xfId="41107"/>
    <cellStyle name="20% - Accent2 2 3 5 4 4" xfId="26652"/>
    <cellStyle name="20% - Accent2 2 3 5 5" xfId="7603"/>
    <cellStyle name="20% - Accent2 2 3 5 5 2" xfId="29543"/>
    <cellStyle name="20% - Accent2 2 3 5 6" xfId="3093"/>
    <cellStyle name="20% - Accent2 2 3 5 6 2" xfId="25034"/>
    <cellStyle name="20% - Accent2 2 3 5 7" xfId="10494"/>
    <cellStyle name="20% - Accent2 2 3 5 7 2" xfId="32434"/>
    <cellStyle name="20% - Accent2 2 3 5 8" xfId="16277"/>
    <cellStyle name="20% - Accent2 2 3 5 8 2" xfId="38216"/>
    <cellStyle name="20% - Accent2 2 3 5 9" xfId="22059"/>
    <cellStyle name="20% - Accent2 2 3 6" xfId="881"/>
    <cellStyle name="20% - Accent2 2 3 6 2" xfId="2587"/>
    <cellStyle name="20% - Accent2 2 3 6 2 2" xfId="10073"/>
    <cellStyle name="20% - Accent2 2 3 6 2 2 2" xfId="15855"/>
    <cellStyle name="20% - Accent2 2 3 6 2 2 2 2" xfId="37795"/>
    <cellStyle name="20% - Accent2 2 3 6 2 2 3" xfId="21638"/>
    <cellStyle name="20% - Accent2 2 3 6 2 2 3 2" xfId="43577"/>
    <cellStyle name="20% - Accent2 2 3 6 2 2 4" xfId="32013"/>
    <cellStyle name="20% - Accent2 2 3 6 2 3" xfId="7182"/>
    <cellStyle name="20% - Accent2 2 3 6 2 3 2" xfId="29122"/>
    <cellStyle name="20% - Accent2 2 3 6 2 4" xfId="12964"/>
    <cellStyle name="20% - Accent2 2 3 6 2 4 2" xfId="34904"/>
    <cellStyle name="20% - Accent2 2 3 6 2 5" xfId="18747"/>
    <cellStyle name="20% - Accent2 2 3 6 2 5 2" xfId="40686"/>
    <cellStyle name="20% - Accent2 2 3 6 2 6" xfId="24529"/>
    <cellStyle name="20% - Accent2 2 3 6 3" xfId="5479"/>
    <cellStyle name="20% - Accent2 2 3 6 3 2" xfId="14153"/>
    <cellStyle name="20% - Accent2 2 3 6 3 2 2" xfId="36093"/>
    <cellStyle name="20% - Accent2 2 3 6 3 3" xfId="19936"/>
    <cellStyle name="20% - Accent2 2 3 6 3 3 2" xfId="41875"/>
    <cellStyle name="20% - Accent2 2 3 6 3 4" xfId="27420"/>
    <cellStyle name="20% - Accent2 2 3 6 4" xfId="8371"/>
    <cellStyle name="20% - Accent2 2 3 6 4 2" xfId="30311"/>
    <cellStyle name="20% - Accent2 2 3 6 5" xfId="4290"/>
    <cellStyle name="20% - Accent2 2 3 6 5 2" xfId="26231"/>
    <cellStyle name="20% - Accent2 2 3 6 6" xfId="11262"/>
    <cellStyle name="20% - Accent2 2 3 6 6 2" xfId="33202"/>
    <cellStyle name="20% - Accent2 2 3 6 7" xfId="17045"/>
    <cellStyle name="20% - Accent2 2 3 6 7 2" xfId="38984"/>
    <cellStyle name="20% - Accent2 2 3 6 8" xfId="22827"/>
    <cellStyle name="20% - Accent2 2 3 7" xfId="1810"/>
    <cellStyle name="20% - Accent2 2 3 7 2" xfId="6405"/>
    <cellStyle name="20% - Accent2 2 3 7 2 2" xfId="15078"/>
    <cellStyle name="20% - Accent2 2 3 7 2 2 2" xfId="37018"/>
    <cellStyle name="20% - Accent2 2 3 7 2 3" xfId="20861"/>
    <cellStyle name="20% - Accent2 2 3 7 2 3 2" xfId="42800"/>
    <cellStyle name="20% - Accent2 2 3 7 2 4" xfId="28345"/>
    <cellStyle name="20% - Accent2 2 3 7 3" xfId="9296"/>
    <cellStyle name="20% - Accent2 2 3 7 3 2" xfId="31236"/>
    <cellStyle name="20% - Accent2 2 3 7 4" xfId="3513"/>
    <cellStyle name="20% - Accent2 2 3 7 4 2" xfId="25454"/>
    <cellStyle name="20% - Accent2 2 3 7 5" xfId="12187"/>
    <cellStyle name="20% - Accent2 2 3 7 5 2" xfId="34127"/>
    <cellStyle name="20% - Accent2 2 3 7 6" xfId="17970"/>
    <cellStyle name="20% - Accent2 2 3 7 6 2" xfId="39909"/>
    <cellStyle name="20% - Accent2 2 3 7 7" xfId="23752"/>
    <cellStyle name="20% - Accent2 2 3 8" xfId="1288"/>
    <cellStyle name="20% - Accent2 2 3 8 2" xfId="8774"/>
    <cellStyle name="20% - Accent2 2 3 8 2 2" xfId="14556"/>
    <cellStyle name="20% - Accent2 2 3 8 2 2 2" xfId="36496"/>
    <cellStyle name="20% - Accent2 2 3 8 2 3" xfId="20339"/>
    <cellStyle name="20% - Accent2 2 3 8 2 3 2" xfId="42278"/>
    <cellStyle name="20% - Accent2 2 3 8 2 4" xfId="30714"/>
    <cellStyle name="20% - Accent2 2 3 8 3" xfId="5883"/>
    <cellStyle name="20% - Accent2 2 3 8 3 2" xfId="27823"/>
    <cellStyle name="20% - Accent2 2 3 8 4" xfId="11665"/>
    <cellStyle name="20% - Accent2 2 3 8 4 2" xfId="33605"/>
    <cellStyle name="20% - Accent2 2 3 8 5" xfId="17448"/>
    <cellStyle name="20% - Accent2 2 3 8 5 2" xfId="39387"/>
    <cellStyle name="20% - Accent2 2 3 8 6" xfId="23230"/>
    <cellStyle name="20% - Accent2 2 3 9" xfId="4702"/>
    <cellStyle name="20% - Accent2 2 3 9 2" xfId="13376"/>
    <cellStyle name="20% - Accent2 2 3 9 2 2" xfId="35316"/>
    <cellStyle name="20% - Accent2 2 3 9 3" xfId="19159"/>
    <cellStyle name="20% - Accent2 2 3 9 3 2" xfId="41098"/>
    <cellStyle name="20% - Accent2 2 3 9 4" xfId="26643"/>
    <cellStyle name="20% - Accent2 2 4" xfId="83"/>
    <cellStyle name="20% - Accent2 2 4 10" xfId="10495"/>
    <cellStyle name="20% - Accent2 2 4 10 2" xfId="32435"/>
    <cellStyle name="20% - Accent2 2 4 11" xfId="16278"/>
    <cellStyle name="20% - Accent2 2 4 11 2" xfId="38217"/>
    <cellStyle name="20% - Accent2 2 4 12" xfId="22060"/>
    <cellStyle name="20% - Accent2 2 4 2" xfId="84"/>
    <cellStyle name="20% - Accent2 2 4 2 10" xfId="16279"/>
    <cellStyle name="20% - Accent2 2 4 2 10 2" xfId="38218"/>
    <cellStyle name="20% - Accent2 2 4 2 11" xfId="22061"/>
    <cellStyle name="20% - Accent2 2 4 2 2" xfId="85"/>
    <cellStyle name="20% - Accent2 2 4 2 2 2" xfId="1822"/>
    <cellStyle name="20% - Accent2 2 4 2 2 2 2" xfId="9308"/>
    <cellStyle name="20% - Accent2 2 4 2 2 2 2 2" xfId="15090"/>
    <cellStyle name="20% - Accent2 2 4 2 2 2 2 2 2" xfId="37030"/>
    <cellStyle name="20% - Accent2 2 4 2 2 2 2 3" xfId="20873"/>
    <cellStyle name="20% - Accent2 2 4 2 2 2 2 3 2" xfId="42812"/>
    <cellStyle name="20% - Accent2 2 4 2 2 2 2 4" xfId="31248"/>
    <cellStyle name="20% - Accent2 2 4 2 2 2 3" xfId="6417"/>
    <cellStyle name="20% - Accent2 2 4 2 2 2 3 2" xfId="28357"/>
    <cellStyle name="20% - Accent2 2 4 2 2 2 4" xfId="12199"/>
    <cellStyle name="20% - Accent2 2 4 2 2 2 4 2" xfId="34139"/>
    <cellStyle name="20% - Accent2 2 4 2 2 2 5" xfId="17982"/>
    <cellStyle name="20% - Accent2 2 4 2 2 2 5 2" xfId="39921"/>
    <cellStyle name="20% - Accent2 2 4 2 2 2 6" xfId="23764"/>
    <cellStyle name="20% - Accent2 2 4 2 2 3" xfId="4714"/>
    <cellStyle name="20% - Accent2 2 4 2 2 3 2" xfId="13388"/>
    <cellStyle name="20% - Accent2 2 4 2 2 3 2 2" xfId="35328"/>
    <cellStyle name="20% - Accent2 2 4 2 2 3 3" xfId="19171"/>
    <cellStyle name="20% - Accent2 2 4 2 2 3 3 2" xfId="41110"/>
    <cellStyle name="20% - Accent2 2 4 2 2 3 4" xfId="26655"/>
    <cellStyle name="20% - Accent2 2 4 2 2 4" xfId="7606"/>
    <cellStyle name="20% - Accent2 2 4 2 2 4 2" xfId="29546"/>
    <cellStyle name="20% - Accent2 2 4 2 2 5" xfId="3525"/>
    <cellStyle name="20% - Accent2 2 4 2 2 5 2" xfId="25466"/>
    <cellStyle name="20% - Accent2 2 4 2 2 6" xfId="10497"/>
    <cellStyle name="20% - Accent2 2 4 2 2 6 2" xfId="32437"/>
    <cellStyle name="20% - Accent2 2 4 2 2 7" xfId="16280"/>
    <cellStyle name="20% - Accent2 2 4 2 2 7 2" xfId="38219"/>
    <cellStyle name="20% - Accent2 2 4 2 2 8" xfId="22062"/>
    <cellStyle name="20% - Accent2 2 4 2 3" xfId="945"/>
    <cellStyle name="20% - Accent2 2 4 2 3 2" xfId="2649"/>
    <cellStyle name="20% - Accent2 2 4 2 3 2 2" xfId="10135"/>
    <cellStyle name="20% - Accent2 2 4 2 3 2 2 2" xfId="15917"/>
    <cellStyle name="20% - Accent2 2 4 2 3 2 2 2 2" xfId="37857"/>
    <cellStyle name="20% - Accent2 2 4 2 3 2 2 3" xfId="21700"/>
    <cellStyle name="20% - Accent2 2 4 2 3 2 2 3 2" xfId="43639"/>
    <cellStyle name="20% - Accent2 2 4 2 3 2 2 4" xfId="32075"/>
    <cellStyle name="20% - Accent2 2 4 2 3 2 3" xfId="7244"/>
    <cellStyle name="20% - Accent2 2 4 2 3 2 3 2" xfId="29184"/>
    <cellStyle name="20% - Accent2 2 4 2 3 2 4" xfId="13026"/>
    <cellStyle name="20% - Accent2 2 4 2 3 2 4 2" xfId="34966"/>
    <cellStyle name="20% - Accent2 2 4 2 3 2 5" xfId="18809"/>
    <cellStyle name="20% - Accent2 2 4 2 3 2 5 2" xfId="40748"/>
    <cellStyle name="20% - Accent2 2 4 2 3 2 6" xfId="24591"/>
    <cellStyle name="20% - Accent2 2 4 2 3 3" xfId="5541"/>
    <cellStyle name="20% - Accent2 2 4 2 3 3 2" xfId="14215"/>
    <cellStyle name="20% - Accent2 2 4 2 3 3 2 2" xfId="36155"/>
    <cellStyle name="20% - Accent2 2 4 2 3 3 3" xfId="19998"/>
    <cellStyle name="20% - Accent2 2 4 2 3 3 3 2" xfId="41937"/>
    <cellStyle name="20% - Accent2 2 4 2 3 3 4" xfId="27482"/>
    <cellStyle name="20% - Accent2 2 4 2 3 4" xfId="8433"/>
    <cellStyle name="20% - Accent2 2 4 2 3 4 2" xfId="30373"/>
    <cellStyle name="20% - Accent2 2 4 2 3 5" xfId="4352"/>
    <cellStyle name="20% - Accent2 2 4 2 3 5 2" xfId="26293"/>
    <cellStyle name="20% - Accent2 2 4 2 3 6" xfId="11324"/>
    <cellStyle name="20% - Accent2 2 4 2 3 6 2" xfId="33264"/>
    <cellStyle name="20% - Accent2 2 4 2 3 7" xfId="17107"/>
    <cellStyle name="20% - Accent2 2 4 2 3 7 2" xfId="39046"/>
    <cellStyle name="20% - Accent2 2 4 2 3 8" xfId="22889"/>
    <cellStyle name="20% - Accent2 2 4 2 4" xfId="1821"/>
    <cellStyle name="20% - Accent2 2 4 2 4 2" xfId="6416"/>
    <cellStyle name="20% - Accent2 2 4 2 4 2 2" xfId="15089"/>
    <cellStyle name="20% - Accent2 2 4 2 4 2 2 2" xfId="37029"/>
    <cellStyle name="20% - Accent2 2 4 2 4 2 3" xfId="20872"/>
    <cellStyle name="20% - Accent2 2 4 2 4 2 3 2" xfId="42811"/>
    <cellStyle name="20% - Accent2 2 4 2 4 2 4" xfId="28356"/>
    <cellStyle name="20% - Accent2 2 4 2 4 3" xfId="9307"/>
    <cellStyle name="20% - Accent2 2 4 2 4 3 2" xfId="31247"/>
    <cellStyle name="20% - Accent2 2 4 2 4 4" xfId="3524"/>
    <cellStyle name="20% - Accent2 2 4 2 4 4 2" xfId="25465"/>
    <cellStyle name="20% - Accent2 2 4 2 4 5" xfId="12198"/>
    <cellStyle name="20% - Accent2 2 4 2 4 5 2" xfId="34138"/>
    <cellStyle name="20% - Accent2 2 4 2 4 6" xfId="17981"/>
    <cellStyle name="20% - Accent2 2 4 2 4 6 2" xfId="39920"/>
    <cellStyle name="20% - Accent2 2 4 2 4 7" xfId="23763"/>
    <cellStyle name="20% - Accent2 2 4 2 5" xfId="1396"/>
    <cellStyle name="20% - Accent2 2 4 2 5 2" xfId="8882"/>
    <cellStyle name="20% - Accent2 2 4 2 5 2 2" xfId="14664"/>
    <cellStyle name="20% - Accent2 2 4 2 5 2 2 2" xfId="36604"/>
    <cellStyle name="20% - Accent2 2 4 2 5 2 3" xfId="20447"/>
    <cellStyle name="20% - Accent2 2 4 2 5 2 3 2" xfId="42386"/>
    <cellStyle name="20% - Accent2 2 4 2 5 2 4" xfId="30822"/>
    <cellStyle name="20% - Accent2 2 4 2 5 3" xfId="5991"/>
    <cellStyle name="20% - Accent2 2 4 2 5 3 2" xfId="27931"/>
    <cellStyle name="20% - Accent2 2 4 2 5 4" xfId="11773"/>
    <cellStyle name="20% - Accent2 2 4 2 5 4 2" xfId="33713"/>
    <cellStyle name="20% - Accent2 2 4 2 5 5" xfId="17556"/>
    <cellStyle name="20% - Accent2 2 4 2 5 5 2" xfId="39495"/>
    <cellStyle name="20% - Accent2 2 4 2 5 6" xfId="23338"/>
    <cellStyle name="20% - Accent2 2 4 2 6" xfId="4713"/>
    <cellStyle name="20% - Accent2 2 4 2 6 2" xfId="13387"/>
    <cellStyle name="20% - Accent2 2 4 2 6 2 2" xfId="35327"/>
    <cellStyle name="20% - Accent2 2 4 2 6 3" xfId="19170"/>
    <cellStyle name="20% - Accent2 2 4 2 6 3 2" xfId="41109"/>
    <cellStyle name="20% - Accent2 2 4 2 6 4" xfId="26654"/>
    <cellStyle name="20% - Accent2 2 4 2 7" xfId="7605"/>
    <cellStyle name="20% - Accent2 2 4 2 7 2" xfId="29545"/>
    <cellStyle name="20% - Accent2 2 4 2 8" xfId="3099"/>
    <cellStyle name="20% - Accent2 2 4 2 8 2" xfId="25040"/>
    <cellStyle name="20% - Accent2 2 4 2 9" xfId="10496"/>
    <cellStyle name="20% - Accent2 2 4 2 9 2" xfId="32436"/>
    <cellStyle name="20% - Accent2 2 4 3" xfId="86"/>
    <cellStyle name="20% - Accent2 2 4 3 2" xfId="1823"/>
    <cellStyle name="20% - Accent2 2 4 3 2 2" xfId="6418"/>
    <cellStyle name="20% - Accent2 2 4 3 2 2 2" xfId="15091"/>
    <cellStyle name="20% - Accent2 2 4 3 2 2 2 2" xfId="37031"/>
    <cellStyle name="20% - Accent2 2 4 3 2 2 3" xfId="20874"/>
    <cellStyle name="20% - Accent2 2 4 3 2 2 3 2" xfId="42813"/>
    <cellStyle name="20% - Accent2 2 4 3 2 2 4" xfId="28358"/>
    <cellStyle name="20% - Accent2 2 4 3 2 3" xfId="9309"/>
    <cellStyle name="20% - Accent2 2 4 3 2 3 2" xfId="31249"/>
    <cellStyle name="20% - Accent2 2 4 3 2 4" xfId="3526"/>
    <cellStyle name="20% - Accent2 2 4 3 2 4 2" xfId="25467"/>
    <cellStyle name="20% - Accent2 2 4 3 2 5" xfId="12200"/>
    <cellStyle name="20% - Accent2 2 4 3 2 5 2" xfId="34140"/>
    <cellStyle name="20% - Accent2 2 4 3 2 6" xfId="17983"/>
    <cellStyle name="20% - Accent2 2 4 3 2 6 2" xfId="39922"/>
    <cellStyle name="20% - Accent2 2 4 3 2 7" xfId="23765"/>
    <cellStyle name="20% - Accent2 2 4 3 3" xfId="1395"/>
    <cellStyle name="20% - Accent2 2 4 3 3 2" xfId="8881"/>
    <cellStyle name="20% - Accent2 2 4 3 3 2 2" xfId="14663"/>
    <cellStyle name="20% - Accent2 2 4 3 3 2 2 2" xfId="36603"/>
    <cellStyle name="20% - Accent2 2 4 3 3 2 3" xfId="20446"/>
    <cellStyle name="20% - Accent2 2 4 3 3 2 3 2" xfId="42385"/>
    <cellStyle name="20% - Accent2 2 4 3 3 2 4" xfId="30821"/>
    <cellStyle name="20% - Accent2 2 4 3 3 3" xfId="5990"/>
    <cellStyle name="20% - Accent2 2 4 3 3 3 2" xfId="27930"/>
    <cellStyle name="20% - Accent2 2 4 3 3 4" xfId="11772"/>
    <cellStyle name="20% - Accent2 2 4 3 3 4 2" xfId="33712"/>
    <cellStyle name="20% - Accent2 2 4 3 3 5" xfId="17555"/>
    <cellStyle name="20% - Accent2 2 4 3 3 5 2" xfId="39494"/>
    <cellStyle name="20% - Accent2 2 4 3 3 6" xfId="23337"/>
    <cellStyle name="20% - Accent2 2 4 3 4" xfId="4715"/>
    <cellStyle name="20% - Accent2 2 4 3 4 2" xfId="13389"/>
    <cellStyle name="20% - Accent2 2 4 3 4 2 2" xfId="35329"/>
    <cellStyle name="20% - Accent2 2 4 3 4 3" xfId="19172"/>
    <cellStyle name="20% - Accent2 2 4 3 4 3 2" xfId="41111"/>
    <cellStyle name="20% - Accent2 2 4 3 4 4" xfId="26656"/>
    <cellStyle name="20% - Accent2 2 4 3 5" xfId="7607"/>
    <cellStyle name="20% - Accent2 2 4 3 5 2" xfId="29547"/>
    <cellStyle name="20% - Accent2 2 4 3 6" xfId="3098"/>
    <cellStyle name="20% - Accent2 2 4 3 6 2" xfId="25039"/>
    <cellStyle name="20% - Accent2 2 4 3 7" xfId="10498"/>
    <cellStyle name="20% - Accent2 2 4 3 7 2" xfId="32438"/>
    <cellStyle name="20% - Accent2 2 4 3 8" xfId="16281"/>
    <cellStyle name="20% - Accent2 2 4 3 8 2" xfId="38220"/>
    <cellStyle name="20% - Accent2 2 4 3 9" xfId="22063"/>
    <cellStyle name="20% - Accent2 2 4 4" xfId="944"/>
    <cellStyle name="20% - Accent2 2 4 4 2" xfId="2648"/>
    <cellStyle name="20% - Accent2 2 4 4 2 2" xfId="10134"/>
    <cellStyle name="20% - Accent2 2 4 4 2 2 2" xfId="15916"/>
    <cellStyle name="20% - Accent2 2 4 4 2 2 2 2" xfId="37856"/>
    <cellStyle name="20% - Accent2 2 4 4 2 2 3" xfId="21699"/>
    <cellStyle name="20% - Accent2 2 4 4 2 2 3 2" xfId="43638"/>
    <cellStyle name="20% - Accent2 2 4 4 2 2 4" xfId="32074"/>
    <cellStyle name="20% - Accent2 2 4 4 2 3" xfId="7243"/>
    <cellStyle name="20% - Accent2 2 4 4 2 3 2" xfId="29183"/>
    <cellStyle name="20% - Accent2 2 4 4 2 4" xfId="13025"/>
    <cellStyle name="20% - Accent2 2 4 4 2 4 2" xfId="34965"/>
    <cellStyle name="20% - Accent2 2 4 4 2 5" xfId="18808"/>
    <cellStyle name="20% - Accent2 2 4 4 2 5 2" xfId="40747"/>
    <cellStyle name="20% - Accent2 2 4 4 2 6" xfId="24590"/>
    <cellStyle name="20% - Accent2 2 4 4 3" xfId="5540"/>
    <cellStyle name="20% - Accent2 2 4 4 3 2" xfId="14214"/>
    <cellStyle name="20% - Accent2 2 4 4 3 2 2" xfId="36154"/>
    <cellStyle name="20% - Accent2 2 4 4 3 3" xfId="19997"/>
    <cellStyle name="20% - Accent2 2 4 4 3 3 2" xfId="41936"/>
    <cellStyle name="20% - Accent2 2 4 4 3 4" xfId="27481"/>
    <cellStyle name="20% - Accent2 2 4 4 4" xfId="8432"/>
    <cellStyle name="20% - Accent2 2 4 4 4 2" xfId="30372"/>
    <cellStyle name="20% - Accent2 2 4 4 5" xfId="4351"/>
    <cellStyle name="20% - Accent2 2 4 4 5 2" xfId="26292"/>
    <cellStyle name="20% - Accent2 2 4 4 6" xfId="11323"/>
    <cellStyle name="20% - Accent2 2 4 4 6 2" xfId="33263"/>
    <cellStyle name="20% - Accent2 2 4 4 7" xfId="17106"/>
    <cellStyle name="20% - Accent2 2 4 4 7 2" xfId="39045"/>
    <cellStyle name="20% - Accent2 2 4 4 8" xfId="22888"/>
    <cellStyle name="20% - Accent2 2 4 5" xfId="1820"/>
    <cellStyle name="20% - Accent2 2 4 5 2" xfId="6415"/>
    <cellStyle name="20% - Accent2 2 4 5 2 2" xfId="15088"/>
    <cellStyle name="20% - Accent2 2 4 5 2 2 2" xfId="37028"/>
    <cellStyle name="20% - Accent2 2 4 5 2 3" xfId="20871"/>
    <cellStyle name="20% - Accent2 2 4 5 2 3 2" xfId="42810"/>
    <cellStyle name="20% - Accent2 2 4 5 2 4" xfId="28355"/>
    <cellStyle name="20% - Accent2 2 4 5 3" xfId="9306"/>
    <cellStyle name="20% - Accent2 2 4 5 3 2" xfId="31246"/>
    <cellStyle name="20% - Accent2 2 4 5 4" xfId="3523"/>
    <cellStyle name="20% - Accent2 2 4 5 4 2" xfId="25464"/>
    <cellStyle name="20% - Accent2 2 4 5 5" xfId="12197"/>
    <cellStyle name="20% - Accent2 2 4 5 5 2" xfId="34137"/>
    <cellStyle name="20% - Accent2 2 4 5 6" xfId="17980"/>
    <cellStyle name="20% - Accent2 2 4 5 6 2" xfId="39919"/>
    <cellStyle name="20% - Accent2 2 4 5 7" xfId="23762"/>
    <cellStyle name="20% - Accent2 2 4 6" xfId="1285"/>
    <cellStyle name="20% - Accent2 2 4 6 2" xfId="8771"/>
    <cellStyle name="20% - Accent2 2 4 6 2 2" xfId="14553"/>
    <cellStyle name="20% - Accent2 2 4 6 2 2 2" xfId="36493"/>
    <cellStyle name="20% - Accent2 2 4 6 2 3" xfId="20336"/>
    <cellStyle name="20% - Accent2 2 4 6 2 3 2" xfId="42275"/>
    <cellStyle name="20% - Accent2 2 4 6 2 4" xfId="30711"/>
    <cellStyle name="20% - Accent2 2 4 6 3" xfId="5880"/>
    <cellStyle name="20% - Accent2 2 4 6 3 2" xfId="27820"/>
    <cellStyle name="20% - Accent2 2 4 6 4" xfId="11662"/>
    <cellStyle name="20% - Accent2 2 4 6 4 2" xfId="33602"/>
    <cellStyle name="20% - Accent2 2 4 6 5" xfId="17445"/>
    <cellStyle name="20% - Accent2 2 4 6 5 2" xfId="39384"/>
    <cellStyle name="20% - Accent2 2 4 6 6" xfId="23227"/>
    <cellStyle name="20% - Accent2 2 4 7" xfId="4712"/>
    <cellStyle name="20% - Accent2 2 4 7 2" xfId="13386"/>
    <cellStyle name="20% - Accent2 2 4 7 2 2" xfId="35326"/>
    <cellStyle name="20% - Accent2 2 4 7 3" xfId="19169"/>
    <cellStyle name="20% - Accent2 2 4 7 3 2" xfId="41108"/>
    <cellStyle name="20% - Accent2 2 4 7 4" xfId="26653"/>
    <cellStyle name="20% - Accent2 2 4 8" xfId="7604"/>
    <cellStyle name="20% - Accent2 2 4 8 2" xfId="29544"/>
    <cellStyle name="20% - Accent2 2 4 9" xfId="2988"/>
    <cellStyle name="20% - Accent2 2 4 9 2" xfId="24929"/>
    <cellStyle name="20% - Accent2 2 5" xfId="87"/>
    <cellStyle name="20% - Accent2 2 5 10" xfId="16282"/>
    <cellStyle name="20% - Accent2 2 5 10 2" xfId="38221"/>
    <cellStyle name="20% - Accent2 2 5 11" xfId="22064"/>
    <cellStyle name="20% - Accent2 2 5 2" xfId="88"/>
    <cellStyle name="20% - Accent2 2 5 2 2" xfId="1825"/>
    <cellStyle name="20% - Accent2 2 5 2 2 2" xfId="9311"/>
    <cellStyle name="20% - Accent2 2 5 2 2 2 2" xfId="15093"/>
    <cellStyle name="20% - Accent2 2 5 2 2 2 2 2" xfId="37033"/>
    <cellStyle name="20% - Accent2 2 5 2 2 2 3" xfId="20876"/>
    <cellStyle name="20% - Accent2 2 5 2 2 2 3 2" xfId="42815"/>
    <cellStyle name="20% - Accent2 2 5 2 2 2 4" xfId="31251"/>
    <cellStyle name="20% - Accent2 2 5 2 2 3" xfId="6420"/>
    <cellStyle name="20% - Accent2 2 5 2 2 3 2" xfId="28360"/>
    <cellStyle name="20% - Accent2 2 5 2 2 4" xfId="12202"/>
    <cellStyle name="20% - Accent2 2 5 2 2 4 2" xfId="34142"/>
    <cellStyle name="20% - Accent2 2 5 2 2 5" xfId="17985"/>
    <cellStyle name="20% - Accent2 2 5 2 2 5 2" xfId="39924"/>
    <cellStyle name="20% - Accent2 2 5 2 2 6" xfId="23767"/>
    <cellStyle name="20% - Accent2 2 5 2 3" xfId="4717"/>
    <cellStyle name="20% - Accent2 2 5 2 3 2" xfId="13391"/>
    <cellStyle name="20% - Accent2 2 5 2 3 2 2" xfId="35331"/>
    <cellStyle name="20% - Accent2 2 5 2 3 3" xfId="19174"/>
    <cellStyle name="20% - Accent2 2 5 2 3 3 2" xfId="41113"/>
    <cellStyle name="20% - Accent2 2 5 2 3 4" xfId="26658"/>
    <cellStyle name="20% - Accent2 2 5 2 4" xfId="7609"/>
    <cellStyle name="20% - Accent2 2 5 2 4 2" xfId="29549"/>
    <cellStyle name="20% - Accent2 2 5 2 5" xfId="3528"/>
    <cellStyle name="20% - Accent2 2 5 2 5 2" xfId="25469"/>
    <cellStyle name="20% - Accent2 2 5 2 6" xfId="10500"/>
    <cellStyle name="20% - Accent2 2 5 2 6 2" xfId="32440"/>
    <cellStyle name="20% - Accent2 2 5 2 7" xfId="16283"/>
    <cellStyle name="20% - Accent2 2 5 2 7 2" xfId="38222"/>
    <cellStyle name="20% - Accent2 2 5 2 8" xfId="22065"/>
    <cellStyle name="20% - Accent2 2 5 3" xfId="946"/>
    <cellStyle name="20% - Accent2 2 5 3 2" xfId="2650"/>
    <cellStyle name="20% - Accent2 2 5 3 2 2" xfId="10136"/>
    <cellStyle name="20% - Accent2 2 5 3 2 2 2" xfId="15918"/>
    <cellStyle name="20% - Accent2 2 5 3 2 2 2 2" xfId="37858"/>
    <cellStyle name="20% - Accent2 2 5 3 2 2 3" xfId="21701"/>
    <cellStyle name="20% - Accent2 2 5 3 2 2 3 2" xfId="43640"/>
    <cellStyle name="20% - Accent2 2 5 3 2 2 4" xfId="32076"/>
    <cellStyle name="20% - Accent2 2 5 3 2 3" xfId="7245"/>
    <cellStyle name="20% - Accent2 2 5 3 2 3 2" xfId="29185"/>
    <cellStyle name="20% - Accent2 2 5 3 2 4" xfId="13027"/>
    <cellStyle name="20% - Accent2 2 5 3 2 4 2" xfId="34967"/>
    <cellStyle name="20% - Accent2 2 5 3 2 5" xfId="18810"/>
    <cellStyle name="20% - Accent2 2 5 3 2 5 2" xfId="40749"/>
    <cellStyle name="20% - Accent2 2 5 3 2 6" xfId="24592"/>
    <cellStyle name="20% - Accent2 2 5 3 3" xfId="5542"/>
    <cellStyle name="20% - Accent2 2 5 3 3 2" xfId="14216"/>
    <cellStyle name="20% - Accent2 2 5 3 3 2 2" xfId="36156"/>
    <cellStyle name="20% - Accent2 2 5 3 3 3" xfId="19999"/>
    <cellStyle name="20% - Accent2 2 5 3 3 3 2" xfId="41938"/>
    <cellStyle name="20% - Accent2 2 5 3 3 4" xfId="27483"/>
    <cellStyle name="20% - Accent2 2 5 3 4" xfId="8434"/>
    <cellStyle name="20% - Accent2 2 5 3 4 2" xfId="30374"/>
    <cellStyle name="20% - Accent2 2 5 3 5" xfId="4353"/>
    <cellStyle name="20% - Accent2 2 5 3 5 2" xfId="26294"/>
    <cellStyle name="20% - Accent2 2 5 3 6" xfId="11325"/>
    <cellStyle name="20% - Accent2 2 5 3 6 2" xfId="33265"/>
    <cellStyle name="20% - Accent2 2 5 3 7" xfId="17108"/>
    <cellStyle name="20% - Accent2 2 5 3 7 2" xfId="39047"/>
    <cellStyle name="20% - Accent2 2 5 3 8" xfId="22890"/>
    <cellStyle name="20% - Accent2 2 5 4" xfId="1824"/>
    <cellStyle name="20% - Accent2 2 5 4 2" xfId="6419"/>
    <cellStyle name="20% - Accent2 2 5 4 2 2" xfId="15092"/>
    <cellStyle name="20% - Accent2 2 5 4 2 2 2" xfId="37032"/>
    <cellStyle name="20% - Accent2 2 5 4 2 3" xfId="20875"/>
    <cellStyle name="20% - Accent2 2 5 4 2 3 2" xfId="42814"/>
    <cellStyle name="20% - Accent2 2 5 4 2 4" xfId="28359"/>
    <cellStyle name="20% - Accent2 2 5 4 3" xfId="9310"/>
    <cellStyle name="20% - Accent2 2 5 4 3 2" xfId="31250"/>
    <cellStyle name="20% - Accent2 2 5 4 4" xfId="3527"/>
    <cellStyle name="20% - Accent2 2 5 4 4 2" xfId="25468"/>
    <cellStyle name="20% - Accent2 2 5 4 5" xfId="12201"/>
    <cellStyle name="20% - Accent2 2 5 4 5 2" xfId="34141"/>
    <cellStyle name="20% - Accent2 2 5 4 6" xfId="17984"/>
    <cellStyle name="20% - Accent2 2 5 4 6 2" xfId="39923"/>
    <cellStyle name="20% - Accent2 2 5 4 7" xfId="23766"/>
    <cellStyle name="20% - Accent2 2 5 5" xfId="1397"/>
    <cellStyle name="20% - Accent2 2 5 5 2" xfId="8883"/>
    <cellStyle name="20% - Accent2 2 5 5 2 2" xfId="14665"/>
    <cellStyle name="20% - Accent2 2 5 5 2 2 2" xfId="36605"/>
    <cellStyle name="20% - Accent2 2 5 5 2 3" xfId="20448"/>
    <cellStyle name="20% - Accent2 2 5 5 2 3 2" xfId="42387"/>
    <cellStyle name="20% - Accent2 2 5 5 2 4" xfId="30823"/>
    <cellStyle name="20% - Accent2 2 5 5 3" xfId="5992"/>
    <cellStyle name="20% - Accent2 2 5 5 3 2" xfId="27932"/>
    <cellStyle name="20% - Accent2 2 5 5 4" xfId="11774"/>
    <cellStyle name="20% - Accent2 2 5 5 4 2" xfId="33714"/>
    <cellStyle name="20% - Accent2 2 5 5 5" xfId="17557"/>
    <cellStyle name="20% - Accent2 2 5 5 5 2" xfId="39496"/>
    <cellStyle name="20% - Accent2 2 5 5 6" xfId="23339"/>
    <cellStyle name="20% - Accent2 2 5 6" xfId="4716"/>
    <cellStyle name="20% - Accent2 2 5 6 2" xfId="13390"/>
    <cellStyle name="20% - Accent2 2 5 6 2 2" xfId="35330"/>
    <cellStyle name="20% - Accent2 2 5 6 3" xfId="19173"/>
    <cellStyle name="20% - Accent2 2 5 6 3 2" xfId="41112"/>
    <cellStyle name="20% - Accent2 2 5 6 4" xfId="26657"/>
    <cellStyle name="20% - Accent2 2 5 7" xfId="7608"/>
    <cellStyle name="20% - Accent2 2 5 7 2" xfId="29548"/>
    <cellStyle name="20% - Accent2 2 5 8" xfId="3100"/>
    <cellStyle name="20% - Accent2 2 5 8 2" xfId="25041"/>
    <cellStyle name="20% - Accent2 2 5 9" xfId="10499"/>
    <cellStyle name="20% - Accent2 2 5 9 2" xfId="32439"/>
    <cellStyle name="20% - Accent2 2 6" xfId="89"/>
    <cellStyle name="20% - Accent2 2 6 10" xfId="16284"/>
    <cellStyle name="20% - Accent2 2 6 10 2" xfId="38223"/>
    <cellStyle name="20% - Accent2 2 6 11" xfId="22066"/>
    <cellStyle name="20% - Accent2 2 6 2" xfId="90"/>
    <cellStyle name="20% - Accent2 2 6 2 2" xfId="1827"/>
    <cellStyle name="20% - Accent2 2 6 2 2 2" xfId="9313"/>
    <cellStyle name="20% - Accent2 2 6 2 2 2 2" xfId="15095"/>
    <cellStyle name="20% - Accent2 2 6 2 2 2 2 2" xfId="37035"/>
    <cellStyle name="20% - Accent2 2 6 2 2 2 3" xfId="20878"/>
    <cellStyle name="20% - Accent2 2 6 2 2 2 3 2" xfId="42817"/>
    <cellStyle name="20% - Accent2 2 6 2 2 2 4" xfId="31253"/>
    <cellStyle name="20% - Accent2 2 6 2 2 3" xfId="6422"/>
    <cellStyle name="20% - Accent2 2 6 2 2 3 2" xfId="28362"/>
    <cellStyle name="20% - Accent2 2 6 2 2 4" xfId="12204"/>
    <cellStyle name="20% - Accent2 2 6 2 2 4 2" xfId="34144"/>
    <cellStyle name="20% - Accent2 2 6 2 2 5" xfId="17987"/>
    <cellStyle name="20% - Accent2 2 6 2 2 5 2" xfId="39926"/>
    <cellStyle name="20% - Accent2 2 6 2 2 6" xfId="23769"/>
    <cellStyle name="20% - Accent2 2 6 2 3" xfId="4719"/>
    <cellStyle name="20% - Accent2 2 6 2 3 2" xfId="13393"/>
    <cellStyle name="20% - Accent2 2 6 2 3 2 2" xfId="35333"/>
    <cellStyle name="20% - Accent2 2 6 2 3 3" xfId="19176"/>
    <cellStyle name="20% - Accent2 2 6 2 3 3 2" xfId="41115"/>
    <cellStyle name="20% - Accent2 2 6 2 3 4" xfId="26660"/>
    <cellStyle name="20% - Accent2 2 6 2 4" xfId="7611"/>
    <cellStyle name="20% - Accent2 2 6 2 4 2" xfId="29551"/>
    <cellStyle name="20% - Accent2 2 6 2 5" xfId="3530"/>
    <cellStyle name="20% - Accent2 2 6 2 5 2" xfId="25471"/>
    <cellStyle name="20% - Accent2 2 6 2 6" xfId="10502"/>
    <cellStyle name="20% - Accent2 2 6 2 6 2" xfId="32442"/>
    <cellStyle name="20% - Accent2 2 6 2 7" xfId="16285"/>
    <cellStyle name="20% - Accent2 2 6 2 7 2" xfId="38224"/>
    <cellStyle name="20% - Accent2 2 6 2 8" xfId="22067"/>
    <cellStyle name="20% - Accent2 2 6 3" xfId="947"/>
    <cellStyle name="20% - Accent2 2 6 3 2" xfId="2651"/>
    <cellStyle name="20% - Accent2 2 6 3 2 2" xfId="10137"/>
    <cellStyle name="20% - Accent2 2 6 3 2 2 2" xfId="15919"/>
    <cellStyle name="20% - Accent2 2 6 3 2 2 2 2" xfId="37859"/>
    <cellStyle name="20% - Accent2 2 6 3 2 2 3" xfId="21702"/>
    <cellStyle name="20% - Accent2 2 6 3 2 2 3 2" xfId="43641"/>
    <cellStyle name="20% - Accent2 2 6 3 2 2 4" xfId="32077"/>
    <cellStyle name="20% - Accent2 2 6 3 2 3" xfId="7246"/>
    <cellStyle name="20% - Accent2 2 6 3 2 3 2" xfId="29186"/>
    <cellStyle name="20% - Accent2 2 6 3 2 4" xfId="13028"/>
    <cellStyle name="20% - Accent2 2 6 3 2 4 2" xfId="34968"/>
    <cellStyle name="20% - Accent2 2 6 3 2 5" xfId="18811"/>
    <cellStyle name="20% - Accent2 2 6 3 2 5 2" xfId="40750"/>
    <cellStyle name="20% - Accent2 2 6 3 2 6" xfId="24593"/>
    <cellStyle name="20% - Accent2 2 6 3 3" xfId="5543"/>
    <cellStyle name="20% - Accent2 2 6 3 3 2" xfId="14217"/>
    <cellStyle name="20% - Accent2 2 6 3 3 2 2" xfId="36157"/>
    <cellStyle name="20% - Accent2 2 6 3 3 3" xfId="20000"/>
    <cellStyle name="20% - Accent2 2 6 3 3 3 2" xfId="41939"/>
    <cellStyle name="20% - Accent2 2 6 3 3 4" xfId="27484"/>
    <cellStyle name="20% - Accent2 2 6 3 4" xfId="8435"/>
    <cellStyle name="20% - Accent2 2 6 3 4 2" xfId="30375"/>
    <cellStyle name="20% - Accent2 2 6 3 5" xfId="4354"/>
    <cellStyle name="20% - Accent2 2 6 3 5 2" xfId="26295"/>
    <cellStyle name="20% - Accent2 2 6 3 6" xfId="11326"/>
    <cellStyle name="20% - Accent2 2 6 3 6 2" xfId="33266"/>
    <cellStyle name="20% - Accent2 2 6 3 7" xfId="17109"/>
    <cellStyle name="20% - Accent2 2 6 3 7 2" xfId="39048"/>
    <cellStyle name="20% - Accent2 2 6 3 8" xfId="22891"/>
    <cellStyle name="20% - Accent2 2 6 4" xfId="1826"/>
    <cellStyle name="20% - Accent2 2 6 4 2" xfId="6421"/>
    <cellStyle name="20% - Accent2 2 6 4 2 2" xfId="15094"/>
    <cellStyle name="20% - Accent2 2 6 4 2 2 2" xfId="37034"/>
    <cellStyle name="20% - Accent2 2 6 4 2 3" xfId="20877"/>
    <cellStyle name="20% - Accent2 2 6 4 2 3 2" xfId="42816"/>
    <cellStyle name="20% - Accent2 2 6 4 2 4" xfId="28361"/>
    <cellStyle name="20% - Accent2 2 6 4 3" xfId="9312"/>
    <cellStyle name="20% - Accent2 2 6 4 3 2" xfId="31252"/>
    <cellStyle name="20% - Accent2 2 6 4 4" xfId="3529"/>
    <cellStyle name="20% - Accent2 2 6 4 4 2" xfId="25470"/>
    <cellStyle name="20% - Accent2 2 6 4 5" xfId="12203"/>
    <cellStyle name="20% - Accent2 2 6 4 5 2" xfId="34143"/>
    <cellStyle name="20% - Accent2 2 6 4 6" xfId="17986"/>
    <cellStyle name="20% - Accent2 2 6 4 6 2" xfId="39925"/>
    <cellStyle name="20% - Accent2 2 6 4 7" xfId="23768"/>
    <cellStyle name="20% - Accent2 2 6 5" xfId="1398"/>
    <cellStyle name="20% - Accent2 2 6 5 2" xfId="8884"/>
    <cellStyle name="20% - Accent2 2 6 5 2 2" xfId="14666"/>
    <cellStyle name="20% - Accent2 2 6 5 2 2 2" xfId="36606"/>
    <cellStyle name="20% - Accent2 2 6 5 2 3" xfId="20449"/>
    <cellStyle name="20% - Accent2 2 6 5 2 3 2" xfId="42388"/>
    <cellStyle name="20% - Accent2 2 6 5 2 4" xfId="30824"/>
    <cellStyle name="20% - Accent2 2 6 5 3" xfId="5993"/>
    <cellStyle name="20% - Accent2 2 6 5 3 2" xfId="27933"/>
    <cellStyle name="20% - Accent2 2 6 5 4" xfId="11775"/>
    <cellStyle name="20% - Accent2 2 6 5 4 2" xfId="33715"/>
    <cellStyle name="20% - Accent2 2 6 5 5" xfId="17558"/>
    <cellStyle name="20% - Accent2 2 6 5 5 2" xfId="39497"/>
    <cellStyle name="20% - Accent2 2 6 5 6" xfId="23340"/>
    <cellStyle name="20% - Accent2 2 6 6" xfId="4718"/>
    <cellStyle name="20% - Accent2 2 6 6 2" xfId="13392"/>
    <cellStyle name="20% - Accent2 2 6 6 2 2" xfId="35332"/>
    <cellStyle name="20% - Accent2 2 6 6 3" xfId="19175"/>
    <cellStyle name="20% - Accent2 2 6 6 3 2" xfId="41114"/>
    <cellStyle name="20% - Accent2 2 6 6 4" xfId="26659"/>
    <cellStyle name="20% - Accent2 2 6 7" xfId="7610"/>
    <cellStyle name="20% - Accent2 2 6 7 2" xfId="29550"/>
    <cellStyle name="20% - Accent2 2 6 8" xfId="3101"/>
    <cellStyle name="20% - Accent2 2 6 8 2" xfId="25042"/>
    <cellStyle name="20% - Accent2 2 6 9" xfId="10501"/>
    <cellStyle name="20% - Accent2 2 6 9 2" xfId="32441"/>
    <cellStyle name="20% - Accent2 2 7" xfId="91"/>
    <cellStyle name="20% - Accent2 2 7 2" xfId="1828"/>
    <cellStyle name="20% - Accent2 2 7 2 2" xfId="6423"/>
    <cellStyle name="20% - Accent2 2 7 2 2 2" xfId="15096"/>
    <cellStyle name="20% - Accent2 2 7 2 2 2 2" xfId="37036"/>
    <cellStyle name="20% - Accent2 2 7 2 2 3" xfId="20879"/>
    <cellStyle name="20% - Accent2 2 7 2 2 3 2" xfId="42818"/>
    <cellStyle name="20% - Accent2 2 7 2 2 4" xfId="28363"/>
    <cellStyle name="20% - Accent2 2 7 2 3" xfId="9314"/>
    <cellStyle name="20% - Accent2 2 7 2 3 2" xfId="31254"/>
    <cellStyle name="20% - Accent2 2 7 2 4" xfId="3531"/>
    <cellStyle name="20% - Accent2 2 7 2 4 2" xfId="25472"/>
    <cellStyle name="20% - Accent2 2 7 2 5" xfId="12205"/>
    <cellStyle name="20% - Accent2 2 7 2 5 2" xfId="34145"/>
    <cellStyle name="20% - Accent2 2 7 2 6" xfId="17988"/>
    <cellStyle name="20% - Accent2 2 7 2 6 2" xfId="39927"/>
    <cellStyle name="20% - Accent2 2 7 2 7" xfId="23770"/>
    <cellStyle name="20% - Accent2 2 7 3" xfId="1379"/>
    <cellStyle name="20% - Accent2 2 7 3 2" xfId="8865"/>
    <cellStyle name="20% - Accent2 2 7 3 2 2" xfId="14647"/>
    <cellStyle name="20% - Accent2 2 7 3 2 2 2" xfId="36587"/>
    <cellStyle name="20% - Accent2 2 7 3 2 3" xfId="20430"/>
    <cellStyle name="20% - Accent2 2 7 3 2 3 2" xfId="42369"/>
    <cellStyle name="20% - Accent2 2 7 3 2 4" xfId="30805"/>
    <cellStyle name="20% - Accent2 2 7 3 3" xfId="5974"/>
    <cellStyle name="20% - Accent2 2 7 3 3 2" xfId="27914"/>
    <cellStyle name="20% - Accent2 2 7 3 4" xfId="11756"/>
    <cellStyle name="20% - Accent2 2 7 3 4 2" xfId="33696"/>
    <cellStyle name="20% - Accent2 2 7 3 5" xfId="17539"/>
    <cellStyle name="20% - Accent2 2 7 3 5 2" xfId="39478"/>
    <cellStyle name="20% - Accent2 2 7 3 6" xfId="23321"/>
    <cellStyle name="20% - Accent2 2 7 4" xfId="4720"/>
    <cellStyle name="20% - Accent2 2 7 4 2" xfId="13394"/>
    <cellStyle name="20% - Accent2 2 7 4 2 2" xfId="35334"/>
    <cellStyle name="20% - Accent2 2 7 4 3" xfId="19177"/>
    <cellStyle name="20% - Accent2 2 7 4 3 2" xfId="41116"/>
    <cellStyle name="20% - Accent2 2 7 4 4" xfId="26661"/>
    <cellStyle name="20% - Accent2 2 7 5" xfId="7612"/>
    <cellStyle name="20% - Accent2 2 7 5 2" xfId="29552"/>
    <cellStyle name="20% - Accent2 2 7 6" xfId="3082"/>
    <cellStyle name="20% - Accent2 2 7 6 2" xfId="25023"/>
    <cellStyle name="20% - Accent2 2 7 7" xfId="10503"/>
    <cellStyle name="20% - Accent2 2 7 7 2" xfId="32443"/>
    <cellStyle name="20% - Accent2 2 7 8" xfId="16286"/>
    <cellStyle name="20% - Accent2 2 7 8 2" xfId="38225"/>
    <cellStyle name="20% - Accent2 2 7 9" xfId="22068"/>
    <cellStyle name="20% - Accent2 2 8" xfId="843"/>
    <cellStyle name="20% - Accent2 2 8 2" xfId="2549"/>
    <cellStyle name="20% - Accent2 2 8 2 2" xfId="10035"/>
    <cellStyle name="20% - Accent2 2 8 2 2 2" xfId="15817"/>
    <cellStyle name="20% - Accent2 2 8 2 2 2 2" xfId="37757"/>
    <cellStyle name="20% - Accent2 2 8 2 2 3" xfId="21600"/>
    <cellStyle name="20% - Accent2 2 8 2 2 3 2" xfId="43539"/>
    <cellStyle name="20% - Accent2 2 8 2 2 4" xfId="31975"/>
    <cellStyle name="20% - Accent2 2 8 2 3" xfId="7144"/>
    <cellStyle name="20% - Accent2 2 8 2 3 2" xfId="29084"/>
    <cellStyle name="20% - Accent2 2 8 2 4" xfId="12926"/>
    <cellStyle name="20% - Accent2 2 8 2 4 2" xfId="34866"/>
    <cellStyle name="20% - Accent2 2 8 2 5" xfId="18709"/>
    <cellStyle name="20% - Accent2 2 8 2 5 2" xfId="40648"/>
    <cellStyle name="20% - Accent2 2 8 2 6" xfId="24491"/>
    <cellStyle name="20% - Accent2 2 8 3" xfId="5441"/>
    <cellStyle name="20% - Accent2 2 8 3 2" xfId="14115"/>
    <cellStyle name="20% - Accent2 2 8 3 2 2" xfId="36055"/>
    <cellStyle name="20% - Accent2 2 8 3 3" xfId="19898"/>
    <cellStyle name="20% - Accent2 2 8 3 3 2" xfId="41837"/>
    <cellStyle name="20% - Accent2 2 8 3 4" xfId="27382"/>
    <cellStyle name="20% - Accent2 2 8 4" xfId="8333"/>
    <cellStyle name="20% - Accent2 2 8 4 2" xfId="30273"/>
    <cellStyle name="20% - Accent2 2 8 5" xfId="4252"/>
    <cellStyle name="20% - Accent2 2 8 5 2" xfId="26193"/>
    <cellStyle name="20% - Accent2 2 8 6" xfId="11224"/>
    <cellStyle name="20% - Accent2 2 8 6 2" xfId="33164"/>
    <cellStyle name="20% - Accent2 2 8 7" xfId="17007"/>
    <cellStyle name="20% - Accent2 2 8 7 2" xfId="38946"/>
    <cellStyle name="20% - Accent2 2 8 8" xfId="22789"/>
    <cellStyle name="20% - Accent2 2 9" xfId="1789"/>
    <cellStyle name="20% - Accent2 2 9 2" xfId="6384"/>
    <cellStyle name="20% - Accent2 2 9 2 2" xfId="15057"/>
    <cellStyle name="20% - Accent2 2 9 2 2 2" xfId="36997"/>
    <cellStyle name="20% - Accent2 2 9 2 3" xfId="20840"/>
    <cellStyle name="20% - Accent2 2 9 2 3 2" xfId="42779"/>
    <cellStyle name="20% - Accent2 2 9 2 4" xfId="28324"/>
    <cellStyle name="20% - Accent2 2 9 3" xfId="9275"/>
    <cellStyle name="20% - Accent2 2 9 3 2" xfId="31215"/>
    <cellStyle name="20% - Accent2 2 9 4" xfId="3492"/>
    <cellStyle name="20% - Accent2 2 9 4 2" xfId="25433"/>
    <cellStyle name="20% - Accent2 2 9 5" xfId="12166"/>
    <cellStyle name="20% - Accent2 2 9 5 2" xfId="34106"/>
    <cellStyle name="20% - Accent2 2 9 6" xfId="17949"/>
    <cellStyle name="20% - Accent2 2 9 6 2" xfId="39888"/>
    <cellStyle name="20% - Accent2 2 9 7" xfId="23731"/>
    <cellStyle name="20% - Accent2 3" xfId="1263"/>
    <cellStyle name="20% - Accent2 3 2" xfId="5859"/>
    <cellStyle name="20% - Accent2 3 2 2" xfId="14532"/>
    <cellStyle name="20% - Accent2 3 2 2 2" xfId="36472"/>
    <cellStyle name="20% - Accent2 3 2 3" xfId="20315"/>
    <cellStyle name="20% - Accent2 3 2 3 2" xfId="42254"/>
    <cellStyle name="20% - Accent2 3 2 4" xfId="27799"/>
    <cellStyle name="20% - Accent2 3 3" xfId="8750"/>
    <cellStyle name="20% - Accent2 3 3 2" xfId="30690"/>
    <cellStyle name="20% - Accent2 3 4" xfId="2967"/>
    <cellStyle name="20% - Accent2 3 4 2" xfId="24908"/>
    <cellStyle name="20% - Accent2 3 5" xfId="11641"/>
    <cellStyle name="20% - Accent2 3 5 2" xfId="33581"/>
    <cellStyle name="20% - Accent2 3 6" xfId="17424"/>
    <cellStyle name="20% - Accent2 3 6 2" xfId="39363"/>
    <cellStyle name="20% - Accent2 3 7" xfId="23206"/>
    <cellStyle name="20% - Accent2 4" xfId="2531"/>
    <cellStyle name="20% - Accent2 4 2" xfId="7126"/>
    <cellStyle name="20% - Accent2 4 2 2" xfId="15799"/>
    <cellStyle name="20% - Accent2 4 2 2 2" xfId="37739"/>
    <cellStyle name="20% - Accent2 4 2 3" xfId="21582"/>
    <cellStyle name="20% - Accent2 4 2 3 2" xfId="43521"/>
    <cellStyle name="20% - Accent2 4 2 4" xfId="29066"/>
    <cellStyle name="20% - Accent2 4 3" xfId="10017"/>
    <cellStyle name="20% - Accent2 4 3 2" xfId="31957"/>
    <cellStyle name="20% - Accent2 4 4" xfId="4234"/>
    <cellStyle name="20% - Accent2 4 4 2" xfId="26175"/>
    <cellStyle name="20% - Accent2 4 5" xfId="12908"/>
    <cellStyle name="20% - Accent2 4 5 2" xfId="34848"/>
    <cellStyle name="20% - Accent2 4 6" xfId="18691"/>
    <cellStyle name="20% - Accent2 4 6 2" xfId="40630"/>
    <cellStyle name="20% - Accent2 4 7" xfId="24473"/>
    <cellStyle name="20% - Accent2 5" xfId="1233"/>
    <cellStyle name="20% - Accent2 5 2" xfId="8720"/>
    <cellStyle name="20% - Accent2 5 2 2" xfId="14502"/>
    <cellStyle name="20% - Accent2 5 2 2 2" xfId="36442"/>
    <cellStyle name="20% - Accent2 5 2 3" xfId="20285"/>
    <cellStyle name="20% - Accent2 5 2 3 2" xfId="42224"/>
    <cellStyle name="20% - Accent2 5 2 4" xfId="30660"/>
    <cellStyle name="20% - Accent2 5 3" xfId="5829"/>
    <cellStyle name="20% - Accent2 5 3 2" xfId="27769"/>
    <cellStyle name="20% - Accent2 5 4" xfId="11611"/>
    <cellStyle name="20% - Accent2 5 4 2" xfId="33551"/>
    <cellStyle name="20% - Accent2 5 5" xfId="17394"/>
    <cellStyle name="20% - Accent2 5 5 2" xfId="39333"/>
    <cellStyle name="20% - Accent2 5 6" xfId="23176"/>
    <cellStyle name="20% - Accent2 6" xfId="5423"/>
    <cellStyle name="20% - Accent2 6 2" xfId="14097"/>
    <cellStyle name="20% - Accent2 6 2 2" xfId="36037"/>
    <cellStyle name="20% - Accent2 6 3" xfId="19880"/>
    <cellStyle name="20% - Accent2 6 3 2" xfId="41819"/>
    <cellStyle name="20% - Accent2 6 4" xfId="27364"/>
    <cellStyle name="20% - Accent2 7" xfId="8315"/>
    <cellStyle name="20% - Accent2 7 2" xfId="30255"/>
    <cellStyle name="20% - Accent2 8" xfId="2937"/>
    <cellStyle name="20% - Accent2 8 2" xfId="24878"/>
    <cellStyle name="20% - Accent2 9" xfId="11206"/>
    <cellStyle name="20% - Accent2 9 2" xfId="33146"/>
    <cellStyle name="20% - Accent3" xfId="819" builtinId="38" customBuiltin="1"/>
    <cellStyle name="20% - Accent3 10" xfId="16991"/>
    <cellStyle name="20% - Accent3 10 2" xfId="38930"/>
    <cellStyle name="20% - Accent3 11" xfId="22773"/>
    <cellStyle name="20% - Accent3 2" xfId="92"/>
    <cellStyle name="20% - Accent3 2 10" xfId="1249"/>
    <cellStyle name="20% - Accent3 2 10 2" xfId="8736"/>
    <cellStyle name="20% - Accent3 2 10 2 2" xfId="14518"/>
    <cellStyle name="20% - Accent3 2 10 2 2 2" xfId="36458"/>
    <cellStyle name="20% - Accent3 2 10 2 3" xfId="20301"/>
    <cellStyle name="20% - Accent3 2 10 2 3 2" xfId="42240"/>
    <cellStyle name="20% - Accent3 2 10 2 4" xfId="30676"/>
    <cellStyle name="20% - Accent3 2 10 3" xfId="5845"/>
    <cellStyle name="20% - Accent3 2 10 3 2" xfId="27785"/>
    <cellStyle name="20% - Accent3 2 10 4" xfId="11627"/>
    <cellStyle name="20% - Accent3 2 10 4 2" xfId="33567"/>
    <cellStyle name="20% - Accent3 2 10 5" xfId="17410"/>
    <cellStyle name="20% - Accent3 2 10 5 2" xfId="39349"/>
    <cellStyle name="20% - Accent3 2 10 6" xfId="23192"/>
    <cellStyle name="20% - Accent3 2 11" xfId="4721"/>
    <cellStyle name="20% - Accent3 2 11 2" xfId="13395"/>
    <cellStyle name="20% - Accent3 2 11 2 2" xfId="35335"/>
    <cellStyle name="20% - Accent3 2 11 3" xfId="19178"/>
    <cellStyle name="20% - Accent3 2 11 3 2" xfId="41117"/>
    <cellStyle name="20% - Accent3 2 11 4" xfId="26662"/>
    <cellStyle name="20% - Accent3 2 12" xfId="7613"/>
    <cellStyle name="20% - Accent3 2 12 2" xfId="29553"/>
    <cellStyle name="20% - Accent3 2 13" xfId="2953"/>
    <cellStyle name="20% - Accent3 2 13 2" xfId="24894"/>
    <cellStyle name="20% - Accent3 2 14" xfId="10504"/>
    <cellStyle name="20% - Accent3 2 14 2" xfId="32444"/>
    <cellStyle name="20% - Accent3 2 15" xfId="16287"/>
    <cellStyle name="20% - Accent3 2 15 2" xfId="38226"/>
    <cellStyle name="20% - Accent3 2 16" xfId="22069"/>
    <cellStyle name="20% - Accent3 2 2" xfId="93"/>
    <cellStyle name="20% - Accent3 2 2 10" xfId="4722"/>
    <cellStyle name="20% - Accent3 2 2 10 2" xfId="13396"/>
    <cellStyle name="20% - Accent3 2 2 10 2 2" xfId="35336"/>
    <cellStyle name="20% - Accent3 2 2 10 3" xfId="19179"/>
    <cellStyle name="20% - Accent3 2 2 10 3 2" xfId="41118"/>
    <cellStyle name="20% - Accent3 2 2 10 4" xfId="26663"/>
    <cellStyle name="20% - Accent3 2 2 11" xfId="7614"/>
    <cellStyle name="20% - Accent3 2 2 11 2" xfId="29554"/>
    <cellStyle name="20% - Accent3 2 2 12" xfId="2993"/>
    <cellStyle name="20% - Accent3 2 2 12 2" xfId="24934"/>
    <cellStyle name="20% - Accent3 2 2 13" xfId="10505"/>
    <cellStyle name="20% - Accent3 2 2 13 2" xfId="32445"/>
    <cellStyle name="20% - Accent3 2 2 14" xfId="16288"/>
    <cellStyle name="20% - Accent3 2 2 14 2" xfId="38227"/>
    <cellStyle name="20% - Accent3 2 2 15" xfId="22070"/>
    <cellStyle name="20% - Accent3 2 2 2" xfId="94"/>
    <cellStyle name="20% - Accent3 2 2 2 10" xfId="7615"/>
    <cellStyle name="20% - Accent3 2 2 2 10 2" xfId="29555"/>
    <cellStyle name="20% - Accent3 2 2 2 11" xfId="2994"/>
    <cellStyle name="20% - Accent3 2 2 2 11 2" xfId="24935"/>
    <cellStyle name="20% - Accent3 2 2 2 12" xfId="10506"/>
    <cellStyle name="20% - Accent3 2 2 2 12 2" xfId="32446"/>
    <cellStyle name="20% - Accent3 2 2 2 13" xfId="16289"/>
    <cellStyle name="20% - Accent3 2 2 2 13 2" xfId="38228"/>
    <cellStyle name="20% - Accent3 2 2 2 14" xfId="22071"/>
    <cellStyle name="20% - Accent3 2 2 2 2" xfId="95"/>
    <cellStyle name="20% - Accent3 2 2 2 2 10" xfId="10507"/>
    <cellStyle name="20% - Accent3 2 2 2 2 10 2" xfId="32447"/>
    <cellStyle name="20% - Accent3 2 2 2 2 11" xfId="16290"/>
    <cellStyle name="20% - Accent3 2 2 2 2 11 2" xfId="38229"/>
    <cellStyle name="20% - Accent3 2 2 2 2 12" xfId="22072"/>
    <cellStyle name="20% - Accent3 2 2 2 2 2" xfId="96"/>
    <cellStyle name="20% - Accent3 2 2 2 2 2 10" xfId="16291"/>
    <cellStyle name="20% - Accent3 2 2 2 2 2 10 2" xfId="38230"/>
    <cellStyle name="20% - Accent3 2 2 2 2 2 11" xfId="22073"/>
    <cellStyle name="20% - Accent3 2 2 2 2 2 2" xfId="97"/>
    <cellStyle name="20% - Accent3 2 2 2 2 2 2 2" xfId="1834"/>
    <cellStyle name="20% - Accent3 2 2 2 2 2 2 2 2" xfId="9320"/>
    <cellStyle name="20% - Accent3 2 2 2 2 2 2 2 2 2" xfId="15102"/>
    <cellStyle name="20% - Accent3 2 2 2 2 2 2 2 2 2 2" xfId="37042"/>
    <cellStyle name="20% - Accent3 2 2 2 2 2 2 2 2 3" xfId="20885"/>
    <cellStyle name="20% - Accent3 2 2 2 2 2 2 2 2 3 2" xfId="42824"/>
    <cellStyle name="20% - Accent3 2 2 2 2 2 2 2 2 4" xfId="31260"/>
    <cellStyle name="20% - Accent3 2 2 2 2 2 2 2 3" xfId="6429"/>
    <cellStyle name="20% - Accent3 2 2 2 2 2 2 2 3 2" xfId="28369"/>
    <cellStyle name="20% - Accent3 2 2 2 2 2 2 2 4" xfId="12211"/>
    <cellStyle name="20% - Accent3 2 2 2 2 2 2 2 4 2" xfId="34151"/>
    <cellStyle name="20% - Accent3 2 2 2 2 2 2 2 5" xfId="17994"/>
    <cellStyle name="20% - Accent3 2 2 2 2 2 2 2 5 2" xfId="39933"/>
    <cellStyle name="20% - Accent3 2 2 2 2 2 2 2 6" xfId="23776"/>
    <cellStyle name="20% - Accent3 2 2 2 2 2 2 3" xfId="4726"/>
    <cellStyle name="20% - Accent3 2 2 2 2 2 2 3 2" xfId="13400"/>
    <cellStyle name="20% - Accent3 2 2 2 2 2 2 3 2 2" xfId="35340"/>
    <cellStyle name="20% - Accent3 2 2 2 2 2 2 3 3" xfId="19183"/>
    <cellStyle name="20% - Accent3 2 2 2 2 2 2 3 3 2" xfId="41122"/>
    <cellStyle name="20% - Accent3 2 2 2 2 2 2 3 4" xfId="26667"/>
    <cellStyle name="20% - Accent3 2 2 2 2 2 2 4" xfId="7618"/>
    <cellStyle name="20% - Accent3 2 2 2 2 2 2 4 2" xfId="29558"/>
    <cellStyle name="20% - Accent3 2 2 2 2 2 2 5" xfId="3537"/>
    <cellStyle name="20% - Accent3 2 2 2 2 2 2 5 2" xfId="25478"/>
    <cellStyle name="20% - Accent3 2 2 2 2 2 2 6" xfId="10509"/>
    <cellStyle name="20% - Accent3 2 2 2 2 2 2 6 2" xfId="32449"/>
    <cellStyle name="20% - Accent3 2 2 2 2 2 2 7" xfId="16292"/>
    <cellStyle name="20% - Accent3 2 2 2 2 2 2 7 2" xfId="38231"/>
    <cellStyle name="20% - Accent3 2 2 2 2 2 2 8" xfId="22074"/>
    <cellStyle name="20% - Accent3 2 2 2 2 2 3" xfId="949"/>
    <cellStyle name="20% - Accent3 2 2 2 2 2 3 2" xfId="2653"/>
    <cellStyle name="20% - Accent3 2 2 2 2 2 3 2 2" xfId="10139"/>
    <cellStyle name="20% - Accent3 2 2 2 2 2 3 2 2 2" xfId="15921"/>
    <cellStyle name="20% - Accent3 2 2 2 2 2 3 2 2 2 2" xfId="37861"/>
    <cellStyle name="20% - Accent3 2 2 2 2 2 3 2 2 3" xfId="21704"/>
    <cellStyle name="20% - Accent3 2 2 2 2 2 3 2 2 3 2" xfId="43643"/>
    <cellStyle name="20% - Accent3 2 2 2 2 2 3 2 2 4" xfId="32079"/>
    <cellStyle name="20% - Accent3 2 2 2 2 2 3 2 3" xfId="7248"/>
    <cellStyle name="20% - Accent3 2 2 2 2 2 3 2 3 2" xfId="29188"/>
    <cellStyle name="20% - Accent3 2 2 2 2 2 3 2 4" xfId="13030"/>
    <cellStyle name="20% - Accent3 2 2 2 2 2 3 2 4 2" xfId="34970"/>
    <cellStyle name="20% - Accent3 2 2 2 2 2 3 2 5" xfId="18813"/>
    <cellStyle name="20% - Accent3 2 2 2 2 2 3 2 5 2" xfId="40752"/>
    <cellStyle name="20% - Accent3 2 2 2 2 2 3 2 6" xfId="24595"/>
    <cellStyle name="20% - Accent3 2 2 2 2 2 3 3" xfId="5545"/>
    <cellStyle name="20% - Accent3 2 2 2 2 2 3 3 2" xfId="14219"/>
    <cellStyle name="20% - Accent3 2 2 2 2 2 3 3 2 2" xfId="36159"/>
    <cellStyle name="20% - Accent3 2 2 2 2 2 3 3 3" xfId="20002"/>
    <cellStyle name="20% - Accent3 2 2 2 2 2 3 3 3 2" xfId="41941"/>
    <cellStyle name="20% - Accent3 2 2 2 2 2 3 3 4" xfId="27486"/>
    <cellStyle name="20% - Accent3 2 2 2 2 2 3 4" xfId="8437"/>
    <cellStyle name="20% - Accent3 2 2 2 2 2 3 4 2" xfId="30377"/>
    <cellStyle name="20% - Accent3 2 2 2 2 2 3 5" xfId="4356"/>
    <cellStyle name="20% - Accent3 2 2 2 2 2 3 5 2" xfId="26297"/>
    <cellStyle name="20% - Accent3 2 2 2 2 2 3 6" xfId="11328"/>
    <cellStyle name="20% - Accent3 2 2 2 2 2 3 6 2" xfId="33268"/>
    <cellStyle name="20% - Accent3 2 2 2 2 2 3 7" xfId="17111"/>
    <cellStyle name="20% - Accent3 2 2 2 2 2 3 7 2" xfId="39050"/>
    <cellStyle name="20% - Accent3 2 2 2 2 2 3 8" xfId="22893"/>
    <cellStyle name="20% - Accent3 2 2 2 2 2 4" xfId="1833"/>
    <cellStyle name="20% - Accent3 2 2 2 2 2 4 2" xfId="6428"/>
    <cellStyle name="20% - Accent3 2 2 2 2 2 4 2 2" xfId="15101"/>
    <cellStyle name="20% - Accent3 2 2 2 2 2 4 2 2 2" xfId="37041"/>
    <cellStyle name="20% - Accent3 2 2 2 2 2 4 2 3" xfId="20884"/>
    <cellStyle name="20% - Accent3 2 2 2 2 2 4 2 3 2" xfId="42823"/>
    <cellStyle name="20% - Accent3 2 2 2 2 2 4 2 4" xfId="28368"/>
    <cellStyle name="20% - Accent3 2 2 2 2 2 4 3" xfId="9319"/>
    <cellStyle name="20% - Accent3 2 2 2 2 2 4 3 2" xfId="31259"/>
    <cellStyle name="20% - Accent3 2 2 2 2 2 4 4" xfId="3536"/>
    <cellStyle name="20% - Accent3 2 2 2 2 2 4 4 2" xfId="25477"/>
    <cellStyle name="20% - Accent3 2 2 2 2 2 4 5" xfId="12210"/>
    <cellStyle name="20% - Accent3 2 2 2 2 2 4 5 2" xfId="34150"/>
    <cellStyle name="20% - Accent3 2 2 2 2 2 4 6" xfId="17993"/>
    <cellStyle name="20% - Accent3 2 2 2 2 2 4 6 2" xfId="39932"/>
    <cellStyle name="20% - Accent3 2 2 2 2 2 4 7" xfId="23775"/>
    <cellStyle name="20% - Accent3 2 2 2 2 2 5" xfId="1403"/>
    <cellStyle name="20% - Accent3 2 2 2 2 2 5 2" xfId="8889"/>
    <cellStyle name="20% - Accent3 2 2 2 2 2 5 2 2" xfId="14671"/>
    <cellStyle name="20% - Accent3 2 2 2 2 2 5 2 2 2" xfId="36611"/>
    <cellStyle name="20% - Accent3 2 2 2 2 2 5 2 3" xfId="20454"/>
    <cellStyle name="20% - Accent3 2 2 2 2 2 5 2 3 2" xfId="42393"/>
    <cellStyle name="20% - Accent3 2 2 2 2 2 5 2 4" xfId="30829"/>
    <cellStyle name="20% - Accent3 2 2 2 2 2 5 3" xfId="5998"/>
    <cellStyle name="20% - Accent3 2 2 2 2 2 5 3 2" xfId="27938"/>
    <cellStyle name="20% - Accent3 2 2 2 2 2 5 4" xfId="11780"/>
    <cellStyle name="20% - Accent3 2 2 2 2 2 5 4 2" xfId="33720"/>
    <cellStyle name="20% - Accent3 2 2 2 2 2 5 5" xfId="17563"/>
    <cellStyle name="20% - Accent3 2 2 2 2 2 5 5 2" xfId="39502"/>
    <cellStyle name="20% - Accent3 2 2 2 2 2 5 6" xfId="23345"/>
    <cellStyle name="20% - Accent3 2 2 2 2 2 6" xfId="4725"/>
    <cellStyle name="20% - Accent3 2 2 2 2 2 6 2" xfId="13399"/>
    <cellStyle name="20% - Accent3 2 2 2 2 2 6 2 2" xfId="35339"/>
    <cellStyle name="20% - Accent3 2 2 2 2 2 6 3" xfId="19182"/>
    <cellStyle name="20% - Accent3 2 2 2 2 2 6 3 2" xfId="41121"/>
    <cellStyle name="20% - Accent3 2 2 2 2 2 6 4" xfId="26666"/>
    <cellStyle name="20% - Accent3 2 2 2 2 2 7" xfId="7617"/>
    <cellStyle name="20% - Accent3 2 2 2 2 2 7 2" xfId="29557"/>
    <cellStyle name="20% - Accent3 2 2 2 2 2 8" xfId="3106"/>
    <cellStyle name="20% - Accent3 2 2 2 2 2 8 2" xfId="25047"/>
    <cellStyle name="20% - Accent3 2 2 2 2 2 9" xfId="10508"/>
    <cellStyle name="20% - Accent3 2 2 2 2 2 9 2" xfId="32448"/>
    <cellStyle name="20% - Accent3 2 2 2 2 3" xfId="98"/>
    <cellStyle name="20% - Accent3 2 2 2 2 3 2" xfId="1835"/>
    <cellStyle name="20% - Accent3 2 2 2 2 3 2 2" xfId="9321"/>
    <cellStyle name="20% - Accent3 2 2 2 2 3 2 2 2" xfId="15103"/>
    <cellStyle name="20% - Accent3 2 2 2 2 3 2 2 2 2" xfId="37043"/>
    <cellStyle name="20% - Accent3 2 2 2 2 3 2 2 3" xfId="20886"/>
    <cellStyle name="20% - Accent3 2 2 2 2 3 2 2 3 2" xfId="42825"/>
    <cellStyle name="20% - Accent3 2 2 2 2 3 2 2 4" xfId="31261"/>
    <cellStyle name="20% - Accent3 2 2 2 2 3 2 3" xfId="6430"/>
    <cellStyle name="20% - Accent3 2 2 2 2 3 2 3 2" xfId="28370"/>
    <cellStyle name="20% - Accent3 2 2 2 2 3 2 4" xfId="12212"/>
    <cellStyle name="20% - Accent3 2 2 2 2 3 2 4 2" xfId="34152"/>
    <cellStyle name="20% - Accent3 2 2 2 2 3 2 5" xfId="17995"/>
    <cellStyle name="20% - Accent3 2 2 2 2 3 2 5 2" xfId="39934"/>
    <cellStyle name="20% - Accent3 2 2 2 2 3 2 6" xfId="23777"/>
    <cellStyle name="20% - Accent3 2 2 2 2 3 3" xfId="4727"/>
    <cellStyle name="20% - Accent3 2 2 2 2 3 3 2" xfId="13401"/>
    <cellStyle name="20% - Accent3 2 2 2 2 3 3 2 2" xfId="35341"/>
    <cellStyle name="20% - Accent3 2 2 2 2 3 3 3" xfId="19184"/>
    <cellStyle name="20% - Accent3 2 2 2 2 3 3 3 2" xfId="41123"/>
    <cellStyle name="20% - Accent3 2 2 2 2 3 3 4" xfId="26668"/>
    <cellStyle name="20% - Accent3 2 2 2 2 3 4" xfId="7619"/>
    <cellStyle name="20% - Accent3 2 2 2 2 3 4 2" xfId="29559"/>
    <cellStyle name="20% - Accent3 2 2 2 2 3 5" xfId="3538"/>
    <cellStyle name="20% - Accent3 2 2 2 2 3 5 2" xfId="25479"/>
    <cellStyle name="20% - Accent3 2 2 2 2 3 6" xfId="10510"/>
    <cellStyle name="20% - Accent3 2 2 2 2 3 6 2" xfId="32450"/>
    <cellStyle name="20% - Accent3 2 2 2 2 3 7" xfId="16293"/>
    <cellStyle name="20% - Accent3 2 2 2 2 3 7 2" xfId="38232"/>
    <cellStyle name="20% - Accent3 2 2 2 2 3 8" xfId="22075"/>
    <cellStyle name="20% - Accent3 2 2 2 2 4" xfId="948"/>
    <cellStyle name="20% - Accent3 2 2 2 2 4 2" xfId="2652"/>
    <cellStyle name="20% - Accent3 2 2 2 2 4 2 2" xfId="10138"/>
    <cellStyle name="20% - Accent3 2 2 2 2 4 2 2 2" xfId="15920"/>
    <cellStyle name="20% - Accent3 2 2 2 2 4 2 2 2 2" xfId="37860"/>
    <cellStyle name="20% - Accent3 2 2 2 2 4 2 2 3" xfId="21703"/>
    <cellStyle name="20% - Accent3 2 2 2 2 4 2 2 3 2" xfId="43642"/>
    <cellStyle name="20% - Accent3 2 2 2 2 4 2 2 4" xfId="32078"/>
    <cellStyle name="20% - Accent3 2 2 2 2 4 2 3" xfId="7247"/>
    <cellStyle name="20% - Accent3 2 2 2 2 4 2 3 2" xfId="29187"/>
    <cellStyle name="20% - Accent3 2 2 2 2 4 2 4" xfId="13029"/>
    <cellStyle name="20% - Accent3 2 2 2 2 4 2 4 2" xfId="34969"/>
    <cellStyle name="20% - Accent3 2 2 2 2 4 2 5" xfId="18812"/>
    <cellStyle name="20% - Accent3 2 2 2 2 4 2 5 2" xfId="40751"/>
    <cellStyle name="20% - Accent3 2 2 2 2 4 2 6" xfId="24594"/>
    <cellStyle name="20% - Accent3 2 2 2 2 4 3" xfId="5544"/>
    <cellStyle name="20% - Accent3 2 2 2 2 4 3 2" xfId="14218"/>
    <cellStyle name="20% - Accent3 2 2 2 2 4 3 2 2" xfId="36158"/>
    <cellStyle name="20% - Accent3 2 2 2 2 4 3 3" xfId="20001"/>
    <cellStyle name="20% - Accent3 2 2 2 2 4 3 3 2" xfId="41940"/>
    <cellStyle name="20% - Accent3 2 2 2 2 4 3 4" xfId="27485"/>
    <cellStyle name="20% - Accent3 2 2 2 2 4 4" xfId="8436"/>
    <cellStyle name="20% - Accent3 2 2 2 2 4 4 2" xfId="30376"/>
    <cellStyle name="20% - Accent3 2 2 2 2 4 5" xfId="4355"/>
    <cellStyle name="20% - Accent3 2 2 2 2 4 5 2" xfId="26296"/>
    <cellStyle name="20% - Accent3 2 2 2 2 4 6" xfId="11327"/>
    <cellStyle name="20% - Accent3 2 2 2 2 4 6 2" xfId="33267"/>
    <cellStyle name="20% - Accent3 2 2 2 2 4 7" xfId="17110"/>
    <cellStyle name="20% - Accent3 2 2 2 2 4 7 2" xfId="39049"/>
    <cellStyle name="20% - Accent3 2 2 2 2 4 8" xfId="22892"/>
    <cellStyle name="20% - Accent3 2 2 2 2 5" xfId="1832"/>
    <cellStyle name="20% - Accent3 2 2 2 2 5 2" xfId="6427"/>
    <cellStyle name="20% - Accent3 2 2 2 2 5 2 2" xfId="15100"/>
    <cellStyle name="20% - Accent3 2 2 2 2 5 2 2 2" xfId="37040"/>
    <cellStyle name="20% - Accent3 2 2 2 2 5 2 3" xfId="20883"/>
    <cellStyle name="20% - Accent3 2 2 2 2 5 2 3 2" xfId="42822"/>
    <cellStyle name="20% - Accent3 2 2 2 2 5 2 4" xfId="28367"/>
    <cellStyle name="20% - Accent3 2 2 2 2 5 3" xfId="9318"/>
    <cellStyle name="20% - Accent3 2 2 2 2 5 3 2" xfId="31258"/>
    <cellStyle name="20% - Accent3 2 2 2 2 5 4" xfId="3535"/>
    <cellStyle name="20% - Accent3 2 2 2 2 5 4 2" xfId="25476"/>
    <cellStyle name="20% - Accent3 2 2 2 2 5 5" xfId="12209"/>
    <cellStyle name="20% - Accent3 2 2 2 2 5 5 2" xfId="34149"/>
    <cellStyle name="20% - Accent3 2 2 2 2 5 6" xfId="17992"/>
    <cellStyle name="20% - Accent3 2 2 2 2 5 6 2" xfId="39931"/>
    <cellStyle name="20% - Accent3 2 2 2 2 5 7" xfId="23774"/>
    <cellStyle name="20% - Accent3 2 2 2 2 6" xfId="1402"/>
    <cellStyle name="20% - Accent3 2 2 2 2 6 2" xfId="8888"/>
    <cellStyle name="20% - Accent3 2 2 2 2 6 2 2" xfId="14670"/>
    <cellStyle name="20% - Accent3 2 2 2 2 6 2 2 2" xfId="36610"/>
    <cellStyle name="20% - Accent3 2 2 2 2 6 2 3" xfId="20453"/>
    <cellStyle name="20% - Accent3 2 2 2 2 6 2 3 2" xfId="42392"/>
    <cellStyle name="20% - Accent3 2 2 2 2 6 2 4" xfId="30828"/>
    <cellStyle name="20% - Accent3 2 2 2 2 6 3" xfId="5997"/>
    <cellStyle name="20% - Accent3 2 2 2 2 6 3 2" xfId="27937"/>
    <cellStyle name="20% - Accent3 2 2 2 2 6 4" xfId="11779"/>
    <cellStyle name="20% - Accent3 2 2 2 2 6 4 2" xfId="33719"/>
    <cellStyle name="20% - Accent3 2 2 2 2 6 5" xfId="17562"/>
    <cellStyle name="20% - Accent3 2 2 2 2 6 5 2" xfId="39501"/>
    <cellStyle name="20% - Accent3 2 2 2 2 6 6" xfId="23344"/>
    <cellStyle name="20% - Accent3 2 2 2 2 7" xfId="4724"/>
    <cellStyle name="20% - Accent3 2 2 2 2 7 2" xfId="13398"/>
    <cellStyle name="20% - Accent3 2 2 2 2 7 2 2" xfId="35338"/>
    <cellStyle name="20% - Accent3 2 2 2 2 7 3" xfId="19181"/>
    <cellStyle name="20% - Accent3 2 2 2 2 7 3 2" xfId="41120"/>
    <cellStyle name="20% - Accent3 2 2 2 2 7 4" xfId="26665"/>
    <cellStyle name="20% - Accent3 2 2 2 2 8" xfId="7616"/>
    <cellStyle name="20% - Accent3 2 2 2 2 8 2" xfId="29556"/>
    <cellStyle name="20% - Accent3 2 2 2 2 9" xfId="3105"/>
    <cellStyle name="20% - Accent3 2 2 2 2 9 2" xfId="25046"/>
    <cellStyle name="20% - Accent3 2 2 2 3" xfId="99"/>
    <cellStyle name="20% - Accent3 2 2 2 3 10" xfId="16294"/>
    <cellStyle name="20% - Accent3 2 2 2 3 10 2" xfId="38233"/>
    <cellStyle name="20% - Accent3 2 2 2 3 11" xfId="22076"/>
    <cellStyle name="20% - Accent3 2 2 2 3 2" xfId="100"/>
    <cellStyle name="20% - Accent3 2 2 2 3 2 2" xfId="1837"/>
    <cellStyle name="20% - Accent3 2 2 2 3 2 2 2" xfId="9323"/>
    <cellStyle name="20% - Accent3 2 2 2 3 2 2 2 2" xfId="15105"/>
    <cellStyle name="20% - Accent3 2 2 2 3 2 2 2 2 2" xfId="37045"/>
    <cellStyle name="20% - Accent3 2 2 2 3 2 2 2 3" xfId="20888"/>
    <cellStyle name="20% - Accent3 2 2 2 3 2 2 2 3 2" xfId="42827"/>
    <cellStyle name="20% - Accent3 2 2 2 3 2 2 2 4" xfId="31263"/>
    <cellStyle name="20% - Accent3 2 2 2 3 2 2 3" xfId="6432"/>
    <cellStyle name="20% - Accent3 2 2 2 3 2 2 3 2" xfId="28372"/>
    <cellStyle name="20% - Accent3 2 2 2 3 2 2 4" xfId="12214"/>
    <cellStyle name="20% - Accent3 2 2 2 3 2 2 4 2" xfId="34154"/>
    <cellStyle name="20% - Accent3 2 2 2 3 2 2 5" xfId="17997"/>
    <cellStyle name="20% - Accent3 2 2 2 3 2 2 5 2" xfId="39936"/>
    <cellStyle name="20% - Accent3 2 2 2 3 2 2 6" xfId="23779"/>
    <cellStyle name="20% - Accent3 2 2 2 3 2 3" xfId="4729"/>
    <cellStyle name="20% - Accent3 2 2 2 3 2 3 2" xfId="13403"/>
    <cellStyle name="20% - Accent3 2 2 2 3 2 3 2 2" xfId="35343"/>
    <cellStyle name="20% - Accent3 2 2 2 3 2 3 3" xfId="19186"/>
    <cellStyle name="20% - Accent3 2 2 2 3 2 3 3 2" xfId="41125"/>
    <cellStyle name="20% - Accent3 2 2 2 3 2 3 4" xfId="26670"/>
    <cellStyle name="20% - Accent3 2 2 2 3 2 4" xfId="7621"/>
    <cellStyle name="20% - Accent3 2 2 2 3 2 4 2" xfId="29561"/>
    <cellStyle name="20% - Accent3 2 2 2 3 2 5" xfId="3540"/>
    <cellStyle name="20% - Accent3 2 2 2 3 2 5 2" xfId="25481"/>
    <cellStyle name="20% - Accent3 2 2 2 3 2 6" xfId="10512"/>
    <cellStyle name="20% - Accent3 2 2 2 3 2 6 2" xfId="32452"/>
    <cellStyle name="20% - Accent3 2 2 2 3 2 7" xfId="16295"/>
    <cellStyle name="20% - Accent3 2 2 2 3 2 7 2" xfId="38234"/>
    <cellStyle name="20% - Accent3 2 2 2 3 2 8" xfId="22077"/>
    <cellStyle name="20% - Accent3 2 2 2 3 3" xfId="950"/>
    <cellStyle name="20% - Accent3 2 2 2 3 3 2" xfId="2654"/>
    <cellStyle name="20% - Accent3 2 2 2 3 3 2 2" xfId="10140"/>
    <cellStyle name="20% - Accent3 2 2 2 3 3 2 2 2" xfId="15922"/>
    <cellStyle name="20% - Accent3 2 2 2 3 3 2 2 2 2" xfId="37862"/>
    <cellStyle name="20% - Accent3 2 2 2 3 3 2 2 3" xfId="21705"/>
    <cellStyle name="20% - Accent3 2 2 2 3 3 2 2 3 2" xfId="43644"/>
    <cellStyle name="20% - Accent3 2 2 2 3 3 2 2 4" xfId="32080"/>
    <cellStyle name="20% - Accent3 2 2 2 3 3 2 3" xfId="7249"/>
    <cellStyle name="20% - Accent3 2 2 2 3 3 2 3 2" xfId="29189"/>
    <cellStyle name="20% - Accent3 2 2 2 3 3 2 4" xfId="13031"/>
    <cellStyle name="20% - Accent3 2 2 2 3 3 2 4 2" xfId="34971"/>
    <cellStyle name="20% - Accent3 2 2 2 3 3 2 5" xfId="18814"/>
    <cellStyle name="20% - Accent3 2 2 2 3 3 2 5 2" xfId="40753"/>
    <cellStyle name="20% - Accent3 2 2 2 3 3 2 6" xfId="24596"/>
    <cellStyle name="20% - Accent3 2 2 2 3 3 3" xfId="5546"/>
    <cellStyle name="20% - Accent3 2 2 2 3 3 3 2" xfId="14220"/>
    <cellStyle name="20% - Accent3 2 2 2 3 3 3 2 2" xfId="36160"/>
    <cellStyle name="20% - Accent3 2 2 2 3 3 3 3" xfId="20003"/>
    <cellStyle name="20% - Accent3 2 2 2 3 3 3 3 2" xfId="41942"/>
    <cellStyle name="20% - Accent3 2 2 2 3 3 3 4" xfId="27487"/>
    <cellStyle name="20% - Accent3 2 2 2 3 3 4" xfId="8438"/>
    <cellStyle name="20% - Accent3 2 2 2 3 3 4 2" xfId="30378"/>
    <cellStyle name="20% - Accent3 2 2 2 3 3 5" xfId="4357"/>
    <cellStyle name="20% - Accent3 2 2 2 3 3 5 2" xfId="26298"/>
    <cellStyle name="20% - Accent3 2 2 2 3 3 6" xfId="11329"/>
    <cellStyle name="20% - Accent3 2 2 2 3 3 6 2" xfId="33269"/>
    <cellStyle name="20% - Accent3 2 2 2 3 3 7" xfId="17112"/>
    <cellStyle name="20% - Accent3 2 2 2 3 3 7 2" xfId="39051"/>
    <cellStyle name="20% - Accent3 2 2 2 3 3 8" xfId="22894"/>
    <cellStyle name="20% - Accent3 2 2 2 3 4" xfId="1836"/>
    <cellStyle name="20% - Accent3 2 2 2 3 4 2" xfId="6431"/>
    <cellStyle name="20% - Accent3 2 2 2 3 4 2 2" xfId="15104"/>
    <cellStyle name="20% - Accent3 2 2 2 3 4 2 2 2" xfId="37044"/>
    <cellStyle name="20% - Accent3 2 2 2 3 4 2 3" xfId="20887"/>
    <cellStyle name="20% - Accent3 2 2 2 3 4 2 3 2" xfId="42826"/>
    <cellStyle name="20% - Accent3 2 2 2 3 4 2 4" xfId="28371"/>
    <cellStyle name="20% - Accent3 2 2 2 3 4 3" xfId="9322"/>
    <cellStyle name="20% - Accent3 2 2 2 3 4 3 2" xfId="31262"/>
    <cellStyle name="20% - Accent3 2 2 2 3 4 4" xfId="3539"/>
    <cellStyle name="20% - Accent3 2 2 2 3 4 4 2" xfId="25480"/>
    <cellStyle name="20% - Accent3 2 2 2 3 4 5" xfId="12213"/>
    <cellStyle name="20% - Accent3 2 2 2 3 4 5 2" xfId="34153"/>
    <cellStyle name="20% - Accent3 2 2 2 3 4 6" xfId="17996"/>
    <cellStyle name="20% - Accent3 2 2 2 3 4 6 2" xfId="39935"/>
    <cellStyle name="20% - Accent3 2 2 2 3 4 7" xfId="23778"/>
    <cellStyle name="20% - Accent3 2 2 2 3 5" xfId="1404"/>
    <cellStyle name="20% - Accent3 2 2 2 3 5 2" xfId="8890"/>
    <cellStyle name="20% - Accent3 2 2 2 3 5 2 2" xfId="14672"/>
    <cellStyle name="20% - Accent3 2 2 2 3 5 2 2 2" xfId="36612"/>
    <cellStyle name="20% - Accent3 2 2 2 3 5 2 3" xfId="20455"/>
    <cellStyle name="20% - Accent3 2 2 2 3 5 2 3 2" xfId="42394"/>
    <cellStyle name="20% - Accent3 2 2 2 3 5 2 4" xfId="30830"/>
    <cellStyle name="20% - Accent3 2 2 2 3 5 3" xfId="5999"/>
    <cellStyle name="20% - Accent3 2 2 2 3 5 3 2" xfId="27939"/>
    <cellStyle name="20% - Accent3 2 2 2 3 5 4" xfId="11781"/>
    <cellStyle name="20% - Accent3 2 2 2 3 5 4 2" xfId="33721"/>
    <cellStyle name="20% - Accent3 2 2 2 3 5 5" xfId="17564"/>
    <cellStyle name="20% - Accent3 2 2 2 3 5 5 2" xfId="39503"/>
    <cellStyle name="20% - Accent3 2 2 2 3 5 6" xfId="23346"/>
    <cellStyle name="20% - Accent3 2 2 2 3 6" xfId="4728"/>
    <cellStyle name="20% - Accent3 2 2 2 3 6 2" xfId="13402"/>
    <cellStyle name="20% - Accent3 2 2 2 3 6 2 2" xfId="35342"/>
    <cellStyle name="20% - Accent3 2 2 2 3 6 3" xfId="19185"/>
    <cellStyle name="20% - Accent3 2 2 2 3 6 3 2" xfId="41124"/>
    <cellStyle name="20% - Accent3 2 2 2 3 6 4" xfId="26669"/>
    <cellStyle name="20% - Accent3 2 2 2 3 7" xfId="7620"/>
    <cellStyle name="20% - Accent3 2 2 2 3 7 2" xfId="29560"/>
    <cellStyle name="20% - Accent3 2 2 2 3 8" xfId="3107"/>
    <cellStyle name="20% - Accent3 2 2 2 3 8 2" xfId="25048"/>
    <cellStyle name="20% - Accent3 2 2 2 3 9" xfId="10511"/>
    <cellStyle name="20% - Accent3 2 2 2 3 9 2" xfId="32451"/>
    <cellStyle name="20% - Accent3 2 2 2 4" xfId="101"/>
    <cellStyle name="20% - Accent3 2 2 2 4 10" xfId="16296"/>
    <cellStyle name="20% - Accent3 2 2 2 4 10 2" xfId="38235"/>
    <cellStyle name="20% - Accent3 2 2 2 4 11" xfId="22078"/>
    <cellStyle name="20% - Accent3 2 2 2 4 2" xfId="102"/>
    <cellStyle name="20% - Accent3 2 2 2 4 2 2" xfId="1839"/>
    <cellStyle name="20% - Accent3 2 2 2 4 2 2 2" xfId="9325"/>
    <cellStyle name="20% - Accent3 2 2 2 4 2 2 2 2" xfId="15107"/>
    <cellStyle name="20% - Accent3 2 2 2 4 2 2 2 2 2" xfId="37047"/>
    <cellStyle name="20% - Accent3 2 2 2 4 2 2 2 3" xfId="20890"/>
    <cellStyle name="20% - Accent3 2 2 2 4 2 2 2 3 2" xfId="42829"/>
    <cellStyle name="20% - Accent3 2 2 2 4 2 2 2 4" xfId="31265"/>
    <cellStyle name="20% - Accent3 2 2 2 4 2 2 3" xfId="6434"/>
    <cellStyle name="20% - Accent3 2 2 2 4 2 2 3 2" xfId="28374"/>
    <cellStyle name="20% - Accent3 2 2 2 4 2 2 4" xfId="12216"/>
    <cellStyle name="20% - Accent3 2 2 2 4 2 2 4 2" xfId="34156"/>
    <cellStyle name="20% - Accent3 2 2 2 4 2 2 5" xfId="17999"/>
    <cellStyle name="20% - Accent3 2 2 2 4 2 2 5 2" xfId="39938"/>
    <cellStyle name="20% - Accent3 2 2 2 4 2 2 6" xfId="23781"/>
    <cellStyle name="20% - Accent3 2 2 2 4 2 3" xfId="4731"/>
    <cellStyle name="20% - Accent3 2 2 2 4 2 3 2" xfId="13405"/>
    <cellStyle name="20% - Accent3 2 2 2 4 2 3 2 2" xfId="35345"/>
    <cellStyle name="20% - Accent3 2 2 2 4 2 3 3" xfId="19188"/>
    <cellStyle name="20% - Accent3 2 2 2 4 2 3 3 2" xfId="41127"/>
    <cellStyle name="20% - Accent3 2 2 2 4 2 3 4" xfId="26672"/>
    <cellStyle name="20% - Accent3 2 2 2 4 2 4" xfId="7623"/>
    <cellStyle name="20% - Accent3 2 2 2 4 2 4 2" xfId="29563"/>
    <cellStyle name="20% - Accent3 2 2 2 4 2 5" xfId="3542"/>
    <cellStyle name="20% - Accent3 2 2 2 4 2 5 2" xfId="25483"/>
    <cellStyle name="20% - Accent3 2 2 2 4 2 6" xfId="10514"/>
    <cellStyle name="20% - Accent3 2 2 2 4 2 6 2" xfId="32454"/>
    <cellStyle name="20% - Accent3 2 2 2 4 2 7" xfId="16297"/>
    <cellStyle name="20% - Accent3 2 2 2 4 2 7 2" xfId="38236"/>
    <cellStyle name="20% - Accent3 2 2 2 4 2 8" xfId="22079"/>
    <cellStyle name="20% - Accent3 2 2 2 4 3" xfId="951"/>
    <cellStyle name="20% - Accent3 2 2 2 4 3 2" xfId="2655"/>
    <cellStyle name="20% - Accent3 2 2 2 4 3 2 2" xfId="10141"/>
    <cellStyle name="20% - Accent3 2 2 2 4 3 2 2 2" xfId="15923"/>
    <cellStyle name="20% - Accent3 2 2 2 4 3 2 2 2 2" xfId="37863"/>
    <cellStyle name="20% - Accent3 2 2 2 4 3 2 2 3" xfId="21706"/>
    <cellStyle name="20% - Accent3 2 2 2 4 3 2 2 3 2" xfId="43645"/>
    <cellStyle name="20% - Accent3 2 2 2 4 3 2 2 4" xfId="32081"/>
    <cellStyle name="20% - Accent3 2 2 2 4 3 2 3" xfId="7250"/>
    <cellStyle name="20% - Accent3 2 2 2 4 3 2 3 2" xfId="29190"/>
    <cellStyle name="20% - Accent3 2 2 2 4 3 2 4" xfId="13032"/>
    <cellStyle name="20% - Accent3 2 2 2 4 3 2 4 2" xfId="34972"/>
    <cellStyle name="20% - Accent3 2 2 2 4 3 2 5" xfId="18815"/>
    <cellStyle name="20% - Accent3 2 2 2 4 3 2 5 2" xfId="40754"/>
    <cellStyle name="20% - Accent3 2 2 2 4 3 2 6" xfId="24597"/>
    <cellStyle name="20% - Accent3 2 2 2 4 3 3" xfId="5547"/>
    <cellStyle name="20% - Accent3 2 2 2 4 3 3 2" xfId="14221"/>
    <cellStyle name="20% - Accent3 2 2 2 4 3 3 2 2" xfId="36161"/>
    <cellStyle name="20% - Accent3 2 2 2 4 3 3 3" xfId="20004"/>
    <cellStyle name="20% - Accent3 2 2 2 4 3 3 3 2" xfId="41943"/>
    <cellStyle name="20% - Accent3 2 2 2 4 3 3 4" xfId="27488"/>
    <cellStyle name="20% - Accent3 2 2 2 4 3 4" xfId="8439"/>
    <cellStyle name="20% - Accent3 2 2 2 4 3 4 2" xfId="30379"/>
    <cellStyle name="20% - Accent3 2 2 2 4 3 5" xfId="4358"/>
    <cellStyle name="20% - Accent3 2 2 2 4 3 5 2" xfId="26299"/>
    <cellStyle name="20% - Accent3 2 2 2 4 3 6" xfId="11330"/>
    <cellStyle name="20% - Accent3 2 2 2 4 3 6 2" xfId="33270"/>
    <cellStyle name="20% - Accent3 2 2 2 4 3 7" xfId="17113"/>
    <cellStyle name="20% - Accent3 2 2 2 4 3 7 2" xfId="39052"/>
    <cellStyle name="20% - Accent3 2 2 2 4 3 8" xfId="22895"/>
    <cellStyle name="20% - Accent3 2 2 2 4 4" xfId="1838"/>
    <cellStyle name="20% - Accent3 2 2 2 4 4 2" xfId="6433"/>
    <cellStyle name="20% - Accent3 2 2 2 4 4 2 2" xfId="15106"/>
    <cellStyle name="20% - Accent3 2 2 2 4 4 2 2 2" xfId="37046"/>
    <cellStyle name="20% - Accent3 2 2 2 4 4 2 3" xfId="20889"/>
    <cellStyle name="20% - Accent3 2 2 2 4 4 2 3 2" xfId="42828"/>
    <cellStyle name="20% - Accent3 2 2 2 4 4 2 4" xfId="28373"/>
    <cellStyle name="20% - Accent3 2 2 2 4 4 3" xfId="9324"/>
    <cellStyle name="20% - Accent3 2 2 2 4 4 3 2" xfId="31264"/>
    <cellStyle name="20% - Accent3 2 2 2 4 4 4" xfId="3541"/>
    <cellStyle name="20% - Accent3 2 2 2 4 4 4 2" xfId="25482"/>
    <cellStyle name="20% - Accent3 2 2 2 4 4 5" xfId="12215"/>
    <cellStyle name="20% - Accent3 2 2 2 4 4 5 2" xfId="34155"/>
    <cellStyle name="20% - Accent3 2 2 2 4 4 6" xfId="17998"/>
    <cellStyle name="20% - Accent3 2 2 2 4 4 6 2" xfId="39937"/>
    <cellStyle name="20% - Accent3 2 2 2 4 4 7" xfId="23780"/>
    <cellStyle name="20% - Accent3 2 2 2 4 5" xfId="1405"/>
    <cellStyle name="20% - Accent3 2 2 2 4 5 2" xfId="8891"/>
    <cellStyle name="20% - Accent3 2 2 2 4 5 2 2" xfId="14673"/>
    <cellStyle name="20% - Accent3 2 2 2 4 5 2 2 2" xfId="36613"/>
    <cellStyle name="20% - Accent3 2 2 2 4 5 2 3" xfId="20456"/>
    <cellStyle name="20% - Accent3 2 2 2 4 5 2 3 2" xfId="42395"/>
    <cellStyle name="20% - Accent3 2 2 2 4 5 2 4" xfId="30831"/>
    <cellStyle name="20% - Accent3 2 2 2 4 5 3" xfId="6000"/>
    <cellStyle name="20% - Accent3 2 2 2 4 5 3 2" xfId="27940"/>
    <cellStyle name="20% - Accent3 2 2 2 4 5 4" xfId="11782"/>
    <cellStyle name="20% - Accent3 2 2 2 4 5 4 2" xfId="33722"/>
    <cellStyle name="20% - Accent3 2 2 2 4 5 5" xfId="17565"/>
    <cellStyle name="20% - Accent3 2 2 2 4 5 5 2" xfId="39504"/>
    <cellStyle name="20% - Accent3 2 2 2 4 5 6" xfId="23347"/>
    <cellStyle name="20% - Accent3 2 2 2 4 6" xfId="4730"/>
    <cellStyle name="20% - Accent3 2 2 2 4 6 2" xfId="13404"/>
    <cellStyle name="20% - Accent3 2 2 2 4 6 2 2" xfId="35344"/>
    <cellStyle name="20% - Accent3 2 2 2 4 6 3" xfId="19187"/>
    <cellStyle name="20% - Accent3 2 2 2 4 6 3 2" xfId="41126"/>
    <cellStyle name="20% - Accent3 2 2 2 4 6 4" xfId="26671"/>
    <cellStyle name="20% - Accent3 2 2 2 4 7" xfId="7622"/>
    <cellStyle name="20% - Accent3 2 2 2 4 7 2" xfId="29562"/>
    <cellStyle name="20% - Accent3 2 2 2 4 8" xfId="3108"/>
    <cellStyle name="20% - Accent3 2 2 2 4 8 2" xfId="25049"/>
    <cellStyle name="20% - Accent3 2 2 2 4 9" xfId="10513"/>
    <cellStyle name="20% - Accent3 2 2 2 4 9 2" xfId="32453"/>
    <cellStyle name="20% - Accent3 2 2 2 5" xfId="103"/>
    <cellStyle name="20% - Accent3 2 2 2 5 2" xfId="1840"/>
    <cellStyle name="20% - Accent3 2 2 2 5 2 2" xfId="6435"/>
    <cellStyle name="20% - Accent3 2 2 2 5 2 2 2" xfId="15108"/>
    <cellStyle name="20% - Accent3 2 2 2 5 2 2 2 2" xfId="37048"/>
    <cellStyle name="20% - Accent3 2 2 2 5 2 2 3" xfId="20891"/>
    <cellStyle name="20% - Accent3 2 2 2 5 2 2 3 2" xfId="42830"/>
    <cellStyle name="20% - Accent3 2 2 2 5 2 2 4" xfId="28375"/>
    <cellStyle name="20% - Accent3 2 2 2 5 2 3" xfId="9326"/>
    <cellStyle name="20% - Accent3 2 2 2 5 2 3 2" xfId="31266"/>
    <cellStyle name="20% - Accent3 2 2 2 5 2 4" xfId="3543"/>
    <cellStyle name="20% - Accent3 2 2 2 5 2 4 2" xfId="25484"/>
    <cellStyle name="20% - Accent3 2 2 2 5 2 5" xfId="12217"/>
    <cellStyle name="20% - Accent3 2 2 2 5 2 5 2" xfId="34157"/>
    <cellStyle name="20% - Accent3 2 2 2 5 2 6" xfId="18000"/>
    <cellStyle name="20% - Accent3 2 2 2 5 2 6 2" xfId="39939"/>
    <cellStyle name="20% - Accent3 2 2 2 5 2 7" xfId="23782"/>
    <cellStyle name="20% - Accent3 2 2 2 5 3" xfId="1401"/>
    <cellStyle name="20% - Accent3 2 2 2 5 3 2" xfId="8887"/>
    <cellStyle name="20% - Accent3 2 2 2 5 3 2 2" xfId="14669"/>
    <cellStyle name="20% - Accent3 2 2 2 5 3 2 2 2" xfId="36609"/>
    <cellStyle name="20% - Accent3 2 2 2 5 3 2 3" xfId="20452"/>
    <cellStyle name="20% - Accent3 2 2 2 5 3 2 3 2" xfId="42391"/>
    <cellStyle name="20% - Accent3 2 2 2 5 3 2 4" xfId="30827"/>
    <cellStyle name="20% - Accent3 2 2 2 5 3 3" xfId="5996"/>
    <cellStyle name="20% - Accent3 2 2 2 5 3 3 2" xfId="27936"/>
    <cellStyle name="20% - Accent3 2 2 2 5 3 4" xfId="11778"/>
    <cellStyle name="20% - Accent3 2 2 2 5 3 4 2" xfId="33718"/>
    <cellStyle name="20% - Accent3 2 2 2 5 3 5" xfId="17561"/>
    <cellStyle name="20% - Accent3 2 2 2 5 3 5 2" xfId="39500"/>
    <cellStyle name="20% - Accent3 2 2 2 5 3 6" xfId="23343"/>
    <cellStyle name="20% - Accent3 2 2 2 5 4" xfId="4732"/>
    <cellStyle name="20% - Accent3 2 2 2 5 4 2" xfId="13406"/>
    <cellStyle name="20% - Accent3 2 2 2 5 4 2 2" xfId="35346"/>
    <cellStyle name="20% - Accent3 2 2 2 5 4 3" xfId="19189"/>
    <cellStyle name="20% - Accent3 2 2 2 5 4 3 2" xfId="41128"/>
    <cellStyle name="20% - Accent3 2 2 2 5 4 4" xfId="26673"/>
    <cellStyle name="20% - Accent3 2 2 2 5 5" xfId="7624"/>
    <cellStyle name="20% - Accent3 2 2 2 5 5 2" xfId="29564"/>
    <cellStyle name="20% - Accent3 2 2 2 5 6" xfId="3104"/>
    <cellStyle name="20% - Accent3 2 2 2 5 6 2" xfId="25045"/>
    <cellStyle name="20% - Accent3 2 2 2 5 7" xfId="10515"/>
    <cellStyle name="20% - Accent3 2 2 2 5 7 2" xfId="32455"/>
    <cellStyle name="20% - Accent3 2 2 2 5 8" xfId="16298"/>
    <cellStyle name="20% - Accent3 2 2 2 5 8 2" xfId="38237"/>
    <cellStyle name="20% - Accent3 2 2 2 5 9" xfId="22080"/>
    <cellStyle name="20% - Accent3 2 2 2 6" xfId="901"/>
    <cellStyle name="20% - Accent3 2 2 2 6 2" xfId="2607"/>
    <cellStyle name="20% - Accent3 2 2 2 6 2 2" xfId="10093"/>
    <cellStyle name="20% - Accent3 2 2 2 6 2 2 2" xfId="15875"/>
    <cellStyle name="20% - Accent3 2 2 2 6 2 2 2 2" xfId="37815"/>
    <cellStyle name="20% - Accent3 2 2 2 6 2 2 3" xfId="21658"/>
    <cellStyle name="20% - Accent3 2 2 2 6 2 2 3 2" xfId="43597"/>
    <cellStyle name="20% - Accent3 2 2 2 6 2 2 4" xfId="32033"/>
    <cellStyle name="20% - Accent3 2 2 2 6 2 3" xfId="7202"/>
    <cellStyle name="20% - Accent3 2 2 2 6 2 3 2" xfId="29142"/>
    <cellStyle name="20% - Accent3 2 2 2 6 2 4" xfId="12984"/>
    <cellStyle name="20% - Accent3 2 2 2 6 2 4 2" xfId="34924"/>
    <cellStyle name="20% - Accent3 2 2 2 6 2 5" xfId="18767"/>
    <cellStyle name="20% - Accent3 2 2 2 6 2 5 2" xfId="40706"/>
    <cellStyle name="20% - Accent3 2 2 2 6 2 6" xfId="24549"/>
    <cellStyle name="20% - Accent3 2 2 2 6 3" xfId="5499"/>
    <cellStyle name="20% - Accent3 2 2 2 6 3 2" xfId="14173"/>
    <cellStyle name="20% - Accent3 2 2 2 6 3 2 2" xfId="36113"/>
    <cellStyle name="20% - Accent3 2 2 2 6 3 3" xfId="19956"/>
    <cellStyle name="20% - Accent3 2 2 2 6 3 3 2" xfId="41895"/>
    <cellStyle name="20% - Accent3 2 2 2 6 3 4" xfId="27440"/>
    <cellStyle name="20% - Accent3 2 2 2 6 4" xfId="8391"/>
    <cellStyle name="20% - Accent3 2 2 2 6 4 2" xfId="30331"/>
    <cellStyle name="20% - Accent3 2 2 2 6 5" xfId="4310"/>
    <cellStyle name="20% - Accent3 2 2 2 6 5 2" xfId="26251"/>
    <cellStyle name="20% - Accent3 2 2 2 6 6" xfId="11282"/>
    <cellStyle name="20% - Accent3 2 2 2 6 6 2" xfId="33222"/>
    <cellStyle name="20% - Accent3 2 2 2 6 7" xfId="17065"/>
    <cellStyle name="20% - Accent3 2 2 2 6 7 2" xfId="39004"/>
    <cellStyle name="20% - Accent3 2 2 2 6 8" xfId="22847"/>
    <cellStyle name="20% - Accent3 2 2 2 7" xfId="1831"/>
    <cellStyle name="20% - Accent3 2 2 2 7 2" xfId="6426"/>
    <cellStyle name="20% - Accent3 2 2 2 7 2 2" xfId="15099"/>
    <cellStyle name="20% - Accent3 2 2 2 7 2 2 2" xfId="37039"/>
    <cellStyle name="20% - Accent3 2 2 2 7 2 3" xfId="20882"/>
    <cellStyle name="20% - Accent3 2 2 2 7 2 3 2" xfId="42821"/>
    <cellStyle name="20% - Accent3 2 2 2 7 2 4" xfId="28366"/>
    <cellStyle name="20% - Accent3 2 2 2 7 3" xfId="9317"/>
    <cellStyle name="20% - Accent3 2 2 2 7 3 2" xfId="31257"/>
    <cellStyle name="20% - Accent3 2 2 2 7 4" xfId="3534"/>
    <cellStyle name="20% - Accent3 2 2 2 7 4 2" xfId="25475"/>
    <cellStyle name="20% - Accent3 2 2 2 7 5" xfId="12208"/>
    <cellStyle name="20% - Accent3 2 2 2 7 5 2" xfId="34148"/>
    <cellStyle name="20% - Accent3 2 2 2 7 6" xfId="17991"/>
    <cellStyle name="20% - Accent3 2 2 2 7 6 2" xfId="39930"/>
    <cellStyle name="20% - Accent3 2 2 2 7 7" xfId="23773"/>
    <cellStyle name="20% - Accent3 2 2 2 8" xfId="1291"/>
    <cellStyle name="20% - Accent3 2 2 2 8 2" xfId="8777"/>
    <cellStyle name="20% - Accent3 2 2 2 8 2 2" xfId="14559"/>
    <cellStyle name="20% - Accent3 2 2 2 8 2 2 2" xfId="36499"/>
    <cellStyle name="20% - Accent3 2 2 2 8 2 3" xfId="20342"/>
    <cellStyle name="20% - Accent3 2 2 2 8 2 3 2" xfId="42281"/>
    <cellStyle name="20% - Accent3 2 2 2 8 2 4" xfId="30717"/>
    <cellStyle name="20% - Accent3 2 2 2 8 3" xfId="5886"/>
    <cellStyle name="20% - Accent3 2 2 2 8 3 2" xfId="27826"/>
    <cellStyle name="20% - Accent3 2 2 2 8 4" xfId="11668"/>
    <cellStyle name="20% - Accent3 2 2 2 8 4 2" xfId="33608"/>
    <cellStyle name="20% - Accent3 2 2 2 8 5" xfId="17451"/>
    <cellStyle name="20% - Accent3 2 2 2 8 5 2" xfId="39390"/>
    <cellStyle name="20% - Accent3 2 2 2 8 6" xfId="23233"/>
    <cellStyle name="20% - Accent3 2 2 2 9" xfId="4723"/>
    <cellStyle name="20% - Accent3 2 2 2 9 2" xfId="13397"/>
    <cellStyle name="20% - Accent3 2 2 2 9 2 2" xfId="35337"/>
    <cellStyle name="20% - Accent3 2 2 2 9 3" xfId="19180"/>
    <cellStyle name="20% - Accent3 2 2 2 9 3 2" xfId="41119"/>
    <cellStyle name="20% - Accent3 2 2 2 9 4" xfId="26664"/>
    <cellStyle name="20% - Accent3 2 2 3" xfId="104"/>
    <cellStyle name="20% - Accent3 2 2 3 10" xfId="10516"/>
    <cellStyle name="20% - Accent3 2 2 3 10 2" xfId="32456"/>
    <cellStyle name="20% - Accent3 2 2 3 11" xfId="16299"/>
    <cellStyle name="20% - Accent3 2 2 3 11 2" xfId="38238"/>
    <cellStyle name="20% - Accent3 2 2 3 12" xfId="22081"/>
    <cellStyle name="20% - Accent3 2 2 3 2" xfId="105"/>
    <cellStyle name="20% - Accent3 2 2 3 2 10" xfId="16300"/>
    <cellStyle name="20% - Accent3 2 2 3 2 10 2" xfId="38239"/>
    <cellStyle name="20% - Accent3 2 2 3 2 11" xfId="22082"/>
    <cellStyle name="20% - Accent3 2 2 3 2 2" xfId="106"/>
    <cellStyle name="20% - Accent3 2 2 3 2 2 2" xfId="1843"/>
    <cellStyle name="20% - Accent3 2 2 3 2 2 2 2" xfId="9329"/>
    <cellStyle name="20% - Accent3 2 2 3 2 2 2 2 2" xfId="15111"/>
    <cellStyle name="20% - Accent3 2 2 3 2 2 2 2 2 2" xfId="37051"/>
    <cellStyle name="20% - Accent3 2 2 3 2 2 2 2 3" xfId="20894"/>
    <cellStyle name="20% - Accent3 2 2 3 2 2 2 2 3 2" xfId="42833"/>
    <cellStyle name="20% - Accent3 2 2 3 2 2 2 2 4" xfId="31269"/>
    <cellStyle name="20% - Accent3 2 2 3 2 2 2 3" xfId="6438"/>
    <cellStyle name="20% - Accent3 2 2 3 2 2 2 3 2" xfId="28378"/>
    <cellStyle name="20% - Accent3 2 2 3 2 2 2 4" xfId="12220"/>
    <cellStyle name="20% - Accent3 2 2 3 2 2 2 4 2" xfId="34160"/>
    <cellStyle name="20% - Accent3 2 2 3 2 2 2 5" xfId="18003"/>
    <cellStyle name="20% - Accent3 2 2 3 2 2 2 5 2" xfId="39942"/>
    <cellStyle name="20% - Accent3 2 2 3 2 2 2 6" xfId="23785"/>
    <cellStyle name="20% - Accent3 2 2 3 2 2 3" xfId="4735"/>
    <cellStyle name="20% - Accent3 2 2 3 2 2 3 2" xfId="13409"/>
    <cellStyle name="20% - Accent3 2 2 3 2 2 3 2 2" xfId="35349"/>
    <cellStyle name="20% - Accent3 2 2 3 2 2 3 3" xfId="19192"/>
    <cellStyle name="20% - Accent3 2 2 3 2 2 3 3 2" xfId="41131"/>
    <cellStyle name="20% - Accent3 2 2 3 2 2 3 4" xfId="26676"/>
    <cellStyle name="20% - Accent3 2 2 3 2 2 4" xfId="7627"/>
    <cellStyle name="20% - Accent3 2 2 3 2 2 4 2" xfId="29567"/>
    <cellStyle name="20% - Accent3 2 2 3 2 2 5" xfId="3546"/>
    <cellStyle name="20% - Accent3 2 2 3 2 2 5 2" xfId="25487"/>
    <cellStyle name="20% - Accent3 2 2 3 2 2 6" xfId="10518"/>
    <cellStyle name="20% - Accent3 2 2 3 2 2 6 2" xfId="32458"/>
    <cellStyle name="20% - Accent3 2 2 3 2 2 7" xfId="16301"/>
    <cellStyle name="20% - Accent3 2 2 3 2 2 7 2" xfId="38240"/>
    <cellStyle name="20% - Accent3 2 2 3 2 2 8" xfId="22083"/>
    <cellStyle name="20% - Accent3 2 2 3 2 3" xfId="953"/>
    <cellStyle name="20% - Accent3 2 2 3 2 3 2" xfId="2657"/>
    <cellStyle name="20% - Accent3 2 2 3 2 3 2 2" xfId="10143"/>
    <cellStyle name="20% - Accent3 2 2 3 2 3 2 2 2" xfId="15925"/>
    <cellStyle name="20% - Accent3 2 2 3 2 3 2 2 2 2" xfId="37865"/>
    <cellStyle name="20% - Accent3 2 2 3 2 3 2 2 3" xfId="21708"/>
    <cellStyle name="20% - Accent3 2 2 3 2 3 2 2 3 2" xfId="43647"/>
    <cellStyle name="20% - Accent3 2 2 3 2 3 2 2 4" xfId="32083"/>
    <cellStyle name="20% - Accent3 2 2 3 2 3 2 3" xfId="7252"/>
    <cellStyle name="20% - Accent3 2 2 3 2 3 2 3 2" xfId="29192"/>
    <cellStyle name="20% - Accent3 2 2 3 2 3 2 4" xfId="13034"/>
    <cellStyle name="20% - Accent3 2 2 3 2 3 2 4 2" xfId="34974"/>
    <cellStyle name="20% - Accent3 2 2 3 2 3 2 5" xfId="18817"/>
    <cellStyle name="20% - Accent3 2 2 3 2 3 2 5 2" xfId="40756"/>
    <cellStyle name="20% - Accent3 2 2 3 2 3 2 6" xfId="24599"/>
    <cellStyle name="20% - Accent3 2 2 3 2 3 3" xfId="5549"/>
    <cellStyle name="20% - Accent3 2 2 3 2 3 3 2" xfId="14223"/>
    <cellStyle name="20% - Accent3 2 2 3 2 3 3 2 2" xfId="36163"/>
    <cellStyle name="20% - Accent3 2 2 3 2 3 3 3" xfId="20006"/>
    <cellStyle name="20% - Accent3 2 2 3 2 3 3 3 2" xfId="41945"/>
    <cellStyle name="20% - Accent3 2 2 3 2 3 3 4" xfId="27490"/>
    <cellStyle name="20% - Accent3 2 2 3 2 3 4" xfId="8441"/>
    <cellStyle name="20% - Accent3 2 2 3 2 3 4 2" xfId="30381"/>
    <cellStyle name="20% - Accent3 2 2 3 2 3 5" xfId="4360"/>
    <cellStyle name="20% - Accent3 2 2 3 2 3 5 2" xfId="26301"/>
    <cellStyle name="20% - Accent3 2 2 3 2 3 6" xfId="11332"/>
    <cellStyle name="20% - Accent3 2 2 3 2 3 6 2" xfId="33272"/>
    <cellStyle name="20% - Accent3 2 2 3 2 3 7" xfId="17115"/>
    <cellStyle name="20% - Accent3 2 2 3 2 3 7 2" xfId="39054"/>
    <cellStyle name="20% - Accent3 2 2 3 2 3 8" xfId="22897"/>
    <cellStyle name="20% - Accent3 2 2 3 2 4" xfId="1842"/>
    <cellStyle name="20% - Accent3 2 2 3 2 4 2" xfId="6437"/>
    <cellStyle name="20% - Accent3 2 2 3 2 4 2 2" xfId="15110"/>
    <cellStyle name="20% - Accent3 2 2 3 2 4 2 2 2" xfId="37050"/>
    <cellStyle name="20% - Accent3 2 2 3 2 4 2 3" xfId="20893"/>
    <cellStyle name="20% - Accent3 2 2 3 2 4 2 3 2" xfId="42832"/>
    <cellStyle name="20% - Accent3 2 2 3 2 4 2 4" xfId="28377"/>
    <cellStyle name="20% - Accent3 2 2 3 2 4 3" xfId="9328"/>
    <cellStyle name="20% - Accent3 2 2 3 2 4 3 2" xfId="31268"/>
    <cellStyle name="20% - Accent3 2 2 3 2 4 4" xfId="3545"/>
    <cellStyle name="20% - Accent3 2 2 3 2 4 4 2" xfId="25486"/>
    <cellStyle name="20% - Accent3 2 2 3 2 4 5" xfId="12219"/>
    <cellStyle name="20% - Accent3 2 2 3 2 4 5 2" xfId="34159"/>
    <cellStyle name="20% - Accent3 2 2 3 2 4 6" xfId="18002"/>
    <cellStyle name="20% - Accent3 2 2 3 2 4 6 2" xfId="39941"/>
    <cellStyle name="20% - Accent3 2 2 3 2 4 7" xfId="23784"/>
    <cellStyle name="20% - Accent3 2 2 3 2 5" xfId="1407"/>
    <cellStyle name="20% - Accent3 2 2 3 2 5 2" xfId="8893"/>
    <cellStyle name="20% - Accent3 2 2 3 2 5 2 2" xfId="14675"/>
    <cellStyle name="20% - Accent3 2 2 3 2 5 2 2 2" xfId="36615"/>
    <cellStyle name="20% - Accent3 2 2 3 2 5 2 3" xfId="20458"/>
    <cellStyle name="20% - Accent3 2 2 3 2 5 2 3 2" xfId="42397"/>
    <cellStyle name="20% - Accent3 2 2 3 2 5 2 4" xfId="30833"/>
    <cellStyle name="20% - Accent3 2 2 3 2 5 3" xfId="6002"/>
    <cellStyle name="20% - Accent3 2 2 3 2 5 3 2" xfId="27942"/>
    <cellStyle name="20% - Accent3 2 2 3 2 5 4" xfId="11784"/>
    <cellStyle name="20% - Accent3 2 2 3 2 5 4 2" xfId="33724"/>
    <cellStyle name="20% - Accent3 2 2 3 2 5 5" xfId="17567"/>
    <cellStyle name="20% - Accent3 2 2 3 2 5 5 2" xfId="39506"/>
    <cellStyle name="20% - Accent3 2 2 3 2 5 6" xfId="23349"/>
    <cellStyle name="20% - Accent3 2 2 3 2 6" xfId="4734"/>
    <cellStyle name="20% - Accent3 2 2 3 2 6 2" xfId="13408"/>
    <cellStyle name="20% - Accent3 2 2 3 2 6 2 2" xfId="35348"/>
    <cellStyle name="20% - Accent3 2 2 3 2 6 3" xfId="19191"/>
    <cellStyle name="20% - Accent3 2 2 3 2 6 3 2" xfId="41130"/>
    <cellStyle name="20% - Accent3 2 2 3 2 6 4" xfId="26675"/>
    <cellStyle name="20% - Accent3 2 2 3 2 7" xfId="7626"/>
    <cellStyle name="20% - Accent3 2 2 3 2 7 2" xfId="29566"/>
    <cellStyle name="20% - Accent3 2 2 3 2 8" xfId="3110"/>
    <cellStyle name="20% - Accent3 2 2 3 2 8 2" xfId="25051"/>
    <cellStyle name="20% - Accent3 2 2 3 2 9" xfId="10517"/>
    <cellStyle name="20% - Accent3 2 2 3 2 9 2" xfId="32457"/>
    <cellStyle name="20% - Accent3 2 2 3 3" xfId="107"/>
    <cellStyle name="20% - Accent3 2 2 3 3 2" xfId="1844"/>
    <cellStyle name="20% - Accent3 2 2 3 3 2 2" xfId="9330"/>
    <cellStyle name="20% - Accent3 2 2 3 3 2 2 2" xfId="15112"/>
    <cellStyle name="20% - Accent3 2 2 3 3 2 2 2 2" xfId="37052"/>
    <cellStyle name="20% - Accent3 2 2 3 3 2 2 3" xfId="20895"/>
    <cellStyle name="20% - Accent3 2 2 3 3 2 2 3 2" xfId="42834"/>
    <cellStyle name="20% - Accent3 2 2 3 3 2 2 4" xfId="31270"/>
    <cellStyle name="20% - Accent3 2 2 3 3 2 3" xfId="6439"/>
    <cellStyle name="20% - Accent3 2 2 3 3 2 3 2" xfId="28379"/>
    <cellStyle name="20% - Accent3 2 2 3 3 2 4" xfId="12221"/>
    <cellStyle name="20% - Accent3 2 2 3 3 2 4 2" xfId="34161"/>
    <cellStyle name="20% - Accent3 2 2 3 3 2 5" xfId="18004"/>
    <cellStyle name="20% - Accent3 2 2 3 3 2 5 2" xfId="39943"/>
    <cellStyle name="20% - Accent3 2 2 3 3 2 6" xfId="23786"/>
    <cellStyle name="20% - Accent3 2 2 3 3 3" xfId="4736"/>
    <cellStyle name="20% - Accent3 2 2 3 3 3 2" xfId="13410"/>
    <cellStyle name="20% - Accent3 2 2 3 3 3 2 2" xfId="35350"/>
    <cellStyle name="20% - Accent3 2 2 3 3 3 3" xfId="19193"/>
    <cellStyle name="20% - Accent3 2 2 3 3 3 3 2" xfId="41132"/>
    <cellStyle name="20% - Accent3 2 2 3 3 3 4" xfId="26677"/>
    <cellStyle name="20% - Accent3 2 2 3 3 4" xfId="7628"/>
    <cellStyle name="20% - Accent3 2 2 3 3 4 2" xfId="29568"/>
    <cellStyle name="20% - Accent3 2 2 3 3 5" xfId="3547"/>
    <cellStyle name="20% - Accent3 2 2 3 3 5 2" xfId="25488"/>
    <cellStyle name="20% - Accent3 2 2 3 3 6" xfId="10519"/>
    <cellStyle name="20% - Accent3 2 2 3 3 6 2" xfId="32459"/>
    <cellStyle name="20% - Accent3 2 2 3 3 7" xfId="16302"/>
    <cellStyle name="20% - Accent3 2 2 3 3 7 2" xfId="38241"/>
    <cellStyle name="20% - Accent3 2 2 3 3 8" xfId="22084"/>
    <cellStyle name="20% - Accent3 2 2 3 4" xfId="952"/>
    <cellStyle name="20% - Accent3 2 2 3 4 2" xfId="2656"/>
    <cellStyle name="20% - Accent3 2 2 3 4 2 2" xfId="10142"/>
    <cellStyle name="20% - Accent3 2 2 3 4 2 2 2" xfId="15924"/>
    <cellStyle name="20% - Accent3 2 2 3 4 2 2 2 2" xfId="37864"/>
    <cellStyle name="20% - Accent3 2 2 3 4 2 2 3" xfId="21707"/>
    <cellStyle name="20% - Accent3 2 2 3 4 2 2 3 2" xfId="43646"/>
    <cellStyle name="20% - Accent3 2 2 3 4 2 2 4" xfId="32082"/>
    <cellStyle name="20% - Accent3 2 2 3 4 2 3" xfId="7251"/>
    <cellStyle name="20% - Accent3 2 2 3 4 2 3 2" xfId="29191"/>
    <cellStyle name="20% - Accent3 2 2 3 4 2 4" xfId="13033"/>
    <cellStyle name="20% - Accent3 2 2 3 4 2 4 2" xfId="34973"/>
    <cellStyle name="20% - Accent3 2 2 3 4 2 5" xfId="18816"/>
    <cellStyle name="20% - Accent3 2 2 3 4 2 5 2" xfId="40755"/>
    <cellStyle name="20% - Accent3 2 2 3 4 2 6" xfId="24598"/>
    <cellStyle name="20% - Accent3 2 2 3 4 3" xfId="5548"/>
    <cellStyle name="20% - Accent3 2 2 3 4 3 2" xfId="14222"/>
    <cellStyle name="20% - Accent3 2 2 3 4 3 2 2" xfId="36162"/>
    <cellStyle name="20% - Accent3 2 2 3 4 3 3" xfId="20005"/>
    <cellStyle name="20% - Accent3 2 2 3 4 3 3 2" xfId="41944"/>
    <cellStyle name="20% - Accent3 2 2 3 4 3 4" xfId="27489"/>
    <cellStyle name="20% - Accent3 2 2 3 4 4" xfId="8440"/>
    <cellStyle name="20% - Accent3 2 2 3 4 4 2" xfId="30380"/>
    <cellStyle name="20% - Accent3 2 2 3 4 5" xfId="4359"/>
    <cellStyle name="20% - Accent3 2 2 3 4 5 2" xfId="26300"/>
    <cellStyle name="20% - Accent3 2 2 3 4 6" xfId="11331"/>
    <cellStyle name="20% - Accent3 2 2 3 4 6 2" xfId="33271"/>
    <cellStyle name="20% - Accent3 2 2 3 4 7" xfId="17114"/>
    <cellStyle name="20% - Accent3 2 2 3 4 7 2" xfId="39053"/>
    <cellStyle name="20% - Accent3 2 2 3 4 8" xfId="22896"/>
    <cellStyle name="20% - Accent3 2 2 3 5" xfId="1841"/>
    <cellStyle name="20% - Accent3 2 2 3 5 2" xfId="6436"/>
    <cellStyle name="20% - Accent3 2 2 3 5 2 2" xfId="15109"/>
    <cellStyle name="20% - Accent3 2 2 3 5 2 2 2" xfId="37049"/>
    <cellStyle name="20% - Accent3 2 2 3 5 2 3" xfId="20892"/>
    <cellStyle name="20% - Accent3 2 2 3 5 2 3 2" xfId="42831"/>
    <cellStyle name="20% - Accent3 2 2 3 5 2 4" xfId="28376"/>
    <cellStyle name="20% - Accent3 2 2 3 5 3" xfId="9327"/>
    <cellStyle name="20% - Accent3 2 2 3 5 3 2" xfId="31267"/>
    <cellStyle name="20% - Accent3 2 2 3 5 4" xfId="3544"/>
    <cellStyle name="20% - Accent3 2 2 3 5 4 2" xfId="25485"/>
    <cellStyle name="20% - Accent3 2 2 3 5 5" xfId="12218"/>
    <cellStyle name="20% - Accent3 2 2 3 5 5 2" xfId="34158"/>
    <cellStyle name="20% - Accent3 2 2 3 5 6" xfId="18001"/>
    <cellStyle name="20% - Accent3 2 2 3 5 6 2" xfId="39940"/>
    <cellStyle name="20% - Accent3 2 2 3 5 7" xfId="23783"/>
    <cellStyle name="20% - Accent3 2 2 3 6" xfId="1406"/>
    <cellStyle name="20% - Accent3 2 2 3 6 2" xfId="8892"/>
    <cellStyle name="20% - Accent3 2 2 3 6 2 2" xfId="14674"/>
    <cellStyle name="20% - Accent3 2 2 3 6 2 2 2" xfId="36614"/>
    <cellStyle name="20% - Accent3 2 2 3 6 2 3" xfId="20457"/>
    <cellStyle name="20% - Accent3 2 2 3 6 2 3 2" xfId="42396"/>
    <cellStyle name="20% - Accent3 2 2 3 6 2 4" xfId="30832"/>
    <cellStyle name="20% - Accent3 2 2 3 6 3" xfId="6001"/>
    <cellStyle name="20% - Accent3 2 2 3 6 3 2" xfId="27941"/>
    <cellStyle name="20% - Accent3 2 2 3 6 4" xfId="11783"/>
    <cellStyle name="20% - Accent3 2 2 3 6 4 2" xfId="33723"/>
    <cellStyle name="20% - Accent3 2 2 3 6 5" xfId="17566"/>
    <cellStyle name="20% - Accent3 2 2 3 6 5 2" xfId="39505"/>
    <cellStyle name="20% - Accent3 2 2 3 6 6" xfId="23348"/>
    <cellStyle name="20% - Accent3 2 2 3 7" xfId="4733"/>
    <cellStyle name="20% - Accent3 2 2 3 7 2" xfId="13407"/>
    <cellStyle name="20% - Accent3 2 2 3 7 2 2" xfId="35347"/>
    <cellStyle name="20% - Accent3 2 2 3 7 3" xfId="19190"/>
    <cellStyle name="20% - Accent3 2 2 3 7 3 2" xfId="41129"/>
    <cellStyle name="20% - Accent3 2 2 3 7 4" xfId="26674"/>
    <cellStyle name="20% - Accent3 2 2 3 8" xfId="7625"/>
    <cellStyle name="20% - Accent3 2 2 3 8 2" xfId="29565"/>
    <cellStyle name="20% - Accent3 2 2 3 9" xfId="3109"/>
    <cellStyle name="20% - Accent3 2 2 3 9 2" xfId="25050"/>
    <cellStyle name="20% - Accent3 2 2 4" xfId="108"/>
    <cellStyle name="20% - Accent3 2 2 4 10" xfId="16303"/>
    <cellStyle name="20% - Accent3 2 2 4 10 2" xfId="38242"/>
    <cellStyle name="20% - Accent3 2 2 4 11" xfId="22085"/>
    <cellStyle name="20% - Accent3 2 2 4 2" xfId="109"/>
    <cellStyle name="20% - Accent3 2 2 4 2 2" xfId="1846"/>
    <cellStyle name="20% - Accent3 2 2 4 2 2 2" xfId="9332"/>
    <cellStyle name="20% - Accent3 2 2 4 2 2 2 2" xfId="15114"/>
    <cellStyle name="20% - Accent3 2 2 4 2 2 2 2 2" xfId="37054"/>
    <cellStyle name="20% - Accent3 2 2 4 2 2 2 3" xfId="20897"/>
    <cellStyle name="20% - Accent3 2 2 4 2 2 2 3 2" xfId="42836"/>
    <cellStyle name="20% - Accent3 2 2 4 2 2 2 4" xfId="31272"/>
    <cellStyle name="20% - Accent3 2 2 4 2 2 3" xfId="6441"/>
    <cellStyle name="20% - Accent3 2 2 4 2 2 3 2" xfId="28381"/>
    <cellStyle name="20% - Accent3 2 2 4 2 2 4" xfId="12223"/>
    <cellStyle name="20% - Accent3 2 2 4 2 2 4 2" xfId="34163"/>
    <cellStyle name="20% - Accent3 2 2 4 2 2 5" xfId="18006"/>
    <cellStyle name="20% - Accent3 2 2 4 2 2 5 2" xfId="39945"/>
    <cellStyle name="20% - Accent3 2 2 4 2 2 6" xfId="23788"/>
    <cellStyle name="20% - Accent3 2 2 4 2 3" xfId="4738"/>
    <cellStyle name="20% - Accent3 2 2 4 2 3 2" xfId="13412"/>
    <cellStyle name="20% - Accent3 2 2 4 2 3 2 2" xfId="35352"/>
    <cellStyle name="20% - Accent3 2 2 4 2 3 3" xfId="19195"/>
    <cellStyle name="20% - Accent3 2 2 4 2 3 3 2" xfId="41134"/>
    <cellStyle name="20% - Accent3 2 2 4 2 3 4" xfId="26679"/>
    <cellStyle name="20% - Accent3 2 2 4 2 4" xfId="7630"/>
    <cellStyle name="20% - Accent3 2 2 4 2 4 2" xfId="29570"/>
    <cellStyle name="20% - Accent3 2 2 4 2 5" xfId="3549"/>
    <cellStyle name="20% - Accent3 2 2 4 2 5 2" xfId="25490"/>
    <cellStyle name="20% - Accent3 2 2 4 2 6" xfId="10521"/>
    <cellStyle name="20% - Accent3 2 2 4 2 6 2" xfId="32461"/>
    <cellStyle name="20% - Accent3 2 2 4 2 7" xfId="16304"/>
    <cellStyle name="20% - Accent3 2 2 4 2 7 2" xfId="38243"/>
    <cellStyle name="20% - Accent3 2 2 4 2 8" xfId="22086"/>
    <cellStyle name="20% - Accent3 2 2 4 3" xfId="954"/>
    <cellStyle name="20% - Accent3 2 2 4 3 2" xfId="2658"/>
    <cellStyle name="20% - Accent3 2 2 4 3 2 2" xfId="10144"/>
    <cellStyle name="20% - Accent3 2 2 4 3 2 2 2" xfId="15926"/>
    <cellStyle name="20% - Accent3 2 2 4 3 2 2 2 2" xfId="37866"/>
    <cellStyle name="20% - Accent3 2 2 4 3 2 2 3" xfId="21709"/>
    <cellStyle name="20% - Accent3 2 2 4 3 2 2 3 2" xfId="43648"/>
    <cellStyle name="20% - Accent3 2 2 4 3 2 2 4" xfId="32084"/>
    <cellStyle name="20% - Accent3 2 2 4 3 2 3" xfId="7253"/>
    <cellStyle name="20% - Accent3 2 2 4 3 2 3 2" xfId="29193"/>
    <cellStyle name="20% - Accent3 2 2 4 3 2 4" xfId="13035"/>
    <cellStyle name="20% - Accent3 2 2 4 3 2 4 2" xfId="34975"/>
    <cellStyle name="20% - Accent3 2 2 4 3 2 5" xfId="18818"/>
    <cellStyle name="20% - Accent3 2 2 4 3 2 5 2" xfId="40757"/>
    <cellStyle name="20% - Accent3 2 2 4 3 2 6" xfId="24600"/>
    <cellStyle name="20% - Accent3 2 2 4 3 3" xfId="5550"/>
    <cellStyle name="20% - Accent3 2 2 4 3 3 2" xfId="14224"/>
    <cellStyle name="20% - Accent3 2 2 4 3 3 2 2" xfId="36164"/>
    <cellStyle name="20% - Accent3 2 2 4 3 3 3" xfId="20007"/>
    <cellStyle name="20% - Accent3 2 2 4 3 3 3 2" xfId="41946"/>
    <cellStyle name="20% - Accent3 2 2 4 3 3 4" xfId="27491"/>
    <cellStyle name="20% - Accent3 2 2 4 3 4" xfId="8442"/>
    <cellStyle name="20% - Accent3 2 2 4 3 4 2" xfId="30382"/>
    <cellStyle name="20% - Accent3 2 2 4 3 5" xfId="4361"/>
    <cellStyle name="20% - Accent3 2 2 4 3 5 2" xfId="26302"/>
    <cellStyle name="20% - Accent3 2 2 4 3 6" xfId="11333"/>
    <cellStyle name="20% - Accent3 2 2 4 3 6 2" xfId="33273"/>
    <cellStyle name="20% - Accent3 2 2 4 3 7" xfId="17116"/>
    <cellStyle name="20% - Accent3 2 2 4 3 7 2" xfId="39055"/>
    <cellStyle name="20% - Accent3 2 2 4 3 8" xfId="22898"/>
    <cellStyle name="20% - Accent3 2 2 4 4" xfId="1845"/>
    <cellStyle name="20% - Accent3 2 2 4 4 2" xfId="6440"/>
    <cellStyle name="20% - Accent3 2 2 4 4 2 2" xfId="15113"/>
    <cellStyle name="20% - Accent3 2 2 4 4 2 2 2" xfId="37053"/>
    <cellStyle name="20% - Accent3 2 2 4 4 2 3" xfId="20896"/>
    <cellStyle name="20% - Accent3 2 2 4 4 2 3 2" xfId="42835"/>
    <cellStyle name="20% - Accent3 2 2 4 4 2 4" xfId="28380"/>
    <cellStyle name="20% - Accent3 2 2 4 4 3" xfId="9331"/>
    <cellStyle name="20% - Accent3 2 2 4 4 3 2" xfId="31271"/>
    <cellStyle name="20% - Accent3 2 2 4 4 4" xfId="3548"/>
    <cellStyle name="20% - Accent3 2 2 4 4 4 2" xfId="25489"/>
    <cellStyle name="20% - Accent3 2 2 4 4 5" xfId="12222"/>
    <cellStyle name="20% - Accent3 2 2 4 4 5 2" xfId="34162"/>
    <cellStyle name="20% - Accent3 2 2 4 4 6" xfId="18005"/>
    <cellStyle name="20% - Accent3 2 2 4 4 6 2" xfId="39944"/>
    <cellStyle name="20% - Accent3 2 2 4 4 7" xfId="23787"/>
    <cellStyle name="20% - Accent3 2 2 4 5" xfId="1408"/>
    <cellStyle name="20% - Accent3 2 2 4 5 2" xfId="8894"/>
    <cellStyle name="20% - Accent3 2 2 4 5 2 2" xfId="14676"/>
    <cellStyle name="20% - Accent3 2 2 4 5 2 2 2" xfId="36616"/>
    <cellStyle name="20% - Accent3 2 2 4 5 2 3" xfId="20459"/>
    <cellStyle name="20% - Accent3 2 2 4 5 2 3 2" xfId="42398"/>
    <cellStyle name="20% - Accent3 2 2 4 5 2 4" xfId="30834"/>
    <cellStyle name="20% - Accent3 2 2 4 5 3" xfId="6003"/>
    <cellStyle name="20% - Accent3 2 2 4 5 3 2" xfId="27943"/>
    <cellStyle name="20% - Accent3 2 2 4 5 4" xfId="11785"/>
    <cellStyle name="20% - Accent3 2 2 4 5 4 2" xfId="33725"/>
    <cellStyle name="20% - Accent3 2 2 4 5 5" xfId="17568"/>
    <cellStyle name="20% - Accent3 2 2 4 5 5 2" xfId="39507"/>
    <cellStyle name="20% - Accent3 2 2 4 5 6" xfId="23350"/>
    <cellStyle name="20% - Accent3 2 2 4 6" xfId="4737"/>
    <cellStyle name="20% - Accent3 2 2 4 6 2" xfId="13411"/>
    <cellStyle name="20% - Accent3 2 2 4 6 2 2" xfId="35351"/>
    <cellStyle name="20% - Accent3 2 2 4 6 3" xfId="19194"/>
    <cellStyle name="20% - Accent3 2 2 4 6 3 2" xfId="41133"/>
    <cellStyle name="20% - Accent3 2 2 4 6 4" xfId="26678"/>
    <cellStyle name="20% - Accent3 2 2 4 7" xfId="7629"/>
    <cellStyle name="20% - Accent3 2 2 4 7 2" xfId="29569"/>
    <cellStyle name="20% - Accent3 2 2 4 8" xfId="3111"/>
    <cellStyle name="20% - Accent3 2 2 4 8 2" xfId="25052"/>
    <cellStyle name="20% - Accent3 2 2 4 9" xfId="10520"/>
    <cellStyle name="20% - Accent3 2 2 4 9 2" xfId="32460"/>
    <cellStyle name="20% - Accent3 2 2 5" xfId="110"/>
    <cellStyle name="20% - Accent3 2 2 5 10" xfId="16305"/>
    <cellStyle name="20% - Accent3 2 2 5 10 2" xfId="38244"/>
    <cellStyle name="20% - Accent3 2 2 5 11" xfId="22087"/>
    <cellStyle name="20% - Accent3 2 2 5 2" xfId="111"/>
    <cellStyle name="20% - Accent3 2 2 5 2 2" xfId="1848"/>
    <cellStyle name="20% - Accent3 2 2 5 2 2 2" xfId="9334"/>
    <cellStyle name="20% - Accent3 2 2 5 2 2 2 2" xfId="15116"/>
    <cellStyle name="20% - Accent3 2 2 5 2 2 2 2 2" xfId="37056"/>
    <cellStyle name="20% - Accent3 2 2 5 2 2 2 3" xfId="20899"/>
    <cellStyle name="20% - Accent3 2 2 5 2 2 2 3 2" xfId="42838"/>
    <cellStyle name="20% - Accent3 2 2 5 2 2 2 4" xfId="31274"/>
    <cellStyle name="20% - Accent3 2 2 5 2 2 3" xfId="6443"/>
    <cellStyle name="20% - Accent3 2 2 5 2 2 3 2" xfId="28383"/>
    <cellStyle name="20% - Accent3 2 2 5 2 2 4" xfId="12225"/>
    <cellStyle name="20% - Accent3 2 2 5 2 2 4 2" xfId="34165"/>
    <cellStyle name="20% - Accent3 2 2 5 2 2 5" xfId="18008"/>
    <cellStyle name="20% - Accent3 2 2 5 2 2 5 2" xfId="39947"/>
    <cellStyle name="20% - Accent3 2 2 5 2 2 6" xfId="23790"/>
    <cellStyle name="20% - Accent3 2 2 5 2 3" xfId="4740"/>
    <cellStyle name="20% - Accent3 2 2 5 2 3 2" xfId="13414"/>
    <cellStyle name="20% - Accent3 2 2 5 2 3 2 2" xfId="35354"/>
    <cellStyle name="20% - Accent3 2 2 5 2 3 3" xfId="19197"/>
    <cellStyle name="20% - Accent3 2 2 5 2 3 3 2" xfId="41136"/>
    <cellStyle name="20% - Accent3 2 2 5 2 3 4" xfId="26681"/>
    <cellStyle name="20% - Accent3 2 2 5 2 4" xfId="7632"/>
    <cellStyle name="20% - Accent3 2 2 5 2 4 2" xfId="29572"/>
    <cellStyle name="20% - Accent3 2 2 5 2 5" xfId="3551"/>
    <cellStyle name="20% - Accent3 2 2 5 2 5 2" xfId="25492"/>
    <cellStyle name="20% - Accent3 2 2 5 2 6" xfId="10523"/>
    <cellStyle name="20% - Accent3 2 2 5 2 6 2" xfId="32463"/>
    <cellStyle name="20% - Accent3 2 2 5 2 7" xfId="16306"/>
    <cellStyle name="20% - Accent3 2 2 5 2 7 2" xfId="38245"/>
    <cellStyle name="20% - Accent3 2 2 5 2 8" xfId="22088"/>
    <cellStyle name="20% - Accent3 2 2 5 3" xfId="955"/>
    <cellStyle name="20% - Accent3 2 2 5 3 2" xfId="2659"/>
    <cellStyle name="20% - Accent3 2 2 5 3 2 2" xfId="10145"/>
    <cellStyle name="20% - Accent3 2 2 5 3 2 2 2" xfId="15927"/>
    <cellStyle name="20% - Accent3 2 2 5 3 2 2 2 2" xfId="37867"/>
    <cellStyle name="20% - Accent3 2 2 5 3 2 2 3" xfId="21710"/>
    <cellStyle name="20% - Accent3 2 2 5 3 2 2 3 2" xfId="43649"/>
    <cellStyle name="20% - Accent3 2 2 5 3 2 2 4" xfId="32085"/>
    <cellStyle name="20% - Accent3 2 2 5 3 2 3" xfId="7254"/>
    <cellStyle name="20% - Accent3 2 2 5 3 2 3 2" xfId="29194"/>
    <cellStyle name="20% - Accent3 2 2 5 3 2 4" xfId="13036"/>
    <cellStyle name="20% - Accent3 2 2 5 3 2 4 2" xfId="34976"/>
    <cellStyle name="20% - Accent3 2 2 5 3 2 5" xfId="18819"/>
    <cellStyle name="20% - Accent3 2 2 5 3 2 5 2" xfId="40758"/>
    <cellStyle name="20% - Accent3 2 2 5 3 2 6" xfId="24601"/>
    <cellStyle name="20% - Accent3 2 2 5 3 3" xfId="5551"/>
    <cellStyle name="20% - Accent3 2 2 5 3 3 2" xfId="14225"/>
    <cellStyle name="20% - Accent3 2 2 5 3 3 2 2" xfId="36165"/>
    <cellStyle name="20% - Accent3 2 2 5 3 3 3" xfId="20008"/>
    <cellStyle name="20% - Accent3 2 2 5 3 3 3 2" xfId="41947"/>
    <cellStyle name="20% - Accent3 2 2 5 3 3 4" xfId="27492"/>
    <cellStyle name="20% - Accent3 2 2 5 3 4" xfId="8443"/>
    <cellStyle name="20% - Accent3 2 2 5 3 4 2" xfId="30383"/>
    <cellStyle name="20% - Accent3 2 2 5 3 5" xfId="4362"/>
    <cellStyle name="20% - Accent3 2 2 5 3 5 2" xfId="26303"/>
    <cellStyle name="20% - Accent3 2 2 5 3 6" xfId="11334"/>
    <cellStyle name="20% - Accent3 2 2 5 3 6 2" xfId="33274"/>
    <cellStyle name="20% - Accent3 2 2 5 3 7" xfId="17117"/>
    <cellStyle name="20% - Accent3 2 2 5 3 7 2" xfId="39056"/>
    <cellStyle name="20% - Accent3 2 2 5 3 8" xfId="22899"/>
    <cellStyle name="20% - Accent3 2 2 5 4" xfId="1847"/>
    <cellStyle name="20% - Accent3 2 2 5 4 2" xfId="6442"/>
    <cellStyle name="20% - Accent3 2 2 5 4 2 2" xfId="15115"/>
    <cellStyle name="20% - Accent3 2 2 5 4 2 2 2" xfId="37055"/>
    <cellStyle name="20% - Accent3 2 2 5 4 2 3" xfId="20898"/>
    <cellStyle name="20% - Accent3 2 2 5 4 2 3 2" xfId="42837"/>
    <cellStyle name="20% - Accent3 2 2 5 4 2 4" xfId="28382"/>
    <cellStyle name="20% - Accent3 2 2 5 4 3" xfId="9333"/>
    <cellStyle name="20% - Accent3 2 2 5 4 3 2" xfId="31273"/>
    <cellStyle name="20% - Accent3 2 2 5 4 4" xfId="3550"/>
    <cellStyle name="20% - Accent3 2 2 5 4 4 2" xfId="25491"/>
    <cellStyle name="20% - Accent3 2 2 5 4 5" xfId="12224"/>
    <cellStyle name="20% - Accent3 2 2 5 4 5 2" xfId="34164"/>
    <cellStyle name="20% - Accent3 2 2 5 4 6" xfId="18007"/>
    <cellStyle name="20% - Accent3 2 2 5 4 6 2" xfId="39946"/>
    <cellStyle name="20% - Accent3 2 2 5 4 7" xfId="23789"/>
    <cellStyle name="20% - Accent3 2 2 5 5" xfId="1409"/>
    <cellStyle name="20% - Accent3 2 2 5 5 2" xfId="8895"/>
    <cellStyle name="20% - Accent3 2 2 5 5 2 2" xfId="14677"/>
    <cellStyle name="20% - Accent3 2 2 5 5 2 2 2" xfId="36617"/>
    <cellStyle name="20% - Accent3 2 2 5 5 2 3" xfId="20460"/>
    <cellStyle name="20% - Accent3 2 2 5 5 2 3 2" xfId="42399"/>
    <cellStyle name="20% - Accent3 2 2 5 5 2 4" xfId="30835"/>
    <cellStyle name="20% - Accent3 2 2 5 5 3" xfId="6004"/>
    <cellStyle name="20% - Accent3 2 2 5 5 3 2" xfId="27944"/>
    <cellStyle name="20% - Accent3 2 2 5 5 4" xfId="11786"/>
    <cellStyle name="20% - Accent3 2 2 5 5 4 2" xfId="33726"/>
    <cellStyle name="20% - Accent3 2 2 5 5 5" xfId="17569"/>
    <cellStyle name="20% - Accent3 2 2 5 5 5 2" xfId="39508"/>
    <cellStyle name="20% - Accent3 2 2 5 5 6" xfId="23351"/>
    <cellStyle name="20% - Accent3 2 2 5 6" xfId="4739"/>
    <cellStyle name="20% - Accent3 2 2 5 6 2" xfId="13413"/>
    <cellStyle name="20% - Accent3 2 2 5 6 2 2" xfId="35353"/>
    <cellStyle name="20% - Accent3 2 2 5 6 3" xfId="19196"/>
    <cellStyle name="20% - Accent3 2 2 5 6 3 2" xfId="41135"/>
    <cellStyle name="20% - Accent3 2 2 5 6 4" xfId="26680"/>
    <cellStyle name="20% - Accent3 2 2 5 7" xfId="7631"/>
    <cellStyle name="20% - Accent3 2 2 5 7 2" xfId="29571"/>
    <cellStyle name="20% - Accent3 2 2 5 8" xfId="3112"/>
    <cellStyle name="20% - Accent3 2 2 5 8 2" xfId="25053"/>
    <cellStyle name="20% - Accent3 2 2 5 9" xfId="10522"/>
    <cellStyle name="20% - Accent3 2 2 5 9 2" xfId="32462"/>
    <cellStyle name="20% - Accent3 2 2 6" xfId="112"/>
    <cellStyle name="20% - Accent3 2 2 6 2" xfId="1849"/>
    <cellStyle name="20% - Accent3 2 2 6 2 2" xfId="6444"/>
    <cellStyle name="20% - Accent3 2 2 6 2 2 2" xfId="15117"/>
    <cellStyle name="20% - Accent3 2 2 6 2 2 2 2" xfId="37057"/>
    <cellStyle name="20% - Accent3 2 2 6 2 2 3" xfId="20900"/>
    <cellStyle name="20% - Accent3 2 2 6 2 2 3 2" xfId="42839"/>
    <cellStyle name="20% - Accent3 2 2 6 2 2 4" xfId="28384"/>
    <cellStyle name="20% - Accent3 2 2 6 2 3" xfId="9335"/>
    <cellStyle name="20% - Accent3 2 2 6 2 3 2" xfId="31275"/>
    <cellStyle name="20% - Accent3 2 2 6 2 4" xfId="3552"/>
    <cellStyle name="20% - Accent3 2 2 6 2 4 2" xfId="25493"/>
    <cellStyle name="20% - Accent3 2 2 6 2 5" xfId="12226"/>
    <cellStyle name="20% - Accent3 2 2 6 2 5 2" xfId="34166"/>
    <cellStyle name="20% - Accent3 2 2 6 2 6" xfId="18009"/>
    <cellStyle name="20% - Accent3 2 2 6 2 6 2" xfId="39948"/>
    <cellStyle name="20% - Accent3 2 2 6 2 7" xfId="23791"/>
    <cellStyle name="20% - Accent3 2 2 6 3" xfId="1400"/>
    <cellStyle name="20% - Accent3 2 2 6 3 2" xfId="8886"/>
    <cellStyle name="20% - Accent3 2 2 6 3 2 2" xfId="14668"/>
    <cellStyle name="20% - Accent3 2 2 6 3 2 2 2" xfId="36608"/>
    <cellStyle name="20% - Accent3 2 2 6 3 2 3" xfId="20451"/>
    <cellStyle name="20% - Accent3 2 2 6 3 2 3 2" xfId="42390"/>
    <cellStyle name="20% - Accent3 2 2 6 3 2 4" xfId="30826"/>
    <cellStyle name="20% - Accent3 2 2 6 3 3" xfId="5995"/>
    <cellStyle name="20% - Accent3 2 2 6 3 3 2" xfId="27935"/>
    <cellStyle name="20% - Accent3 2 2 6 3 4" xfId="11777"/>
    <cellStyle name="20% - Accent3 2 2 6 3 4 2" xfId="33717"/>
    <cellStyle name="20% - Accent3 2 2 6 3 5" xfId="17560"/>
    <cellStyle name="20% - Accent3 2 2 6 3 5 2" xfId="39499"/>
    <cellStyle name="20% - Accent3 2 2 6 3 6" xfId="23342"/>
    <cellStyle name="20% - Accent3 2 2 6 4" xfId="4741"/>
    <cellStyle name="20% - Accent3 2 2 6 4 2" xfId="13415"/>
    <cellStyle name="20% - Accent3 2 2 6 4 2 2" xfId="35355"/>
    <cellStyle name="20% - Accent3 2 2 6 4 3" xfId="19198"/>
    <cellStyle name="20% - Accent3 2 2 6 4 3 2" xfId="41137"/>
    <cellStyle name="20% - Accent3 2 2 6 4 4" xfId="26682"/>
    <cellStyle name="20% - Accent3 2 2 6 5" xfId="7633"/>
    <cellStyle name="20% - Accent3 2 2 6 5 2" xfId="29573"/>
    <cellStyle name="20% - Accent3 2 2 6 6" xfId="3103"/>
    <cellStyle name="20% - Accent3 2 2 6 6 2" xfId="25044"/>
    <cellStyle name="20% - Accent3 2 2 6 7" xfId="10524"/>
    <cellStyle name="20% - Accent3 2 2 6 7 2" xfId="32464"/>
    <cellStyle name="20% - Accent3 2 2 6 8" xfId="16307"/>
    <cellStyle name="20% - Accent3 2 2 6 8 2" xfId="38246"/>
    <cellStyle name="20% - Accent3 2 2 6 9" xfId="22089"/>
    <cellStyle name="20% - Accent3 2 2 7" xfId="863"/>
    <cellStyle name="20% - Accent3 2 2 7 2" xfId="2569"/>
    <cellStyle name="20% - Accent3 2 2 7 2 2" xfId="10055"/>
    <cellStyle name="20% - Accent3 2 2 7 2 2 2" xfId="15837"/>
    <cellStyle name="20% - Accent3 2 2 7 2 2 2 2" xfId="37777"/>
    <cellStyle name="20% - Accent3 2 2 7 2 2 3" xfId="21620"/>
    <cellStyle name="20% - Accent3 2 2 7 2 2 3 2" xfId="43559"/>
    <cellStyle name="20% - Accent3 2 2 7 2 2 4" xfId="31995"/>
    <cellStyle name="20% - Accent3 2 2 7 2 3" xfId="7164"/>
    <cellStyle name="20% - Accent3 2 2 7 2 3 2" xfId="29104"/>
    <cellStyle name="20% - Accent3 2 2 7 2 4" xfId="12946"/>
    <cellStyle name="20% - Accent3 2 2 7 2 4 2" xfId="34886"/>
    <cellStyle name="20% - Accent3 2 2 7 2 5" xfId="18729"/>
    <cellStyle name="20% - Accent3 2 2 7 2 5 2" xfId="40668"/>
    <cellStyle name="20% - Accent3 2 2 7 2 6" xfId="24511"/>
    <cellStyle name="20% - Accent3 2 2 7 3" xfId="5461"/>
    <cellStyle name="20% - Accent3 2 2 7 3 2" xfId="14135"/>
    <cellStyle name="20% - Accent3 2 2 7 3 2 2" xfId="36075"/>
    <cellStyle name="20% - Accent3 2 2 7 3 3" xfId="19918"/>
    <cellStyle name="20% - Accent3 2 2 7 3 3 2" xfId="41857"/>
    <cellStyle name="20% - Accent3 2 2 7 3 4" xfId="27402"/>
    <cellStyle name="20% - Accent3 2 2 7 4" xfId="8353"/>
    <cellStyle name="20% - Accent3 2 2 7 4 2" xfId="30293"/>
    <cellStyle name="20% - Accent3 2 2 7 5" xfId="4272"/>
    <cellStyle name="20% - Accent3 2 2 7 5 2" xfId="26213"/>
    <cellStyle name="20% - Accent3 2 2 7 6" xfId="11244"/>
    <cellStyle name="20% - Accent3 2 2 7 6 2" xfId="33184"/>
    <cellStyle name="20% - Accent3 2 2 7 7" xfId="17027"/>
    <cellStyle name="20% - Accent3 2 2 7 7 2" xfId="38966"/>
    <cellStyle name="20% - Accent3 2 2 7 8" xfId="22809"/>
    <cellStyle name="20% - Accent3 2 2 8" xfId="1830"/>
    <cellStyle name="20% - Accent3 2 2 8 2" xfId="6425"/>
    <cellStyle name="20% - Accent3 2 2 8 2 2" xfId="15098"/>
    <cellStyle name="20% - Accent3 2 2 8 2 2 2" xfId="37038"/>
    <cellStyle name="20% - Accent3 2 2 8 2 3" xfId="20881"/>
    <cellStyle name="20% - Accent3 2 2 8 2 3 2" xfId="42820"/>
    <cellStyle name="20% - Accent3 2 2 8 2 4" xfId="28365"/>
    <cellStyle name="20% - Accent3 2 2 8 3" xfId="9316"/>
    <cellStyle name="20% - Accent3 2 2 8 3 2" xfId="31256"/>
    <cellStyle name="20% - Accent3 2 2 8 4" xfId="3533"/>
    <cellStyle name="20% - Accent3 2 2 8 4 2" xfId="25474"/>
    <cellStyle name="20% - Accent3 2 2 8 5" xfId="12207"/>
    <cellStyle name="20% - Accent3 2 2 8 5 2" xfId="34147"/>
    <cellStyle name="20% - Accent3 2 2 8 6" xfId="17990"/>
    <cellStyle name="20% - Accent3 2 2 8 6 2" xfId="39929"/>
    <cellStyle name="20% - Accent3 2 2 8 7" xfId="23772"/>
    <cellStyle name="20% - Accent3 2 2 9" xfId="1290"/>
    <cellStyle name="20% - Accent3 2 2 9 2" xfId="8776"/>
    <cellStyle name="20% - Accent3 2 2 9 2 2" xfId="14558"/>
    <cellStyle name="20% - Accent3 2 2 9 2 2 2" xfId="36498"/>
    <cellStyle name="20% - Accent3 2 2 9 2 3" xfId="20341"/>
    <cellStyle name="20% - Accent3 2 2 9 2 3 2" xfId="42280"/>
    <cellStyle name="20% - Accent3 2 2 9 2 4" xfId="30716"/>
    <cellStyle name="20% - Accent3 2 2 9 3" xfId="5885"/>
    <cellStyle name="20% - Accent3 2 2 9 3 2" xfId="27825"/>
    <cellStyle name="20% - Accent3 2 2 9 4" xfId="11667"/>
    <cellStyle name="20% - Accent3 2 2 9 4 2" xfId="33607"/>
    <cellStyle name="20% - Accent3 2 2 9 5" xfId="17450"/>
    <cellStyle name="20% - Accent3 2 2 9 5 2" xfId="39389"/>
    <cellStyle name="20% - Accent3 2 2 9 6" xfId="23232"/>
    <cellStyle name="20% - Accent3 2 3" xfId="113"/>
    <cellStyle name="20% - Accent3 2 3 10" xfId="7634"/>
    <cellStyle name="20% - Accent3 2 3 10 2" xfId="29574"/>
    <cellStyle name="20% - Accent3 2 3 11" xfId="2995"/>
    <cellStyle name="20% - Accent3 2 3 11 2" xfId="24936"/>
    <cellStyle name="20% - Accent3 2 3 12" xfId="10525"/>
    <cellStyle name="20% - Accent3 2 3 12 2" xfId="32465"/>
    <cellStyle name="20% - Accent3 2 3 13" xfId="16308"/>
    <cellStyle name="20% - Accent3 2 3 13 2" xfId="38247"/>
    <cellStyle name="20% - Accent3 2 3 14" xfId="22090"/>
    <cellStyle name="20% - Accent3 2 3 2" xfId="114"/>
    <cellStyle name="20% - Accent3 2 3 2 10" xfId="10526"/>
    <cellStyle name="20% - Accent3 2 3 2 10 2" xfId="32466"/>
    <cellStyle name="20% - Accent3 2 3 2 11" xfId="16309"/>
    <cellStyle name="20% - Accent3 2 3 2 11 2" xfId="38248"/>
    <cellStyle name="20% - Accent3 2 3 2 12" xfId="22091"/>
    <cellStyle name="20% - Accent3 2 3 2 2" xfId="115"/>
    <cellStyle name="20% - Accent3 2 3 2 2 10" xfId="16310"/>
    <cellStyle name="20% - Accent3 2 3 2 2 10 2" xfId="38249"/>
    <cellStyle name="20% - Accent3 2 3 2 2 11" xfId="22092"/>
    <cellStyle name="20% - Accent3 2 3 2 2 2" xfId="116"/>
    <cellStyle name="20% - Accent3 2 3 2 2 2 2" xfId="1853"/>
    <cellStyle name="20% - Accent3 2 3 2 2 2 2 2" xfId="9339"/>
    <cellStyle name="20% - Accent3 2 3 2 2 2 2 2 2" xfId="15121"/>
    <cellStyle name="20% - Accent3 2 3 2 2 2 2 2 2 2" xfId="37061"/>
    <cellStyle name="20% - Accent3 2 3 2 2 2 2 2 3" xfId="20904"/>
    <cellStyle name="20% - Accent3 2 3 2 2 2 2 2 3 2" xfId="42843"/>
    <cellStyle name="20% - Accent3 2 3 2 2 2 2 2 4" xfId="31279"/>
    <cellStyle name="20% - Accent3 2 3 2 2 2 2 3" xfId="6448"/>
    <cellStyle name="20% - Accent3 2 3 2 2 2 2 3 2" xfId="28388"/>
    <cellStyle name="20% - Accent3 2 3 2 2 2 2 4" xfId="12230"/>
    <cellStyle name="20% - Accent3 2 3 2 2 2 2 4 2" xfId="34170"/>
    <cellStyle name="20% - Accent3 2 3 2 2 2 2 5" xfId="18013"/>
    <cellStyle name="20% - Accent3 2 3 2 2 2 2 5 2" xfId="39952"/>
    <cellStyle name="20% - Accent3 2 3 2 2 2 2 6" xfId="23795"/>
    <cellStyle name="20% - Accent3 2 3 2 2 2 3" xfId="4745"/>
    <cellStyle name="20% - Accent3 2 3 2 2 2 3 2" xfId="13419"/>
    <cellStyle name="20% - Accent3 2 3 2 2 2 3 2 2" xfId="35359"/>
    <cellStyle name="20% - Accent3 2 3 2 2 2 3 3" xfId="19202"/>
    <cellStyle name="20% - Accent3 2 3 2 2 2 3 3 2" xfId="41141"/>
    <cellStyle name="20% - Accent3 2 3 2 2 2 3 4" xfId="26686"/>
    <cellStyle name="20% - Accent3 2 3 2 2 2 4" xfId="7637"/>
    <cellStyle name="20% - Accent3 2 3 2 2 2 4 2" xfId="29577"/>
    <cellStyle name="20% - Accent3 2 3 2 2 2 5" xfId="3556"/>
    <cellStyle name="20% - Accent3 2 3 2 2 2 5 2" xfId="25497"/>
    <cellStyle name="20% - Accent3 2 3 2 2 2 6" xfId="10528"/>
    <cellStyle name="20% - Accent3 2 3 2 2 2 6 2" xfId="32468"/>
    <cellStyle name="20% - Accent3 2 3 2 2 2 7" xfId="16311"/>
    <cellStyle name="20% - Accent3 2 3 2 2 2 7 2" xfId="38250"/>
    <cellStyle name="20% - Accent3 2 3 2 2 2 8" xfId="22093"/>
    <cellStyle name="20% - Accent3 2 3 2 2 3" xfId="957"/>
    <cellStyle name="20% - Accent3 2 3 2 2 3 2" xfId="2661"/>
    <cellStyle name="20% - Accent3 2 3 2 2 3 2 2" xfId="10147"/>
    <cellStyle name="20% - Accent3 2 3 2 2 3 2 2 2" xfId="15929"/>
    <cellStyle name="20% - Accent3 2 3 2 2 3 2 2 2 2" xfId="37869"/>
    <cellStyle name="20% - Accent3 2 3 2 2 3 2 2 3" xfId="21712"/>
    <cellStyle name="20% - Accent3 2 3 2 2 3 2 2 3 2" xfId="43651"/>
    <cellStyle name="20% - Accent3 2 3 2 2 3 2 2 4" xfId="32087"/>
    <cellStyle name="20% - Accent3 2 3 2 2 3 2 3" xfId="7256"/>
    <cellStyle name="20% - Accent3 2 3 2 2 3 2 3 2" xfId="29196"/>
    <cellStyle name="20% - Accent3 2 3 2 2 3 2 4" xfId="13038"/>
    <cellStyle name="20% - Accent3 2 3 2 2 3 2 4 2" xfId="34978"/>
    <cellStyle name="20% - Accent3 2 3 2 2 3 2 5" xfId="18821"/>
    <cellStyle name="20% - Accent3 2 3 2 2 3 2 5 2" xfId="40760"/>
    <cellStyle name="20% - Accent3 2 3 2 2 3 2 6" xfId="24603"/>
    <cellStyle name="20% - Accent3 2 3 2 2 3 3" xfId="5553"/>
    <cellStyle name="20% - Accent3 2 3 2 2 3 3 2" xfId="14227"/>
    <cellStyle name="20% - Accent3 2 3 2 2 3 3 2 2" xfId="36167"/>
    <cellStyle name="20% - Accent3 2 3 2 2 3 3 3" xfId="20010"/>
    <cellStyle name="20% - Accent3 2 3 2 2 3 3 3 2" xfId="41949"/>
    <cellStyle name="20% - Accent3 2 3 2 2 3 3 4" xfId="27494"/>
    <cellStyle name="20% - Accent3 2 3 2 2 3 4" xfId="8445"/>
    <cellStyle name="20% - Accent3 2 3 2 2 3 4 2" xfId="30385"/>
    <cellStyle name="20% - Accent3 2 3 2 2 3 5" xfId="4364"/>
    <cellStyle name="20% - Accent3 2 3 2 2 3 5 2" xfId="26305"/>
    <cellStyle name="20% - Accent3 2 3 2 2 3 6" xfId="11336"/>
    <cellStyle name="20% - Accent3 2 3 2 2 3 6 2" xfId="33276"/>
    <cellStyle name="20% - Accent3 2 3 2 2 3 7" xfId="17119"/>
    <cellStyle name="20% - Accent3 2 3 2 2 3 7 2" xfId="39058"/>
    <cellStyle name="20% - Accent3 2 3 2 2 3 8" xfId="22901"/>
    <cellStyle name="20% - Accent3 2 3 2 2 4" xfId="1852"/>
    <cellStyle name="20% - Accent3 2 3 2 2 4 2" xfId="6447"/>
    <cellStyle name="20% - Accent3 2 3 2 2 4 2 2" xfId="15120"/>
    <cellStyle name="20% - Accent3 2 3 2 2 4 2 2 2" xfId="37060"/>
    <cellStyle name="20% - Accent3 2 3 2 2 4 2 3" xfId="20903"/>
    <cellStyle name="20% - Accent3 2 3 2 2 4 2 3 2" xfId="42842"/>
    <cellStyle name="20% - Accent3 2 3 2 2 4 2 4" xfId="28387"/>
    <cellStyle name="20% - Accent3 2 3 2 2 4 3" xfId="9338"/>
    <cellStyle name="20% - Accent3 2 3 2 2 4 3 2" xfId="31278"/>
    <cellStyle name="20% - Accent3 2 3 2 2 4 4" xfId="3555"/>
    <cellStyle name="20% - Accent3 2 3 2 2 4 4 2" xfId="25496"/>
    <cellStyle name="20% - Accent3 2 3 2 2 4 5" xfId="12229"/>
    <cellStyle name="20% - Accent3 2 3 2 2 4 5 2" xfId="34169"/>
    <cellStyle name="20% - Accent3 2 3 2 2 4 6" xfId="18012"/>
    <cellStyle name="20% - Accent3 2 3 2 2 4 6 2" xfId="39951"/>
    <cellStyle name="20% - Accent3 2 3 2 2 4 7" xfId="23794"/>
    <cellStyle name="20% - Accent3 2 3 2 2 5" xfId="1412"/>
    <cellStyle name="20% - Accent3 2 3 2 2 5 2" xfId="8898"/>
    <cellStyle name="20% - Accent3 2 3 2 2 5 2 2" xfId="14680"/>
    <cellStyle name="20% - Accent3 2 3 2 2 5 2 2 2" xfId="36620"/>
    <cellStyle name="20% - Accent3 2 3 2 2 5 2 3" xfId="20463"/>
    <cellStyle name="20% - Accent3 2 3 2 2 5 2 3 2" xfId="42402"/>
    <cellStyle name="20% - Accent3 2 3 2 2 5 2 4" xfId="30838"/>
    <cellStyle name="20% - Accent3 2 3 2 2 5 3" xfId="6007"/>
    <cellStyle name="20% - Accent3 2 3 2 2 5 3 2" xfId="27947"/>
    <cellStyle name="20% - Accent3 2 3 2 2 5 4" xfId="11789"/>
    <cellStyle name="20% - Accent3 2 3 2 2 5 4 2" xfId="33729"/>
    <cellStyle name="20% - Accent3 2 3 2 2 5 5" xfId="17572"/>
    <cellStyle name="20% - Accent3 2 3 2 2 5 5 2" xfId="39511"/>
    <cellStyle name="20% - Accent3 2 3 2 2 5 6" xfId="23354"/>
    <cellStyle name="20% - Accent3 2 3 2 2 6" xfId="4744"/>
    <cellStyle name="20% - Accent3 2 3 2 2 6 2" xfId="13418"/>
    <cellStyle name="20% - Accent3 2 3 2 2 6 2 2" xfId="35358"/>
    <cellStyle name="20% - Accent3 2 3 2 2 6 3" xfId="19201"/>
    <cellStyle name="20% - Accent3 2 3 2 2 6 3 2" xfId="41140"/>
    <cellStyle name="20% - Accent3 2 3 2 2 6 4" xfId="26685"/>
    <cellStyle name="20% - Accent3 2 3 2 2 7" xfId="7636"/>
    <cellStyle name="20% - Accent3 2 3 2 2 7 2" xfId="29576"/>
    <cellStyle name="20% - Accent3 2 3 2 2 8" xfId="3115"/>
    <cellStyle name="20% - Accent3 2 3 2 2 8 2" xfId="25056"/>
    <cellStyle name="20% - Accent3 2 3 2 2 9" xfId="10527"/>
    <cellStyle name="20% - Accent3 2 3 2 2 9 2" xfId="32467"/>
    <cellStyle name="20% - Accent3 2 3 2 3" xfId="117"/>
    <cellStyle name="20% - Accent3 2 3 2 3 2" xfId="1854"/>
    <cellStyle name="20% - Accent3 2 3 2 3 2 2" xfId="9340"/>
    <cellStyle name="20% - Accent3 2 3 2 3 2 2 2" xfId="15122"/>
    <cellStyle name="20% - Accent3 2 3 2 3 2 2 2 2" xfId="37062"/>
    <cellStyle name="20% - Accent3 2 3 2 3 2 2 3" xfId="20905"/>
    <cellStyle name="20% - Accent3 2 3 2 3 2 2 3 2" xfId="42844"/>
    <cellStyle name="20% - Accent3 2 3 2 3 2 2 4" xfId="31280"/>
    <cellStyle name="20% - Accent3 2 3 2 3 2 3" xfId="6449"/>
    <cellStyle name="20% - Accent3 2 3 2 3 2 3 2" xfId="28389"/>
    <cellStyle name="20% - Accent3 2 3 2 3 2 4" xfId="12231"/>
    <cellStyle name="20% - Accent3 2 3 2 3 2 4 2" xfId="34171"/>
    <cellStyle name="20% - Accent3 2 3 2 3 2 5" xfId="18014"/>
    <cellStyle name="20% - Accent3 2 3 2 3 2 5 2" xfId="39953"/>
    <cellStyle name="20% - Accent3 2 3 2 3 2 6" xfId="23796"/>
    <cellStyle name="20% - Accent3 2 3 2 3 3" xfId="4746"/>
    <cellStyle name="20% - Accent3 2 3 2 3 3 2" xfId="13420"/>
    <cellStyle name="20% - Accent3 2 3 2 3 3 2 2" xfId="35360"/>
    <cellStyle name="20% - Accent3 2 3 2 3 3 3" xfId="19203"/>
    <cellStyle name="20% - Accent3 2 3 2 3 3 3 2" xfId="41142"/>
    <cellStyle name="20% - Accent3 2 3 2 3 3 4" xfId="26687"/>
    <cellStyle name="20% - Accent3 2 3 2 3 4" xfId="7638"/>
    <cellStyle name="20% - Accent3 2 3 2 3 4 2" xfId="29578"/>
    <cellStyle name="20% - Accent3 2 3 2 3 5" xfId="3557"/>
    <cellStyle name="20% - Accent3 2 3 2 3 5 2" xfId="25498"/>
    <cellStyle name="20% - Accent3 2 3 2 3 6" xfId="10529"/>
    <cellStyle name="20% - Accent3 2 3 2 3 6 2" xfId="32469"/>
    <cellStyle name="20% - Accent3 2 3 2 3 7" xfId="16312"/>
    <cellStyle name="20% - Accent3 2 3 2 3 7 2" xfId="38251"/>
    <cellStyle name="20% - Accent3 2 3 2 3 8" xfId="22094"/>
    <cellStyle name="20% - Accent3 2 3 2 4" xfId="956"/>
    <cellStyle name="20% - Accent3 2 3 2 4 2" xfId="2660"/>
    <cellStyle name="20% - Accent3 2 3 2 4 2 2" xfId="10146"/>
    <cellStyle name="20% - Accent3 2 3 2 4 2 2 2" xfId="15928"/>
    <cellStyle name="20% - Accent3 2 3 2 4 2 2 2 2" xfId="37868"/>
    <cellStyle name="20% - Accent3 2 3 2 4 2 2 3" xfId="21711"/>
    <cellStyle name="20% - Accent3 2 3 2 4 2 2 3 2" xfId="43650"/>
    <cellStyle name="20% - Accent3 2 3 2 4 2 2 4" xfId="32086"/>
    <cellStyle name="20% - Accent3 2 3 2 4 2 3" xfId="7255"/>
    <cellStyle name="20% - Accent3 2 3 2 4 2 3 2" xfId="29195"/>
    <cellStyle name="20% - Accent3 2 3 2 4 2 4" xfId="13037"/>
    <cellStyle name="20% - Accent3 2 3 2 4 2 4 2" xfId="34977"/>
    <cellStyle name="20% - Accent3 2 3 2 4 2 5" xfId="18820"/>
    <cellStyle name="20% - Accent3 2 3 2 4 2 5 2" xfId="40759"/>
    <cellStyle name="20% - Accent3 2 3 2 4 2 6" xfId="24602"/>
    <cellStyle name="20% - Accent3 2 3 2 4 3" xfId="5552"/>
    <cellStyle name="20% - Accent3 2 3 2 4 3 2" xfId="14226"/>
    <cellStyle name="20% - Accent3 2 3 2 4 3 2 2" xfId="36166"/>
    <cellStyle name="20% - Accent3 2 3 2 4 3 3" xfId="20009"/>
    <cellStyle name="20% - Accent3 2 3 2 4 3 3 2" xfId="41948"/>
    <cellStyle name="20% - Accent3 2 3 2 4 3 4" xfId="27493"/>
    <cellStyle name="20% - Accent3 2 3 2 4 4" xfId="8444"/>
    <cellStyle name="20% - Accent3 2 3 2 4 4 2" xfId="30384"/>
    <cellStyle name="20% - Accent3 2 3 2 4 5" xfId="4363"/>
    <cellStyle name="20% - Accent3 2 3 2 4 5 2" xfId="26304"/>
    <cellStyle name="20% - Accent3 2 3 2 4 6" xfId="11335"/>
    <cellStyle name="20% - Accent3 2 3 2 4 6 2" xfId="33275"/>
    <cellStyle name="20% - Accent3 2 3 2 4 7" xfId="17118"/>
    <cellStyle name="20% - Accent3 2 3 2 4 7 2" xfId="39057"/>
    <cellStyle name="20% - Accent3 2 3 2 4 8" xfId="22900"/>
    <cellStyle name="20% - Accent3 2 3 2 5" xfId="1851"/>
    <cellStyle name="20% - Accent3 2 3 2 5 2" xfId="6446"/>
    <cellStyle name="20% - Accent3 2 3 2 5 2 2" xfId="15119"/>
    <cellStyle name="20% - Accent3 2 3 2 5 2 2 2" xfId="37059"/>
    <cellStyle name="20% - Accent3 2 3 2 5 2 3" xfId="20902"/>
    <cellStyle name="20% - Accent3 2 3 2 5 2 3 2" xfId="42841"/>
    <cellStyle name="20% - Accent3 2 3 2 5 2 4" xfId="28386"/>
    <cellStyle name="20% - Accent3 2 3 2 5 3" xfId="9337"/>
    <cellStyle name="20% - Accent3 2 3 2 5 3 2" xfId="31277"/>
    <cellStyle name="20% - Accent3 2 3 2 5 4" xfId="3554"/>
    <cellStyle name="20% - Accent3 2 3 2 5 4 2" xfId="25495"/>
    <cellStyle name="20% - Accent3 2 3 2 5 5" xfId="12228"/>
    <cellStyle name="20% - Accent3 2 3 2 5 5 2" xfId="34168"/>
    <cellStyle name="20% - Accent3 2 3 2 5 6" xfId="18011"/>
    <cellStyle name="20% - Accent3 2 3 2 5 6 2" xfId="39950"/>
    <cellStyle name="20% - Accent3 2 3 2 5 7" xfId="23793"/>
    <cellStyle name="20% - Accent3 2 3 2 6" xfId="1411"/>
    <cellStyle name="20% - Accent3 2 3 2 6 2" xfId="8897"/>
    <cellStyle name="20% - Accent3 2 3 2 6 2 2" xfId="14679"/>
    <cellStyle name="20% - Accent3 2 3 2 6 2 2 2" xfId="36619"/>
    <cellStyle name="20% - Accent3 2 3 2 6 2 3" xfId="20462"/>
    <cellStyle name="20% - Accent3 2 3 2 6 2 3 2" xfId="42401"/>
    <cellStyle name="20% - Accent3 2 3 2 6 2 4" xfId="30837"/>
    <cellStyle name="20% - Accent3 2 3 2 6 3" xfId="6006"/>
    <cellStyle name="20% - Accent3 2 3 2 6 3 2" xfId="27946"/>
    <cellStyle name="20% - Accent3 2 3 2 6 4" xfId="11788"/>
    <cellStyle name="20% - Accent3 2 3 2 6 4 2" xfId="33728"/>
    <cellStyle name="20% - Accent3 2 3 2 6 5" xfId="17571"/>
    <cellStyle name="20% - Accent3 2 3 2 6 5 2" xfId="39510"/>
    <cellStyle name="20% - Accent3 2 3 2 6 6" xfId="23353"/>
    <cellStyle name="20% - Accent3 2 3 2 7" xfId="4743"/>
    <cellStyle name="20% - Accent3 2 3 2 7 2" xfId="13417"/>
    <cellStyle name="20% - Accent3 2 3 2 7 2 2" xfId="35357"/>
    <cellStyle name="20% - Accent3 2 3 2 7 3" xfId="19200"/>
    <cellStyle name="20% - Accent3 2 3 2 7 3 2" xfId="41139"/>
    <cellStyle name="20% - Accent3 2 3 2 7 4" xfId="26684"/>
    <cellStyle name="20% - Accent3 2 3 2 8" xfId="7635"/>
    <cellStyle name="20% - Accent3 2 3 2 8 2" xfId="29575"/>
    <cellStyle name="20% - Accent3 2 3 2 9" xfId="3114"/>
    <cellStyle name="20% - Accent3 2 3 2 9 2" xfId="25055"/>
    <cellStyle name="20% - Accent3 2 3 3" xfId="118"/>
    <cellStyle name="20% - Accent3 2 3 3 10" xfId="16313"/>
    <cellStyle name="20% - Accent3 2 3 3 10 2" xfId="38252"/>
    <cellStyle name="20% - Accent3 2 3 3 11" xfId="22095"/>
    <cellStyle name="20% - Accent3 2 3 3 2" xfId="119"/>
    <cellStyle name="20% - Accent3 2 3 3 2 2" xfId="1856"/>
    <cellStyle name="20% - Accent3 2 3 3 2 2 2" xfId="9342"/>
    <cellStyle name="20% - Accent3 2 3 3 2 2 2 2" xfId="15124"/>
    <cellStyle name="20% - Accent3 2 3 3 2 2 2 2 2" xfId="37064"/>
    <cellStyle name="20% - Accent3 2 3 3 2 2 2 3" xfId="20907"/>
    <cellStyle name="20% - Accent3 2 3 3 2 2 2 3 2" xfId="42846"/>
    <cellStyle name="20% - Accent3 2 3 3 2 2 2 4" xfId="31282"/>
    <cellStyle name="20% - Accent3 2 3 3 2 2 3" xfId="6451"/>
    <cellStyle name="20% - Accent3 2 3 3 2 2 3 2" xfId="28391"/>
    <cellStyle name="20% - Accent3 2 3 3 2 2 4" xfId="12233"/>
    <cellStyle name="20% - Accent3 2 3 3 2 2 4 2" xfId="34173"/>
    <cellStyle name="20% - Accent3 2 3 3 2 2 5" xfId="18016"/>
    <cellStyle name="20% - Accent3 2 3 3 2 2 5 2" xfId="39955"/>
    <cellStyle name="20% - Accent3 2 3 3 2 2 6" xfId="23798"/>
    <cellStyle name="20% - Accent3 2 3 3 2 3" xfId="4748"/>
    <cellStyle name="20% - Accent3 2 3 3 2 3 2" xfId="13422"/>
    <cellStyle name="20% - Accent3 2 3 3 2 3 2 2" xfId="35362"/>
    <cellStyle name="20% - Accent3 2 3 3 2 3 3" xfId="19205"/>
    <cellStyle name="20% - Accent3 2 3 3 2 3 3 2" xfId="41144"/>
    <cellStyle name="20% - Accent3 2 3 3 2 3 4" xfId="26689"/>
    <cellStyle name="20% - Accent3 2 3 3 2 4" xfId="7640"/>
    <cellStyle name="20% - Accent3 2 3 3 2 4 2" xfId="29580"/>
    <cellStyle name="20% - Accent3 2 3 3 2 5" xfId="3559"/>
    <cellStyle name="20% - Accent3 2 3 3 2 5 2" xfId="25500"/>
    <cellStyle name="20% - Accent3 2 3 3 2 6" xfId="10531"/>
    <cellStyle name="20% - Accent3 2 3 3 2 6 2" xfId="32471"/>
    <cellStyle name="20% - Accent3 2 3 3 2 7" xfId="16314"/>
    <cellStyle name="20% - Accent3 2 3 3 2 7 2" xfId="38253"/>
    <cellStyle name="20% - Accent3 2 3 3 2 8" xfId="22096"/>
    <cellStyle name="20% - Accent3 2 3 3 3" xfId="958"/>
    <cellStyle name="20% - Accent3 2 3 3 3 2" xfId="2662"/>
    <cellStyle name="20% - Accent3 2 3 3 3 2 2" xfId="10148"/>
    <cellStyle name="20% - Accent3 2 3 3 3 2 2 2" xfId="15930"/>
    <cellStyle name="20% - Accent3 2 3 3 3 2 2 2 2" xfId="37870"/>
    <cellStyle name="20% - Accent3 2 3 3 3 2 2 3" xfId="21713"/>
    <cellStyle name="20% - Accent3 2 3 3 3 2 2 3 2" xfId="43652"/>
    <cellStyle name="20% - Accent3 2 3 3 3 2 2 4" xfId="32088"/>
    <cellStyle name="20% - Accent3 2 3 3 3 2 3" xfId="7257"/>
    <cellStyle name="20% - Accent3 2 3 3 3 2 3 2" xfId="29197"/>
    <cellStyle name="20% - Accent3 2 3 3 3 2 4" xfId="13039"/>
    <cellStyle name="20% - Accent3 2 3 3 3 2 4 2" xfId="34979"/>
    <cellStyle name="20% - Accent3 2 3 3 3 2 5" xfId="18822"/>
    <cellStyle name="20% - Accent3 2 3 3 3 2 5 2" xfId="40761"/>
    <cellStyle name="20% - Accent3 2 3 3 3 2 6" xfId="24604"/>
    <cellStyle name="20% - Accent3 2 3 3 3 3" xfId="5554"/>
    <cellStyle name="20% - Accent3 2 3 3 3 3 2" xfId="14228"/>
    <cellStyle name="20% - Accent3 2 3 3 3 3 2 2" xfId="36168"/>
    <cellStyle name="20% - Accent3 2 3 3 3 3 3" xfId="20011"/>
    <cellStyle name="20% - Accent3 2 3 3 3 3 3 2" xfId="41950"/>
    <cellStyle name="20% - Accent3 2 3 3 3 3 4" xfId="27495"/>
    <cellStyle name="20% - Accent3 2 3 3 3 4" xfId="8446"/>
    <cellStyle name="20% - Accent3 2 3 3 3 4 2" xfId="30386"/>
    <cellStyle name="20% - Accent3 2 3 3 3 5" xfId="4365"/>
    <cellStyle name="20% - Accent3 2 3 3 3 5 2" xfId="26306"/>
    <cellStyle name="20% - Accent3 2 3 3 3 6" xfId="11337"/>
    <cellStyle name="20% - Accent3 2 3 3 3 6 2" xfId="33277"/>
    <cellStyle name="20% - Accent3 2 3 3 3 7" xfId="17120"/>
    <cellStyle name="20% - Accent3 2 3 3 3 7 2" xfId="39059"/>
    <cellStyle name="20% - Accent3 2 3 3 3 8" xfId="22902"/>
    <cellStyle name="20% - Accent3 2 3 3 4" xfId="1855"/>
    <cellStyle name="20% - Accent3 2 3 3 4 2" xfId="6450"/>
    <cellStyle name="20% - Accent3 2 3 3 4 2 2" xfId="15123"/>
    <cellStyle name="20% - Accent3 2 3 3 4 2 2 2" xfId="37063"/>
    <cellStyle name="20% - Accent3 2 3 3 4 2 3" xfId="20906"/>
    <cellStyle name="20% - Accent3 2 3 3 4 2 3 2" xfId="42845"/>
    <cellStyle name="20% - Accent3 2 3 3 4 2 4" xfId="28390"/>
    <cellStyle name="20% - Accent3 2 3 3 4 3" xfId="9341"/>
    <cellStyle name="20% - Accent3 2 3 3 4 3 2" xfId="31281"/>
    <cellStyle name="20% - Accent3 2 3 3 4 4" xfId="3558"/>
    <cellStyle name="20% - Accent3 2 3 3 4 4 2" xfId="25499"/>
    <cellStyle name="20% - Accent3 2 3 3 4 5" xfId="12232"/>
    <cellStyle name="20% - Accent3 2 3 3 4 5 2" xfId="34172"/>
    <cellStyle name="20% - Accent3 2 3 3 4 6" xfId="18015"/>
    <cellStyle name="20% - Accent3 2 3 3 4 6 2" xfId="39954"/>
    <cellStyle name="20% - Accent3 2 3 3 4 7" xfId="23797"/>
    <cellStyle name="20% - Accent3 2 3 3 5" xfId="1413"/>
    <cellStyle name="20% - Accent3 2 3 3 5 2" xfId="8899"/>
    <cellStyle name="20% - Accent3 2 3 3 5 2 2" xfId="14681"/>
    <cellStyle name="20% - Accent3 2 3 3 5 2 2 2" xfId="36621"/>
    <cellStyle name="20% - Accent3 2 3 3 5 2 3" xfId="20464"/>
    <cellStyle name="20% - Accent3 2 3 3 5 2 3 2" xfId="42403"/>
    <cellStyle name="20% - Accent3 2 3 3 5 2 4" xfId="30839"/>
    <cellStyle name="20% - Accent3 2 3 3 5 3" xfId="6008"/>
    <cellStyle name="20% - Accent3 2 3 3 5 3 2" xfId="27948"/>
    <cellStyle name="20% - Accent3 2 3 3 5 4" xfId="11790"/>
    <cellStyle name="20% - Accent3 2 3 3 5 4 2" xfId="33730"/>
    <cellStyle name="20% - Accent3 2 3 3 5 5" xfId="17573"/>
    <cellStyle name="20% - Accent3 2 3 3 5 5 2" xfId="39512"/>
    <cellStyle name="20% - Accent3 2 3 3 5 6" xfId="23355"/>
    <cellStyle name="20% - Accent3 2 3 3 6" xfId="4747"/>
    <cellStyle name="20% - Accent3 2 3 3 6 2" xfId="13421"/>
    <cellStyle name="20% - Accent3 2 3 3 6 2 2" xfId="35361"/>
    <cellStyle name="20% - Accent3 2 3 3 6 3" xfId="19204"/>
    <cellStyle name="20% - Accent3 2 3 3 6 3 2" xfId="41143"/>
    <cellStyle name="20% - Accent3 2 3 3 6 4" xfId="26688"/>
    <cellStyle name="20% - Accent3 2 3 3 7" xfId="7639"/>
    <cellStyle name="20% - Accent3 2 3 3 7 2" xfId="29579"/>
    <cellStyle name="20% - Accent3 2 3 3 8" xfId="3116"/>
    <cellStyle name="20% - Accent3 2 3 3 8 2" xfId="25057"/>
    <cellStyle name="20% - Accent3 2 3 3 9" xfId="10530"/>
    <cellStyle name="20% - Accent3 2 3 3 9 2" xfId="32470"/>
    <cellStyle name="20% - Accent3 2 3 4" xfId="120"/>
    <cellStyle name="20% - Accent3 2 3 4 10" xfId="16315"/>
    <cellStyle name="20% - Accent3 2 3 4 10 2" xfId="38254"/>
    <cellStyle name="20% - Accent3 2 3 4 11" xfId="22097"/>
    <cellStyle name="20% - Accent3 2 3 4 2" xfId="121"/>
    <cellStyle name="20% - Accent3 2 3 4 2 2" xfId="1858"/>
    <cellStyle name="20% - Accent3 2 3 4 2 2 2" xfId="9344"/>
    <cellStyle name="20% - Accent3 2 3 4 2 2 2 2" xfId="15126"/>
    <cellStyle name="20% - Accent3 2 3 4 2 2 2 2 2" xfId="37066"/>
    <cellStyle name="20% - Accent3 2 3 4 2 2 2 3" xfId="20909"/>
    <cellStyle name="20% - Accent3 2 3 4 2 2 2 3 2" xfId="42848"/>
    <cellStyle name="20% - Accent3 2 3 4 2 2 2 4" xfId="31284"/>
    <cellStyle name="20% - Accent3 2 3 4 2 2 3" xfId="6453"/>
    <cellStyle name="20% - Accent3 2 3 4 2 2 3 2" xfId="28393"/>
    <cellStyle name="20% - Accent3 2 3 4 2 2 4" xfId="12235"/>
    <cellStyle name="20% - Accent3 2 3 4 2 2 4 2" xfId="34175"/>
    <cellStyle name="20% - Accent3 2 3 4 2 2 5" xfId="18018"/>
    <cellStyle name="20% - Accent3 2 3 4 2 2 5 2" xfId="39957"/>
    <cellStyle name="20% - Accent3 2 3 4 2 2 6" xfId="23800"/>
    <cellStyle name="20% - Accent3 2 3 4 2 3" xfId="4750"/>
    <cellStyle name="20% - Accent3 2 3 4 2 3 2" xfId="13424"/>
    <cellStyle name="20% - Accent3 2 3 4 2 3 2 2" xfId="35364"/>
    <cellStyle name="20% - Accent3 2 3 4 2 3 3" xfId="19207"/>
    <cellStyle name="20% - Accent3 2 3 4 2 3 3 2" xfId="41146"/>
    <cellStyle name="20% - Accent3 2 3 4 2 3 4" xfId="26691"/>
    <cellStyle name="20% - Accent3 2 3 4 2 4" xfId="7642"/>
    <cellStyle name="20% - Accent3 2 3 4 2 4 2" xfId="29582"/>
    <cellStyle name="20% - Accent3 2 3 4 2 5" xfId="3561"/>
    <cellStyle name="20% - Accent3 2 3 4 2 5 2" xfId="25502"/>
    <cellStyle name="20% - Accent3 2 3 4 2 6" xfId="10533"/>
    <cellStyle name="20% - Accent3 2 3 4 2 6 2" xfId="32473"/>
    <cellStyle name="20% - Accent3 2 3 4 2 7" xfId="16316"/>
    <cellStyle name="20% - Accent3 2 3 4 2 7 2" xfId="38255"/>
    <cellStyle name="20% - Accent3 2 3 4 2 8" xfId="22098"/>
    <cellStyle name="20% - Accent3 2 3 4 3" xfId="959"/>
    <cellStyle name="20% - Accent3 2 3 4 3 2" xfId="2663"/>
    <cellStyle name="20% - Accent3 2 3 4 3 2 2" xfId="10149"/>
    <cellStyle name="20% - Accent3 2 3 4 3 2 2 2" xfId="15931"/>
    <cellStyle name="20% - Accent3 2 3 4 3 2 2 2 2" xfId="37871"/>
    <cellStyle name="20% - Accent3 2 3 4 3 2 2 3" xfId="21714"/>
    <cellStyle name="20% - Accent3 2 3 4 3 2 2 3 2" xfId="43653"/>
    <cellStyle name="20% - Accent3 2 3 4 3 2 2 4" xfId="32089"/>
    <cellStyle name="20% - Accent3 2 3 4 3 2 3" xfId="7258"/>
    <cellStyle name="20% - Accent3 2 3 4 3 2 3 2" xfId="29198"/>
    <cellStyle name="20% - Accent3 2 3 4 3 2 4" xfId="13040"/>
    <cellStyle name="20% - Accent3 2 3 4 3 2 4 2" xfId="34980"/>
    <cellStyle name="20% - Accent3 2 3 4 3 2 5" xfId="18823"/>
    <cellStyle name="20% - Accent3 2 3 4 3 2 5 2" xfId="40762"/>
    <cellStyle name="20% - Accent3 2 3 4 3 2 6" xfId="24605"/>
    <cellStyle name="20% - Accent3 2 3 4 3 3" xfId="5555"/>
    <cellStyle name="20% - Accent3 2 3 4 3 3 2" xfId="14229"/>
    <cellStyle name="20% - Accent3 2 3 4 3 3 2 2" xfId="36169"/>
    <cellStyle name="20% - Accent3 2 3 4 3 3 3" xfId="20012"/>
    <cellStyle name="20% - Accent3 2 3 4 3 3 3 2" xfId="41951"/>
    <cellStyle name="20% - Accent3 2 3 4 3 3 4" xfId="27496"/>
    <cellStyle name="20% - Accent3 2 3 4 3 4" xfId="8447"/>
    <cellStyle name="20% - Accent3 2 3 4 3 4 2" xfId="30387"/>
    <cellStyle name="20% - Accent3 2 3 4 3 5" xfId="4366"/>
    <cellStyle name="20% - Accent3 2 3 4 3 5 2" xfId="26307"/>
    <cellStyle name="20% - Accent3 2 3 4 3 6" xfId="11338"/>
    <cellStyle name="20% - Accent3 2 3 4 3 6 2" xfId="33278"/>
    <cellStyle name="20% - Accent3 2 3 4 3 7" xfId="17121"/>
    <cellStyle name="20% - Accent3 2 3 4 3 7 2" xfId="39060"/>
    <cellStyle name="20% - Accent3 2 3 4 3 8" xfId="22903"/>
    <cellStyle name="20% - Accent3 2 3 4 4" xfId="1857"/>
    <cellStyle name="20% - Accent3 2 3 4 4 2" xfId="6452"/>
    <cellStyle name="20% - Accent3 2 3 4 4 2 2" xfId="15125"/>
    <cellStyle name="20% - Accent3 2 3 4 4 2 2 2" xfId="37065"/>
    <cellStyle name="20% - Accent3 2 3 4 4 2 3" xfId="20908"/>
    <cellStyle name="20% - Accent3 2 3 4 4 2 3 2" xfId="42847"/>
    <cellStyle name="20% - Accent3 2 3 4 4 2 4" xfId="28392"/>
    <cellStyle name="20% - Accent3 2 3 4 4 3" xfId="9343"/>
    <cellStyle name="20% - Accent3 2 3 4 4 3 2" xfId="31283"/>
    <cellStyle name="20% - Accent3 2 3 4 4 4" xfId="3560"/>
    <cellStyle name="20% - Accent3 2 3 4 4 4 2" xfId="25501"/>
    <cellStyle name="20% - Accent3 2 3 4 4 5" xfId="12234"/>
    <cellStyle name="20% - Accent3 2 3 4 4 5 2" xfId="34174"/>
    <cellStyle name="20% - Accent3 2 3 4 4 6" xfId="18017"/>
    <cellStyle name="20% - Accent3 2 3 4 4 6 2" xfId="39956"/>
    <cellStyle name="20% - Accent3 2 3 4 4 7" xfId="23799"/>
    <cellStyle name="20% - Accent3 2 3 4 5" xfId="1414"/>
    <cellStyle name="20% - Accent3 2 3 4 5 2" xfId="8900"/>
    <cellStyle name="20% - Accent3 2 3 4 5 2 2" xfId="14682"/>
    <cellStyle name="20% - Accent3 2 3 4 5 2 2 2" xfId="36622"/>
    <cellStyle name="20% - Accent3 2 3 4 5 2 3" xfId="20465"/>
    <cellStyle name="20% - Accent3 2 3 4 5 2 3 2" xfId="42404"/>
    <cellStyle name="20% - Accent3 2 3 4 5 2 4" xfId="30840"/>
    <cellStyle name="20% - Accent3 2 3 4 5 3" xfId="6009"/>
    <cellStyle name="20% - Accent3 2 3 4 5 3 2" xfId="27949"/>
    <cellStyle name="20% - Accent3 2 3 4 5 4" xfId="11791"/>
    <cellStyle name="20% - Accent3 2 3 4 5 4 2" xfId="33731"/>
    <cellStyle name="20% - Accent3 2 3 4 5 5" xfId="17574"/>
    <cellStyle name="20% - Accent3 2 3 4 5 5 2" xfId="39513"/>
    <cellStyle name="20% - Accent3 2 3 4 5 6" xfId="23356"/>
    <cellStyle name="20% - Accent3 2 3 4 6" xfId="4749"/>
    <cellStyle name="20% - Accent3 2 3 4 6 2" xfId="13423"/>
    <cellStyle name="20% - Accent3 2 3 4 6 2 2" xfId="35363"/>
    <cellStyle name="20% - Accent3 2 3 4 6 3" xfId="19206"/>
    <cellStyle name="20% - Accent3 2 3 4 6 3 2" xfId="41145"/>
    <cellStyle name="20% - Accent3 2 3 4 6 4" xfId="26690"/>
    <cellStyle name="20% - Accent3 2 3 4 7" xfId="7641"/>
    <cellStyle name="20% - Accent3 2 3 4 7 2" xfId="29581"/>
    <cellStyle name="20% - Accent3 2 3 4 8" xfId="3117"/>
    <cellStyle name="20% - Accent3 2 3 4 8 2" xfId="25058"/>
    <cellStyle name="20% - Accent3 2 3 4 9" xfId="10532"/>
    <cellStyle name="20% - Accent3 2 3 4 9 2" xfId="32472"/>
    <cellStyle name="20% - Accent3 2 3 5" xfId="122"/>
    <cellStyle name="20% - Accent3 2 3 5 2" xfId="1859"/>
    <cellStyle name="20% - Accent3 2 3 5 2 2" xfId="6454"/>
    <cellStyle name="20% - Accent3 2 3 5 2 2 2" xfId="15127"/>
    <cellStyle name="20% - Accent3 2 3 5 2 2 2 2" xfId="37067"/>
    <cellStyle name="20% - Accent3 2 3 5 2 2 3" xfId="20910"/>
    <cellStyle name="20% - Accent3 2 3 5 2 2 3 2" xfId="42849"/>
    <cellStyle name="20% - Accent3 2 3 5 2 2 4" xfId="28394"/>
    <cellStyle name="20% - Accent3 2 3 5 2 3" xfId="9345"/>
    <cellStyle name="20% - Accent3 2 3 5 2 3 2" xfId="31285"/>
    <cellStyle name="20% - Accent3 2 3 5 2 4" xfId="3562"/>
    <cellStyle name="20% - Accent3 2 3 5 2 4 2" xfId="25503"/>
    <cellStyle name="20% - Accent3 2 3 5 2 5" xfId="12236"/>
    <cellStyle name="20% - Accent3 2 3 5 2 5 2" xfId="34176"/>
    <cellStyle name="20% - Accent3 2 3 5 2 6" xfId="18019"/>
    <cellStyle name="20% - Accent3 2 3 5 2 6 2" xfId="39958"/>
    <cellStyle name="20% - Accent3 2 3 5 2 7" xfId="23801"/>
    <cellStyle name="20% - Accent3 2 3 5 3" xfId="1410"/>
    <cellStyle name="20% - Accent3 2 3 5 3 2" xfId="8896"/>
    <cellStyle name="20% - Accent3 2 3 5 3 2 2" xfId="14678"/>
    <cellStyle name="20% - Accent3 2 3 5 3 2 2 2" xfId="36618"/>
    <cellStyle name="20% - Accent3 2 3 5 3 2 3" xfId="20461"/>
    <cellStyle name="20% - Accent3 2 3 5 3 2 3 2" xfId="42400"/>
    <cellStyle name="20% - Accent3 2 3 5 3 2 4" xfId="30836"/>
    <cellStyle name="20% - Accent3 2 3 5 3 3" xfId="6005"/>
    <cellStyle name="20% - Accent3 2 3 5 3 3 2" xfId="27945"/>
    <cellStyle name="20% - Accent3 2 3 5 3 4" xfId="11787"/>
    <cellStyle name="20% - Accent3 2 3 5 3 4 2" xfId="33727"/>
    <cellStyle name="20% - Accent3 2 3 5 3 5" xfId="17570"/>
    <cellStyle name="20% - Accent3 2 3 5 3 5 2" xfId="39509"/>
    <cellStyle name="20% - Accent3 2 3 5 3 6" xfId="23352"/>
    <cellStyle name="20% - Accent3 2 3 5 4" xfId="4751"/>
    <cellStyle name="20% - Accent3 2 3 5 4 2" xfId="13425"/>
    <cellStyle name="20% - Accent3 2 3 5 4 2 2" xfId="35365"/>
    <cellStyle name="20% - Accent3 2 3 5 4 3" xfId="19208"/>
    <cellStyle name="20% - Accent3 2 3 5 4 3 2" xfId="41147"/>
    <cellStyle name="20% - Accent3 2 3 5 4 4" xfId="26692"/>
    <cellStyle name="20% - Accent3 2 3 5 5" xfId="7643"/>
    <cellStyle name="20% - Accent3 2 3 5 5 2" xfId="29583"/>
    <cellStyle name="20% - Accent3 2 3 5 6" xfId="3113"/>
    <cellStyle name="20% - Accent3 2 3 5 6 2" xfId="25054"/>
    <cellStyle name="20% - Accent3 2 3 5 7" xfId="10534"/>
    <cellStyle name="20% - Accent3 2 3 5 7 2" xfId="32474"/>
    <cellStyle name="20% - Accent3 2 3 5 8" xfId="16317"/>
    <cellStyle name="20% - Accent3 2 3 5 8 2" xfId="38256"/>
    <cellStyle name="20% - Accent3 2 3 5 9" xfId="22099"/>
    <cellStyle name="20% - Accent3 2 3 6" xfId="882"/>
    <cellStyle name="20% - Accent3 2 3 6 2" xfId="2588"/>
    <cellStyle name="20% - Accent3 2 3 6 2 2" xfId="10074"/>
    <cellStyle name="20% - Accent3 2 3 6 2 2 2" xfId="15856"/>
    <cellStyle name="20% - Accent3 2 3 6 2 2 2 2" xfId="37796"/>
    <cellStyle name="20% - Accent3 2 3 6 2 2 3" xfId="21639"/>
    <cellStyle name="20% - Accent3 2 3 6 2 2 3 2" xfId="43578"/>
    <cellStyle name="20% - Accent3 2 3 6 2 2 4" xfId="32014"/>
    <cellStyle name="20% - Accent3 2 3 6 2 3" xfId="7183"/>
    <cellStyle name="20% - Accent3 2 3 6 2 3 2" xfId="29123"/>
    <cellStyle name="20% - Accent3 2 3 6 2 4" xfId="12965"/>
    <cellStyle name="20% - Accent3 2 3 6 2 4 2" xfId="34905"/>
    <cellStyle name="20% - Accent3 2 3 6 2 5" xfId="18748"/>
    <cellStyle name="20% - Accent3 2 3 6 2 5 2" xfId="40687"/>
    <cellStyle name="20% - Accent3 2 3 6 2 6" xfId="24530"/>
    <cellStyle name="20% - Accent3 2 3 6 3" xfId="5480"/>
    <cellStyle name="20% - Accent3 2 3 6 3 2" xfId="14154"/>
    <cellStyle name="20% - Accent3 2 3 6 3 2 2" xfId="36094"/>
    <cellStyle name="20% - Accent3 2 3 6 3 3" xfId="19937"/>
    <cellStyle name="20% - Accent3 2 3 6 3 3 2" xfId="41876"/>
    <cellStyle name="20% - Accent3 2 3 6 3 4" xfId="27421"/>
    <cellStyle name="20% - Accent3 2 3 6 4" xfId="8372"/>
    <cellStyle name="20% - Accent3 2 3 6 4 2" xfId="30312"/>
    <cellStyle name="20% - Accent3 2 3 6 5" xfId="4291"/>
    <cellStyle name="20% - Accent3 2 3 6 5 2" xfId="26232"/>
    <cellStyle name="20% - Accent3 2 3 6 6" xfId="11263"/>
    <cellStyle name="20% - Accent3 2 3 6 6 2" xfId="33203"/>
    <cellStyle name="20% - Accent3 2 3 6 7" xfId="17046"/>
    <cellStyle name="20% - Accent3 2 3 6 7 2" xfId="38985"/>
    <cellStyle name="20% - Accent3 2 3 6 8" xfId="22828"/>
    <cellStyle name="20% - Accent3 2 3 7" xfId="1850"/>
    <cellStyle name="20% - Accent3 2 3 7 2" xfId="6445"/>
    <cellStyle name="20% - Accent3 2 3 7 2 2" xfId="15118"/>
    <cellStyle name="20% - Accent3 2 3 7 2 2 2" xfId="37058"/>
    <cellStyle name="20% - Accent3 2 3 7 2 3" xfId="20901"/>
    <cellStyle name="20% - Accent3 2 3 7 2 3 2" xfId="42840"/>
    <cellStyle name="20% - Accent3 2 3 7 2 4" xfId="28385"/>
    <cellStyle name="20% - Accent3 2 3 7 3" xfId="9336"/>
    <cellStyle name="20% - Accent3 2 3 7 3 2" xfId="31276"/>
    <cellStyle name="20% - Accent3 2 3 7 4" xfId="3553"/>
    <cellStyle name="20% - Accent3 2 3 7 4 2" xfId="25494"/>
    <cellStyle name="20% - Accent3 2 3 7 5" xfId="12227"/>
    <cellStyle name="20% - Accent3 2 3 7 5 2" xfId="34167"/>
    <cellStyle name="20% - Accent3 2 3 7 6" xfId="18010"/>
    <cellStyle name="20% - Accent3 2 3 7 6 2" xfId="39949"/>
    <cellStyle name="20% - Accent3 2 3 7 7" xfId="23792"/>
    <cellStyle name="20% - Accent3 2 3 8" xfId="1292"/>
    <cellStyle name="20% - Accent3 2 3 8 2" xfId="8778"/>
    <cellStyle name="20% - Accent3 2 3 8 2 2" xfId="14560"/>
    <cellStyle name="20% - Accent3 2 3 8 2 2 2" xfId="36500"/>
    <cellStyle name="20% - Accent3 2 3 8 2 3" xfId="20343"/>
    <cellStyle name="20% - Accent3 2 3 8 2 3 2" xfId="42282"/>
    <cellStyle name="20% - Accent3 2 3 8 2 4" xfId="30718"/>
    <cellStyle name="20% - Accent3 2 3 8 3" xfId="5887"/>
    <cellStyle name="20% - Accent3 2 3 8 3 2" xfId="27827"/>
    <cellStyle name="20% - Accent3 2 3 8 4" xfId="11669"/>
    <cellStyle name="20% - Accent3 2 3 8 4 2" xfId="33609"/>
    <cellStyle name="20% - Accent3 2 3 8 5" xfId="17452"/>
    <cellStyle name="20% - Accent3 2 3 8 5 2" xfId="39391"/>
    <cellStyle name="20% - Accent3 2 3 8 6" xfId="23234"/>
    <cellStyle name="20% - Accent3 2 3 9" xfId="4742"/>
    <cellStyle name="20% - Accent3 2 3 9 2" xfId="13416"/>
    <cellStyle name="20% - Accent3 2 3 9 2 2" xfId="35356"/>
    <cellStyle name="20% - Accent3 2 3 9 3" xfId="19199"/>
    <cellStyle name="20% - Accent3 2 3 9 3 2" xfId="41138"/>
    <cellStyle name="20% - Accent3 2 3 9 4" xfId="26683"/>
    <cellStyle name="20% - Accent3 2 4" xfId="123"/>
    <cellStyle name="20% - Accent3 2 4 10" xfId="10535"/>
    <cellStyle name="20% - Accent3 2 4 10 2" xfId="32475"/>
    <cellStyle name="20% - Accent3 2 4 11" xfId="16318"/>
    <cellStyle name="20% - Accent3 2 4 11 2" xfId="38257"/>
    <cellStyle name="20% - Accent3 2 4 12" xfId="22100"/>
    <cellStyle name="20% - Accent3 2 4 2" xfId="124"/>
    <cellStyle name="20% - Accent3 2 4 2 10" xfId="16319"/>
    <cellStyle name="20% - Accent3 2 4 2 10 2" xfId="38258"/>
    <cellStyle name="20% - Accent3 2 4 2 11" xfId="22101"/>
    <cellStyle name="20% - Accent3 2 4 2 2" xfId="125"/>
    <cellStyle name="20% - Accent3 2 4 2 2 2" xfId="1862"/>
    <cellStyle name="20% - Accent3 2 4 2 2 2 2" xfId="9348"/>
    <cellStyle name="20% - Accent3 2 4 2 2 2 2 2" xfId="15130"/>
    <cellStyle name="20% - Accent3 2 4 2 2 2 2 2 2" xfId="37070"/>
    <cellStyle name="20% - Accent3 2 4 2 2 2 2 3" xfId="20913"/>
    <cellStyle name="20% - Accent3 2 4 2 2 2 2 3 2" xfId="42852"/>
    <cellStyle name="20% - Accent3 2 4 2 2 2 2 4" xfId="31288"/>
    <cellStyle name="20% - Accent3 2 4 2 2 2 3" xfId="6457"/>
    <cellStyle name="20% - Accent3 2 4 2 2 2 3 2" xfId="28397"/>
    <cellStyle name="20% - Accent3 2 4 2 2 2 4" xfId="12239"/>
    <cellStyle name="20% - Accent3 2 4 2 2 2 4 2" xfId="34179"/>
    <cellStyle name="20% - Accent3 2 4 2 2 2 5" xfId="18022"/>
    <cellStyle name="20% - Accent3 2 4 2 2 2 5 2" xfId="39961"/>
    <cellStyle name="20% - Accent3 2 4 2 2 2 6" xfId="23804"/>
    <cellStyle name="20% - Accent3 2 4 2 2 3" xfId="4754"/>
    <cellStyle name="20% - Accent3 2 4 2 2 3 2" xfId="13428"/>
    <cellStyle name="20% - Accent3 2 4 2 2 3 2 2" xfId="35368"/>
    <cellStyle name="20% - Accent3 2 4 2 2 3 3" xfId="19211"/>
    <cellStyle name="20% - Accent3 2 4 2 2 3 3 2" xfId="41150"/>
    <cellStyle name="20% - Accent3 2 4 2 2 3 4" xfId="26695"/>
    <cellStyle name="20% - Accent3 2 4 2 2 4" xfId="7646"/>
    <cellStyle name="20% - Accent3 2 4 2 2 4 2" xfId="29586"/>
    <cellStyle name="20% - Accent3 2 4 2 2 5" xfId="3565"/>
    <cellStyle name="20% - Accent3 2 4 2 2 5 2" xfId="25506"/>
    <cellStyle name="20% - Accent3 2 4 2 2 6" xfId="10537"/>
    <cellStyle name="20% - Accent3 2 4 2 2 6 2" xfId="32477"/>
    <cellStyle name="20% - Accent3 2 4 2 2 7" xfId="16320"/>
    <cellStyle name="20% - Accent3 2 4 2 2 7 2" xfId="38259"/>
    <cellStyle name="20% - Accent3 2 4 2 2 8" xfId="22102"/>
    <cellStyle name="20% - Accent3 2 4 2 3" xfId="961"/>
    <cellStyle name="20% - Accent3 2 4 2 3 2" xfId="2665"/>
    <cellStyle name="20% - Accent3 2 4 2 3 2 2" xfId="10151"/>
    <cellStyle name="20% - Accent3 2 4 2 3 2 2 2" xfId="15933"/>
    <cellStyle name="20% - Accent3 2 4 2 3 2 2 2 2" xfId="37873"/>
    <cellStyle name="20% - Accent3 2 4 2 3 2 2 3" xfId="21716"/>
    <cellStyle name="20% - Accent3 2 4 2 3 2 2 3 2" xfId="43655"/>
    <cellStyle name="20% - Accent3 2 4 2 3 2 2 4" xfId="32091"/>
    <cellStyle name="20% - Accent3 2 4 2 3 2 3" xfId="7260"/>
    <cellStyle name="20% - Accent3 2 4 2 3 2 3 2" xfId="29200"/>
    <cellStyle name="20% - Accent3 2 4 2 3 2 4" xfId="13042"/>
    <cellStyle name="20% - Accent3 2 4 2 3 2 4 2" xfId="34982"/>
    <cellStyle name="20% - Accent3 2 4 2 3 2 5" xfId="18825"/>
    <cellStyle name="20% - Accent3 2 4 2 3 2 5 2" xfId="40764"/>
    <cellStyle name="20% - Accent3 2 4 2 3 2 6" xfId="24607"/>
    <cellStyle name="20% - Accent3 2 4 2 3 3" xfId="5557"/>
    <cellStyle name="20% - Accent3 2 4 2 3 3 2" xfId="14231"/>
    <cellStyle name="20% - Accent3 2 4 2 3 3 2 2" xfId="36171"/>
    <cellStyle name="20% - Accent3 2 4 2 3 3 3" xfId="20014"/>
    <cellStyle name="20% - Accent3 2 4 2 3 3 3 2" xfId="41953"/>
    <cellStyle name="20% - Accent3 2 4 2 3 3 4" xfId="27498"/>
    <cellStyle name="20% - Accent3 2 4 2 3 4" xfId="8449"/>
    <cellStyle name="20% - Accent3 2 4 2 3 4 2" xfId="30389"/>
    <cellStyle name="20% - Accent3 2 4 2 3 5" xfId="4368"/>
    <cellStyle name="20% - Accent3 2 4 2 3 5 2" xfId="26309"/>
    <cellStyle name="20% - Accent3 2 4 2 3 6" xfId="11340"/>
    <cellStyle name="20% - Accent3 2 4 2 3 6 2" xfId="33280"/>
    <cellStyle name="20% - Accent3 2 4 2 3 7" xfId="17123"/>
    <cellStyle name="20% - Accent3 2 4 2 3 7 2" xfId="39062"/>
    <cellStyle name="20% - Accent3 2 4 2 3 8" xfId="22905"/>
    <cellStyle name="20% - Accent3 2 4 2 4" xfId="1861"/>
    <cellStyle name="20% - Accent3 2 4 2 4 2" xfId="6456"/>
    <cellStyle name="20% - Accent3 2 4 2 4 2 2" xfId="15129"/>
    <cellStyle name="20% - Accent3 2 4 2 4 2 2 2" xfId="37069"/>
    <cellStyle name="20% - Accent3 2 4 2 4 2 3" xfId="20912"/>
    <cellStyle name="20% - Accent3 2 4 2 4 2 3 2" xfId="42851"/>
    <cellStyle name="20% - Accent3 2 4 2 4 2 4" xfId="28396"/>
    <cellStyle name="20% - Accent3 2 4 2 4 3" xfId="9347"/>
    <cellStyle name="20% - Accent3 2 4 2 4 3 2" xfId="31287"/>
    <cellStyle name="20% - Accent3 2 4 2 4 4" xfId="3564"/>
    <cellStyle name="20% - Accent3 2 4 2 4 4 2" xfId="25505"/>
    <cellStyle name="20% - Accent3 2 4 2 4 5" xfId="12238"/>
    <cellStyle name="20% - Accent3 2 4 2 4 5 2" xfId="34178"/>
    <cellStyle name="20% - Accent3 2 4 2 4 6" xfId="18021"/>
    <cellStyle name="20% - Accent3 2 4 2 4 6 2" xfId="39960"/>
    <cellStyle name="20% - Accent3 2 4 2 4 7" xfId="23803"/>
    <cellStyle name="20% - Accent3 2 4 2 5" xfId="1416"/>
    <cellStyle name="20% - Accent3 2 4 2 5 2" xfId="8902"/>
    <cellStyle name="20% - Accent3 2 4 2 5 2 2" xfId="14684"/>
    <cellStyle name="20% - Accent3 2 4 2 5 2 2 2" xfId="36624"/>
    <cellStyle name="20% - Accent3 2 4 2 5 2 3" xfId="20467"/>
    <cellStyle name="20% - Accent3 2 4 2 5 2 3 2" xfId="42406"/>
    <cellStyle name="20% - Accent3 2 4 2 5 2 4" xfId="30842"/>
    <cellStyle name="20% - Accent3 2 4 2 5 3" xfId="6011"/>
    <cellStyle name="20% - Accent3 2 4 2 5 3 2" xfId="27951"/>
    <cellStyle name="20% - Accent3 2 4 2 5 4" xfId="11793"/>
    <cellStyle name="20% - Accent3 2 4 2 5 4 2" xfId="33733"/>
    <cellStyle name="20% - Accent3 2 4 2 5 5" xfId="17576"/>
    <cellStyle name="20% - Accent3 2 4 2 5 5 2" xfId="39515"/>
    <cellStyle name="20% - Accent3 2 4 2 5 6" xfId="23358"/>
    <cellStyle name="20% - Accent3 2 4 2 6" xfId="4753"/>
    <cellStyle name="20% - Accent3 2 4 2 6 2" xfId="13427"/>
    <cellStyle name="20% - Accent3 2 4 2 6 2 2" xfId="35367"/>
    <cellStyle name="20% - Accent3 2 4 2 6 3" xfId="19210"/>
    <cellStyle name="20% - Accent3 2 4 2 6 3 2" xfId="41149"/>
    <cellStyle name="20% - Accent3 2 4 2 6 4" xfId="26694"/>
    <cellStyle name="20% - Accent3 2 4 2 7" xfId="7645"/>
    <cellStyle name="20% - Accent3 2 4 2 7 2" xfId="29585"/>
    <cellStyle name="20% - Accent3 2 4 2 8" xfId="3119"/>
    <cellStyle name="20% - Accent3 2 4 2 8 2" xfId="25060"/>
    <cellStyle name="20% - Accent3 2 4 2 9" xfId="10536"/>
    <cellStyle name="20% - Accent3 2 4 2 9 2" xfId="32476"/>
    <cellStyle name="20% - Accent3 2 4 3" xfId="126"/>
    <cellStyle name="20% - Accent3 2 4 3 2" xfId="1863"/>
    <cellStyle name="20% - Accent3 2 4 3 2 2" xfId="6458"/>
    <cellStyle name="20% - Accent3 2 4 3 2 2 2" xfId="15131"/>
    <cellStyle name="20% - Accent3 2 4 3 2 2 2 2" xfId="37071"/>
    <cellStyle name="20% - Accent3 2 4 3 2 2 3" xfId="20914"/>
    <cellStyle name="20% - Accent3 2 4 3 2 2 3 2" xfId="42853"/>
    <cellStyle name="20% - Accent3 2 4 3 2 2 4" xfId="28398"/>
    <cellStyle name="20% - Accent3 2 4 3 2 3" xfId="9349"/>
    <cellStyle name="20% - Accent3 2 4 3 2 3 2" xfId="31289"/>
    <cellStyle name="20% - Accent3 2 4 3 2 4" xfId="3566"/>
    <cellStyle name="20% - Accent3 2 4 3 2 4 2" xfId="25507"/>
    <cellStyle name="20% - Accent3 2 4 3 2 5" xfId="12240"/>
    <cellStyle name="20% - Accent3 2 4 3 2 5 2" xfId="34180"/>
    <cellStyle name="20% - Accent3 2 4 3 2 6" xfId="18023"/>
    <cellStyle name="20% - Accent3 2 4 3 2 6 2" xfId="39962"/>
    <cellStyle name="20% - Accent3 2 4 3 2 7" xfId="23805"/>
    <cellStyle name="20% - Accent3 2 4 3 3" xfId="1415"/>
    <cellStyle name="20% - Accent3 2 4 3 3 2" xfId="8901"/>
    <cellStyle name="20% - Accent3 2 4 3 3 2 2" xfId="14683"/>
    <cellStyle name="20% - Accent3 2 4 3 3 2 2 2" xfId="36623"/>
    <cellStyle name="20% - Accent3 2 4 3 3 2 3" xfId="20466"/>
    <cellStyle name="20% - Accent3 2 4 3 3 2 3 2" xfId="42405"/>
    <cellStyle name="20% - Accent3 2 4 3 3 2 4" xfId="30841"/>
    <cellStyle name="20% - Accent3 2 4 3 3 3" xfId="6010"/>
    <cellStyle name="20% - Accent3 2 4 3 3 3 2" xfId="27950"/>
    <cellStyle name="20% - Accent3 2 4 3 3 4" xfId="11792"/>
    <cellStyle name="20% - Accent3 2 4 3 3 4 2" xfId="33732"/>
    <cellStyle name="20% - Accent3 2 4 3 3 5" xfId="17575"/>
    <cellStyle name="20% - Accent3 2 4 3 3 5 2" xfId="39514"/>
    <cellStyle name="20% - Accent3 2 4 3 3 6" xfId="23357"/>
    <cellStyle name="20% - Accent3 2 4 3 4" xfId="4755"/>
    <cellStyle name="20% - Accent3 2 4 3 4 2" xfId="13429"/>
    <cellStyle name="20% - Accent3 2 4 3 4 2 2" xfId="35369"/>
    <cellStyle name="20% - Accent3 2 4 3 4 3" xfId="19212"/>
    <cellStyle name="20% - Accent3 2 4 3 4 3 2" xfId="41151"/>
    <cellStyle name="20% - Accent3 2 4 3 4 4" xfId="26696"/>
    <cellStyle name="20% - Accent3 2 4 3 5" xfId="7647"/>
    <cellStyle name="20% - Accent3 2 4 3 5 2" xfId="29587"/>
    <cellStyle name="20% - Accent3 2 4 3 6" xfId="3118"/>
    <cellStyle name="20% - Accent3 2 4 3 6 2" xfId="25059"/>
    <cellStyle name="20% - Accent3 2 4 3 7" xfId="10538"/>
    <cellStyle name="20% - Accent3 2 4 3 7 2" xfId="32478"/>
    <cellStyle name="20% - Accent3 2 4 3 8" xfId="16321"/>
    <cellStyle name="20% - Accent3 2 4 3 8 2" xfId="38260"/>
    <cellStyle name="20% - Accent3 2 4 3 9" xfId="22103"/>
    <cellStyle name="20% - Accent3 2 4 4" xfId="960"/>
    <cellStyle name="20% - Accent3 2 4 4 2" xfId="2664"/>
    <cellStyle name="20% - Accent3 2 4 4 2 2" xfId="10150"/>
    <cellStyle name="20% - Accent3 2 4 4 2 2 2" xfId="15932"/>
    <cellStyle name="20% - Accent3 2 4 4 2 2 2 2" xfId="37872"/>
    <cellStyle name="20% - Accent3 2 4 4 2 2 3" xfId="21715"/>
    <cellStyle name="20% - Accent3 2 4 4 2 2 3 2" xfId="43654"/>
    <cellStyle name="20% - Accent3 2 4 4 2 2 4" xfId="32090"/>
    <cellStyle name="20% - Accent3 2 4 4 2 3" xfId="7259"/>
    <cellStyle name="20% - Accent3 2 4 4 2 3 2" xfId="29199"/>
    <cellStyle name="20% - Accent3 2 4 4 2 4" xfId="13041"/>
    <cellStyle name="20% - Accent3 2 4 4 2 4 2" xfId="34981"/>
    <cellStyle name="20% - Accent3 2 4 4 2 5" xfId="18824"/>
    <cellStyle name="20% - Accent3 2 4 4 2 5 2" xfId="40763"/>
    <cellStyle name="20% - Accent3 2 4 4 2 6" xfId="24606"/>
    <cellStyle name="20% - Accent3 2 4 4 3" xfId="5556"/>
    <cellStyle name="20% - Accent3 2 4 4 3 2" xfId="14230"/>
    <cellStyle name="20% - Accent3 2 4 4 3 2 2" xfId="36170"/>
    <cellStyle name="20% - Accent3 2 4 4 3 3" xfId="20013"/>
    <cellStyle name="20% - Accent3 2 4 4 3 3 2" xfId="41952"/>
    <cellStyle name="20% - Accent3 2 4 4 3 4" xfId="27497"/>
    <cellStyle name="20% - Accent3 2 4 4 4" xfId="8448"/>
    <cellStyle name="20% - Accent3 2 4 4 4 2" xfId="30388"/>
    <cellStyle name="20% - Accent3 2 4 4 5" xfId="4367"/>
    <cellStyle name="20% - Accent3 2 4 4 5 2" xfId="26308"/>
    <cellStyle name="20% - Accent3 2 4 4 6" xfId="11339"/>
    <cellStyle name="20% - Accent3 2 4 4 6 2" xfId="33279"/>
    <cellStyle name="20% - Accent3 2 4 4 7" xfId="17122"/>
    <cellStyle name="20% - Accent3 2 4 4 7 2" xfId="39061"/>
    <cellStyle name="20% - Accent3 2 4 4 8" xfId="22904"/>
    <cellStyle name="20% - Accent3 2 4 5" xfId="1860"/>
    <cellStyle name="20% - Accent3 2 4 5 2" xfId="6455"/>
    <cellStyle name="20% - Accent3 2 4 5 2 2" xfId="15128"/>
    <cellStyle name="20% - Accent3 2 4 5 2 2 2" xfId="37068"/>
    <cellStyle name="20% - Accent3 2 4 5 2 3" xfId="20911"/>
    <cellStyle name="20% - Accent3 2 4 5 2 3 2" xfId="42850"/>
    <cellStyle name="20% - Accent3 2 4 5 2 4" xfId="28395"/>
    <cellStyle name="20% - Accent3 2 4 5 3" xfId="9346"/>
    <cellStyle name="20% - Accent3 2 4 5 3 2" xfId="31286"/>
    <cellStyle name="20% - Accent3 2 4 5 4" xfId="3563"/>
    <cellStyle name="20% - Accent3 2 4 5 4 2" xfId="25504"/>
    <cellStyle name="20% - Accent3 2 4 5 5" xfId="12237"/>
    <cellStyle name="20% - Accent3 2 4 5 5 2" xfId="34177"/>
    <cellStyle name="20% - Accent3 2 4 5 6" xfId="18020"/>
    <cellStyle name="20% - Accent3 2 4 5 6 2" xfId="39959"/>
    <cellStyle name="20% - Accent3 2 4 5 7" xfId="23802"/>
    <cellStyle name="20% - Accent3 2 4 6" xfId="1289"/>
    <cellStyle name="20% - Accent3 2 4 6 2" xfId="8775"/>
    <cellStyle name="20% - Accent3 2 4 6 2 2" xfId="14557"/>
    <cellStyle name="20% - Accent3 2 4 6 2 2 2" xfId="36497"/>
    <cellStyle name="20% - Accent3 2 4 6 2 3" xfId="20340"/>
    <cellStyle name="20% - Accent3 2 4 6 2 3 2" xfId="42279"/>
    <cellStyle name="20% - Accent3 2 4 6 2 4" xfId="30715"/>
    <cellStyle name="20% - Accent3 2 4 6 3" xfId="5884"/>
    <cellStyle name="20% - Accent3 2 4 6 3 2" xfId="27824"/>
    <cellStyle name="20% - Accent3 2 4 6 4" xfId="11666"/>
    <cellStyle name="20% - Accent3 2 4 6 4 2" xfId="33606"/>
    <cellStyle name="20% - Accent3 2 4 6 5" xfId="17449"/>
    <cellStyle name="20% - Accent3 2 4 6 5 2" xfId="39388"/>
    <cellStyle name="20% - Accent3 2 4 6 6" xfId="23231"/>
    <cellStyle name="20% - Accent3 2 4 7" xfId="4752"/>
    <cellStyle name="20% - Accent3 2 4 7 2" xfId="13426"/>
    <cellStyle name="20% - Accent3 2 4 7 2 2" xfId="35366"/>
    <cellStyle name="20% - Accent3 2 4 7 3" xfId="19209"/>
    <cellStyle name="20% - Accent3 2 4 7 3 2" xfId="41148"/>
    <cellStyle name="20% - Accent3 2 4 7 4" xfId="26693"/>
    <cellStyle name="20% - Accent3 2 4 8" xfId="7644"/>
    <cellStyle name="20% - Accent3 2 4 8 2" xfId="29584"/>
    <cellStyle name="20% - Accent3 2 4 9" xfId="2992"/>
    <cellStyle name="20% - Accent3 2 4 9 2" xfId="24933"/>
    <cellStyle name="20% - Accent3 2 5" xfId="127"/>
    <cellStyle name="20% - Accent3 2 5 10" xfId="16322"/>
    <cellStyle name="20% - Accent3 2 5 10 2" xfId="38261"/>
    <cellStyle name="20% - Accent3 2 5 11" xfId="22104"/>
    <cellStyle name="20% - Accent3 2 5 2" xfId="128"/>
    <cellStyle name="20% - Accent3 2 5 2 2" xfId="1865"/>
    <cellStyle name="20% - Accent3 2 5 2 2 2" xfId="9351"/>
    <cellStyle name="20% - Accent3 2 5 2 2 2 2" xfId="15133"/>
    <cellStyle name="20% - Accent3 2 5 2 2 2 2 2" xfId="37073"/>
    <cellStyle name="20% - Accent3 2 5 2 2 2 3" xfId="20916"/>
    <cellStyle name="20% - Accent3 2 5 2 2 2 3 2" xfId="42855"/>
    <cellStyle name="20% - Accent3 2 5 2 2 2 4" xfId="31291"/>
    <cellStyle name="20% - Accent3 2 5 2 2 3" xfId="6460"/>
    <cellStyle name="20% - Accent3 2 5 2 2 3 2" xfId="28400"/>
    <cellStyle name="20% - Accent3 2 5 2 2 4" xfId="12242"/>
    <cellStyle name="20% - Accent3 2 5 2 2 4 2" xfId="34182"/>
    <cellStyle name="20% - Accent3 2 5 2 2 5" xfId="18025"/>
    <cellStyle name="20% - Accent3 2 5 2 2 5 2" xfId="39964"/>
    <cellStyle name="20% - Accent3 2 5 2 2 6" xfId="23807"/>
    <cellStyle name="20% - Accent3 2 5 2 3" xfId="4757"/>
    <cellStyle name="20% - Accent3 2 5 2 3 2" xfId="13431"/>
    <cellStyle name="20% - Accent3 2 5 2 3 2 2" xfId="35371"/>
    <cellStyle name="20% - Accent3 2 5 2 3 3" xfId="19214"/>
    <cellStyle name="20% - Accent3 2 5 2 3 3 2" xfId="41153"/>
    <cellStyle name="20% - Accent3 2 5 2 3 4" xfId="26698"/>
    <cellStyle name="20% - Accent3 2 5 2 4" xfId="7649"/>
    <cellStyle name="20% - Accent3 2 5 2 4 2" xfId="29589"/>
    <cellStyle name="20% - Accent3 2 5 2 5" xfId="3568"/>
    <cellStyle name="20% - Accent3 2 5 2 5 2" xfId="25509"/>
    <cellStyle name="20% - Accent3 2 5 2 6" xfId="10540"/>
    <cellStyle name="20% - Accent3 2 5 2 6 2" xfId="32480"/>
    <cellStyle name="20% - Accent3 2 5 2 7" xfId="16323"/>
    <cellStyle name="20% - Accent3 2 5 2 7 2" xfId="38262"/>
    <cellStyle name="20% - Accent3 2 5 2 8" xfId="22105"/>
    <cellStyle name="20% - Accent3 2 5 3" xfId="962"/>
    <cellStyle name="20% - Accent3 2 5 3 2" xfId="2666"/>
    <cellStyle name="20% - Accent3 2 5 3 2 2" xfId="10152"/>
    <cellStyle name="20% - Accent3 2 5 3 2 2 2" xfId="15934"/>
    <cellStyle name="20% - Accent3 2 5 3 2 2 2 2" xfId="37874"/>
    <cellStyle name="20% - Accent3 2 5 3 2 2 3" xfId="21717"/>
    <cellStyle name="20% - Accent3 2 5 3 2 2 3 2" xfId="43656"/>
    <cellStyle name="20% - Accent3 2 5 3 2 2 4" xfId="32092"/>
    <cellStyle name="20% - Accent3 2 5 3 2 3" xfId="7261"/>
    <cellStyle name="20% - Accent3 2 5 3 2 3 2" xfId="29201"/>
    <cellStyle name="20% - Accent3 2 5 3 2 4" xfId="13043"/>
    <cellStyle name="20% - Accent3 2 5 3 2 4 2" xfId="34983"/>
    <cellStyle name="20% - Accent3 2 5 3 2 5" xfId="18826"/>
    <cellStyle name="20% - Accent3 2 5 3 2 5 2" xfId="40765"/>
    <cellStyle name="20% - Accent3 2 5 3 2 6" xfId="24608"/>
    <cellStyle name="20% - Accent3 2 5 3 3" xfId="5558"/>
    <cellStyle name="20% - Accent3 2 5 3 3 2" xfId="14232"/>
    <cellStyle name="20% - Accent3 2 5 3 3 2 2" xfId="36172"/>
    <cellStyle name="20% - Accent3 2 5 3 3 3" xfId="20015"/>
    <cellStyle name="20% - Accent3 2 5 3 3 3 2" xfId="41954"/>
    <cellStyle name="20% - Accent3 2 5 3 3 4" xfId="27499"/>
    <cellStyle name="20% - Accent3 2 5 3 4" xfId="8450"/>
    <cellStyle name="20% - Accent3 2 5 3 4 2" xfId="30390"/>
    <cellStyle name="20% - Accent3 2 5 3 5" xfId="4369"/>
    <cellStyle name="20% - Accent3 2 5 3 5 2" xfId="26310"/>
    <cellStyle name="20% - Accent3 2 5 3 6" xfId="11341"/>
    <cellStyle name="20% - Accent3 2 5 3 6 2" xfId="33281"/>
    <cellStyle name="20% - Accent3 2 5 3 7" xfId="17124"/>
    <cellStyle name="20% - Accent3 2 5 3 7 2" xfId="39063"/>
    <cellStyle name="20% - Accent3 2 5 3 8" xfId="22906"/>
    <cellStyle name="20% - Accent3 2 5 4" xfId="1864"/>
    <cellStyle name="20% - Accent3 2 5 4 2" xfId="6459"/>
    <cellStyle name="20% - Accent3 2 5 4 2 2" xfId="15132"/>
    <cellStyle name="20% - Accent3 2 5 4 2 2 2" xfId="37072"/>
    <cellStyle name="20% - Accent3 2 5 4 2 3" xfId="20915"/>
    <cellStyle name="20% - Accent3 2 5 4 2 3 2" xfId="42854"/>
    <cellStyle name="20% - Accent3 2 5 4 2 4" xfId="28399"/>
    <cellStyle name="20% - Accent3 2 5 4 3" xfId="9350"/>
    <cellStyle name="20% - Accent3 2 5 4 3 2" xfId="31290"/>
    <cellStyle name="20% - Accent3 2 5 4 4" xfId="3567"/>
    <cellStyle name="20% - Accent3 2 5 4 4 2" xfId="25508"/>
    <cellStyle name="20% - Accent3 2 5 4 5" xfId="12241"/>
    <cellStyle name="20% - Accent3 2 5 4 5 2" xfId="34181"/>
    <cellStyle name="20% - Accent3 2 5 4 6" xfId="18024"/>
    <cellStyle name="20% - Accent3 2 5 4 6 2" xfId="39963"/>
    <cellStyle name="20% - Accent3 2 5 4 7" xfId="23806"/>
    <cellStyle name="20% - Accent3 2 5 5" xfId="1417"/>
    <cellStyle name="20% - Accent3 2 5 5 2" xfId="8903"/>
    <cellStyle name="20% - Accent3 2 5 5 2 2" xfId="14685"/>
    <cellStyle name="20% - Accent3 2 5 5 2 2 2" xfId="36625"/>
    <cellStyle name="20% - Accent3 2 5 5 2 3" xfId="20468"/>
    <cellStyle name="20% - Accent3 2 5 5 2 3 2" xfId="42407"/>
    <cellStyle name="20% - Accent3 2 5 5 2 4" xfId="30843"/>
    <cellStyle name="20% - Accent3 2 5 5 3" xfId="6012"/>
    <cellStyle name="20% - Accent3 2 5 5 3 2" xfId="27952"/>
    <cellStyle name="20% - Accent3 2 5 5 4" xfId="11794"/>
    <cellStyle name="20% - Accent3 2 5 5 4 2" xfId="33734"/>
    <cellStyle name="20% - Accent3 2 5 5 5" xfId="17577"/>
    <cellStyle name="20% - Accent3 2 5 5 5 2" xfId="39516"/>
    <cellStyle name="20% - Accent3 2 5 5 6" xfId="23359"/>
    <cellStyle name="20% - Accent3 2 5 6" xfId="4756"/>
    <cellStyle name="20% - Accent3 2 5 6 2" xfId="13430"/>
    <cellStyle name="20% - Accent3 2 5 6 2 2" xfId="35370"/>
    <cellStyle name="20% - Accent3 2 5 6 3" xfId="19213"/>
    <cellStyle name="20% - Accent3 2 5 6 3 2" xfId="41152"/>
    <cellStyle name="20% - Accent3 2 5 6 4" xfId="26697"/>
    <cellStyle name="20% - Accent3 2 5 7" xfId="7648"/>
    <cellStyle name="20% - Accent3 2 5 7 2" xfId="29588"/>
    <cellStyle name="20% - Accent3 2 5 8" xfId="3120"/>
    <cellStyle name="20% - Accent3 2 5 8 2" xfId="25061"/>
    <cellStyle name="20% - Accent3 2 5 9" xfId="10539"/>
    <cellStyle name="20% - Accent3 2 5 9 2" xfId="32479"/>
    <cellStyle name="20% - Accent3 2 6" xfId="129"/>
    <cellStyle name="20% - Accent3 2 6 10" xfId="16324"/>
    <cellStyle name="20% - Accent3 2 6 10 2" xfId="38263"/>
    <cellStyle name="20% - Accent3 2 6 11" xfId="22106"/>
    <cellStyle name="20% - Accent3 2 6 2" xfId="130"/>
    <cellStyle name="20% - Accent3 2 6 2 2" xfId="1867"/>
    <cellStyle name="20% - Accent3 2 6 2 2 2" xfId="9353"/>
    <cellStyle name="20% - Accent3 2 6 2 2 2 2" xfId="15135"/>
    <cellStyle name="20% - Accent3 2 6 2 2 2 2 2" xfId="37075"/>
    <cellStyle name="20% - Accent3 2 6 2 2 2 3" xfId="20918"/>
    <cellStyle name="20% - Accent3 2 6 2 2 2 3 2" xfId="42857"/>
    <cellStyle name="20% - Accent3 2 6 2 2 2 4" xfId="31293"/>
    <cellStyle name="20% - Accent3 2 6 2 2 3" xfId="6462"/>
    <cellStyle name="20% - Accent3 2 6 2 2 3 2" xfId="28402"/>
    <cellStyle name="20% - Accent3 2 6 2 2 4" xfId="12244"/>
    <cellStyle name="20% - Accent3 2 6 2 2 4 2" xfId="34184"/>
    <cellStyle name="20% - Accent3 2 6 2 2 5" xfId="18027"/>
    <cellStyle name="20% - Accent3 2 6 2 2 5 2" xfId="39966"/>
    <cellStyle name="20% - Accent3 2 6 2 2 6" xfId="23809"/>
    <cellStyle name="20% - Accent3 2 6 2 3" xfId="4759"/>
    <cellStyle name="20% - Accent3 2 6 2 3 2" xfId="13433"/>
    <cellStyle name="20% - Accent3 2 6 2 3 2 2" xfId="35373"/>
    <cellStyle name="20% - Accent3 2 6 2 3 3" xfId="19216"/>
    <cellStyle name="20% - Accent3 2 6 2 3 3 2" xfId="41155"/>
    <cellStyle name="20% - Accent3 2 6 2 3 4" xfId="26700"/>
    <cellStyle name="20% - Accent3 2 6 2 4" xfId="7651"/>
    <cellStyle name="20% - Accent3 2 6 2 4 2" xfId="29591"/>
    <cellStyle name="20% - Accent3 2 6 2 5" xfId="3570"/>
    <cellStyle name="20% - Accent3 2 6 2 5 2" xfId="25511"/>
    <cellStyle name="20% - Accent3 2 6 2 6" xfId="10542"/>
    <cellStyle name="20% - Accent3 2 6 2 6 2" xfId="32482"/>
    <cellStyle name="20% - Accent3 2 6 2 7" xfId="16325"/>
    <cellStyle name="20% - Accent3 2 6 2 7 2" xfId="38264"/>
    <cellStyle name="20% - Accent3 2 6 2 8" xfId="22107"/>
    <cellStyle name="20% - Accent3 2 6 3" xfId="963"/>
    <cellStyle name="20% - Accent3 2 6 3 2" xfId="2667"/>
    <cellStyle name="20% - Accent3 2 6 3 2 2" xfId="10153"/>
    <cellStyle name="20% - Accent3 2 6 3 2 2 2" xfId="15935"/>
    <cellStyle name="20% - Accent3 2 6 3 2 2 2 2" xfId="37875"/>
    <cellStyle name="20% - Accent3 2 6 3 2 2 3" xfId="21718"/>
    <cellStyle name="20% - Accent3 2 6 3 2 2 3 2" xfId="43657"/>
    <cellStyle name="20% - Accent3 2 6 3 2 2 4" xfId="32093"/>
    <cellStyle name="20% - Accent3 2 6 3 2 3" xfId="7262"/>
    <cellStyle name="20% - Accent3 2 6 3 2 3 2" xfId="29202"/>
    <cellStyle name="20% - Accent3 2 6 3 2 4" xfId="13044"/>
    <cellStyle name="20% - Accent3 2 6 3 2 4 2" xfId="34984"/>
    <cellStyle name="20% - Accent3 2 6 3 2 5" xfId="18827"/>
    <cellStyle name="20% - Accent3 2 6 3 2 5 2" xfId="40766"/>
    <cellStyle name="20% - Accent3 2 6 3 2 6" xfId="24609"/>
    <cellStyle name="20% - Accent3 2 6 3 3" xfId="5559"/>
    <cellStyle name="20% - Accent3 2 6 3 3 2" xfId="14233"/>
    <cellStyle name="20% - Accent3 2 6 3 3 2 2" xfId="36173"/>
    <cellStyle name="20% - Accent3 2 6 3 3 3" xfId="20016"/>
    <cellStyle name="20% - Accent3 2 6 3 3 3 2" xfId="41955"/>
    <cellStyle name="20% - Accent3 2 6 3 3 4" xfId="27500"/>
    <cellStyle name="20% - Accent3 2 6 3 4" xfId="8451"/>
    <cellStyle name="20% - Accent3 2 6 3 4 2" xfId="30391"/>
    <cellStyle name="20% - Accent3 2 6 3 5" xfId="4370"/>
    <cellStyle name="20% - Accent3 2 6 3 5 2" xfId="26311"/>
    <cellStyle name="20% - Accent3 2 6 3 6" xfId="11342"/>
    <cellStyle name="20% - Accent3 2 6 3 6 2" xfId="33282"/>
    <cellStyle name="20% - Accent3 2 6 3 7" xfId="17125"/>
    <cellStyle name="20% - Accent3 2 6 3 7 2" xfId="39064"/>
    <cellStyle name="20% - Accent3 2 6 3 8" xfId="22907"/>
    <cellStyle name="20% - Accent3 2 6 4" xfId="1866"/>
    <cellStyle name="20% - Accent3 2 6 4 2" xfId="6461"/>
    <cellStyle name="20% - Accent3 2 6 4 2 2" xfId="15134"/>
    <cellStyle name="20% - Accent3 2 6 4 2 2 2" xfId="37074"/>
    <cellStyle name="20% - Accent3 2 6 4 2 3" xfId="20917"/>
    <cellStyle name="20% - Accent3 2 6 4 2 3 2" xfId="42856"/>
    <cellStyle name="20% - Accent3 2 6 4 2 4" xfId="28401"/>
    <cellStyle name="20% - Accent3 2 6 4 3" xfId="9352"/>
    <cellStyle name="20% - Accent3 2 6 4 3 2" xfId="31292"/>
    <cellStyle name="20% - Accent3 2 6 4 4" xfId="3569"/>
    <cellStyle name="20% - Accent3 2 6 4 4 2" xfId="25510"/>
    <cellStyle name="20% - Accent3 2 6 4 5" xfId="12243"/>
    <cellStyle name="20% - Accent3 2 6 4 5 2" xfId="34183"/>
    <cellStyle name="20% - Accent3 2 6 4 6" xfId="18026"/>
    <cellStyle name="20% - Accent3 2 6 4 6 2" xfId="39965"/>
    <cellStyle name="20% - Accent3 2 6 4 7" xfId="23808"/>
    <cellStyle name="20% - Accent3 2 6 5" xfId="1418"/>
    <cellStyle name="20% - Accent3 2 6 5 2" xfId="8904"/>
    <cellStyle name="20% - Accent3 2 6 5 2 2" xfId="14686"/>
    <cellStyle name="20% - Accent3 2 6 5 2 2 2" xfId="36626"/>
    <cellStyle name="20% - Accent3 2 6 5 2 3" xfId="20469"/>
    <cellStyle name="20% - Accent3 2 6 5 2 3 2" xfId="42408"/>
    <cellStyle name="20% - Accent3 2 6 5 2 4" xfId="30844"/>
    <cellStyle name="20% - Accent3 2 6 5 3" xfId="6013"/>
    <cellStyle name="20% - Accent3 2 6 5 3 2" xfId="27953"/>
    <cellStyle name="20% - Accent3 2 6 5 4" xfId="11795"/>
    <cellStyle name="20% - Accent3 2 6 5 4 2" xfId="33735"/>
    <cellStyle name="20% - Accent3 2 6 5 5" xfId="17578"/>
    <cellStyle name="20% - Accent3 2 6 5 5 2" xfId="39517"/>
    <cellStyle name="20% - Accent3 2 6 5 6" xfId="23360"/>
    <cellStyle name="20% - Accent3 2 6 6" xfId="4758"/>
    <cellStyle name="20% - Accent3 2 6 6 2" xfId="13432"/>
    <cellStyle name="20% - Accent3 2 6 6 2 2" xfId="35372"/>
    <cellStyle name="20% - Accent3 2 6 6 3" xfId="19215"/>
    <cellStyle name="20% - Accent3 2 6 6 3 2" xfId="41154"/>
    <cellStyle name="20% - Accent3 2 6 6 4" xfId="26699"/>
    <cellStyle name="20% - Accent3 2 6 7" xfId="7650"/>
    <cellStyle name="20% - Accent3 2 6 7 2" xfId="29590"/>
    <cellStyle name="20% - Accent3 2 6 8" xfId="3121"/>
    <cellStyle name="20% - Accent3 2 6 8 2" xfId="25062"/>
    <cellStyle name="20% - Accent3 2 6 9" xfId="10541"/>
    <cellStyle name="20% - Accent3 2 6 9 2" xfId="32481"/>
    <cellStyle name="20% - Accent3 2 7" xfId="131"/>
    <cellStyle name="20% - Accent3 2 7 2" xfId="1868"/>
    <cellStyle name="20% - Accent3 2 7 2 2" xfId="6463"/>
    <cellStyle name="20% - Accent3 2 7 2 2 2" xfId="15136"/>
    <cellStyle name="20% - Accent3 2 7 2 2 2 2" xfId="37076"/>
    <cellStyle name="20% - Accent3 2 7 2 2 3" xfId="20919"/>
    <cellStyle name="20% - Accent3 2 7 2 2 3 2" xfId="42858"/>
    <cellStyle name="20% - Accent3 2 7 2 2 4" xfId="28403"/>
    <cellStyle name="20% - Accent3 2 7 2 3" xfId="9354"/>
    <cellStyle name="20% - Accent3 2 7 2 3 2" xfId="31294"/>
    <cellStyle name="20% - Accent3 2 7 2 4" xfId="3571"/>
    <cellStyle name="20% - Accent3 2 7 2 4 2" xfId="25512"/>
    <cellStyle name="20% - Accent3 2 7 2 5" xfId="12245"/>
    <cellStyle name="20% - Accent3 2 7 2 5 2" xfId="34185"/>
    <cellStyle name="20% - Accent3 2 7 2 6" xfId="18028"/>
    <cellStyle name="20% - Accent3 2 7 2 6 2" xfId="39967"/>
    <cellStyle name="20% - Accent3 2 7 2 7" xfId="23810"/>
    <cellStyle name="20% - Accent3 2 7 3" xfId="1399"/>
    <cellStyle name="20% - Accent3 2 7 3 2" xfId="8885"/>
    <cellStyle name="20% - Accent3 2 7 3 2 2" xfId="14667"/>
    <cellStyle name="20% - Accent3 2 7 3 2 2 2" xfId="36607"/>
    <cellStyle name="20% - Accent3 2 7 3 2 3" xfId="20450"/>
    <cellStyle name="20% - Accent3 2 7 3 2 3 2" xfId="42389"/>
    <cellStyle name="20% - Accent3 2 7 3 2 4" xfId="30825"/>
    <cellStyle name="20% - Accent3 2 7 3 3" xfId="5994"/>
    <cellStyle name="20% - Accent3 2 7 3 3 2" xfId="27934"/>
    <cellStyle name="20% - Accent3 2 7 3 4" xfId="11776"/>
    <cellStyle name="20% - Accent3 2 7 3 4 2" xfId="33716"/>
    <cellStyle name="20% - Accent3 2 7 3 5" xfId="17559"/>
    <cellStyle name="20% - Accent3 2 7 3 5 2" xfId="39498"/>
    <cellStyle name="20% - Accent3 2 7 3 6" xfId="23341"/>
    <cellStyle name="20% - Accent3 2 7 4" xfId="4760"/>
    <cellStyle name="20% - Accent3 2 7 4 2" xfId="13434"/>
    <cellStyle name="20% - Accent3 2 7 4 2 2" xfId="35374"/>
    <cellStyle name="20% - Accent3 2 7 4 3" xfId="19217"/>
    <cellStyle name="20% - Accent3 2 7 4 3 2" xfId="41156"/>
    <cellStyle name="20% - Accent3 2 7 4 4" xfId="26701"/>
    <cellStyle name="20% - Accent3 2 7 5" xfId="7652"/>
    <cellStyle name="20% - Accent3 2 7 5 2" xfId="29592"/>
    <cellStyle name="20% - Accent3 2 7 6" xfId="3102"/>
    <cellStyle name="20% - Accent3 2 7 6 2" xfId="25043"/>
    <cellStyle name="20% - Accent3 2 7 7" xfId="10543"/>
    <cellStyle name="20% - Accent3 2 7 7 2" xfId="32483"/>
    <cellStyle name="20% - Accent3 2 7 8" xfId="16326"/>
    <cellStyle name="20% - Accent3 2 7 8 2" xfId="38265"/>
    <cellStyle name="20% - Accent3 2 7 9" xfId="22108"/>
    <cellStyle name="20% - Accent3 2 8" xfId="844"/>
    <cellStyle name="20% - Accent3 2 8 2" xfId="2550"/>
    <cellStyle name="20% - Accent3 2 8 2 2" xfId="10036"/>
    <cellStyle name="20% - Accent3 2 8 2 2 2" xfId="15818"/>
    <cellStyle name="20% - Accent3 2 8 2 2 2 2" xfId="37758"/>
    <cellStyle name="20% - Accent3 2 8 2 2 3" xfId="21601"/>
    <cellStyle name="20% - Accent3 2 8 2 2 3 2" xfId="43540"/>
    <cellStyle name="20% - Accent3 2 8 2 2 4" xfId="31976"/>
    <cellStyle name="20% - Accent3 2 8 2 3" xfId="7145"/>
    <cellStyle name="20% - Accent3 2 8 2 3 2" xfId="29085"/>
    <cellStyle name="20% - Accent3 2 8 2 4" xfId="12927"/>
    <cellStyle name="20% - Accent3 2 8 2 4 2" xfId="34867"/>
    <cellStyle name="20% - Accent3 2 8 2 5" xfId="18710"/>
    <cellStyle name="20% - Accent3 2 8 2 5 2" xfId="40649"/>
    <cellStyle name="20% - Accent3 2 8 2 6" xfId="24492"/>
    <cellStyle name="20% - Accent3 2 8 3" xfId="5442"/>
    <cellStyle name="20% - Accent3 2 8 3 2" xfId="14116"/>
    <cellStyle name="20% - Accent3 2 8 3 2 2" xfId="36056"/>
    <cellStyle name="20% - Accent3 2 8 3 3" xfId="19899"/>
    <cellStyle name="20% - Accent3 2 8 3 3 2" xfId="41838"/>
    <cellStyle name="20% - Accent3 2 8 3 4" xfId="27383"/>
    <cellStyle name="20% - Accent3 2 8 4" xfId="8334"/>
    <cellStyle name="20% - Accent3 2 8 4 2" xfId="30274"/>
    <cellStyle name="20% - Accent3 2 8 5" xfId="4253"/>
    <cellStyle name="20% - Accent3 2 8 5 2" xfId="26194"/>
    <cellStyle name="20% - Accent3 2 8 6" xfId="11225"/>
    <cellStyle name="20% - Accent3 2 8 6 2" xfId="33165"/>
    <cellStyle name="20% - Accent3 2 8 7" xfId="17008"/>
    <cellStyle name="20% - Accent3 2 8 7 2" xfId="38947"/>
    <cellStyle name="20% - Accent3 2 8 8" xfId="22790"/>
    <cellStyle name="20% - Accent3 2 9" xfId="1829"/>
    <cellStyle name="20% - Accent3 2 9 2" xfId="6424"/>
    <cellStyle name="20% - Accent3 2 9 2 2" xfId="15097"/>
    <cellStyle name="20% - Accent3 2 9 2 2 2" xfId="37037"/>
    <cellStyle name="20% - Accent3 2 9 2 3" xfId="20880"/>
    <cellStyle name="20% - Accent3 2 9 2 3 2" xfId="42819"/>
    <cellStyle name="20% - Accent3 2 9 2 4" xfId="28364"/>
    <cellStyle name="20% - Accent3 2 9 3" xfId="9315"/>
    <cellStyle name="20% - Accent3 2 9 3 2" xfId="31255"/>
    <cellStyle name="20% - Accent3 2 9 4" xfId="3532"/>
    <cellStyle name="20% - Accent3 2 9 4 2" xfId="25473"/>
    <cellStyle name="20% - Accent3 2 9 5" xfId="12206"/>
    <cellStyle name="20% - Accent3 2 9 5 2" xfId="34146"/>
    <cellStyle name="20% - Accent3 2 9 6" xfId="17989"/>
    <cellStyle name="20% - Accent3 2 9 6 2" xfId="39928"/>
    <cellStyle name="20% - Accent3 2 9 7" xfId="23771"/>
    <cellStyle name="20% - Accent3 3" xfId="1265"/>
    <cellStyle name="20% - Accent3 3 2" xfId="5861"/>
    <cellStyle name="20% - Accent3 3 2 2" xfId="14534"/>
    <cellStyle name="20% - Accent3 3 2 2 2" xfId="36474"/>
    <cellStyle name="20% - Accent3 3 2 3" xfId="20317"/>
    <cellStyle name="20% - Accent3 3 2 3 2" xfId="42256"/>
    <cellStyle name="20% - Accent3 3 2 4" xfId="27801"/>
    <cellStyle name="20% - Accent3 3 3" xfId="8752"/>
    <cellStyle name="20% - Accent3 3 3 2" xfId="30692"/>
    <cellStyle name="20% - Accent3 3 4" xfId="2969"/>
    <cellStyle name="20% - Accent3 3 4 2" xfId="24910"/>
    <cellStyle name="20% - Accent3 3 5" xfId="11643"/>
    <cellStyle name="20% - Accent3 3 5 2" xfId="33583"/>
    <cellStyle name="20% - Accent3 3 6" xfId="17426"/>
    <cellStyle name="20% - Accent3 3 6 2" xfId="39365"/>
    <cellStyle name="20% - Accent3 3 7" xfId="23208"/>
    <cellStyle name="20% - Accent3 4" xfId="2533"/>
    <cellStyle name="20% - Accent3 4 2" xfId="7128"/>
    <cellStyle name="20% - Accent3 4 2 2" xfId="15801"/>
    <cellStyle name="20% - Accent3 4 2 2 2" xfId="37741"/>
    <cellStyle name="20% - Accent3 4 2 3" xfId="21584"/>
    <cellStyle name="20% - Accent3 4 2 3 2" xfId="43523"/>
    <cellStyle name="20% - Accent3 4 2 4" xfId="29068"/>
    <cellStyle name="20% - Accent3 4 3" xfId="10019"/>
    <cellStyle name="20% - Accent3 4 3 2" xfId="31959"/>
    <cellStyle name="20% - Accent3 4 4" xfId="4236"/>
    <cellStyle name="20% - Accent3 4 4 2" xfId="26177"/>
    <cellStyle name="20% - Accent3 4 5" xfId="12910"/>
    <cellStyle name="20% - Accent3 4 5 2" xfId="34850"/>
    <cellStyle name="20% - Accent3 4 6" xfId="18693"/>
    <cellStyle name="20% - Accent3 4 6 2" xfId="40632"/>
    <cellStyle name="20% - Accent3 4 7" xfId="24475"/>
    <cellStyle name="20% - Accent3 5" xfId="1235"/>
    <cellStyle name="20% - Accent3 5 2" xfId="8722"/>
    <cellStyle name="20% - Accent3 5 2 2" xfId="14504"/>
    <cellStyle name="20% - Accent3 5 2 2 2" xfId="36444"/>
    <cellStyle name="20% - Accent3 5 2 3" xfId="20287"/>
    <cellStyle name="20% - Accent3 5 2 3 2" xfId="42226"/>
    <cellStyle name="20% - Accent3 5 2 4" xfId="30662"/>
    <cellStyle name="20% - Accent3 5 3" xfId="5831"/>
    <cellStyle name="20% - Accent3 5 3 2" xfId="27771"/>
    <cellStyle name="20% - Accent3 5 4" xfId="11613"/>
    <cellStyle name="20% - Accent3 5 4 2" xfId="33553"/>
    <cellStyle name="20% - Accent3 5 5" xfId="17396"/>
    <cellStyle name="20% - Accent3 5 5 2" xfId="39335"/>
    <cellStyle name="20% - Accent3 5 6" xfId="23178"/>
    <cellStyle name="20% - Accent3 6" xfId="5425"/>
    <cellStyle name="20% - Accent3 6 2" xfId="14099"/>
    <cellStyle name="20% - Accent3 6 2 2" xfId="36039"/>
    <cellStyle name="20% - Accent3 6 3" xfId="19882"/>
    <cellStyle name="20% - Accent3 6 3 2" xfId="41821"/>
    <cellStyle name="20% - Accent3 6 4" xfId="27366"/>
    <cellStyle name="20% - Accent3 7" xfId="8317"/>
    <cellStyle name="20% - Accent3 7 2" xfId="30257"/>
    <cellStyle name="20% - Accent3 8" xfId="2939"/>
    <cellStyle name="20% - Accent3 8 2" xfId="24880"/>
    <cellStyle name="20% - Accent3 9" xfId="11208"/>
    <cellStyle name="20% - Accent3 9 2" xfId="33148"/>
    <cellStyle name="20% - Accent4" xfId="823" builtinId="42" customBuiltin="1"/>
    <cellStyle name="20% - Accent4 10" xfId="16993"/>
    <cellStyle name="20% - Accent4 10 2" xfId="38932"/>
    <cellStyle name="20% - Accent4 11" xfId="22775"/>
    <cellStyle name="20% - Accent4 2" xfId="132"/>
    <cellStyle name="20% - Accent4 2 10" xfId="1250"/>
    <cellStyle name="20% - Accent4 2 10 2" xfId="8737"/>
    <cellStyle name="20% - Accent4 2 10 2 2" xfId="14519"/>
    <cellStyle name="20% - Accent4 2 10 2 2 2" xfId="36459"/>
    <cellStyle name="20% - Accent4 2 10 2 3" xfId="20302"/>
    <cellStyle name="20% - Accent4 2 10 2 3 2" xfId="42241"/>
    <cellStyle name="20% - Accent4 2 10 2 4" xfId="30677"/>
    <cellStyle name="20% - Accent4 2 10 3" xfId="5846"/>
    <cellStyle name="20% - Accent4 2 10 3 2" xfId="27786"/>
    <cellStyle name="20% - Accent4 2 10 4" xfId="11628"/>
    <cellStyle name="20% - Accent4 2 10 4 2" xfId="33568"/>
    <cellStyle name="20% - Accent4 2 10 5" xfId="17411"/>
    <cellStyle name="20% - Accent4 2 10 5 2" xfId="39350"/>
    <cellStyle name="20% - Accent4 2 10 6" xfId="23193"/>
    <cellStyle name="20% - Accent4 2 11" xfId="4761"/>
    <cellStyle name="20% - Accent4 2 11 2" xfId="13435"/>
    <cellStyle name="20% - Accent4 2 11 2 2" xfId="35375"/>
    <cellStyle name="20% - Accent4 2 11 3" xfId="19218"/>
    <cellStyle name="20% - Accent4 2 11 3 2" xfId="41157"/>
    <cellStyle name="20% - Accent4 2 11 4" xfId="26702"/>
    <cellStyle name="20% - Accent4 2 12" xfId="7653"/>
    <cellStyle name="20% - Accent4 2 12 2" xfId="29593"/>
    <cellStyle name="20% - Accent4 2 13" xfId="2954"/>
    <cellStyle name="20% - Accent4 2 13 2" xfId="24895"/>
    <cellStyle name="20% - Accent4 2 14" xfId="10544"/>
    <cellStyle name="20% - Accent4 2 14 2" xfId="32484"/>
    <cellStyle name="20% - Accent4 2 15" xfId="16327"/>
    <cellStyle name="20% - Accent4 2 15 2" xfId="38266"/>
    <cellStyle name="20% - Accent4 2 16" xfId="22109"/>
    <cellStyle name="20% - Accent4 2 2" xfId="133"/>
    <cellStyle name="20% - Accent4 2 2 10" xfId="4762"/>
    <cellStyle name="20% - Accent4 2 2 10 2" xfId="13436"/>
    <cellStyle name="20% - Accent4 2 2 10 2 2" xfId="35376"/>
    <cellStyle name="20% - Accent4 2 2 10 3" xfId="19219"/>
    <cellStyle name="20% - Accent4 2 2 10 3 2" xfId="41158"/>
    <cellStyle name="20% - Accent4 2 2 10 4" xfId="26703"/>
    <cellStyle name="20% - Accent4 2 2 11" xfId="7654"/>
    <cellStyle name="20% - Accent4 2 2 11 2" xfId="29594"/>
    <cellStyle name="20% - Accent4 2 2 12" xfId="2997"/>
    <cellStyle name="20% - Accent4 2 2 12 2" xfId="24938"/>
    <cellStyle name="20% - Accent4 2 2 13" xfId="10545"/>
    <cellStyle name="20% - Accent4 2 2 13 2" xfId="32485"/>
    <cellStyle name="20% - Accent4 2 2 14" xfId="16328"/>
    <cellStyle name="20% - Accent4 2 2 14 2" xfId="38267"/>
    <cellStyle name="20% - Accent4 2 2 15" xfId="22110"/>
    <cellStyle name="20% - Accent4 2 2 2" xfId="134"/>
    <cellStyle name="20% - Accent4 2 2 2 10" xfId="7655"/>
    <cellStyle name="20% - Accent4 2 2 2 10 2" xfId="29595"/>
    <cellStyle name="20% - Accent4 2 2 2 11" xfId="2998"/>
    <cellStyle name="20% - Accent4 2 2 2 11 2" xfId="24939"/>
    <cellStyle name="20% - Accent4 2 2 2 12" xfId="10546"/>
    <cellStyle name="20% - Accent4 2 2 2 12 2" xfId="32486"/>
    <cellStyle name="20% - Accent4 2 2 2 13" xfId="16329"/>
    <cellStyle name="20% - Accent4 2 2 2 13 2" xfId="38268"/>
    <cellStyle name="20% - Accent4 2 2 2 14" xfId="22111"/>
    <cellStyle name="20% - Accent4 2 2 2 2" xfId="135"/>
    <cellStyle name="20% - Accent4 2 2 2 2 10" xfId="10547"/>
    <cellStyle name="20% - Accent4 2 2 2 2 10 2" xfId="32487"/>
    <cellStyle name="20% - Accent4 2 2 2 2 11" xfId="16330"/>
    <cellStyle name="20% - Accent4 2 2 2 2 11 2" xfId="38269"/>
    <cellStyle name="20% - Accent4 2 2 2 2 12" xfId="22112"/>
    <cellStyle name="20% - Accent4 2 2 2 2 2" xfId="136"/>
    <cellStyle name="20% - Accent4 2 2 2 2 2 10" xfId="16331"/>
    <cellStyle name="20% - Accent4 2 2 2 2 2 10 2" xfId="38270"/>
    <cellStyle name="20% - Accent4 2 2 2 2 2 11" xfId="22113"/>
    <cellStyle name="20% - Accent4 2 2 2 2 2 2" xfId="137"/>
    <cellStyle name="20% - Accent4 2 2 2 2 2 2 2" xfId="1874"/>
    <cellStyle name="20% - Accent4 2 2 2 2 2 2 2 2" xfId="9360"/>
    <cellStyle name="20% - Accent4 2 2 2 2 2 2 2 2 2" xfId="15142"/>
    <cellStyle name="20% - Accent4 2 2 2 2 2 2 2 2 2 2" xfId="37082"/>
    <cellStyle name="20% - Accent4 2 2 2 2 2 2 2 2 3" xfId="20925"/>
    <cellStyle name="20% - Accent4 2 2 2 2 2 2 2 2 3 2" xfId="42864"/>
    <cellStyle name="20% - Accent4 2 2 2 2 2 2 2 2 4" xfId="31300"/>
    <cellStyle name="20% - Accent4 2 2 2 2 2 2 2 3" xfId="6469"/>
    <cellStyle name="20% - Accent4 2 2 2 2 2 2 2 3 2" xfId="28409"/>
    <cellStyle name="20% - Accent4 2 2 2 2 2 2 2 4" xfId="12251"/>
    <cellStyle name="20% - Accent4 2 2 2 2 2 2 2 4 2" xfId="34191"/>
    <cellStyle name="20% - Accent4 2 2 2 2 2 2 2 5" xfId="18034"/>
    <cellStyle name="20% - Accent4 2 2 2 2 2 2 2 5 2" xfId="39973"/>
    <cellStyle name="20% - Accent4 2 2 2 2 2 2 2 6" xfId="23816"/>
    <cellStyle name="20% - Accent4 2 2 2 2 2 2 3" xfId="4766"/>
    <cellStyle name="20% - Accent4 2 2 2 2 2 2 3 2" xfId="13440"/>
    <cellStyle name="20% - Accent4 2 2 2 2 2 2 3 2 2" xfId="35380"/>
    <cellStyle name="20% - Accent4 2 2 2 2 2 2 3 3" xfId="19223"/>
    <cellStyle name="20% - Accent4 2 2 2 2 2 2 3 3 2" xfId="41162"/>
    <cellStyle name="20% - Accent4 2 2 2 2 2 2 3 4" xfId="26707"/>
    <cellStyle name="20% - Accent4 2 2 2 2 2 2 4" xfId="7658"/>
    <cellStyle name="20% - Accent4 2 2 2 2 2 2 4 2" xfId="29598"/>
    <cellStyle name="20% - Accent4 2 2 2 2 2 2 5" xfId="3577"/>
    <cellStyle name="20% - Accent4 2 2 2 2 2 2 5 2" xfId="25518"/>
    <cellStyle name="20% - Accent4 2 2 2 2 2 2 6" xfId="10549"/>
    <cellStyle name="20% - Accent4 2 2 2 2 2 2 6 2" xfId="32489"/>
    <cellStyle name="20% - Accent4 2 2 2 2 2 2 7" xfId="16332"/>
    <cellStyle name="20% - Accent4 2 2 2 2 2 2 7 2" xfId="38271"/>
    <cellStyle name="20% - Accent4 2 2 2 2 2 2 8" xfId="22114"/>
    <cellStyle name="20% - Accent4 2 2 2 2 2 3" xfId="965"/>
    <cellStyle name="20% - Accent4 2 2 2 2 2 3 2" xfId="2669"/>
    <cellStyle name="20% - Accent4 2 2 2 2 2 3 2 2" xfId="10155"/>
    <cellStyle name="20% - Accent4 2 2 2 2 2 3 2 2 2" xfId="15937"/>
    <cellStyle name="20% - Accent4 2 2 2 2 2 3 2 2 2 2" xfId="37877"/>
    <cellStyle name="20% - Accent4 2 2 2 2 2 3 2 2 3" xfId="21720"/>
    <cellStyle name="20% - Accent4 2 2 2 2 2 3 2 2 3 2" xfId="43659"/>
    <cellStyle name="20% - Accent4 2 2 2 2 2 3 2 2 4" xfId="32095"/>
    <cellStyle name="20% - Accent4 2 2 2 2 2 3 2 3" xfId="7264"/>
    <cellStyle name="20% - Accent4 2 2 2 2 2 3 2 3 2" xfId="29204"/>
    <cellStyle name="20% - Accent4 2 2 2 2 2 3 2 4" xfId="13046"/>
    <cellStyle name="20% - Accent4 2 2 2 2 2 3 2 4 2" xfId="34986"/>
    <cellStyle name="20% - Accent4 2 2 2 2 2 3 2 5" xfId="18829"/>
    <cellStyle name="20% - Accent4 2 2 2 2 2 3 2 5 2" xfId="40768"/>
    <cellStyle name="20% - Accent4 2 2 2 2 2 3 2 6" xfId="24611"/>
    <cellStyle name="20% - Accent4 2 2 2 2 2 3 3" xfId="5561"/>
    <cellStyle name="20% - Accent4 2 2 2 2 2 3 3 2" xfId="14235"/>
    <cellStyle name="20% - Accent4 2 2 2 2 2 3 3 2 2" xfId="36175"/>
    <cellStyle name="20% - Accent4 2 2 2 2 2 3 3 3" xfId="20018"/>
    <cellStyle name="20% - Accent4 2 2 2 2 2 3 3 3 2" xfId="41957"/>
    <cellStyle name="20% - Accent4 2 2 2 2 2 3 3 4" xfId="27502"/>
    <cellStyle name="20% - Accent4 2 2 2 2 2 3 4" xfId="8453"/>
    <cellStyle name="20% - Accent4 2 2 2 2 2 3 4 2" xfId="30393"/>
    <cellStyle name="20% - Accent4 2 2 2 2 2 3 5" xfId="4372"/>
    <cellStyle name="20% - Accent4 2 2 2 2 2 3 5 2" xfId="26313"/>
    <cellStyle name="20% - Accent4 2 2 2 2 2 3 6" xfId="11344"/>
    <cellStyle name="20% - Accent4 2 2 2 2 2 3 6 2" xfId="33284"/>
    <cellStyle name="20% - Accent4 2 2 2 2 2 3 7" xfId="17127"/>
    <cellStyle name="20% - Accent4 2 2 2 2 2 3 7 2" xfId="39066"/>
    <cellStyle name="20% - Accent4 2 2 2 2 2 3 8" xfId="22909"/>
    <cellStyle name="20% - Accent4 2 2 2 2 2 4" xfId="1873"/>
    <cellStyle name="20% - Accent4 2 2 2 2 2 4 2" xfId="6468"/>
    <cellStyle name="20% - Accent4 2 2 2 2 2 4 2 2" xfId="15141"/>
    <cellStyle name="20% - Accent4 2 2 2 2 2 4 2 2 2" xfId="37081"/>
    <cellStyle name="20% - Accent4 2 2 2 2 2 4 2 3" xfId="20924"/>
    <cellStyle name="20% - Accent4 2 2 2 2 2 4 2 3 2" xfId="42863"/>
    <cellStyle name="20% - Accent4 2 2 2 2 2 4 2 4" xfId="28408"/>
    <cellStyle name="20% - Accent4 2 2 2 2 2 4 3" xfId="9359"/>
    <cellStyle name="20% - Accent4 2 2 2 2 2 4 3 2" xfId="31299"/>
    <cellStyle name="20% - Accent4 2 2 2 2 2 4 4" xfId="3576"/>
    <cellStyle name="20% - Accent4 2 2 2 2 2 4 4 2" xfId="25517"/>
    <cellStyle name="20% - Accent4 2 2 2 2 2 4 5" xfId="12250"/>
    <cellStyle name="20% - Accent4 2 2 2 2 2 4 5 2" xfId="34190"/>
    <cellStyle name="20% - Accent4 2 2 2 2 2 4 6" xfId="18033"/>
    <cellStyle name="20% - Accent4 2 2 2 2 2 4 6 2" xfId="39972"/>
    <cellStyle name="20% - Accent4 2 2 2 2 2 4 7" xfId="23815"/>
    <cellStyle name="20% - Accent4 2 2 2 2 2 5" xfId="1423"/>
    <cellStyle name="20% - Accent4 2 2 2 2 2 5 2" xfId="8909"/>
    <cellStyle name="20% - Accent4 2 2 2 2 2 5 2 2" xfId="14691"/>
    <cellStyle name="20% - Accent4 2 2 2 2 2 5 2 2 2" xfId="36631"/>
    <cellStyle name="20% - Accent4 2 2 2 2 2 5 2 3" xfId="20474"/>
    <cellStyle name="20% - Accent4 2 2 2 2 2 5 2 3 2" xfId="42413"/>
    <cellStyle name="20% - Accent4 2 2 2 2 2 5 2 4" xfId="30849"/>
    <cellStyle name="20% - Accent4 2 2 2 2 2 5 3" xfId="6018"/>
    <cellStyle name="20% - Accent4 2 2 2 2 2 5 3 2" xfId="27958"/>
    <cellStyle name="20% - Accent4 2 2 2 2 2 5 4" xfId="11800"/>
    <cellStyle name="20% - Accent4 2 2 2 2 2 5 4 2" xfId="33740"/>
    <cellStyle name="20% - Accent4 2 2 2 2 2 5 5" xfId="17583"/>
    <cellStyle name="20% - Accent4 2 2 2 2 2 5 5 2" xfId="39522"/>
    <cellStyle name="20% - Accent4 2 2 2 2 2 5 6" xfId="23365"/>
    <cellStyle name="20% - Accent4 2 2 2 2 2 6" xfId="4765"/>
    <cellStyle name="20% - Accent4 2 2 2 2 2 6 2" xfId="13439"/>
    <cellStyle name="20% - Accent4 2 2 2 2 2 6 2 2" xfId="35379"/>
    <cellStyle name="20% - Accent4 2 2 2 2 2 6 3" xfId="19222"/>
    <cellStyle name="20% - Accent4 2 2 2 2 2 6 3 2" xfId="41161"/>
    <cellStyle name="20% - Accent4 2 2 2 2 2 6 4" xfId="26706"/>
    <cellStyle name="20% - Accent4 2 2 2 2 2 7" xfId="7657"/>
    <cellStyle name="20% - Accent4 2 2 2 2 2 7 2" xfId="29597"/>
    <cellStyle name="20% - Accent4 2 2 2 2 2 8" xfId="3126"/>
    <cellStyle name="20% - Accent4 2 2 2 2 2 8 2" xfId="25067"/>
    <cellStyle name="20% - Accent4 2 2 2 2 2 9" xfId="10548"/>
    <cellStyle name="20% - Accent4 2 2 2 2 2 9 2" xfId="32488"/>
    <cellStyle name="20% - Accent4 2 2 2 2 3" xfId="138"/>
    <cellStyle name="20% - Accent4 2 2 2 2 3 2" xfId="1875"/>
    <cellStyle name="20% - Accent4 2 2 2 2 3 2 2" xfId="9361"/>
    <cellStyle name="20% - Accent4 2 2 2 2 3 2 2 2" xfId="15143"/>
    <cellStyle name="20% - Accent4 2 2 2 2 3 2 2 2 2" xfId="37083"/>
    <cellStyle name="20% - Accent4 2 2 2 2 3 2 2 3" xfId="20926"/>
    <cellStyle name="20% - Accent4 2 2 2 2 3 2 2 3 2" xfId="42865"/>
    <cellStyle name="20% - Accent4 2 2 2 2 3 2 2 4" xfId="31301"/>
    <cellStyle name="20% - Accent4 2 2 2 2 3 2 3" xfId="6470"/>
    <cellStyle name="20% - Accent4 2 2 2 2 3 2 3 2" xfId="28410"/>
    <cellStyle name="20% - Accent4 2 2 2 2 3 2 4" xfId="12252"/>
    <cellStyle name="20% - Accent4 2 2 2 2 3 2 4 2" xfId="34192"/>
    <cellStyle name="20% - Accent4 2 2 2 2 3 2 5" xfId="18035"/>
    <cellStyle name="20% - Accent4 2 2 2 2 3 2 5 2" xfId="39974"/>
    <cellStyle name="20% - Accent4 2 2 2 2 3 2 6" xfId="23817"/>
    <cellStyle name="20% - Accent4 2 2 2 2 3 3" xfId="4767"/>
    <cellStyle name="20% - Accent4 2 2 2 2 3 3 2" xfId="13441"/>
    <cellStyle name="20% - Accent4 2 2 2 2 3 3 2 2" xfId="35381"/>
    <cellStyle name="20% - Accent4 2 2 2 2 3 3 3" xfId="19224"/>
    <cellStyle name="20% - Accent4 2 2 2 2 3 3 3 2" xfId="41163"/>
    <cellStyle name="20% - Accent4 2 2 2 2 3 3 4" xfId="26708"/>
    <cellStyle name="20% - Accent4 2 2 2 2 3 4" xfId="7659"/>
    <cellStyle name="20% - Accent4 2 2 2 2 3 4 2" xfId="29599"/>
    <cellStyle name="20% - Accent4 2 2 2 2 3 5" xfId="3578"/>
    <cellStyle name="20% - Accent4 2 2 2 2 3 5 2" xfId="25519"/>
    <cellStyle name="20% - Accent4 2 2 2 2 3 6" xfId="10550"/>
    <cellStyle name="20% - Accent4 2 2 2 2 3 6 2" xfId="32490"/>
    <cellStyle name="20% - Accent4 2 2 2 2 3 7" xfId="16333"/>
    <cellStyle name="20% - Accent4 2 2 2 2 3 7 2" xfId="38272"/>
    <cellStyle name="20% - Accent4 2 2 2 2 3 8" xfId="22115"/>
    <cellStyle name="20% - Accent4 2 2 2 2 4" xfId="964"/>
    <cellStyle name="20% - Accent4 2 2 2 2 4 2" xfId="2668"/>
    <cellStyle name="20% - Accent4 2 2 2 2 4 2 2" xfId="10154"/>
    <cellStyle name="20% - Accent4 2 2 2 2 4 2 2 2" xfId="15936"/>
    <cellStyle name="20% - Accent4 2 2 2 2 4 2 2 2 2" xfId="37876"/>
    <cellStyle name="20% - Accent4 2 2 2 2 4 2 2 3" xfId="21719"/>
    <cellStyle name="20% - Accent4 2 2 2 2 4 2 2 3 2" xfId="43658"/>
    <cellStyle name="20% - Accent4 2 2 2 2 4 2 2 4" xfId="32094"/>
    <cellStyle name="20% - Accent4 2 2 2 2 4 2 3" xfId="7263"/>
    <cellStyle name="20% - Accent4 2 2 2 2 4 2 3 2" xfId="29203"/>
    <cellStyle name="20% - Accent4 2 2 2 2 4 2 4" xfId="13045"/>
    <cellStyle name="20% - Accent4 2 2 2 2 4 2 4 2" xfId="34985"/>
    <cellStyle name="20% - Accent4 2 2 2 2 4 2 5" xfId="18828"/>
    <cellStyle name="20% - Accent4 2 2 2 2 4 2 5 2" xfId="40767"/>
    <cellStyle name="20% - Accent4 2 2 2 2 4 2 6" xfId="24610"/>
    <cellStyle name="20% - Accent4 2 2 2 2 4 3" xfId="5560"/>
    <cellStyle name="20% - Accent4 2 2 2 2 4 3 2" xfId="14234"/>
    <cellStyle name="20% - Accent4 2 2 2 2 4 3 2 2" xfId="36174"/>
    <cellStyle name="20% - Accent4 2 2 2 2 4 3 3" xfId="20017"/>
    <cellStyle name="20% - Accent4 2 2 2 2 4 3 3 2" xfId="41956"/>
    <cellStyle name="20% - Accent4 2 2 2 2 4 3 4" xfId="27501"/>
    <cellStyle name="20% - Accent4 2 2 2 2 4 4" xfId="8452"/>
    <cellStyle name="20% - Accent4 2 2 2 2 4 4 2" xfId="30392"/>
    <cellStyle name="20% - Accent4 2 2 2 2 4 5" xfId="4371"/>
    <cellStyle name="20% - Accent4 2 2 2 2 4 5 2" xfId="26312"/>
    <cellStyle name="20% - Accent4 2 2 2 2 4 6" xfId="11343"/>
    <cellStyle name="20% - Accent4 2 2 2 2 4 6 2" xfId="33283"/>
    <cellStyle name="20% - Accent4 2 2 2 2 4 7" xfId="17126"/>
    <cellStyle name="20% - Accent4 2 2 2 2 4 7 2" xfId="39065"/>
    <cellStyle name="20% - Accent4 2 2 2 2 4 8" xfId="22908"/>
    <cellStyle name="20% - Accent4 2 2 2 2 5" xfId="1872"/>
    <cellStyle name="20% - Accent4 2 2 2 2 5 2" xfId="6467"/>
    <cellStyle name="20% - Accent4 2 2 2 2 5 2 2" xfId="15140"/>
    <cellStyle name="20% - Accent4 2 2 2 2 5 2 2 2" xfId="37080"/>
    <cellStyle name="20% - Accent4 2 2 2 2 5 2 3" xfId="20923"/>
    <cellStyle name="20% - Accent4 2 2 2 2 5 2 3 2" xfId="42862"/>
    <cellStyle name="20% - Accent4 2 2 2 2 5 2 4" xfId="28407"/>
    <cellStyle name="20% - Accent4 2 2 2 2 5 3" xfId="9358"/>
    <cellStyle name="20% - Accent4 2 2 2 2 5 3 2" xfId="31298"/>
    <cellStyle name="20% - Accent4 2 2 2 2 5 4" xfId="3575"/>
    <cellStyle name="20% - Accent4 2 2 2 2 5 4 2" xfId="25516"/>
    <cellStyle name="20% - Accent4 2 2 2 2 5 5" xfId="12249"/>
    <cellStyle name="20% - Accent4 2 2 2 2 5 5 2" xfId="34189"/>
    <cellStyle name="20% - Accent4 2 2 2 2 5 6" xfId="18032"/>
    <cellStyle name="20% - Accent4 2 2 2 2 5 6 2" xfId="39971"/>
    <cellStyle name="20% - Accent4 2 2 2 2 5 7" xfId="23814"/>
    <cellStyle name="20% - Accent4 2 2 2 2 6" xfId="1422"/>
    <cellStyle name="20% - Accent4 2 2 2 2 6 2" xfId="8908"/>
    <cellStyle name="20% - Accent4 2 2 2 2 6 2 2" xfId="14690"/>
    <cellStyle name="20% - Accent4 2 2 2 2 6 2 2 2" xfId="36630"/>
    <cellStyle name="20% - Accent4 2 2 2 2 6 2 3" xfId="20473"/>
    <cellStyle name="20% - Accent4 2 2 2 2 6 2 3 2" xfId="42412"/>
    <cellStyle name="20% - Accent4 2 2 2 2 6 2 4" xfId="30848"/>
    <cellStyle name="20% - Accent4 2 2 2 2 6 3" xfId="6017"/>
    <cellStyle name="20% - Accent4 2 2 2 2 6 3 2" xfId="27957"/>
    <cellStyle name="20% - Accent4 2 2 2 2 6 4" xfId="11799"/>
    <cellStyle name="20% - Accent4 2 2 2 2 6 4 2" xfId="33739"/>
    <cellStyle name="20% - Accent4 2 2 2 2 6 5" xfId="17582"/>
    <cellStyle name="20% - Accent4 2 2 2 2 6 5 2" xfId="39521"/>
    <cellStyle name="20% - Accent4 2 2 2 2 6 6" xfId="23364"/>
    <cellStyle name="20% - Accent4 2 2 2 2 7" xfId="4764"/>
    <cellStyle name="20% - Accent4 2 2 2 2 7 2" xfId="13438"/>
    <cellStyle name="20% - Accent4 2 2 2 2 7 2 2" xfId="35378"/>
    <cellStyle name="20% - Accent4 2 2 2 2 7 3" xfId="19221"/>
    <cellStyle name="20% - Accent4 2 2 2 2 7 3 2" xfId="41160"/>
    <cellStyle name="20% - Accent4 2 2 2 2 7 4" xfId="26705"/>
    <cellStyle name="20% - Accent4 2 2 2 2 8" xfId="7656"/>
    <cellStyle name="20% - Accent4 2 2 2 2 8 2" xfId="29596"/>
    <cellStyle name="20% - Accent4 2 2 2 2 9" xfId="3125"/>
    <cellStyle name="20% - Accent4 2 2 2 2 9 2" xfId="25066"/>
    <cellStyle name="20% - Accent4 2 2 2 3" xfId="139"/>
    <cellStyle name="20% - Accent4 2 2 2 3 10" xfId="16334"/>
    <cellStyle name="20% - Accent4 2 2 2 3 10 2" xfId="38273"/>
    <cellStyle name="20% - Accent4 2 2 2 3 11" xfId="22116"/>
    <cellStyle name="20% - Accent4 2 2 2 3 2" xfId="140"/>
    <cellStyle name="20% - Accent4 2 2 2 3 2 2" xfId="1877"/>
    <cellStyle name="20% - Accent4 2 2 2 3 2 2 2" xfId="9363"/>
    <cellStyle name="20% - Accent4 2 2 2 3 2 2 2 2" xfId="15145"/>
    <cellStyle name="20% - Accent4 2 2 2 3 2 2 2 2 2" xfId="37085"/>
    <cellStyle name="20% - Accent4 2 2 2 3 2 2 2 3" xfId="20928"/>
    <cellStyle name="20% - Accent4 2 2 2 3 2 2 2 3 2" xfId="42867"/>
    <cellStyle name="20% - Accent4 2 2 2 3 2 2 2 4" xfId="31303"/>
    <cellStyle name="20% - Accent4 2 2 2 3 2 2 3" xfId="6472"/>
    <cellStyle name="20% - Accent4 2 2 2 3 2 2 3 2" xfId="28412"/>
    <cellStyle name="20% - Accent4 2 2 2 3 2 2 4" xfId="12254"/>
    <cellStyle name="20% - Accent4 2 2 2 3 2 2 4 2" xfId="34194"/>
    <cellStyle name="20% - Accent4 2 2 2 3 2 2 5" xfId="18037"/>
    <cellStyle name="20% - Accent4 2 2 2 3 2 2 5 2" xfId="39976"/>
    <cellStyle name="20% - Accent4 2 2 2 3 2 2 6" xfId="23819"/>
    <cellStyle name="20% - Accent4 2 2 2 3 2 3" xfId="4769"/>
    <cellStyle name="20% - Accent4 2 2 2 3 2 3 2" xfId="13443"/>
    <cellStyle name="20% - Accent4 2 2 2 3 2 3 2 2" xfId="35383"/>
    <cellStyle name="20% - Accent4 2 2 2 3 2 3 3" xfId="19226"/>
    <cellStyle name="20% - Accent4 2 2 2 3 2 3 3 2" xfId="41165"/>
    <cellStyle name="20% - Accent4 2 2 2 3 2 3 4" xfId="26710"/>
    <cellStyle name="20% - Accent4 2 2 2 3 2 4" xfId="7661"/>
    <cellStyle name="20% - Accent4 2 2 2 3 2 4 2" xfId="29601"/>
    <cellStyle name="20% - Accent4 2 2 2 3 2 5" xfId="3580"/>
    <cellStyle name="20% - Accent4 2 2 2 3 2 5 2" xfId="25521"/>
    <cellStyle name="20% - Accent4 2 2 2 3 2 6" xfId="10552"/>
    <cellStyle name="20% - Accent4 2 2 2 3 2 6 2" xfId="32492"/>
    <cellStyle name="20% - Accent4 2 2 2 3 2 7" xfId="16335"/>
    <cellStyle name="20% - Accent4 2 2 2 3 2 7 2" xfId="38274"/>
    <cellStyle name="20% - Accent4 2 2 2 3 2 8" xfId="22117"/>
    <cellStyle name="20% - Accent4 2 2 2 3 3" xfId="966"/>
    <cellStyle name="20% - Accent4 2 2 2 3 3 2" xfId="2670"/>
    <cellStyle name="20% - Accent4 2 2 2 3 3 2 2" xfId="10156"/>
    <cellStyle name="20% - Accent4 2 2 2 3 3 2 2 2" xfId="15938"/>
    <cellStyle name="20% - Accent4 2 2 2 3 3 2 2 2 2" xfId="37878"/>
    <cellStyle name="20% - Accent4 2 2 2 3 3 2 2 3" xfId="21721"/>
    <cellStyle name="20% - Accent4 2 2 2 3 3 2 2 3 2" xfId="43660"/>
    <cellStyle name="20% - Accent4 2 2 2 3 3 2 2 4" xfId="32096"/>
    <cellStyle name="20% - Accent4 2 2 2 3 3 2 3" xfId="7265"/>
    <cellStyle name="20% - Accent4 2 2 2 3 3 2 3 2" xfId="29205"/>
    <cellStyle name="20% - Accent4 2 2 2 3 3 2 4" xfId="13047"/>
    <cellStyle name="20% - Accent4 2 2 2 3 3 2 4 2" xfId="34987"/>
    <cellStyle name="20% - Accent4 2 2 2 3 3 2 5" xfId="18830"/>
    <cellStyle name="20% - Accent4 2 2 2 3 3 2 5 2" xfId="40769"/>
    <cellStyle name="20% - Accent4 2 2 2 3 3 2 6" xfId="24612"/>
    <cellStyle name="20% - Accent4 2 2 2 3 3 3" xfId="5562"/>
    <cellStyle name="20% - Accent4 2 2 2 3 3 3 2" xfId="14236"/>
    <cellStyle name="20% - Accent4 2 2 2 3 3 3 2 2" xfId="36176"/>
    <cellStyle name="20% - Accent4 2 2 2 3 3 3 3" xfId="20019"/>
    <cellStyle name="20% - Accent4 2 2 2 3 3 3 3 2" xfId="41958"/>
    <cellStyle name="20% - Accent4 2 2 2 3 3 3 4" xfId="27503"/>
    <cellStyle name="20% - Accent4 2 2 2 3 3 4" xfId="8454"/>
    <cellStyle name="20% - Accent4 2 2 2 3 3 4 2" xfId="30394"/>
    <cellStyle name="20% - Accent4 2 2 2 3 3 5" xfId="4373"/>
    <cellStyle name="20% - Accent4 2 2 2 3 3 5 2" xfId="26314"/>
    <cellStyle name="20% - Accent4 2 2 2 3 3 6" xfId="11345"/>
    <cellStyle name="20% - Accent4 2 2 2 3 3 6 2" xfId="33285"/>
    <cellStyle name="20% - Accent4 2 2 2 3 3 7" xfId="17128"/>
    <cellStyle name="20% - Accent4 2 2 2 3 3 7 2" xfId="39067"/>
    <cellStyle name="20% - Accent4 2 2 2 3 3 8" xfId="22910"/>
    <cellStyle name="20% - Accent4 2 2 2 3 4" xfId="1876"/>
    <cellStyle name="20% - Accent4 2 2 2 3 4 2" xfId="6471"/>
    <cellStyle name="20% - Accent4 2 2 2 3 4 2 2" xfId="15144"/>
    <cellStyle name="20% - Accent4 2 2 2 3 4 2 2 2" xfId="37084"/>
    <cellStyle name="20% - Accent4 2 2 2 3 4 2 3" xfId="20927"/>
    <cellStyle name="20% - Accent4 2 2 2 3 4 2 3 2" xfId="42866"/>
    <cellStyle name="20% - Accent4 2 2 2 3 4 2 4" xfId="28411"/>
    <cellStyle name="20% - Accent4 2 2 2 3 4 3" xfId="9362"/>
    <cellStyle name="20% - Accent4 2 2 2 3 4 3 2" xfId="31302"/>
    <cellStyle name="20% - Accent4 2 2 2 3 4 4" xfId="3579"/>
    <cellStyle name="20% - Accent4 2 2 2 3 4 4 2" xfId="25520"/>
    <cellStyle name="20% - Accent4 2 2 2 3 4 5" xfId="12253"/>
    <cellStyle name="20% - Accent4 2 2 2 3 4 5 2" xfId="34193"/>
    <cellStyle name="20% - Accent4 2 2 2 3 4 6" xfId="18036"/>
    <cellStyle name="20% - Accent4 2 2 2 3 4 6 2" xfId="39975"/>
    <cellStyle name="20% - Accent4 2 2 2 3 4 7" xfId="23818"/>
    <cellStyle name="20% - Accent4 2 2 2 3 5" xfId="1424"/>
    <cellStyle name="20% - Accent4 2 2 2 3 5 2" xfId="8910"/>
    <cellStyle name="20% - Accent4 2 2 2 3 5 2 2" xfId="14692"/>
    <cellStyle name="20% - Accent4 2 2 2 3 5 2 2 2" xfId="36632"/>
    <cellStyle name="20% - Accent4 2 2 2 3 5 2 3" xfId="20475"/>
    <cellStyle name="20% - Accent4 2 2 2 3 5 2 3 2" xfId="42414"/>
    <cellStyle name="20% - Accent4 2 2 2 3 5 2 4" xfId="30850"/>
    <cellStyle name="20% - Accent4 2 2 2 3 5 3" xfId="6019"/>
    <cellStyle name="20% - Accent4 2 2 2 3 5 3 2" xfId="27959"/>
    <cellStyle name="20% - Accent4 2 2 2 3 5 4" xfId="11801"/>
    <cellStyle name="20% - Accent4 2 2 2 3 5 4 2" xfId="33741"/>
    <cellStyle name="20% - Accent4 2 2 2 3 5 5" xfId="17584"/>
    <cellStyle name="20% - Accent4 2 2 2 3 5 5 2" xfId="39523"/>
    <cellStyle name="20% - Accent4 2 2 2 3 5 6" xfId="23366"/>
    <cellStyle name="20% - Accent4 2 2 2 3 6" xfId="4768"/>
    <cellStyle name="20% - Accent4 2 2 2 3 6 2" xfId="13442"/>
    <cellStyle name="20% - Accent4 2 2 2 3 6 2 2" xfId="35382"/>
    <cellStyle name="20% - Accent4 2 2 2 3 6 3" xfId="19225"/>
    <cellStyle name="20% - Accent4 2 2 2 3 6 3 2" xfId="41164"/>
    <cellStyle name="20% - Accent4 2 2 2 3 6 4" xfId="26709"/>
    <cellStyle name="20% - Accent4 2 2 2 3 7" xfId="7660"/>
    <cellStyle name="20% - Accent4 2 2 2 3 7 2" xfId="29600"/>
    <cellStyle name="20% - Accent4 2 2 2 3 8" xfId="3127"/>
    <cellStyle name="20% - Accent4 2 2 2 3 8 2" xfId="25068"/>
    <cellStyle name="20% - Accent4 2 2 2 3 9" xfId="10551"/>
    <cellStyle name="20% - Accent4 2 2 2 3 9 2" xfId="32491"/>
    <cellStyle name="20% - Accent4 2 2 2 4" xfId="141"/>
    <cellStyle name="20% - Accent4 2 2 2 4 10" xfId="16336"/>
    <cellStyle name="20% - Accent4 2 2 2 4 10 2" xfId="38275"/>
    <cellStyle name="20% - Accent4 2 2 2 4 11" xfId="22118"/>
    <cellStyle name="20% - Accent4 2 2 2 4 2" xfId="142"/>
    <cellStyle name="20% - Accent4 2 2 2 4 2 2" xfId="1879"/>
    <cellStyle name="20% - Accent4 2 2 2 4 2 2 2" xfId="9365"/>
    <cellStyle name="20% - Accent4 2 2 2 4 2 2 2 2" xfId="15147"/>
    <cellStyle name="20% - Accent4 2 2 2 4 2 2 2 2 2" xfId="37087"/>
    <cellStyle name="20% - Accent4 2 2 2 4 2 2 2 3" xfId="20930"/>
    <cellStyle name="20% - Accent4 2 2 2 4 2 2 2 3 2" xfId="42869"/>
    <cellStyle name="20% - Accent4 2 2 2 4 2 2 2 4" xfId="31305"/>
    <cellStyle name="20% - Accent4 2 2 2 4 2 2 3" xfId="6474"/>
    <cellStyle name="20% - Accent4 2 2 2 4 2 2 3 2" xfId="28414"/>
    <cellStyle name="20% - Accent4 2 2 2 4 2 2 4" xfId="12256"/>
    <cellStyle name="20% - Accent4 2 2 2 4 2 2 4 2" xfId="34196"/>
    <cellStyle name="20% - Accent4 2 2 2 4 2 2 5" xfId="18039"/>
    <cellStyle name="20% - Accent4 2 2 2 4 2 2 5 2" xfId="39978"/>
    <cellStyle name="20% - Accent4 2 2 2 4 2 2 6" xfId="23821"/>
    <cellStyle name="20% - Accent4 2 2 2 4 2 3" xfId="4771"/>
    <cellStyle name="20% - Accent4 2 2 2 4 2 3 2" xfId="13445"/>
    <cellStyle name="20% - Accent4 2 2 2 4 2 3 2 2" xfId="35385"/>
    <cellStyle name="20% - Accent4 2 2 2 4 2 3 3" xfId="19228"/>
    <cellStyle name="20% - Accent4 2 2 2 4 2 3 3 2" xfId="41167"/>
    <cellStyle name="20% - Accent4 2 2 2 4 2 3 4" xfId="26712"/>
    <cellStyle name="20% - Accent4 2 2 2 4 2 4" xfId="7663"/>
    <cellStyle name="20% - Accent4 2 2 2 4 2 4 2" xfId="29603"/>
    <cellStyle name="20% - Accent4 2 2 2 4 2 5" xfId="3582"/>
    <cellStyle name="20% - Accent4 2 2 2 4 2 5 2" xfId="25523"/>
    <cellStyle name="20% - Accent4 2 2 2 4 2 6" xfId="10554"/>
    <cellStyle name="20% - Accent4 2 2 2 4 2 6 2" xfId="32494"/>
    <cellStyle name="20% - Accent4 2 2 2 4 2 7" xfId="16337"/>
    <cellStyle name="20% - Accent4 2 2 2 4 2 7 2" xfId="38276"/>
    <cellStyle name="20% - Accent4 2 2 2 4 2 8" xfId="22119"/>
    <cellStyle name="20% - Accent4 2 2 2 4 3" xfId="967"/>
    <cellStyle name="20% - Accent4 2 2 2 4 3 2" xfId="2671"/>
    <cellStyle name="20% - Accent4 2 2 2 4 3 2 2" xfId="10157"/>
    <cellStyle name="20% - Accent4 2 2 2 4 3 2 2 2" xfId="15939"/>
    <cellStyle name="20% - Accent4 2 2 2 4 3 2 2 2 2" xfId="37879"/>
    <cellStyle name="20% - Accent4 2 2 2 4 3 2 2 3" xfId="21722"/>
    <cellStyle name="20% - Accent4 2 2 2 4 3 2 2 3 2" xfId="43661"/>
    <cellStyle name="20% - Accent4 2 2 2 4 3 2 2 4" xfId="32097"/>
    <cellStyle name="20% - Accent4 2 2 2 4 3 2 3" xfId="7266"/>
    <cellStyle name="20% - Accent4 2 2 2 4 3 2 3 2" xfId="29206"/>
    <cellStyle name="20% - Accent4 2 2 2 4 3 2 4" xfId="13048"/>
    <cellStyle name="20% - Accent4 2 2 2 4 3 2 4 2" xfId="34988"/>
    <cellStyle name="20% - Accent4 2 2 2 4 3 2 5" xfId="18831"/>
    <cellStyle name="20% - Accent4 2 2 2 4 3 2 5 2" xfId="40770"/>
    <cellStyle name="20% - Accent4 2 2 2 4 3 2 6" xfId="24613"/>
    <cellStyle name="20% - Accent4 2 2 2 4 3 3" xfId="5563"/>
    <cellStyle name="20% - Accent4 2 2 2 4 3 3 2" xfId="14237"/>
    <cellStyle name="20% - Accent4 2 2 2 4 3 3 2 2" xfId="36177"/>
    <cellStyle name="20% - Accent4 2 2 2 4 3 3 3" xfId="20020"/>
    <cellStyle name="20% - Accent4 2 2 2 4 3 3 3 2" xfId="41959"/>
    <cellStyle name="20% - Accent4 2 2 2 4 3 3 4" xfId="27504"/>
    <cellStyle name="20% - Accent4 2 2 2 4 3 4" xfId="8455"/>
    <cellStyle name="20% - Accent4 2 2 2 4 3 4 2" xfId="30395"/>
    <cellStyle name="20% - Accent4 2 2 2 4 3 5" xfId="4374"/>
    <cellStyle name="20% - Accent4 2 2 2 4 3 5 2" xfId="26315"/>
    <cellStyle name="20% - Accent4 2 2 2 4 3 6" xfId="11346"/>
    <cellStyle name="20% - Accent4 2 2 2 4 3 6 2" xfId="33286"/>
    <cellStyle name="20% - Accent4 2 2 2 4 3 7" xfId="17129"/>
    <cellStyle name="20% - Accent4 2 2 2 4 3 7 2" xfId="39068"/>
    <cellStyle name="20% - Accent4 2 2 2 4 3 8" xfId="22911"/>
    <cellStyle name="20% - Accent4 2 2 2 4 4" xfId="1878"/>
    <cellStyle name="20% - Accent4 2 2 2 4 4 2" xfId="6473"/>
    <cellStyle name="20% - Accent4 2 2 2 4 4 2 2" xfId="15146"/>
    <cellStyle name="20% - Accent4 2 2 2 4 4 2 2 2" xfId="37086"/>
    <cellStyle name="20% - Accent4 2 2 2 4 4 2 3" xfId="20929"/>
    <cellStyle name="20% - Accent4 2 2 2 4 4 2 3 2" xfId="42868"/>
    <cellStyle name="20% - Accent4 2 2 2 4 4 2 4" xfId="28413"/>
    <cellStyle name="20% - Accent4 2 2 2 4 4 3" xfId="9364"/>
    <cellStyle name="20% - Accent4 2 2 2 4 4 3 2" xfId="31304"/>
    <cellStyle name="20% - Accent4 2 2 2 4 4 4" xfId="3581"/>
    <cellStyle name="20% - Accent4 2 2 2 4 4 4 2" xfId="25522"/>
    <cellStyle name="20% - Accent4 2 2 2 4 4 5" xfId="12255"/>
    <cellStyle name="20% - Accent4 2 2 2 4 4 5 2" xfId="34195"/>
    <cellStyle name="20% - Accent4 2 2 2 4 4 6" xfId="18038"/>
    <cellStyle name="20% - Accent4 2 2 2 4 4 6 2" xfId="39977"/>
    <cellStyle name="20% - Accent4 2 2 2 4 4 7" xfId="23820"/>
    <cellStyle name="20% - Accent4 2 2 2 4 5" xfId="1425"/>
    <cellStyle name="20% - Accent4 2 2 2 4 5 2" xfId="8911"/>
    <cellStyle name="20% - Accent4 2 2 2 4 5 2 2" xfId="14693"/>
    <cellStyle name="20% - Accent4 2 2 2 4 5 2 2 2" xfId="36633"/>
    <cellStyle name="20% - Accent4 2 2 2 4 5 2 3" xfId="20476"/>
    <cellStyle name="20% - Accent4 2 2 2 4 5 2 3 2" xfId="42415"/>
    <cellStyle name="20% - Accent4 2 2 2 4 5 2 4" xfId="30851"/>
    <cellStyle name="20% - Accent4 2 2 2 4 5 3" xfId="6020"/>
    <cellStyle name="20% - Accent4 2 2 2 4 5 3 2" xfId="27960"/>
    <cellStyle name="20% - Accent4 2 2 2 4 5 4" xfId="11802"/>
    <cellStyle name="20% - Accent4 2 2 2 4 5 4 2" xfId="33742"/>
    <cellStyle name="20% - Accent4 2 2 2 4 5 5" xfId="17585"/>
    <cellStyle name="20% - Accent4 2 2 2 4 5 5 2" xfId="39524"/>
    <cellStyle name="20% - Accent4 2 2 2 4 5 6" xfId="23367"/>
    <cellStyle name="20% - Accent4 2 2 2 4 6" xfId="4770"/>
    <cellStyle name="20% - Accent4 2 2 2 4 6 2" xfId="13444"/>
    <cellStyle name="20% - Accent4 2 2 2 4 6 2 2" xfId="35384"/>
    <cellStyle name="20% - Accent4 2 2 2 4 6 3" xfId="19227"/>
    <cellStyle name="20% - Accent4 2 2 2 4 6 3 2" xfId="41166"/>
    <cellStyle name="20% - Accent4 2 2 2 4 6 4" xfId="26711"/>
    <cellStyle name="20% - Accent4 2 2 2 4 7" xfId="7662"/>
    <cellStyle name="20% - Accent4 2 2 2 4 7 2" xfId="29602"/>
    <cellStyle name="20% - Accent4 2 2 2 4 8" xfId="3128"/>
    <cellStyle name="20% - Accent4 2 2 2 4 8 2" xfId="25069"/>
    <cellStyle name="20% - Accent4 2 2 2 4 9" xfId="10553"/>
    <cellStyle name="20% - Accent4 2 2 2 4 9 2" xfId="32493"/>
    <cellStyle name="20% - Accent4 2 2 2 5" xfId="143"/>
    <cellStyle name="20% - Accent4 2 2 2 5 2" xfId="1880"/>
    <cellStyle name="20% - Accent4 2 2 2 5 2 2" xfId="6475"/>
    <cellStyle name="20% - Accent4 2 2 2 5 2 2 2" xfId="15148"/>
    <cellStyle name="20% - Accent4 2 2 2 5 2 2 2 2" xfId="37088"/>
    <cellStyle name="20% - Accent4 2 2 2 5 2 2 3" xfId="20931"/>
    <cellStyle name="20% - Accent4 2 2 2 5 2 2 3 2" xfId="42870"/>
    <cellStyle name="20% - Accent4 2 2 2 5 2 2 4" xfId="28415"/>
    <cellStyle name="20% - Accent4 2 2 2 5 2 3" xfId="9366"/>
    <cellStyle name="20% - Accent4 2 2 2 5 2 3 2" xfId="31306"/>
    <cellStyle name="20% - Accent4 2 2 2 5 2 4" xfId="3583"/>
    <cellStyle name="20% - Accent4 2 2 2 5 2 4 2" xfId="25524"/>
    <cellStyle name="20% - Accent4 2 2 2 5 2 5" xfId="12257"/>
    <cellStyle name="20% - Accent4 2 2 2 5 2 5 2" xfId="34197"/>
    <cellStyle name="20% - Accent4 2 2 2 5 2 6" xfId="18040"/>
    <cellStyle name="20% - Accent4 2 2 2 5 2 6 2" xfId="39979"/>
    <cellStyle name="20% - Accent4 2 2 2 5 2 7" xfId="23822"/>
    <cellStyle name="20% - Accent4 2 2 2 5 3" xfId="1421"/>
    <cellStyle name="20% - Accent4 2 2 2 5 3 2" xfId="8907"/>
    <cellStyle name="20% - Accent4 2 2 2 5 3 2 2" xfId="14689"/>
    <cellStyle name="20% - Accent4 2 2 2 5 3 2 2 2" xfId="36629"/>
    <cellStyle name="20% - Accent4 2 2 2 5 3 2 3" xfId="20472"/>
    <cellStyle name="20% - Accent4 2 2 2 5 3 2 3 2" xfId="42411"/>
    <cellStyle name="20% - Accent4 2 2 2 5 3 2 4" xfId="30847"/>
    <cellStyle name="20% - Accent4 2 2 2 5 3 3" xfId="6016"/>
    <cellStyle name="20% - Accent4 2 2 2 5 3 3 2" xfId="27956"/>
    <cellStyle name="20% - Accent4 2 2 2 5 3 4" xfId="11798"/>
    <cellStyle name="20% - Accent4 2 2 2 5 3 4 2" xfId="33738"/>
    <cellStyle name="20% - Accent4 2 2 2 5 3 5" xfId="17581"/>
    <cellStyle name="20% - Accent4 2 2 2 5 3 5 2" xfId="39520"/>
    <cellStyle name="20% - Accent4 2 2 2 5 3 6" xfId="23363"/>
    <cellStyle name="20% - Accent4 2 2 2 5 4" xfId="4772"/>
    <cellStyle name="20% - Accent4 2 2 2 5 4 2" xfId="13446"/>
    <cellStyle name="20% - Accent4 2 2 2 5 4 2 2" xfId="35386"/>
    <cellStyle name="20% - Accent4 2 2 2 5 4 3" xfId="19229"/>
    <cellStyle name="20% - Accent4 2 2 2 5 4 3 2" xfId="41168"/>
    <cellStyle name="20% - Accent4 2 2 2 5 4 4" xfId="26713"/>
    <cellStyle name="20% - Accent4 2 2 2 5 5" xfId="7664"/>
    <cellStyle name="20% - Accent4 2 2 2 5 5 2" xfId="29604"/>
    <cellStyle name="20% - Accent4 2 2 2 5 6" xfId="3124"/>
    <cellStyle name="20% - Accent4 2 2 2 5 6 2" xfId="25065"/>
    <cellStyle name="20% - Accent4 2 2 2 5 7" xfId="10555"/>
    <cellStyle name="20% - Accent4 2 2 2 5 7 2" xfId="32495"/>
    <cellStyle name="20% - Accent4 2 2 2 5 8" xfId="16338"/>
    <cellStyle name="20% - Accent4 2 2 2 5 8 2" xfId="38277"/>
    <cellStyle name="20% - Accent4 2 2 2 5 9" xfId="22120"/>
    <cellStyle name="20% - Accent4 2 2 2 6" xfId="902"/>
    <cellStyle name="20% - Accent4 2 2 2 6 2" xfId="2608"/>
    <cellStyle name="20% - Accent4 2 2 2 6 2 2" xfId="10094"/>
    <cellStyle name="20% - Accent4 2 2 2 6 2 2 2" xfId="15876"/>
    <cellStyle name="20% - Accent4 2 2 2 6 2 2 2 2" xfId="37816"/>
    <cellStyle name="20% - Accent4 2 2 2 6 2 2 3" xfId="21659"/>
    <cellStyle name="20% - Accent4 2 2 2 6 2 2 3 2" xfId="43598"/>
    <cellStyle name="20% - Accent4 2 2 2 6 2 2 4" xfId="32034"/>
    <cellStyle name="20% - Accent4 2 2 2 6 2 3" xfId="7203"/>
    <cellStyle name="20% - Accent4 2 2 2 6 2 3 2" xfId="29143"/>
    <cellStyle name="20% - Accent4 2 2 2 6 2 4" xfId="12985"/>
    <cellStyle name="20% - Accent4 2 2 2 6 2 4 2" xfId="34925"/>
    <cellStyle name="20% - Accent4 2 2 2 6 2 5" xfId="18768"/>
    <cellStyle name="20% - Accent4 2 2 2 6 2 5 2" xfId="40707"/>
    <cellStyle name="20% - Accent4 2 2 2 6 2 6" xfId="24550"/>
    <cellStyle name="20% - Accent4 2 2 2 6 3" xfId="5500"/>
    <cellStyle name="20% - Accent4 2 2 2 6 3 2" xfId="14174"/>
    <cellStyle name="20% - Accent4 2 2 2 6 3 2 2" xfId="36114"/>
    <cellStyle name="20% - Accent4 2 2 2 6 3 3" xfId="19957"/>
    <cellStyle name="20% - Accent4 2 2 2 6 3 3 2" xfId="41896"/>
    <cellStyle name="20% - Accent4 2 2 2 6 3 4" xfId="27441"/>
    <cellStyle name="20% - Accent4 2 2 2 6 4" xfId="8392"/>
    <cellStyle name="20% - Accent4 2 2 2 6 4 2" xfId="30332"/>
    <cellStyle name="20% - Accent4 2 2 2 6 5" xfId="4311"/>
    <cellStyle name="20% - Accent4 2 2 2 6 5 2" xfId="26252"/>
    <cellStyle name="20% - Accent4 2 2 2 6 6" xfId="11283"/>
    <cellStyle name="20% - Accent4 2 2 2 6 6 2" xfId="33223"/>
    <cellStyle name="20% - Accent4 2 2 2 6 7" xfId="17066"/>
    <cellStyle name="20% - Accent4 2 2 2 6 7 2" xfId="39005"/>
    <cellStyle name="20% - Accent4 2 2 2 6 8" xfId="22848"/>
    <cellStyle name="20% - Accent4 2 2 2 7" xfId="1871"/>
    <cellStyle name="20% - Accent4 2 2 2 7 2" xfId="6466"/>
    <cellStyle name="20% - Accent4 2 2 2 7 2 2" xfId="15139"/>
    <cellStyle name="20% - Accent4 2 2 2 7 2 2 2" xfId="37079"/>
    <cellStyle name="20% - Accent4 2 2 2 7 2 3" xfId="20922"/>
    <cellStyle name="20% - Accent4 2 2 2 7 2 3 2" xfId="42861"/>
    <cellStyle name="20% - Accent4 2 2 2 7 2 4" xfId="28406"/>
    <cellStyle name="20% - Accent4 2 2 2 7 3" xfId="9357"/>
    <cellStyle name="20% - Accent4 2 2 2 7 3 2" xfId="31297"/>
    <cellStyle name="20% - Accent4 2 2 2 7 4" xfId="3574"/>
    <cellStyle name="20% - Accent4 2 2 2 7 4 2" xfId="25515"/>
    <cellStyle name="20% - Accent4 2 2 2 7 5" xfId="12248"/>
    <cellStyle name="20% - Accent4 2 2 2 7 5 2" xfId="34188"/>
    <cellStyle name="20% - Accent4 2 2 2 7 6" xfId="18031"/>
    <cellStyle name="20% - Accent4 2 2 2 7 6 2" xfId="39970"/>
    <cellStyle name="20% - Accent4 2 2 2 7 7" xfId="23813"/>
    <cellStyle name="20% - Accent4 2 2 2 8" xfId="1295"/>
    <cellStyle name="20% - Accent4 2 2 2 8 2" xfId="8781"/>
    <cellStyle name="20% - Accent4 2 2 2 8 2 2" xfId="14563"/>
    <cellStyle name="20% - Accent4 2 2 2 8 2 2 2" xfId="36503"/>
    <cellStyle name="20% - Accent4 2 2 2 8 2 3" xfId="20346"/>
    <cellStyle name="20% - Accent4 2 2 2 8 2 3 2" xfId="42285"/>
    <cellStyle name="20% - Accent4 2 2 2 8 2 4" xfId="30721"/>
    <cellStyle name="20% - Accent4 2 2 2 8 3" xfId="5890"/>
    <cellStyle name="20% - Accent4 2 2 2 8 3 2" xfId="27830"/>
    <cellStyle name="20% - Accent4 2 2 2 8 4" xfId="11672"/>
    <cellStyle name="20% - Accent4 2 2 2 8 4 2" xfId="33612"/>
    <cellStyle name="20% - Accent4 2 2 2 8 5" xfId="17455"/>
    <cellStyle name="20% - Accent4 2 2 2 8 5 2" xfId="39394"/>
    <cellStyle name="20% - Accent4 2 2 2 8 6" xfId="23237"/>
    <cellStyle name="20% - Accent4 2 2 2 9" xfId="4763"/>
    <cellStyle name="20% - Accent4 2 2 2 9 2" xfId="13437"/>
    <cellStyle name="20% - Accent4 2 2 2 9 2 2" xfId="35377"/>
    <cellStyle name="20% - Accent4 2 2 2 9 3" xfId="19220"/>
    <cellStyle name="20% - Accent4 2 2 2 9 3 2" xfId="41159"/>
    <cellStyle name="20% - Accent4 2 2 2 9 4" xfId="26704"/>
    <cellStyle name="20% - Accent4 2 2 3" xfId="144"/>
    <cellStyle name="20% - Accent4 2 2 3 10" xfId="10556"/>
    <cellStyle name="20% - Accent4 2 2 3 10 2" xfId="32496"/>
    <cellStyle name="20% - Accent4 2 2 3 11" xfId="16339"/>
    <cellStyle name="20% - Accent4 2 2 3 11 2" xfId="38278"/>
    <cellStyle name="20% - Accent4 2 2 3 12" xfId="22121"/>
    <cellStyle name="20% - Accent4 2 2 3 2" xfId="145"/>
    <cellStyle name="20% - Accent4 2 2 3 2 10" xfId="16340"/>
    <cellStyle name="20% - Accent4 2 2 3 2 10 2" xfId="38279"/>
    <cellStyle name="20% - Accent4 2 2 3 2 11" xfId="22122"/>
    <cellStyle name="20% - Accent4 2 2 3 2 2" xfId="146"/>
    <cellStyle name="20% - Accent4 2 2 3 2 2 2" xfId="1883"/>
    <cellStyle name="20% - Accent4 2 2 3 2 2 2 2" xfId="9369"/>
    <cellStyle name="20% - Accent4 2 2 3 2 2 2 2 2" xfId="15151"/>
    <cellStyle name="20% - Accent4 2 2 3 2 2 2 2 2 2" xfId="37091"/>
    <cellStyle name="20% - Accent4 2 2 3 2 2 2 2 3" xfId="20934"/>
    <cellStyle name="20% - Accent4 2 2 3 2 2 2 2 3 2" xfId="42873"/>
    <cellStyle name="20% - Accent4 2 2 3 2 2 2 2 4" xfId="31309"/>
    <cellStyle name="20% - Accent4 2 2 3 2 2 2 3" xfId="6478"/>
    <cellStyle name="20% - Accent4 2 2 3 2 2 2 3 2" xfId="28418"/>
    <cellStyle name="20% - Accent4 2 2 3 2 2 2 4" xfId="12260"/>
    <cellStyle name="20% - Accent4 2 2 3 2 2 2 4 2" xfId="34200"/>
    <cellStyle name="20% - Accent4 2 2 3 2 2 2 5" xfId="18043"/>
    <cellStyle name="20% - Accent4 2 2 3 2 2 2 5 2" xfId="39982"/>
    <cellStyle name="20% - Accent4 2 2 3 2 2 2 6" xfId="23825"/>
    <cellStyle name="20% - Accent4 2 2 3 2 2 3" xfId="4775"/>
    <cellStyle name="20% - Accent4 2 2 3 2 2 3 2" xfId="13449"/>
    <cellStyle name="20% - Accent4 2 2 3 2 2 3 2 2" xfId="35389"/>
    <cellStyle name="20% - Accent4 2 2 3 2 2 3 3" xfId="19232"/>
    <cellStyle name="20% - Accent4 2 2 3 2 2 3 3 2" xfId="41171"/>
    <cellStyle name="20% - Accent4 2 2 3 2 2 3 4" xfId="26716"/>
    <cellStyle name="20% - Accent4 2 2 3 2 2 4" xfId="7667"/>
    <cellStyle name="20% - Accent4 2 2 3 2 2 4 2" xfId="29607"/>
    <cellStyle name="20% - Accent4 2 2 3 2 2 5" xfId="3586"/>
    <cellStyle name="20% - Accent4 2 2 3 2 2 5 2" xfId="25527"/>
    <cellStyle name="20% - Accent4 2 2 3 2 2 6" xfId="10558"/>
    <cellStyle name="20% - Accent4 2 2 3 2 2 6 2" xfId="32498"/>
    <cellStyle name="20% - Accent4 2 2 3 2 2 7" xfId="16341"/>
    <cellStyle name="20% - Accent4 2 2 3 2 2 7 2" xfId="38280"/>
    <cellStyle name="20% - Accent4 2 2 3 2 2 8" xfId="22123"/>
    <cellStyle name="20% - Accent4 2 2 3 2 3" xfId="969"/>
    <cellStyle name="20% - Accent4 2 2 3 2 3 2" xfId="2673"/>
    <cellStyle name="20% - Accent4 2 2 3 2 3 2 2" xfId="10159"/>
    <cellStyle name="20% - Accent4 2 2 3 2 3 2 2 2" xfId="15941"/>
    <cellStyle name="20% - Accent4 2 2 3 2 3 2 2 2 2" xfId="37881"/>
    <cellStyle name="20% - Accent4 2 2 3 2 3 2 2 3" xfId="21724"/>
    <cellStyle name="20% - Accent4 2 2 3 2 3 2 2 3 2" xfId="43663"/>
    <cellStyle name="20% - Accent4 2 2 3 2 3 2 2 4" xfId="32099"/>
    <cellStyle name="20% - Accent4 2 2 3 2 3 2 3" xfId="7268"/>
    <cellStyle name="20% - Accent4 2 2 3 2 3 2 3 2" xfId="29208"/>
    <cellStyle name="20% - Accent4 2 2 3 2 3 2 4" xfId="13050"/>
    <cellStyle name="20% - Accent4 2 2 3 2 3 2 4 2" xfId="34990"/>
    <cellStyle name="20% - Accent4 2 2 3 2 3 2 5" xfId="18833"/>
    <cellStyle name="20% - Accent4 2 2 3 2 3 2 5 2" xfId="40772"/>
    <cellStyle name="20% - Accent4 2 2 3 2 3 2 6" xfId="24615"/>
    <cellStyle name="20% - Accent4 2 2 3 2 3 3" xfId="5565"/>
    <cellStyle name="20% - Accent4 2 2 3 2 3 3 2" xfId="14239"/>
    <cellStyle name="20% - Accent4 2 2 3 2 3 3 2 2" xfId="36179"/>
    <cellStyle name="20% - Accent4 2 2 3 2 3 3 3" xfId="20022"/>
    <cellStyle name="20% - Accent4 2 2 3 2 3 3 3 2" xfId="41961"/>
    <cellStyle name="20% - Accent4 2 2 3 2 3 3 4" xfId="27506"/>
    <cellStyle name="20% - Accent4 2 2 3 2 3 4" xfId="8457"/>
    <cellStyle name="20% - Accent4 2 2 3 2 3 4 2" xfId="30397"/>
    <cellStyle name="20% - Accent4 2 2 3 2 3 5" xfId="4376"/>
    <cellStyle name="20% - Accent4 2 2 3 2 3 5 2" xfId="26317"/>
    <cellStyle name="20% - Accent4 2 2 3 2 3 6" xfId="11348"/>
    <cellStyle name="20% - Accent4 2 2 3 2 3 6 2" xfId="33288"/>
    <cellStyle name="20% - Accent4 2 2 3 2 3 7" xfId="17131"/>
    <cellStyle name="20% - Accent4 2 2 3 2 3 7 2" xfId="39070"/>
    <cellStyle name="20% - Accent4 2 2 3 2 3 8" xfId="22913"/>
    <cellStyle name="20% - Accent4 2 2 3 2 4" xfId="1882"/>
    <cellStyle name="20% - Accent4 2 2 3 2 4 2" xfId="6477"/>
    <cellStyle name="20% - Accent4 2 2 3 2 4 2 2" xfId="15150"/>
    <cellStyle name="20% - Accent4 2 2 3 2 4 2 2 2" xfId="37090"/>
    <cellStyle name="20% - Accent4 2 2 3 2 4 2 3" xfId="20933"/>
    <cellStyle name="20% - Accent4 2 2 3 2 4 2 3 2" xfId="42872"/>
    <cellStyle name="20% - Accent4 2 2 3 2 4 2 4" xfId="28417"/>
    <cellStyle name="20% - Accent4 2 2 3 2 4 3" xfId="9368"/>
    <cellStyle name="20% - Accent4 2 2 3 2 4 3 2" xfId="31308"/>
    <cellStyle name="20% - Accent4 2 2 3 2 4 4" xfId="3585"/>
    <cellStyle name="20% - Accent4 2 2 3 2 4 4 2" xfId="25526"/>
    <cellStyle name="20% - Accent4 2 2 3 2 4 5" xfId="12259"/>
    <cellStyle name="20% - Accent4 2 2 3 2 4 5 2" xfId="34199"/>
    <cellStyle name="20% - Accent4 2 2 3 2 4 6" xfId="18042"/>
    <cellStyle name="20% - Accent4 2 2 3 2 4 6 2" xfId="39981"/>
    <cellStyle name="20% - Accent4 2 2 3 2 4 7" xfId="23824"/>
    <cellStyle name="20% - Accent4 2 2 3 2 5" xfId="1427"/>
    <cellStyle name="20% - Accent4 2 2 3 2 5 2" xfId="8913"/>
    <cellStyle name="20% - Accent4 2 2 3 2 5 2 2" xfId="14695"/>
    <cellStyle name="20% - Accent4 2 2 3 2 5 2 2 2" xfId="36635"/>
    <cellStyle name="20% - Accent4 2 2 3 2 5 2 3" xfId="20478"/>
    <cellStyle name="20% - Accent4 2 2 3 2 5 2 3 2" xfId="42417"/>
    <cellStyle name="20% - Accent4 2 2 3 2 5 2 4" xfId="30853"/>
    <cellStyle name="20% - Accent4 2 2 3 2 5 3" xfId="6022"/>
    <cellStyle name="20% - Accent4 2 2 3 2 5 3 2" xfId="27962"/>
    <cellStyle name="20% - Accent4 2 2 3 2 5 4" xfId="11804"/>
    <cellStyle name="20% - Accent4 2 2 3 2 5 4 2" xfId="33744"/>
    <cellStyle name="20% - Accent4 2 2 3 2 5 5" xfId="17587"/>
    <cellStyle name="20% - Accent4 2 2 3 2 5 5 2" xfId="39526"/>
    <cellStyle name="20% - Accent4 2 2 3 2 5 6" xfId="23369"/>
    <cellStyle name="20% - Accent4 2 2 3 2 6" xfId="4774"/>
    <cellStyle name="20% - Accent4 2 2 3 2 6 2" xfId="13448"/>
    <cellStyle name="20% - Accent4 2 2 3 2 6 2 2" xfId="35388"/>
    <cellStyle name="20% - Accent4 2 2 3 2 6 3" xfId="19231"/>
    <cellStyle name="20% - Accent4 2 2 3 2 6 3 2" xfId="41170"/>
    <cellStyle name="20% - Accent4 2 2 3 2 6 4" xfId="26715"/>
    <cellStyle name="20% - Accent4 2 2 3 2 7" xfId="7666"/>
    <cellStyle name="20% - Accent4 2 2 3 2 7 2" xfId="29606"/>
    <cellStyle name="20% - Accent4 2 2 3 2 8" xfId="3130"/>
    <cellStyle name="20% - Accent4 2 2 3 2 8 2" xfId="25071"/>
    <cellStyle name="20% - Accent4 2 2 3 2 9" xfId="10557"/>
    <cellStyle name="20% - Accent4 2 2 3 2 9 2" xfId="32497"/>
    <cellStyle name="20% - Accent4 2 2 3 3" xfId="147"/>
    <cellStyle name="20% - Accent4 2 2 3 3 2" xfId="1884"/>
    <cellStyle name="20% - Accent4 2 2 3 3 2 2" xfId="9370"/>
    <cellStyle name="20% - Accent4 2 2 3 3 2 2 2" xfId="15152"/>
    <cellStyle name="20% - Accent4 2 2 3 3 2 2 2 2" xfId="37092"/>
    <cellStyle name="20% - Accent4 2 2 3 3 2 2 3" xfId="20935"/>
    <cellStyle name="20% - Accent4 2 2 3 3 2 2 3 2" xfId="42874"/>
    <cellStyle name="20% - Accent4 2 2 3 3 2 2 4" xfId="31310"/>
    <cellStyle name="20% - Accent4 2 2 3 3 2 3" xfId="6479"/>
    <cellStyle name="20% - Accent4 2 2 3 3 2 3 2" xfId="28419"/>
    <cellStyle name="20% - Accent4 2 2 3 3 2 4" xfId="12261"/>
    <cellStyle name="20% - Accent4 2 2 3 3 2 4 2" xfId="34201"/>
    <cellStyle name="20% - Accent4 2 2 3 3 2 5" xfId="18044"/>
    <cellStyle name="20% - Accent4 2 2 3 3 2 5 2" xfId="39983"/>
    <cellStyle name="20% - Accent4 2 2 3 3 2 6" xfId="23826"/>
    <cellStyle name="20% - Accent4 2 2 3 3 3" xfId="4776"/>
    <cellStyle name="20% - Accent4 2 2 3 3 3 2" xfId="13450"/>
    <cellStyle name="20% - Accent4 2 2 3 3 3 2 2" xfId="35390"/>
    <cellStyle name="20% - Accent4 2 2 3 3 3 3" xfId="19233"/>
    <cellStyle name="20% - Accent4 2 2 3 3 3 3 2" xfId="41172"/>
    <cellStyle name="20% - Accent4 2 2 3 3 3 4" xfId="26717"/>
    <cellStyle name="20% - Accent4 2 2 3 3 4" xfId="7668"/>
    <cellStyle name="20% - Accent4 2 2 3 3 4 2" xfId="29608"/>
    <cellStyle name="20% - Accent4 2 2 3 3 5" xfId="3587"/>
    <cellStyle name="20% - Accent4 2 2 3 3 5 2" xfId="25528"/>
    <cellStyle name="20% - Accent4 2 2 3 3 6" xfId="10559"/>
    <cellStyle name="20% - Accent4 2 2 3 3 6 2" xfId="32499"/>
    <cellStyle name="20% - Accent4 2 2 3 3 7" xfId="16342"/>
    <cellStyle name="20% - Accent4 2 2 3 3 7 2" xfId="38281"/>
    <cellStyle name="20% - Accent4 2 2 3 3 8" xfId="22124"/>
    <cellStyle name="20% - Accent4 2 2 3 4" xfId="968"/>
    <cellStyle name="20% - Accent4 2 2 3 4 2" xfId="2672"/>
    <cellStyle name="20% - Accent4 2 2 3 4 2 2" xfId="10158"/>
    <cellStyle name="20% - Accent4 2 2 3 4 2 2 2" xfId="15940"/>
    <cellStyle name="20% - Accent4 2 2 3 4 2 2 2 2" xfId="37880"/>
    <cellStyle name="20% - Accent4 2 2 3 4 2 2 3" xfId="21723"/>
    <cellStyle name="20% - Accent4 2 2 3 4 2 2 3 2" xfId="43662"/>
    <cellStyle name="20% - Accent4 2 2 3 4 2 2 4" xfId="32098"/>
    <cellStyle name="20% - Accent4 2 2 3 4 2 3" xfId="7267"/>
    <cellStyle name="20% - Accent4 2 2 3 4 2 3 2" xfId="29207"/>
    <cellStyle name="20% - Accent4 2 2 3 4 2 4" xfId="13049"/>
    <cellStyle name="20% - Accent4 2 2 3 4 2 4 2" xfId="34989"/>
    <cellStyle name="20% - Accent4 2 2 3 4 2 5" xfId="18832"/>
    <cellStyle name="20% - Accent4 2 2 3 4 2 5 2" xfId="40771"/>
    <cellStyle name="20% - Accent4 2 2 3 4 2 6" xfId="24614"/>
    <cellStyle name="20% - Accent4 2 2 3 4 3" xfId="5564"/>
    <cellStyle name="20% - Accent4 2 2 3 4 3 2" xfId="14238"/>
    <cellStyle name="20% - Accent4 2 2 3 4 3 2 2" xfId="36178"/>
    <cellStyle name="20% - Accent4 2 2 3 4 3 3" xfId="20021"/>
    <cellStyle name="20% - Accent4 2 2 3 4 3 3 2" xfId="41960"/>
    <cellStyle name="20% - Accent4 2 2 3 4 3 4" xfId="27505"/>
    <cellStyle name="20% - Accent4 2 2 3 4 4" xfId="8456"/>
    <cellStyle name="20% - Accent4 2 2 3 4 4 2" xfId="30396"/>
    <cellStyle name="20% - Accent4 2 2 3 4 5" xfId="4375"/>
    <cellStyle name="20% - Accent4 2 2 3 4 5 2" xfId="26316"/>
    <cellStyle name="20% - Accent4 2 2 3 4 6" xfId="11347"/>
    <cellStyle name="20% - Accent4 2 2 3 4 6 2" xfId="33287"/>
    <cellStyle name="20% - Accent4 2 2 3 4 7" xfId="17130"/>
    <cellStyle name="20% - Accent4 2 2 3 4 7 2" xfId="39069"/>
    <cellStyle name="20% - Accent4 2 2 3 4 8" xfId="22912"/>
    <cellStyle name="20% - Accent4 2 2 3 5" xfId="1881"/>
    <cellStyle name="20% - Accent4 2 2 3 5 2" xfId="6476"/>
    <cellStyle name="20% - Accent4 2 2 3 5 2 2" xfId="15149"/>
    <cellStyle name="20% - Accent4 2 2 3 5 2 2 2" xfId="37089"/>
    <cellStyle name="20% - Accent4 2 2 3 5 2 3" xfId="20932"/>
    <cellStyle name="20% - Accent4 2 2 3 5 2 3 2" xfId="42871"/>
    <cellStyle name="20% - Accent4 2 2 3 5 2 4" xfId="28416"/>
    <cellStyle name="20% - Accent4 2 2 3 5 3" xfId="9367"/>
    <cellStyle name="20% - Accent4 2 2 3 5 3 2" xfId="31307"/>
    <cellStyle name="20% - Accent4 2 2 3 5 4" xfId="3584"/>
    <cellStyle name="20% - Accent4 2 2 3 5 4 2" xfId="25525"/>
    <cellStyle name="20% - Accent4 2 2 3 5 5" xfId="12258"/>
    <cellStyle name="20% - Accent4 2 2 3 5 5 2" xfId="34198"/>
    <cellStyle name="20% - Accent4 2 2 3 5 6" xfId="18041"/>
    <cellStyle name="20% - Accent4 2 2 3 5 6 2" xfId="39980"/>
    <cellStyle name="20% - Accent4 2 2 3 5 7" xfId="23823"/>
    <cellStyle name="20% - Accent4 2 2 3 6" xfId="1426"/>
    <cellStyle name="20% - Accent4 2 2 3 6 2" xfId="8912"/>
    <cellStyle name="20% - Accent4 2 2 3 6 2 2" xfId="14694"/>
    <cellStyle name="20% - Accent4 2 2 3 6 2 2 2" xfId="36634"/>
    <cellStyle name="20% - Accent4 2 2 3 6 2 3" xfId="20477"/>
    <cellStyle name="20% - Accent4 2 2 3 6 2 3 2" xfId="42416"/>
    <cellStyle name="20% - Accent4 2 2 3 6 2 4" xfId="30852"/>
    <cellStyle name="20% - Accent4 2 2 3 6 3" xfId="6021"/>
    <cellStyle name="20% - Accent4 2 2 3 6 3 2" xfId="27961"/>
    <cellStyle name="20% - Accent4 2 2 3 6 4" xfId="11803"/>
    <cellStyle name="20% - Accent4 2 2 3 6 4 2" xfId="33743"/>
    <cellStyle name="20% - Accent4 2 2 3 6 5" xfId="17586"/>
    <cellStyle name="20% - Accent4 2 2 3 6 5 2" xfId="39525"/>
    <cellStyle name="20% - Accent4 2 2 3 6 6" xfId="23368"/>
    <cellStyle name="20% - Accent4 2 2 3 7" xfId="4773"/>
    <cellStyle name="20% - Accent4 2 2 3 7 2" xfId="13447"/>
    <cellStyle name="20% - Accent4 2 2 3 7 2 2" xfId="35387"/>
    <cellStyle name="20% - Accent4 2 2 3 7 3" xfId="19230"/>
    <cellStyle name="20% - Accent4 2 2 3 7 3 2" xfId="41169"/>
    <cellStyle name="20% - Accent4 2 2 3 7 4" xfId="26714"/>
    <cellStyle name="20% - Accent4 2 2 3 8" xfId="7665"/>
    <cellStyle name="20% - Accent4 2 2 3 8 2" xfId="29605"/>
    <cellStyle name="20% - Accent4 2 2 3 9" xfId="3129"/>
    <cellStyle name="20% - Accent4 2 2 3 9 2" xfId="25070"/>
    <cellStyle name="20% - Accent4 2 2 4" xfId="148"/>
    <cellStyle name="20% - Accent4 2 2 4 10" xfId="16343"/>
    <cellStyle name="20% - Accent4 2 2 4 10 2" xfId="38282"/>
    <cellStyle name="20% - Accent4 2 2 4 11" xfId="22125"/>
    <cellStyle name="20% - Accent4 2 2 4 2" xfId="149"/>
    <cellStyle name="20% - Accent4 2 2 4 2 2" xfId="1886"/>
    <cellStyle name="20% - Accent4 2 2 4 2 2 2" xfId="9372"/>
    <cellStyle name="20% - Accent4 2 2 4 2 2 2 2" xfId="15154"/>
    <cellStyle name="20% - Accent4 2 2 4 2 2 2 2 2" xfId="37094"/>
    <cellStyle name="20% - Accent4 2 2 4 2 2 2 3" xfId="20937"/>
    <cellStyle name="20% - Accent4 2 2 4 2 2 2 3 2" xfId="42876"/>
    <cellStyle name="20% - Accent4 2 2 4 2 2 2 4" xfId="31312"/>
    <cellStyle name="20% - Accent4 2 2 4 2 2 3" xfId="6481"/>
    <cellStyle name="20% - Accent4 2 2 4 2 2 3 2" xfId="28421"/>
    <cellStyle name="20% - Accent4 2 2 4 2 2 4" xfId="12263"/>
    <cellStyle name="20% - Accent4 2 2 4 2 2 4 2" xfId="34203"/>
    <cellStyle name="20% - Accent4 2 2 4 2 2 5" xfId="18046"/>
    <cellStyle name="20% - Accent4 2 2 4 2 2 5 2" xfId="39985"/>
    <cellStyle name="20% - Accent4 2 2 4 2 2 6" xfId="23828"/>
    <cellStyle name="20% - Accent4 2 2 4 2 3" xfId="4778"/>
    <cellStyle name="20% - Accent4 2 2 4 2 3 2" xfId="13452"/>
    <cellStyle name="20% - Accent4 2 2 4 2 3 2 2" xfId="35392"/>
    <cellStyle name="20% - Accent4 2 2 4 2 3 3" xfId="19235"/>
    <cellStyle name="20% - Accent4 2 2 4 2 3 3 2" xfId="41174"/>
    <cellStyle name="20% - Accent4 2 2 4 2 3 4" xfId="26719"/>
    <cellStyle name="20% - Accent4 2 2 4 2 4" xfId="7670"/>
    <cellStyle name="20% - Accent4 2 2 4 2 4 2" xfId="29610"/>
    <cellStyle name="20% - Accent4 2 2 4 2 5" xfId="3589"/>
    <cellStyle name="20% - Accent4 2 2 4 2 5 2" xfId="25530"/>
    <cellStyle name="20% - Accent4 2 2 4 2 6" xfId="10561"/>
    <cellStyle name="20% - Accent4 2 2 4 2 6 2" xfId="32501"/>
    <cellStyle name="20% - Accent4 2 2 4 2 7" xfId="16344"/>
    <cellStyle name="20% - Accent4 2 2 4 2 7 2" xfId="38283"/>
    <cellStyle name="20% - Accent4 2 2 4 2 8" xfId="22126"/>
    <cellStyle name="20% - Accent4 2 2 4 3" xfId="970"/>
    <cellStyle name="20% - Accent4 2 2 4 3 2" xfId="2674"/>
    <cellStyle name="20% - Accent4 2 2 4 3 2 2" xfId="10160"/>
    <cellStyle name="20% - Accent4 2 2 4 3 2 2 2" xfId="15942"/>
    <cellStyle name="20% - Accent4 2 2 4 3 2 2 2 2" xfId="37882"/>
    <cellStyle name="20% - Accent4 2 2 4 3 2 2 3" xfId="21725"/>
    <cellStyle name="20% - Accent4 2 2 4 3 2 2 3 2" xfId="43664"/>
    <cellStyle name="20% - Accent4 2 2 4 3 2 2 4" xfId="32100"/>
    <cellStyle name="20% - Accent4 2 2 4 3 2 3" xfId="7269"/>
    <cellStyle name="20% - Accent4 2 2 4 3 2 3 2" xfId="29209"/>
    <cellStyle name="20% - Accent4 2 2 4 3 2 4" xfId="13051"/>
    <cellStyle name="20% - Accent4 2 2 4 3 2 4 2" xfId="34991"/>
    <cellStyle name="20% - Accent4 2 2 4 3 2 5" xfId="18834"/>
    <cellStyle name="20% - Accent4 2 2 4 3 2 5 2" xfId="40773"/>
    <cellStyle name="20% - Accent4 2 2 4 3 2 6" xfId="24616"/>
    <cellStyle name="20% - Accent4 2 2 4 3 3" xfId="5566"/>
    <cellStyle name="20% - Accent4 2 2 4 3 3 2" xfId="14240"/>
    <cellStyle name="20% - Accent4 2 2 4 3 3 2 2" xfId="36180"/>
    <cellStyle name="20% - Accent4 2 2 4 3 3 3" xfId="20023"/>
    <cellStyle name="20% - Accent4 2 2 4 3 3 3 2" xfId="41962"/>
    <cellStyle name="20% - Accent4 2 2 4 3 3 4" xfId="27507"/>
    <cellStyle name="20% - Accent4 2 2 4 3 4" xfId="8458"/>
    <cellStyle name="20% - Accent4 2 2 4 3 4 2" xfId="30398"/>
    <cellStyle name="20% - Accent4 2 2 4 3 5" xfId="4377"/>
    <cellStyle name="20% - Accent4 2 2 4 3 5 2" xfId="26318"/>
    <cellStyle name="20% - Accent4 2 2 4 3 6" xfId="11349"/>
    <cellStyle name="20% - Accent4 2 2 4 3 6 2" xfId="33289"/>
    <cellStyle name="20% - Accent4 2 2 4 3 7" xfId="17132"/>
    <cellStyle name="20% - Accent4 2 2 4 3 7 2" xfId="39071"/>
    <cellStyle name="20% - Accent4 2 2 4 3 8" xfId="22914"/>
    <cellStyle name="20% - Accent4 2 2 4 4" xfId="1885"/>
    <cellStyle name="20% - Accent4 2 2 4 4 2" xfId="6480"/>
    <cellStyle name="20% - Accent4 2 2 4 4 2 2" xfId="15153"/>
    <cellStyle name="20% - Accent4 2 2 4 4 2 2 2" xfId="37093"/>
    <cellStyle name="20% - Accent4 2 2 4 4 2 3" xfId="20936"/>
    <cellStyle name="20% - Accent4 2 2 4 4 2 3 2" xfId="42875"/>
    <cellStyle name="20% - Accent4 2 2 4 4 2 4" xfId="28420"/>
    <cellStyle name="20% - Accent4 2 2 4 4 3" xfId="9371"/>
    <cellStyle name="20% - Accent4 2 2 4 4 3 2" xfId="31311"/>
    <cellStyle name="20% - Accent4 2 2 4 4 4" xfId="3588"/>
    <cellStyle name="20% - Accent4 2 2 4 4 4 2" xfId="25529"/>
    <cellStyle name="20% - Accent4 2 2 4 4 5" xfId="12262"/>
    <cellStyle name="20% - Accent4 2 2 4 4 5 2" xfId="34202"/>
    <cellStyle name="20% - Accent4 2 2 4 4 6" xfId="18045"/>
    <cellStyle name="20% - Accent4 2 2 4 4 6 2" xfId="39984"/>
    <cellStyle name="20% - Accent4 2 2 4 4 7" xfId="23827"/>
    <cellStyle name="20% - Accent4 2 2 4 5" xfId="1428"/>
    <cellStyle name="20% - Accent4 2 2 4 5 2" xfId="8914"/>
    <cellStyle name="20% - Accent4 2 2 4 5 2 2" xfId="14696"/>
    <cellStyle name="20% - Accent4 2 2 4 5 2 2 2" xfId="36636"/>
    <cellStyle name="20% - Accent4 2 2 4 5 2 3" xfId="20479"/>
    <cellStyle name="20% - Accent4 2 2 4 5 2 3 2" xfId="42418"/>
    <cellStyle name="20% - Accent4 2 2 4 5 2 4" xfId="30854"/>
    <cellStyle name="20% - Accent4 2 2 4 5 3" xfId="6023"/>
    <cellStyle name="20% - Accent4 2 2 4 5 3 2" xfId="27963"/>
    <cellStyle name="20% - Accent4 2 2 4 5 4" xfId="11805"/>
    <cellStyle name="20% - Accent4 2 2 4 5 4 2" xfId="33745"/>
    <cellStyle name="20% - Accent4 2 2 4 5 5" xfId="17588"/>
    <cellStyle name="20% - Accent4 2 2 4 5 5 2" xfId="39527"/>
    <cellStyle name="20% - Accent4 2 2 4 5 6" xfId="23370"/>
    <cellStyle name="20% - Accent4 2 2 4 6" xfId="4777"/>
    <cellStyle name="20% - Accent4 2 2 4 6 2" xfId="13451"/>
    <cellStyle name="20% - Accent4 2 2 4 6 2 2" xfId="35391"/>
    <cellStyle name="20% - Accent4 2 2 4 6 3" xfId="19234"/>
    <cellStyle name="20% - Accent4 2 2 4 6 3 2" xfId="41173"/>
    <cellStyle name="20% - Accent4 2 2 4 6 4" xfId="26718"/>
    <cellStyle name="20% - Accent4 2 2 4 7" xfId="7669"/>
    <cellStyle name="20% - Accent4 2 2 4 7 2" xfId="29609"/>
    <cellStyle name="20% - Accent4 2 2 4 8" xfId="3131"/>
    <cellStyle name="20% - Accent4 2 2 4 8 2" xfId="25072"/>
    <cellStyle name="20% - Accent4 2 2 4 9" xfId="10560"/>
    <cellStyle name="20% - Accent4 2 2 4 9 2" xfId="32500"/>
    <cellStyle name="20% - Accent4 2 2 5" xfId="150"/>
    <cellStyle name="20% - Accent4 2 2 5 10" xfId="16345"/>
    <cellStyle name="20% - Accent4 2 2 5 10 2" xfId="38284"/>
    <cellStyle name="20% - Accent4 2 2 5 11" xfId="22127"/>
    <cellStyle name="20% - Accent4 2 2 5 2" xfId="151"/>
    <cellStyle name="20% - Accent4 2 2 5 2 2" xfId="1888"/>
    <cellStyle name="20% - Accent4 2 2 5 2 2 2" xfId="9374"/>
    <cellStyle name="20% - Accent4 2 2 5 2 2 2 2" xfId="15156"/>
    <cellStyle name="20% - Accent4 2 2 5 2 2 2 2 2" xfId="37096"/>
    <cellStyle name="20% - Accent4 2 2 5 2 2 2 3" xfId="20939"/>
    <cellStyle name="20% - Accent4 2 2 5 2 2 2 3 2" xfId="42878"/>
    <cellStyle name="20% - Accent4 2 2 5 2 2 2 4" xfId="31314"/>
    <cellStyle name="20% - Accent4 2 2 5 2 2 3" xfId="6483"/>
    <cellStyle name="20% - Accent4 2 2 5 2 2 3 2" xfId="28423"/>
    <cellStyle name="20% - Accent4 2 2 5 2 2 4" xfId="12265"/>
    <cellStyle name="20% - Accent4 2 2 5 2 2 4 2" xfId="34205"/>
    <cellStyle name="20% - Accent4 2 2 5 2 2 5" xfId="18048"/>
    <cellStyle name="20% - Accent4 2 2 5 2 2 5 2" xfId="39987"/>
    <cellStyle name="20% - Accent4 2 2 5 2 2 6" xfId="23830"/>
    <cellStyle name="20% - Accent4 2 2 5 2 3" xfId="4780"/>
    <cellStyle name="20% - Accent4 2 2 5 2 3 2" xfId="13454"/>
    <cellStyle name="20% - Accent4 2 2 5 2 3 2 2" xfId="35394"/>
    <cellStyle name="20% - Accent4 2 2 5 2 3 3" xfId="19237"/>
    <cellStyle name="20% - Accent4 2 2 5 2 3 3 2" xfId="41176"/>
    <cellStyle name="20% - Accent4 2 2 5 2 3 4" xfId="26721"/>
    <cellStyle name="20% - Accent4 2 2 5 2 4" xfId="7672"/>
    <cellStyle name="20% - Accent4 2 2 5 2 4 2" xfId="29612"/>
    <cellStyle name="20% - Accent4 2 2 5 2 5" xfId="3591"/>
    <cellStyle name="20% - Accent4 2 2 5 2 5 2" xfId="25532"/>
    <cellStyle name="20% - Accent4 2 2 5 2 6" xfId="10563"/>
    <cellStyle name="20% - Accent4 2 2 5 2 6 2" xfId="32503"/>
    <cellStyle name="20% - Accent4 2 2 5 2 7" xfId="16346"/>
    <cellStyle name="20% - Accent4 2 2 5 2 7 2" xfId="38285"/>
    <cellStyle name="20% - Accent4 2 2 5 2 8" xfId="22128"/>
    <cellStyle name="20% - Accent4 2 2 5 3" xfId="971"/>
    <cellStyle name="20% - Accent4 2 2 5 3 2" xfId="2675"/>
    <cellStyle name="20% - Accent4 2 2 5 3 2 2" xfId="10161"/>
    <cellStyle name="20% - Accent4 2 2 5 3 2 2 2" xfId="15943"/>
    <cellStyle name="20% - Accent4 2 2 5 3 2 2 2 2" xfId="37883"/>
    <cellStyle name="20% - Accent4 2 2 5 3 2 2 3" xfId="21726"/>
    <cellStyle name="20% - Accent4 2 2 5 3 2 2 3 2" xfId="43665"/>
    <cellStyle name="20% - Accent4 2 2 5 3 2 2 4" xfId="32101"/>
    <cellStyle name="20% - Accent4 2 2 5 3 2 3" xfId="7270"/>
    <cellStyle name="20% - Accent4 2 2 5 3 2 3 2" xfId="29210"/>
    <cellStyle name="20% - Accent4 2 2 5 3 2 4" xfId="13052"/>
    <cellStyle name="20% - Accent4 2 2 5 3 2 4 2" xfId="34992"/>
    <cellStyle name="20% - Accent4 2 2 5 3 2 5" xfId="18835"/>
    <cellStyle name="20% - Accent4 2 2 5 3 2 5 2" xfId="40774"/>
    <cellStyle name="20% - Accent4 2 2 5 3 2 6" xfId="24617"/>
    <cellStyle name="20% - Accent4 2 2 5 3 3" xfId="5567"/>
    <cellStyle name="20% - Accent4 2 2 5 3 3 2" xfId="14241"/>
    <cellStyle name="20% - Accent4 2 2 5 3 3 2 2" xfId="36181"/>
    <cellStyle name="20% - Accent4 2 2 5 3 3 3" xfId="20024"/>
    <cellStyle name="20% - Accent4 2 2 5 3 3 3 2" xfId="41963"/>
    <cellStyle name="20% - Accent4 2 2 5 3 3 4" xfId="27508"/>
    <cellStyle name="20% - Accent4 2 2 5 3 4" xfId="8459"/>
    <cellStyle name="20% - Accent4 2 2 5 3 4 2" xfId="30399"/>
    <cellStyle name="20% - Accent4 2 2 5 3 5" xfId="4378"/>
    <cellStyle name="20% - Accent4 2 2 5 3 5 2" xfId="26319"/>
    <cellStyle name="20% - Accent4 2 2 5 3 6" xfId="11350"/>
    <cellStyle name="20% - Accent4 2 2 5 3 6 2" xfId="33290"/>
    <cellStyle name="20% - Accent4 2 2 5 3 7" xfId="17133"/>
    <cellStyle name="20% - Accent4 2 2 5 3 7 2" xfId="39072"/>
    <cellStyle name="20% - Accent4 2 2 5 3 8" xfId="22915"/>
    <cellStyle name="20% - Accent4 2 2 5 4" xfId="1887"/>
    <cellStyle name="20% - Accent4 2 2 5 4 2" xfId="6482"/>
    <cellStyle name="20% - Accent4 2 2 5 4 2 2" xfId="15155"/>
    <cellStyle name="20% - Accent4 2 2 5 4 2 2 2" xfId="37095"/>
    <cellStyle name="20% - Accent4 2 2 5 4 2 3" xfId="20938"/>
    <cellStyle name="20% - Accent4 2 2 5 4 2 3 2" xfId="42877"/>
    <cellStyle name="20% - Accent4 2 2 5 4 2 4" xfId="28422"/>
    <cellStyle name="20% - Accent4 2 2 5 4 3" xfId="9373"/>
    <cellStyle name="20% - Accent4 2 2 5 4 3 2" xfId="31313"/>
    <cellStyle name="20% - Accent4 2 2 5 4 4" xfId="3590"/>
    <cellStyle name="20% - Accent4 2 2 5 4 4 2" xfId="25531"/>
    <cellStyle name="20% - Accent4 2 2 5 4 5" xfId="12264"/>
    <cellStyle name="20% - Accent4 2 2 5 4 5 2" xfId="34204"/>
    <cellStyle name="20% - Accent4 2 2 5 4 6" xfId="18047"/>
    <cellStyle name="20% - Accent4 2 2 5 4 6 2" xfId="39986"/>
    <cellStyle name="20% - Accent4 2 2 5 4 7" xfId="23829"/>
    <cellStyle name="20% - Accent4 2 2 5 5" xfId="1429"/>
    <cellStyle name="20% - Accent4 2 2 5 5 2" xfId="8915"/>
    <cellStyle name="20% - Accent4 2 2 5 5 2 2" xfId="14697"/>
    <cellStyle name="20% - Accent4 2 2 5 5 2 2 2" xfId="36637"/>
    <cellStyle name="20% - Accent4 2 2 5 5 2 3" xfId="20480"/>
    <cellStyle name="20% - Accent4 2 2 5 5 2 3 2" xfId="42419"/>
    <cellStyle name="20% - Accent4 2 2 5 5 2 4" xfId="30855"/>
    <cellStyle name="20% - Accent4 2 2 5 5 3" xfId="6024"/>
    <cellStyle name="20% - Accent4 2 2 5 5 3 2" xfId="27964"/>
    <cellStyle name="20% - Accent4 2 2 5 5 4" xfId="11806"/>
    <cellStyle name="20% - Accent4 2 2 5 5 4 2" xfId="33746"/>
    <cellStyle name="20% - Accent4 2 2 5 5 5" xfId="17589"/>
    <cellStyle name="20% - Accent4 2 2 5 5 5 2" xfId="39528"/>
    <cellStyle name="20% - Accent4 2 2 5 5 6" xfId="23371"/>
    <cellStyle name="20% - Accent4 2 2 5 6" xfId="4779"/>
    <cellStyle name="20% - Accent4 2 2 5 6 2" xfId="13453"/>
    <cellStyle name="20% - Accent4 2 2 5 6 2 2" xfId="35393"/>
    <cellStyle name="20% - Accent4 2 2 5 6 3" xfId="19236"/>
    <cellStyle name="20% - Accent4 2 2 5 6 3 2" xfId="41175"/>
    <cellStyle name="20% - Accent4 2 2 5 6 4" xfId="26720"/>
    <cellStyle name="20% - Accent4 2 2 5 7" xfId="7671"/>
    <cellStyle name="20% - Accent4 2 2 5 7 2" xfId="29611"/>
    <cellStyle name="20% - Accent4 2 2 5 8" xfId="3132"/>
    <cellStyle name="20% - Accent4 2 2 5 8 2" xfId="25073"/>
    <cellStyle name="20% - Accent4 2 2 5 9" xfId="10562"/>
    <cellStyle name="20% - Accent4 2 2 5 9 2" xfId="32502"/>
    <cellStyle name="20% - Accent4 2 2 6" xfId="152"/>
    <cellStyle name="20% - Accent4 2 2 6 2" xfId="1889"/>
    <cellStyle name="20% - Accent4 2 2 6 2 2" xfId="6484"/>
    <cellStyle name="20% - Accent4 2 2 6 2 2 2" xfId="15157"/>
    <cellStyle name="20% - Accent4 2 2 6 2 2 2 2" xfId="37097"/>
    <cellStyle name="20% - Accent4 2 2 6 2 2 3" xfId="20940"/>
    <cellStyle name="20% - Accent4 2 2 6 2 2 3 2" xfId="42879"/>
    <cellStyle name="20% - Accent4 2 2 6 2 2 4" xfId="28424"/>
    <cellStyle name="20% - Accent4 2 2 6 2 3" xfId="9375"/>
    <cellStyle name="20% - Accent4 2 2 6 2 3 2" xfId="31315"/>
    <cellStyle name="20% - Accent4 2 2 6 2 4" xfId="3592"/>
    <cellStyle name="20% - Accent4 2 2 6 2 4 2" xfId="25533"/>
    <cellStyle name="20% - Accent4 2 2 6 2 5" xfId="12266"/>
    <cellStyle name="20% - Accent4 2 2 6 2 5 2" xfId="34206"/>
    <cellStyle name="20% - Accent4 2 2 6 2 6" xfId="18049"/>
    <cellStyle name="20% - Accent4 2 2 6 2 6 2" xfId="39988"/>
    <cellStyle name="20% - Accent4 2 2 6 2 7" xfId="23831"/>
    <cellStyle name="20% - Accent4 2 2 6 3" xfId="1420"/>
    <cellStyle name="20% - Accent4 2 2 6 3 2" xfId="8906"/>
    <cellStyle name="20% - Accent4 2 2 6 3 2 2" xfId="14688"/>
    <cellStyle name="20% - Accent4 2 2 6 3 2 2 2" xfId="36628"/>
    <cellStyle name="20% - Accent4 2 2 6 3 2 3" xfId="20471"/>
    <cellStyle name="20% - Accent4 2 2 6 3 2 3 2" xfId="42410"/>
    <cellStyle name="20% - Accent4 2 2 6 3 2 4" xfId="30846"/>
    <cellStyle name="20% - Accent4 2 2 6 3 3" xfId="6015"/>
    <cellStyle name="20% - Accent4 2 2 6 3 3 2" xfId="27955"/>
    <cellStyle name="20% - Accent4 2 2 6 3 4" xfId="11797"/>
    <cellStyle name="20% - Accent4 2 2 6 3 4 2" xfId="33737"/>
    <cellStyle name="20% - Accent4 2 2 6 3 5" xfId="17580"/>
    <cellStyle name="20% - Accent4 2 2 6 3 5 2" xfId="39519"/>
    <cellStyle name="20% - Accent4 2 2 6 3 6" xfId="23362"/>
    <cellStyle name="20% - Accent4 2 2 6 4" xfId="4781"/>
    <cellStyle name="20% - Accent4 2 2 6 4 2" xfId="13455"/>
    <cellStyle name="20% - Accent4 2 2 6 4 2 2" xfId="35395"/>
    <cellStyle name="20% - Accent4 2 2 6 4 3" xfId="19238"/>
    <cellStyle name="20% - Accent4 2 2 6 4 3 2" xfId="41177"/>
    <cellStyle name="20% - Accent4 2 2 6 4 4" xfId="26722"/>
    <cellStyle name="20% - Accent4 2 2 6 5" xfId="7673"/>
    <cellStyle name="20% - Accent4 2 2 6 5 2" xfId="29613"/>
    <cellStyle name="20% - Accent4 2 2 6 6" xfId="3123"/>
    <cellStyle name="20% - Accent4 2 2 6 6 2" xfId="25064"/>
    <cellStyle name="20% - Accent4 2 2 6 7" xfId="10564"/>
    <cellStyle name="20% - Accent4 2 2 6 7 2" xfId="32504"/>
    <cellStyle name="20% - Accent4 2 2 6 8" xfId="16347"/>
    <cellStyle name="20% - Accent4 2 2 6 8 2" xfId="38286"/>
    <cellStyle name="20% - Accent4 2 2 6 9" xfId="22129"/>
    <cellStyle name="20% - Accent4 2 2 7" xfId="864"/>
    <cellStyle name="20% - Accent4 2 2 7 2" xfId="2570"/>
    <cellStyle name="20% - Accent4 2 2 7 2 2" xfId="10056"/>
    <cellStyle name="20% - Accent4 2 2 7 2 2 2" xfId="15838"/>
    <cellStyle name="20% - Accent4 2 2 7 2 2 2 2" xfId="37778"/>
    <cellStyle name="20% - Accent4 2 2 7 2 2 3" xfId="21621"/>
    <cellStyle name="20% - Accent4 2 2 7 2 2 3 2" xfId="43560"/>
    <cellStyle name="20% - Accent4 2 2 7 2 2 4" xfId="31996"/>
    <cellStyle name="20% - Accent4 2 2 7 2 3" xfId="7165"/>
    <cellStyle name="20% - Accent4 2 2 7 2 3 2" xfId="29105"/>
    <cellStyle name="20% - Accent4 2 2 7 2 4" xfId="12947"/>
    <cellStyle name="20% - Accent4 2 2 7 2 4 2" xfId="34887"/>
    <cellStyle name="20% - Accent4 2 2 7 2 5" xfId="18730"/>
    <cellStyle name="20% - Accent4 2 2 7 2 5 2" xfId="40669"/>
    <cellStyle name="20% - Accent4 2 2 7 2 6" xfId="24512"/>
    <cellStyle name="20% - Accent4 2 2 7 3" xfId="5462"/>
    <cellStyle name="20% - Accent4 2 2 7 3 2" xfId="14136"/>
    <cellStyle name="20% - Accent4 2 2 7 3 2 2" xfId="36076"/>
    <cellStyle name="20% - Accent4 2 2 7 3 3" xfId="19919"/>
    <cellStyle name="20% - Accent4 2 2 7 3 3 2" xfId="41858"/>
    <cellStyle name="20% - Accent4 2 2 7 3 4" xfId="27403"/>
    <cellStyle name="20% - Accent4 2 2 7 4" xfId="8354"/>
    <cellStyle name="20% - Accent4 2 2 7 4 2" xfId="30294"/>
    <cellStyle name="20% - Accent4 2 2 7 5" xfId="4273"/>
    <cellStyle name="20% - Accent4 2 2 7 5 2" xfId="26214"/>
    <cellStyle name="20% - Accent4 2 2 7 6" xfId="11245"/>
    <cellStyle name="20% - Accent4 2 2 7 6 2" xfId="33185"/>
    <cellStyle name="20% - Accent4 2 2 7 7" xfId="17028"/>
    <cellStyle name="20% - Accent4 2 2 7 7 2" xfId="38967"/>
    <cellStyle name="20% - Accent4 2 2 7 8" xfId="22810"/>
    <cellStyle name="20% - Accent4 2 2 8" xfId="1870"/>
    <cellStyle name="20% - Accent4 2 2 8 2" xfId="6465"/>
    <cellStyle name="20% - Accent4 2 2 8 2 2" xfId="15138"/>
    <cellStyle name="20% - Accent4 2 2 8 2 2 2" xfId="37078"/>
    <cellStyle name="20% - Accent4 2 2 8 2 3" xfId="20921"/>
    <cellStyle name="20% - Accent4 2 2 8 2 3 2" xfId="42860"/>
    <cellStyle name="20% - Accent4 2 2 8 2 4" xfId="28405"/>
    <cellStyle name="20% - Accent4 2 2 8 3" xfId="9356"/>
    <cellStyle name="20% - Accent4 2 2 8 3 2" xfId="31296"/>
    <cellStyle name="20% - Accent4 2 2 8 4" xfId="3573"/>
    <cellStyle name="20% - Accent4 2 2 8 4 2" xfId="25514"/>
    <cellStyle name="20% - Accent4 2 2 8 5" xfId="12247"/>
    <cellStyle name="20% - Accent4 2 2 8 5 2" xfId="34187"/>
    <cellStyle name="20% - Accent4 2 2 8 6" xfId="18030"/>
    <cellStyle name="20% - Accent4 2 2 8 6 2" xfId="39969"/>
    <cellStyle name="20% - Accent4 2 2 8 7" xfId="23812"/>
    <cellStyle name="20% - Accent4 2 2 9" xfId="1294"/>
    <cellStyle name="20% - Accent4 2 2 9 2" xfId="8780"/>
    <cellStyle name="20% - Accent4 2 2 9 2 2" xfId="14562"/>
    <cellStyle name="20% - Accent4 2 2 9 2 2 2" xfId="36502"/>
    <cellStyle name="20% - Accent4 2 2 9 2 3" xfId="20345"/>
    <cellStyle name="20% - Accent4 2 2 9 2 3 2" xfId="42284"/>
    <cellStyle name="20% - Accent4 2 2 9 2 4" xfId="30720"/>
    <cellStyle name="20% - Accent4 2 2 9 3" xfId="5889"/>
    <cellStyle name="20% - Accent4 2 2 9 3 2" xfId="27829"/>
    <cellStyle name="20% - Accent4 2 2 9 4" xfId="11671"/>
    <cellStyle name="20% - Accent4 2 2 9 4 2" xfId="33611"/>
    <cellStyle name="20% - Accent4 2 2 9 5" xfId="17454"/>
    <cellStyle name="20% - Accent4 2 2 9 5 2" xfId="39393"/>
    <cellStyle name="20% - Accent4 2 2 9 6" xfId="23236"/>
    <cellStyle name="20% - Accent4 2 3" xfId="153"/>
    <cellStyle name="20% - Accent4 2 3 10" xfId="7674"/>
    <cellStyle name="20% - Accent4 2 3 10 2" xfId="29614"/>
    <cellStyle name="20% - Accent4 2 3 11" xfId="2999"/>
    <cellStyle name="20% - Accent4 2 3 11 2" xfId="24940"/>
    <cellStyle name="20% - Accent4 2 3 12" xfId="10565"/>
    <cellStyle name="20% - Accent4 2 3 12 2" xfId="32505"/>
    <cellStyle name="20% - Accent4 2 3 13" xfId="16348"/>
    <cellStyle name="20% - Accent4 2 3 13 2" xfId="38287"/>
    <cellStyle name="20% - Accent4 2 3 14" xfId="22130"/>
    <cellStyle name="20% - Accent4 2 3 2" xfId="154"/>
    <cellStyle name="20% - Accent4 2 3 2 10" xfId="10566"/>
    <cellStyle name="20% - Accent4 2 3 2 10 2" xfId="32506"/>
    <cellStyle name="20% - Accent4 2 3 2 11" xfId="16349"/>
    <cellStyle name="20% - Accent4 2 3 2 11 2" xfId="38288"/>
    <cellStyle name="20% - Accent4 2 3 2 12" xfId="22131"/>
    <cellStyle name="20% - Accent4 2 3 2 2" xfId="155"/>
    <cellStyle name="20% - Accent4 2 3 2 2 10" xfId="16350"/>
    <cellStyle name="20% - Accent4 2 3 2 2 10 2" xfId="38289"/>
    <cellStyle name="20% - Accent4 2 3 2 2 11" xfId="22132"/>
    <cellStyle name="20% - Accent4 2 3 2 2 2" xfId="156"/>
    <cellStyle name="20% - Accent4 2 3 2 2 2 2" xfId="1893"/>
    <cellStyle name="20% - Accent4 2 3 2 2 2 2 2" xfId="9379"/>
    <cellStyle name="20% - Accent4 2 3 2 2 2 2 2 2" xfId="15161"/>
    <cellStyle name="20% - Accent4 2 3 2 2 2 2 2 2 2" xfId="37101"/>
    <cellStyle name="20% - Accent4 2 3 2 2 2 2 2 3" xfId="20944"/>
    <cellStyle name="20% - Accent4 2 3 2 2 2 2 2 3 2" xfId="42883"/>
    <cellStyle name="20% - Accent4 2 3 2 2 2 2 2 4" xfId="31319"/>
    <cellStyle name="20% - Accent4 2 3 2 2 2 2 3" xfId="6488"/>
    <cellStyle name="20% - Accent4 2 3 2 2 2 2 3 2" xfId="28428"/>
    <cellStyle name="20% - Accent4 2 3 2 2 2 2 4" xfId="12270"/>
    <cellStyle name="20% - Accent4 2 3 2 2 2 2 4 2" xfId="34210"/>
    <cellStyle name="20% - Accent4 2 3 2 2 2 2 5" xfId="18053"/>
    <cellStyle name="20% - Accent4 2 3 2 2 2 2 5 2" xfId="39992"/>
    <cellStyle name="20% - Accent4 2 3 2 2 2 2 6" xfId="23835"/>
    <cellStyle name="20% - Accent4 2 3 2 2 2 3" xfId="4785"/>
    <cellStyle name="20% - Accent4 2 3 2 2 2 3 2" xfId="13459"/>
    <cellStyle name="20% - Accent4 2 3 2 2 2 3 2 2" xfId="35399"/>
    <cellStyle name="20% - Accent4 2 3 2 2 2 3 3" xfId="19242"/>
    <cellStyle name="20% - Accent4 2 3 2 2 2 3 3 2" xfId="41181"/>
    <cellStyle name="20% - Accent4 2 3 2 2 2 3 4" xfId="26726"/>
    <cellStyle name="20% - Accent4 2 3 2 2 2 4" xfId="7677"/>
    <cellStyle name="20% - Accent4 2 3 2 2 2 4 2" xfId="29617"/>
    <cellStyle name="20% - Accent4 2 3 2 2 2 5" xfId="3596"/>
    <cellStyle name="20% - Accent4 2 3 2 2 2 5 2" xfId="25537"/>
    <cellStyle name="20% - Accent4 2 3 2 2 2 6" xfId="10568"/>
    <cellStyle name="20% - Accent4 2 3 2 2 2 6 2" xfId="32508"/>
    <cellStyle name="20% - Accent4 2 3 2 2 2 7" xfId="16351"/>
    <cellStyle name="20% - Accent4 2 3 2 2 2 7 2" xfId="38290"/>
    <cellStyle name="20% - Accent4 2 3 2 2 2 8" xfId="22133"/>
    <cellStyle name="20% - Accent4 2 3 2 2 3" xfId="973"/>
    <cellStyle name="20% - Accent4 2 3 2 2 3 2" xfId="2677"/>
    <cellStyle name="20% - Accent4 2 3 2 2 3 2 2" xfId="10163"/>
    <cellStyle name="20% - Accent4 2 3 2 2 3 2 2 2" xfId="15945"/>
    <cellStyle name="20% - Accent4 2 3 2 2 3 2 2 2 2" xfId="37885"/>
    <cellStyle name="20% - Accent4 2 3 2 2 3 2 2 3" xfId="21728"/>
    <cellStyle name="20% - Accent4 2 3 2 2 3 2 2 3 2" xfId="43667"/>
    <cellStyle name="20% - Accent4 2 3 2 2 3 2 2 4" xfId="32103"/>
    <cellStyle name="20% - Accent4 2 3 2 2 3 2 3" xfId="7272"/>
    <cellStyle name="20% - Accent4 2 3 2 2 3 2 3 2" xfId="29212"/>
    <cellStyle name="20% - Accent4 2 3 2 2 3 2 4" xfId="13054"/>
    <cellStyle name="20% - Accent4 2 3 2 2 3 2 4 2" xfId="34994"/>
    <cellStyle name="20% - Accent4 2 3 2 2 3 2 5" xfId="18837"/>
    <cellStyle name="20% - Accent4 2 3 2 2 3 2 5 2" xfId="40776"/>
    <cellStyle name="20% - Accent4 2 3 2 2 3 2 6" xfId="24619"/>
    <cellStyle name="20% - Accent4 2 3 2 2 3 3" xfId="5569"/>
    <cellStyle name="20% - Accent4 2 3 2 2 3 3 2" xfId="14243"/>
    <cellStyle name="20% - Accent4 2 3 2 2 3 3 2 2" xfId="36183"/>
    <cellStyle name="20% - Accent4 2 3 2 2 3 3 3" xfId="20026"/>
    <cellStyle name="20% - Accent4 2 3 2 2 3 3 3 2" xfId="41965"/>
    <cellStyle name="20% - Accent4 2 3 2 2 3 3 4" xfId="27510"/>
    <cellStyle name="20% - Accent4 2 3 2 2 3 4" xfId="8461"/>
    <cellStyle name="20% - Accent4 2 3 2 2 3 4 2" xfId="30401"/>
    <cellStyle name="20% - Accent4 2 3 2 2 3 5" xfId="4380"/>
    <cellStyle name="20% - Accent4 2 3 2 2 3 5 2" xfId="26321"/>
    <cellStyle name="20% - Accent4 2 3 2 2 3 6" xfId="11352"/>
    <cellStyle name="20% - Accent4 2 3 2 2 3 6 2" xfId="33292"/>
    <cellStyle name="20% - Accent4 2 3 2 2 3 7" xfId="17135"/>
    <cellStyle name="20% - Accent4 2 3 2 2 3 7 2" xfId="39074"/>
    <cellStyle name="20% - Accent4 2 3 2 2 3 8" xfId="22917"/>
    <cellStyle name="20% - Accent4 2 3 2 2 4" xfId="1892"/>
    <cellStyle name="20% - Accent4 2 3 2 2 4 2" xfId="6487"/>
    <cellStyle name="20% - Accent4 2 3 2 2 4 2 2" xfId="15160"/>
    <cellStyle name="20% - Accent4 2 3 2 2 4 2 2 2" xfId="37100"/>
    <cellStyle name="20% - Accent4 2 3 2 2 4 2 3" xfId="20943"/>
    <cellStyle name="20% - Accent4 2 3 2 2 4 2 3 2" xfId="42882"/>
    <cellStyle name="20% - Accent4 2 3 2 2 4 2 4" xfId="28427"/>
    <cellStyle name="20% - Accent4 2 3 2 2 4 3" xfId="9378"/>
    <cellStyle name="20% - Accent4 2 3 2 2 4 3 2" xfId="31318"/>
    <cellStyle name="20% - Accent4 2 3 2 2 4 4" xfId="3595"/>
    <cellStyle name="20% - Accent4 2 3 2 2 4 4 2" xfId="25536"/>
    <cellStyle name="20% - Accent4 2 3 2 2 4 5" xfId="12269"/>
    <cellStyle name="20% - Accent4 2 3 2 2 4 5 2" xfId="34209"/>
    <cellStyle name="20% - Accent4 2 3 2 2 4 6" xfId="18052"/>
    <cellStyle name="20% - Accent4 2 3 2 2 4 6 2" xfId="39991"/>
    <cellStyle name="20% - Accent4 2 3 2 2 4 7" xfId="23834"/>
    <cellStyle name="20% - Accent4 2 3 2 2 5" xfId="1432"/>
    <cellStyle name="20% - Accent4 2 3 2 2 5 2" xfId="8918"/>
    <cellStyle name="20% - Accent4 2 3 2 2 5 2 2" xfId="14700"/>
    <cellStyle name="20% - Accent4 2 3 2 2 5 2 2 2" xfId="36640"/>
    <cellStyle name="20% - Accent4 2 3 2 2 5 2 3" xfId="20483"/>
    <cellStyle name="20% - Accent4 2 3 2 2 5 2 3 2" xfId="42422"/>
    <cellStyle name="20% - Accent4 2 3 2 2 5 2 4" xfId="30858"/>
    <cellStyle name="20% - Accent4 2 3 2 2 5 3" xfId="6027"/>
    <cellStyle name="20% - Accent4 2 3 2 2 5 3 2" xfId="27967"/>
    <cellStyle name="20% - Accent4 2 3 2 2 5 4" xfId="11809"/>
    <cellStyle name="20% - Accent4 2 3 2 2 5 4 2" xfId="33749"/>
    <cellStyle name="20% - Accent4 2 3 2 2 5 5" xfId="17592"/>
    <cellStyle name="20% - Accent4 2 3 2 2 5 5 2" xfId="39531"/>
    <cellStyle name="20% - Accent4 2 3 2 2 5 6" xfId="23374"/>
    <cellStyle name="20% - Accent4 2 3 2 2 6" xfId="4784"/>
    <cellStyle name="20% - Accent4 2 3 2 2 6 2" xfId="13458"/>
    <cellStyle name="20% - Accent4 2 3 2 2 6 2 2" xfId="35398"/>
    <cellStyle name="20% - Accent4 2 3 2 2 6 3" xfId="19241"/>
    <cellStyle name="20% - Accent4 2 3 2 2 6 3 2" xfId="41180"/>
    <cellStyle name="20% - Accent4 2 3 2 2 6 4" xfId="26725"/>
    <cellStyle name="20% - Accent4 2 3 2 2 7" xfId="7676"/>
    <cellStyle name="20% - Accent4 2 3 2 2 7 2" xfId="29616"/>
    <cellStyle name="20% - Accent4 2 3 2 2 8" xfId="3135"/>
    <cellStyle name="20% - Accent4 2 3 2 2 8 2" xfId="25076"/>
    <cellStyle name="20% - Accent4 2 3 2 2 9" xfId="10567"/>
    <cellStyle name="20% - Accent4 2 3 2 2 9 2" xfId="32507"/>
    <cellStyle name="20% - Accent4 2 3 2 3" xfId="157"/>
    <cellStyle name="20% - Accent4 2 3 2 3 2" xfId="1894"/>
    <cellStyle name="20% - Accent4 2 3 2 3 2 2" xfId="9380"/>
    <cellStyle name="20% - Accent4 2 3 2 3 2 2 2" xfId="15162"/>
    <cellStyle name="20% - Accent4 2 3 2 3 2 2 2 2" xfId="37102"/>
    <cellStyle name="20% - Accent4 2 3 2 3 2 2 3" xfId="20945"/>
    <cellStyle name="20% - Accent4 2 3 2 3 2 2 3 2" xfId="42884"/>
    <cellStyle name="20% - Accent4 2 3 2 3 2 2 4" xfId="31320"/>
    <cellStyle name="20% - Accent4 2 3 2 3 2 3" xfId="6489"/>
    <cellStyle name="20% - Accent4 2 3 2 3 2 3 2" xfId="28429"/>
    <cellStyle name="20% - Accent4 2 3 2 3 2 4" xfId="12271"/>
    <cellStyle name="20% - Accent4 2 3 2 3 2 4 2" xfId="34211"/>
    <cellStyle name="20% - Accent4 2 3 2 3 2 5" xfId="18054"/>
    <cellStyle name="20% - Accent4 2 3 2 3 2 5 2" xfId="39993"/>
    <cellStyle name="20% - Accent4 2 3 2 3 2 6" xfId="23836"/>
    <cellStyle name="20% - Accent4 2 3 2 3 3" xfId="4786"/>
    <cellStyle name="20% - Accent4 2 3 2 3 3 2" xfId="13460"/>
    <cellStyle name="20% - Accent4 2 3 2 3 3 2 2" xfId="35400"/>
    <cellStyle name="20% - Accent4 2 3 2 3 3 3" xfId="19243"/>
    <cellStyle name="20% - Accent4 2 3 2 3 3 3 2" xfId="41182"/>
    <cellStyle name="20% - Accent4 2 3 2 3 3 4" xfId="26727"/>
    <cellStyle name="20% - Accent4 2 3 2 3 4" xfId="7678"/>
    <cellStyle name="20% - Accent4 2 3 2 3 4 2" xfId="29618"/>
    <cellStyle name="20% - Accent4 2 3 2 3 5" xfId="3597"/>
    <cellStyle name="20% - Accent4 2 3 2 3 5 2" xfId="25538"/>
    <cellStyle name="20% - Accent4 2 3 2 3 6" xfId="10569"/>
    <cellStyle name="20% - Accent4 2 3 2 3 6 2" xfId="32509"/>
    <cellStyle name="20% - Accent4 2 3 2 3 7" xfId="16352"/>
    <cellStyle name="20% - Accent4 2 3 2 3 7 2" xfId="38291"/>
    <cellStyle name="20% - Accent4 2 3 2 3 8" xfId="22134"/>
    <cellStyle name="20% - Accent4 2 3 2 4" xfId="972"/>
    <cellStyle name="20% - Accent4 2 3 2 4 2" xfId="2676"/>
    <cellStyle name="20% - Accent4 2 3 2 4 2 2" xfId="10162"/>
    <cellStyle name="20% - Accent4 2 3 2 4 2 2 2" xfId="15944"/>
    <cellStyle name="20% - Accent4 2 3 2 4 2 2 2 2" xfId="37884"/>
    <cellStyle name="20% - Accent4 2 3 2 4 2 2 3" xfId="21727"/>
    <cellStyle name="20% - Accent4 2 3 2 4 2 2 3 2" xfId="43666"/>
    <cellStyle name="20% - Accent4 2 3 2 4 2 2 4" xfId="32102"/>
    <cellStyle name="20% - Accent4 2 3 2 4 2 3" xfId="7271"/>
    <cellStyle name="20% - Accent4 2 3 2 4 2 3 2" xfId="29211"/>
    <cellStyle name="20% - Accent4 2 3 2 4 2 4" xfId="13053"/>
    <cellStyle name="20% - Accent4 2 3 2 4 2 4 2" xfId="34993"/>
    <cellStyle name="20% - Accent4 2 3 2 4 2 5" xfId="18836"/>
    <cellStyle name="20% - Accent4 2 3 2 4 2 5 2" xfId="40775"/>
    <cellStyle name="20% - Accent4 2 3 2 4 2 6" xfId="24618"/>
    <cellStyle name="20% - Accent4 2 3 2 4 3" xfId="5568"/>
    <cellStyle name="20% - Accent4 2 3 2 4 3 2" xfId="14242"/>
    <cellStyle name="20% - Accent4 2 3 2 4 3 2 2" xfId="36182"/>
    <cellStyle name="20% - Accent4 2 3 2 4 3 3" xfId="20025"/>
    <cellStyle name="20% - Accent4 2 3 2 4 3 3 2" xfId="41964"/>
    <cellStyle name="20% - Accent4 2 3 2 4 3 4" xfId="27509"/>
    <cellStyle name="20% - Accent4 2 3 2 4 4" xfId="8460"/>
    <cellStyle name="20% - Accent4 2 3 2 4 4 2" xfId="30400"/>
    <cellStyle name="20% - Accent4 2 3 2 4 5" xfId="4379"/>
    <cellStyle name="20% - Accent4 2 3 2 4 5 2" xfId="26320"/>
    <cellStyle name="20% - Accent4 2 3 2 4 6" xfId="11351"/>
    <cellStyle name="20% - Accent4 2 3 2 4 6 2" xfId="33291"/>
    <cellStyle name="20% - Accent4 2 3 2 4 7" xfId="17134"/>
    <cellStyle name="20% - Accent4 2 3 2 4 7 2" xfId="39073"/>
    <cellStyle name="20% - Accent4 2 3 2 4 8" xfId="22916"/>
    <cellStyle name="20% - Accent4 2 3 2 5" xfId="1891"/>
    <cellStyle name="20% - Accent4 2 3 2 5 2" xfId="6486"/>
    <cellStyle name="20% - Accent4 2 3 2 5 2 2" xfId="15159"/>
    <cellStyle name="20% - Accent4 2 3 2 5 2 2 2" xfId="37099"/>
    <cellStyle name="20% - Accent4 2 3 2 5 2 3" xfId="20942"/>
    <cellStyle name="20% - Accent4 2 3 2 5 2 3 2" xfId="42881"/>
    <cellStyle name="20% - Accent4 2 3 2 5 2 4" xfId="28426"/>
    <cellStyle name="20% - Accent4 2 3 2 5 3" xfId="9377"/>
    <cellStyle name="20% - Accent4 2 3 2 5 3 2" xfId="31317"/>
    <cellStyle name="20% - Accent4 2 3 2 5 4" xfId="3594"/>
    <cellStyle name="20% - Accent4 2 3 2 5 4 2" xfId="25535"/>
    <cellStyle name="20% - Accent4 2 3 2 5 5" xfId="12268"/>
    <cellStyle name="20% - Accent4 2 3 2 5 5 2" xfId="34208"/>
    <cellStyle name="20% - Accent4 2 3 2 5 6" xfId="18051"/>
    <cellStyle name="20% - Accent4 2 3 2 5 6 2" xfId="39990"/>
    <cellStyle name="20% - Accent4 2 3 2 5 7" xfId="23833"/>
    <cellStyle name="20% - Accent4 2 3 2 6" xfId="1431"/>
    <cellStyle name="20% - Accent4 2 3 2 6 2" xfId="8917"/>
    <cellStyle name="20% - Accent4 2 3 2 6 2 2" xfId="14699"/>
    <cellStyle name="20% - Accent4 2 3 2 6 2 2 2" xfId="36639"/>
    <cellStyle name="20% - Accent4 2 3 2 6 2 3" xfId="20482"/>
    <cellStyle name="20% - Accent4 2 3 2 6 2 3 2" xfId="42421"/>
    <cellStyle name="20% - Accent4 2 3 2 6 2 4" xfId="30857"/>
    <cellStyle name="20% - Accent4 2 3 2 6 3" xfId="6026"/>
    <cellStyle name="20% - Accent4 2 3 2 6 3 2" xfId="27966"/>
    <cellStyle name="20% - Accent4 2 3 2 6 4" xfId="11808"/>
    <cellStyle name="20% - Accent4 2 3 2 6 4 2" xfId="33748"/>
    <cellStyle name="20% - Accent4 2 3 2 6 5" xfId="17591"/>
    <cellStyle name="20% - Accent4 2 3 2 6 5 2" xfId="39530"/>
    <cellStyle name="20% - Accent4 2 3 2 6 6" xfId="23373"/>
    <cellStyle name="20% - Accent4 2 3 2 7" xfId="4783"/>
    <cellStyle name="20% - Accent4 2 3 2 7 2" xfId="13457"/>
    <cellStyle name="20% - Accent4 2 3 2 7 2 2" xfId="35397"/>
    <cellStyle name="20% - Accent4 2 3 2 7 3" xfId="19240"/>
    <cellStyle name="20% - Accent4 2 3 2 7 3 2" xfId="41179"/>
    <cellStyle name="20% - Accent4 2 3 2 7 4" xfId="26724"/>
    <cellStyle name="20% - Accent4 2 3 2 8" xfId="7675"/>
    <cellStyle name="20% - Accent4 2 3 2 8 2" xfId="29615"/>
    <cellStyle name="20% - Accent4 2 3 2 9" xfId="3134"/>
    <cellStyle name="20% - Accent4 2 3 2 9 2" xfId="25075"/>
    <cellStyle name="20% - Accent4 2 3 3" xfId="158"/>
    <cellStyle name="20% - Accent4 2 3 3 10" xfId="16353"/>
    <cellStyle name="20% - Accent4 2 3 3 10 2" xfId="38292"/>
    <cellStyle name="20% - Accent4 2 3 3 11" xfId="22135"/>
    <cellStyle name="20% - Accent4 2 3 3 2" xfId="159"/>
    <cellStyle name="20% - Accent4 2 3 3 2 2" xfId="1896"/>
    <cellStyle name="20% - Accent4 2 3 3 2 2 2" xfId="9382"/>
    <cellStyle name="20% - Accent4 2 3 3 2 2 2 2" xfId="15164"/>
    <cellStyle name="20% - Accent4 2 3 3 2 2 2 2 2" xfId="37104"/>
    <cellStyle name="20% - Accent4 2 3 3 2 2 2 3" xfId="20947"/>
    <cellStyle name="20% - Accent4 2 3 3 2 2 2 3 2" xfId="42886"/>
    <cellStyle name="20% - Accent4 2 3 3 2 2 2 4" xfId="31322"/>
    <cellStyle name="20% - Accent4 2 3 3 2 2 3" xfId="6491"/>
    <cellStyle name="20% - Accent4 2 3 3 2 2 3 2" xfId="28431"/>
    <cellStyle name="20% - Accent4 2 3 3 2 2 4" xfId="12273"/>
    <cellStyle name="20% - Accent4 2 3 3 2 2 4 2" xfId="34213"/>
    <cellStyle name="20% - Accent4 2 3 3 2 2 5" xfId="18056"/>
    <cellStyle name="20% - Accent4 2 3 3 2 2 5 2" xfId="39995"/>
    <cellStyle name="20% - Accent4 2 3 3 2 2 6" xfId="23838"/>
    <cellStyle name="20% - Accent4 2 3 3 2 3" xfId="4788"/>
    <cellStyle name="20% - Accent4 2 3 3 2 3 2" xfId="13462"/>
    <cellStyle name="20% - Accent4 2 3 3 2 3 2 2" xfId="35402"/>
    <cellStyle name="20% - Accent4 2 3 3 2 3 3" xfId="19245"/>
    <cellStyle name="20% - Accent4 2 3 3 2 3 3 2" xfId="41184"/>
    <cellStyle name="20% - Accent4 2 3 3 2 3 4" xfId="26729"/>
    <cellStyle name="20% - Accent4 2 3 3 2 4" xfId="7680"/>
    <cellStyle name="20% - Accent4 2 3 3 2 4 2" xfId="29620"/>
    <cellStyle name="20% - Accent4 2 3 3 2 5" xfId="3599"/>
    <cellStyle name="20% - Accent4 2 3 3 2 5 2" xfId="25540"/>
    <cellStyle name="20% - Accent4 2 3 3 2 6" xfId="10571"/>
    <cellStyle name="20% - Accent4 2 3 3 2 6 2" xfId="32511"/>
    <cellStyle name="20% - Accent4 2 3 3 2 7" xfId="16354"/>
    <cellStyle name="20% - Accent4 2 3 3 2 7 2" xfId="38293"/>
    <cellStyle name="20% - Accent4 2 3 3 2 8" xfId="22136"/>
    <cellStyle name="20% - Accent4 2 3 3 3" xfId="974"/>
    <cellStyle name="20% - Accent4 2 3 3 3 2" xfId="2678"/>
    <cellStyle name="20% - Accent4 2 3 3 3 2 2" xfId="10164"/>
    <cellStyle name="20% - Accent4 2 3 3 3 2 2 2" xfId="15946"/>
    <cellStyle name="20% - Accent4 2 3 3 3 2 2 2 2" xfId="37886"/>
    <cellStyle name="20% - Accent4 2 3 3 3 2 2 3" xfId="21729"/>
    <cellStyle name="20% - Accent4 2 3 3 3 2 2 3 2" xfId="43668"/>
    <cellStyle name="20% - Accent4 2 3 3 3 2 2 4" xfId="32104"/>
    <cellStyle name="20% - Accent4 2 3 3 3 2 3" xfId="7273"/>
    <cellStyle name="20% - Accent4 2 3 3 3 2 3 2" xfId="29213"/>
    <cellStyle name="20% - Accent4 2 3 3 3 2 4" xfId="13055"/>
    <cellStyle name="20% - Accent4 2 3 3 3 2 4 2" xfId="34995"/>
    <cellStyle name="20% - Accent4 2 3 3 3 2 5" xfId="18838"/>
    <cellStyle name="20% - Accent4 2 3 3 3 2 5 2" xfId="40777"/>
    <cellStyle name="20% - Accent4 2 3 3 3 2 6" xfId="24620"/>
    <cellStyle name="20% - Accent4 2 3 3 3 3" xfId="5570"/>
    <cellStyle name="20% - Accent4 2 3 3 3 3 2" xfId="14244"/>
    <cellStyle name="20% - Accent4 2 3 3 3 3 2 2" xfId="36184"/>
    <cellStyle name="20% - Accent4 2 3 3 3 3 3" xfId="20027"/>
    <cellStyle name="20% - Accent4 2 3 3 3 3 3 2" xfId="41966"/>
    <cellStyle name="20% - Accent4 2 3 3 3 3 4" xfId="27511"/>
    <cellStyle name="20% - Accent4 2 3 3 3 4" xfId="8462"/>
    <cellStyle name="20% - Accent4 2 3 3 3 4 2" xfId="30402"/>
    <cellStyle name="20% - Accent4 2 3 3 3 5" xfId="4381"/>
    <cellStyle name="20% - Accent4 2 3 3 3 5 2" xfId="26322"/>
    <cellStyle name="20% - Accent4 2 3 3 3 6" xfId="11353"/>
    <cellStyle name="20% - Accent4 2 3 3 3 6 2" xfId="33293"/>
    <cellStyle name="20% - Accent4 2 3 3 3 7" xfId="17136"/>
    <cellStyle name="20% - Accent4 2 3 3 3 7 2" xfId="39075"/>
    <cellStyle name="20% - Accent4 2 3 3 3 8" xfId="22918"/>
    <cellStyle name="20% - Accent4 2 3 3 4" xfId="1895"/>
    <cellStyle name="20% - Accent4 2 3 3 4 2" xfId="6490"/>
    <cellStyle name="20% - Accent4 2 3 3 4 2 2" xfId="15163"/>
    <cellStyle name="20% - Accent4 2 3 3 4 2 2 2" xfId="37103"/>
    <cellStyle name="20% - Accent4 2 3 3 4 2 3" xfId="20946"/>
    <cellStyle name="20% - Accent4 2 3 3 4 2 3 2" xfId="42885"/>
    <cellStyle name="20% - Accent4 2 3 3 4 2 4" xfId="28430"/>
    <cellStyle name="20% - Accent4 2 3 3 4 3" xfId="9381"/>
    <cellStyle name="20% - Accent4 2 3 3 4 3 2" xfId="31321"/>
    <cellStyle name="20% - Accent4 2 3 3 4 4" xfId="3598"/>
    <cellStyle name="20% - Accent4 2 3 3 4 4 2" xfId="25539"/>
    <cellStyle name="20% - Accent4 2 3 3 4 5" xfId="12272"/>
    <cellStyle name="20% - Accent4 2 3 3 4 5 2" xfId="34212"/>
    <cellStyle name="20% - Accent4 2 3 3 4 6" xfId="18055"/>
    <cellStyle name="20% - Accent4 2 3 3 4 6 2" xfId="39994"/>
    <cellStyle name="20% - Accent4 2 3 3 4 7" xfId="23837"/>
    <cellStyle name="20% - Accent4 2 3 3 5" xfId="1433"/>
    <cellStyle name="20% - Accent4 2 3 3 5 2" xfId="8919"/>
    <cellStyle name="20% - Accent4 2 3 3 5 2 2" xfId="14701"/>
    <cellStyle name="20% - Accent4 2 3 3 5 2 2 2" xfId="36641"/>
    <cellStyle name="20% - Accent4 2 3 3 5 2 3" xfId="20484"/>
    <cellStyle name="20% - Accent4 2 3 3 5 2 3 2" xfId="42423"/>
    <cellStyle name="20% - Accent4 2 3 3 5 2 4" xfId="30859"/>
    <cellStyle name="20% - Accent4 2 3 3 5 3" xfId="6028"/>
    <cellStyle name="20% - Accent4 2 3 3 5 3 2" xfId="27968"/>
    <cellStyle name="20% - Accent4 2 3 3 5 4" xfId="11810"/>
    <cellStyle name="20% - Accent4 2 3 3 5 4 2" xfId="33750"/>
    <cellStyle name="20% - Accent4 2 3 3 5 5" xfId="17593"/>
    <cellStyle name="20% - Accent4 2 3 3 5 5 2" xfId="39532"/>
    <cellStyle name="20% - Accent4 2 3 3 5 6" xfId="23375"/>
    <cellStyle name="20% - Accent4 2 3 3 6" xfId="4787"/>
    <cellStyle name="20% - Accent4 2 3 3 6 2" xfId="13461"/>
    <cellStyle name="20% - Accent4 2 3 3 6 2 2" xfId="35401"/>
    <cellStyle name="20% - Accent4 2 3 3 6 3" xfId="19244"/>
    <cellStyle name="20% - Accent4 2 3 3 6 3 2" xfId="41183"/>
    <cellStyle name="20% - Accent4 2 3 3 6 4" xfId="26728"/>
    <cellStyle name="20% - Accent4 2 3 3 7" xfId="7679"/>
    <cellStyle name="20% - Accent4 2 3 3 7 2" xfId="29619"/>
    <cellStyle name="20% - Accent4 2 3 3 8" xfId="3136"/>
    <cellStyle name="20% - Accent4 2 3 3 8 2" xfId="25077"/>
    <cellStyle name="20% - Accent4 2 3 3 9" xfId="10570"/>
    <cellStyle name="20% - Accent4 2 3 3 9 2" xfId="32510"/>
    <cellStyle name="20% - Accent4 2 3 4" xfId="160"/>
    <cellStyle name="20% - Accent4 2 3 4 10" xfId="16355"/>
    <cellStyle name="20% - Accent4 2 3 4 10 2" xfId="38294"/>
    <cellStyle name="20% - Accent4 2 3 4 11" xfId="22137"/>
    <cellStyle name="20% - Accent4 2 3 4 2" xfId="161"/>
    <cellStyle name="20% - Accent4 2 3 4 2 2" xfId="1898"/>
    <cellStyle name="20% - Accent4 2 3 4 2 2 2" xfId="9384"/>
    <cellStyle name="20% - Accent4 2 3 4 2 2 2 2" xfId="15166"/>
    <cellStyle name="20% - Accent4 2 3 4 2 2 2 2 2" xfId="37106"/>
    <cellStyle name="20% - Accent4 2 3 4 2 2 2 3" xfId="20949"/>
    <cellStyle name="20% - Accent4 2 3 4 2 2 2 3 2" xfId="42888"/>
    <cellStyle name="20% - Accent4 2 3 4 2 2 2 4" xfId="31324"/>
    <cellStyle name="20% - Accent4 2 3 4 2 2 3" xfId="6493"/>
    <cellStyle name="20% - Accent4 2 3 4 2 2 3 2" xfId="28433"/>
    <cellStyle name="20% - Accent4 2 3 4 2 2 4" xfId="12275"/>
    <cellStyle name="20% - Accent4 2 3 4 2 2 4 2" xfId="34215"/>
    <cellStyle name="20% - Accent4 2 3 4 2 2 5" xfId="18058"/>
    <cellStyle name="20% - Accent4 2 3 4 2 2 5 2" xfId="39997"/>
    <cellStyle name="20% - Accent4 2 3 4 2 2 6" xfId="23840"/>
    <cellStyle name="20% - Accent4 2 3 4 2 3" xfId="4790"/>
    <cellStyle name="20% - Accent4 2 3 4 2 3 2" xfId="13464"/>
    <cellStyle name="20% - Accent4 2 3 4 2 3 2 2" xfId="35404"/>
    <cellStyle name="20% - Accent4 2 3 4 2 3 3" xfId="19247"/>
    <cellStyle name="20% - Accent4 2 3 4 2 3 3 2" xfId="41186"/>
    <cellStyle name="20% - Accent4 2 3 4 2 3 4" xfId="26731"/>
    <cellStyle name="20% - Accent4 2 3 4 2 4" xfId="7682"/>
    <cellStyle name="20% - Accent4 2 3 4 2 4 2" xfId="29622"/>
    <cellStyle name="20% - Accent4 2 3 4 2 5" xfId="3601"/>
    <cellStyle name="20% - Accent4 2 3 4 2 5 2" xfId="25542"/>
    <cellStyle name="20% - Accent4 2 3 4 2 6" xfId="10573"/>
    <cellStyle name="20% - Accent4 2 3 4 2 6 2" xfId="32513"/>
    <cellStyle name="20% - Accent4 2 3 4 2 7" xfId="16356"/>
    <cellStyle name="20% - Accent4 2 3 4 2 7 2" xfId="38295"/>
    <cellStyle name="20% - Accent4 2 3 4 2 8" xfId="22138"/>
    <cellStyle name="20% - Accent4 2 3 4 3" xfId="975"/>
    <cellStyle name="20% - Accent4 2 3 4 3 2" xfId="2679"/>
    <cellStyle name="20% - Accent4 2 3 4 3 2 2" xfId="10165"/>
    <cellStyle name="20% - Accent4 2 3 4 3 2 2 2" xfId="15947"/>
    <cellStyle name="20% - Accent4 2 3 4 3 2 2 2 2" xfId="37887"/>
    <cellStyle name="20% - Accent4 2 3 4 3 2 2 3" xfId="21730"/>
    <cellStyle name="20% - Accent4 2 3 4 3 2 2 3 2" xfId="43669"/>
    <cellStyle name="20% - Accent4 2 3 4 3 2 2 4" xfId="32105"/>
    <cellStyle name="20% - Accent4 2 3 4 3 2 3" xfId="7274"/>
    <cellStyle name="20% - Accent4 2 3 4 3 2 3 2" xfId="29214"/>
    <cellStyle name="20% - Accent4 2 3 4 3 2 4" xfId="13056"/>
    <cellStyle name="20% - Accent4 2 3 4 3 2 4 2" xfId="34996"/>
    <cellStyle name="20% - Accent4 2 3 4 3 2 5" xfId="18839"/>
    <cellStyle name="20% - Accent4 2 3 4 3 2 5 2" xfId="40778"/>
    <cellStyle name="20% - Accent4 2 3 4 3 2 6" xfId="24621"/>
    <cellStyle name="20% - Accent4 2 3 4 3 3" xfId="5571"/>
    <cellStyle name="20% - Accent4 2 3 4 3 3 2" xfId="14245"/>
    <cellStyle name="20% - Accent4 2 3 4 3 3 2 2" xfId="36185"/>
    <cellStyle name="20% - Accent4 2 3 4 3 3 3" xfId="20028"/>
    <cellStyle name="20% - Accent4 2 3 4 3 3 3 2" xfId="41967"/>
    <cellStyle name="20% - Accent4 2 3 4 3 3 4" xfId="27512"/>
    <cellStyle name="20% - Accent4 2 3 4 3 4" xfId="8463"/>
    <cellStyle name="20% - Accent4 2 3 4 3 4 2" xfId="30403"/>
    <cellStyle name="20% - Accent4 2 3 4 3 5" xfId="4382"/>
    <cellStyle name="20% - Accent4 2 3 4 3 5 2" xfId="26323"/>
    <cellStyle name="20% - Accent4 2 3 4 3 6" xfId="11354"/>
    <cellStyle name="20% - Accent4 2 3 4 3 6 2" xfId="33294"/>
    <cellStyle name="20% - Accent4 2 3 4 3 7" xfId="17137"/>
    <cellStyle name="20% - Accent4 2 3 4 3 7 2" xfId="39076"/>
    <cellStyle name="20% - Accent4 2 3 4 3 8" xfId="22919"/>
    <cellStyle name="20% - Accent4 2 3 4 4" xfId="1897"/>
    <cellStyle name="20% - Accent4 2 3 4 4 2" xfId="6492"/>
    <cellStyle name="20% - Accent4 2 3 4 4 2 2" xfId="15165"/>
    <cellStyle name="20% - Accent4 2 3 4 4 2 2 2" xfId="37105"/>
    <cellStyle name="20% - Accent4 2 3 4 4 2 3" xfId="20948"/>
    <cellStyle name="20% - Accent4 2 3 4 4 2 3 2" xfId="42887"/>
    <cellStyle name="20% - Accent4 2 3 4 4 2 4" xfId="28432"/>
    <cellStyle name="20% - Accent4 2 3 4 4 3" xfId="9383"/>
    <cellStyle name="20% - Accent4 2 3 4 4 3 2" xfId="31323"/>
    <cellStyle name="20% - Accent4 2 3 4 4 4" xfId="3600"/>
    <cellStyle name="20% - Accent4 2 3 4 4 4 2" xfId="25541"/>
    <cellStyle name="20% - Accent4 2 3 4 4 5" xfId="12274"/>
    <cellStyle name="20% - Accent4 2 3 4 4 5 2" xfId="34214"/>
    <cellStyle name="20% - Accent4 2 3 4 4 6" xfId="18057"/>
    <cellStyle name="20% - Accent4 2 3 4 4 6 2" xfId="39996"/>
    <cellStyle name="20% - Accent4 2 3 4 4 7" xfId="23839"/>
    <cellStyle name="20% - Accent4 2 3 4 5" xfId="1434"/>
    <cellStyle name="20% - Accent4 2 3 4 5 2" xfId="8920"/>
    <cellStyle name="20% - Accent4 2 3 4 5 2 2" xfId="14702"/>
    <cellStyle name="20% - Accent4 2 3 4 5 2 2 2" xfId="36642"/>
    <cellStyle name="20% - Accent4 2 3 4 5 2 3" xfId="20485"/>
    <cellStyle name="20% - Accent4 2 3 4 5 2 3 2" xfId="42424"/>
    <cellStyle name="20% - Accent4 2 3 4 5 2 4" xfId="30860"/>
    <cellStyle name="20% - Accent4 2 3 4 5 3" xfId="6029"/>
    <cellStyle name="20% - Accent4 2 3 4 5 3 2" xfId="27969"/>
    <cellStyle name="20% - Accent4 2 3 4 5 4" xfId="11811"/>
    <cellStyle name="20% - Accent4 2 3 4 5 4 2" xfId="33751"/>
    <cellStyle name="20% - Accent4 2 3 4 5 5" xfId="17594"/>
    <cellStyle name="20% - Accent4 2 3 4 5 5 2" xfId="39533"/>
    <cellStyle name="20% - Accent4 2 3 4 5 6" xfId="23376"/>
    <cellStyle name="20% - Accent4 2 3 4 6" xfId="4789"/>
    <cellStyle name="20% - Accent4 2 3 4 6 2" xfId="13463"/>
    <cellStyle name="20% - Accent4 2 3 4 6 2 2" xfId="35403"/>
    <cellStyle name="20% - Accent4 2 3 4 6 3" xfId="19246"/>
    <cellStyle name="20% - Accent4 2 3 4 6 3 2" xfId="41185"/>
    <cellStyle name="20% - Accent4 2 3 4 6 4" xfId="26730"/>
    <cellStyle name="20% - Accent4 2 3 4 7" xfId="7681"/>
    <cellStyle name="20% - Accent4 2 3 4 7 2" xfId="29621"/>
    <cellStyle name="20% - Accent4 2 3 4 8" xfId="3137"/>
    <cellStyle name="20% - Accent4 2 3 4 8 2" xfId="25078"/>
    <cellStyle name="20% - Accent4 2 3 4 9" xfId="10572"/>
    <cellStyle name="20% - Accent4 2 3 4 9 2" xfId="32512"/>
    <cellStyle name="20% - Accent4 2 3 5" xfId="162"/>
    <cellStyle name="20% - Accent4 2 3 5 2" xfId="1899"/>
    <cellStyle name="20% - Accent4 2 3 5 2 2" xfId="6494"/>
    <cellStyle name="20% - Accent4 2 3 5 2 2 2" xfId="15167"/>
    <cellStyle name="20% - Accent4 2 3 5 2 2 2 2" xfId="37107"/>
    <cellStyle name="20% - Accent4 2 3 5 2 2 3" xfId="20950"/>
    <cellStyle name="20% - Accent4 2 3 5 2 2 3 2" xfId="42889"/>
    <cellStyle name="20% - Accent4 2 3 5 2 2 4" xfId="28434"/>
    <cellStyle name="20% - Accent4 2 3 5 2 3" xfId="9385"/>
    <cellStyle name="20% - Accent4 2 3 5 2 3 2" xfId="31325"/>
    <cellStyle name="20% - Accent4 2 3 5 2 4" xfId="3602"/>
    <cellStyle name="20% - Accent4 2 3 5 2 4 2" xfId="25543"/>
    <cellStyle name="20% - Accent4 2 3 5 2 5" xfId="12276"/>
    <cellStyle name="20% - Accent4 2 3 5 2 5 2" xfId="34216"/>
    <cellStyle name="20% - Accent4 2 3 5 2 6" xfId="18059"/>
    <cellStyle name="20% - Accent4 2 3 5 2 6 2" xfId="39998"/>
    <cellStyle name="20% - Accent4 2 3 5 2 7" xfId="23841"/>
    <cellStyle name="20% - Accent4 2 3 5 3" xfId="1430"/>
    <cellStyle name="20% - Accent4 2 3 5 3 2" xfId="8916"/>
    <cellStyle name="20% - Accent4 2 3 5 3 2 2" xfId="14698"/>
    <cellStyle name="20% - Accent4 2 3 5 3 2 2 2" xfId="36638"/>
    <cellStyle name="20% - Accent4 2 3 5 3 2 3" xfId="20481"/>
    <cellStyle name="20% - Accent4 2 3 5 3 2 3 2" xfId="42420"/>
    <cellStyle name="20% - Accent4 2 3 5 3 2 4" xfId="30856"/>
    <cellStyle name="20% - Accent4 2 3 5 3 3" xfId="6025"/>
    <cellStyle name="20% - Accent4 2 3 5 3 3 2" xfId="27965"/>
    <cellStyle name="20% - Accent4 2 3 5 3 4" xfId="11807"/>
    <cellStyle name="20% - Accent4 2 3 5 3 4 2" xfId="33747"/>
    <cellStyle name="20% - Accent4 2 3 5 3 5" xfId="17590"/>
    <cellStyle name="20% - Accent4 2 3 5 3 5 2" xfId="39529"/>
    <cellStyle name="20% - Accent4 2 3 5 3 6" xfId="23372"/>
    <cellStyle name="20% - Accent4 2 3 5 4" xfId="4791"/>
    <cellStyle name="20% - Accent4 2 3 5 4 2" xfId="13465"/>
    <cellStyle name="20% - Accent4 2 3 5 4 2 2" xfId="35405"/>
    <cellStyle name="20% - Accent4 2 3 5 4 3" xfId="19248"/>
    <cellStyle name="20% - Accent4 2 3 5 4 3 2" xfId="41187"/>
    <cellStyle name="20% - Accent4 2 3 5 4 4" xfId="26732"/>
    <cellStyle name="20% - Accent4 2 3 5 5" xfId="7683"/>
    <cellStyle name="20% - Accent4 2 3 5 5 2" xfId="29623"/>
    <cellStyle name="20% - Accent4 2 3 5 6" xfId="3133"/>
    <cellStyle name="20% - Accent4 2 3 5 6 2" xfId="25074"/>
    <cellStyle name="20% - Accent4 2 3 5 7" xfId="10574"/>
    <cellStyle name="20% - Accent4 2 3 5 7 2" xfId="32514"/>
    <cellStyle name="20% - Accent4 2 3 5 8" xfId="16357"/>
    <cellStyle name="20% - Accent4 2 3 5 8 2" xfId="38296"/>
    <cellStyle name="20% - Accent4 2 3 5 9" xfId="22139"/>
    <cellStyle name="20% - Accent4 2 3 6" xfId="883"/>
    <cellStyle name="20% - Accent4 2 3 6 2" xfId="2589"/>
    <cellStyle name="20% - Accent4 2 3 6 2 2" xfId="10075"/>
    <cellStyle name="20% - Accent4 2 3 6 2 2 2" xfId="15857"/>
    <cellStyle name="20% - Accent4 2 3 6 2 2 2 2" xfId="37797"/>
    <cellStyle name="20% - Accent4 2 3 6 2 2 3" xfId="21640"/>
    <cellStyle name="20% - Accent4 2 3 6 2 2 3 2" xfId="43579"/>
    <cellStyle name="20% - Accent4 2 3 6 2 2 4" xfId="32015"/>
    <cellStyle name="20% - Accent4 2 3 6 2 3" xfId="7184"/>
    <cellStyle name="20% - Accent4 2 3 6 2 3 2" xfId="29124"/>
    <cellStyle name="20% - Accent4 2 3 6 2 4" xfId="12966"/>
    <cellStyle name="20% - Accent4 2 3 6 2 4 2" xfId="34906"/>
    <cellStyle name="20% - Accent4 2 3 6 2 5" xfId="18749"/>
    <cellStyle name="20% - Accent4 2 3 6 2 5 2" xfId="40688"/>
    <cellStyle name="20% - Accent4 2 3 6 2 6" xfId="24531"/>
    <cellStyle name="20% - Accent4 2 3 6 3" xfId="5481"/>
    <cellStyle name="20% - Accent4 2 3 6 3 2" xfId="14155"/>
    <cellStyle name="20% - Accent4 2 3 6 3 2 2" xfId="36095"/>
    <cellStyle name="20% - Accent4 2 3 6 3 3" xfId="19938"/>
    <cellStyle name="20% - Accent4 2 3 6 3 3 2" xfId="41877"/>
    <cellStyle name="20% - Accent4 2 3 6 3 4" xfId="27422"/>
    <cellStyle name="20% - Accent4 2 3 6 4" xfId="8373"/>
    <cellStyle name="20% - Accent4 2 3 6 4 2" xfId="30313"/>
    <cellStyle name="20% - Accent4 2 3 6 5" xfId="4292"/>
    <cellStyle name="20% - Accent4 2 3 6 5 2" xfId="26233"/>
    <cellStyle name="20% - Accent4 2 3 6 6" xfId="11264"/>
    <cellStyle name="20% - Accent4 2 3 6 6 2" xfId="33204"/>
    <cellStyle name="20% - Accent4 2 3 6 7" xfId="17047"/>
    <cellStyle name="20% - Accent4 2 3 6 7 2" xfId="38986"/>
    <cellStyle name="20% - Accent4 2 3 6 8" xfId="22829"/>
    <cellStyle name="20% - Accent4 2 3 7" xfId="1890"/>
    <cellStyle name="20% - Accent4 2 3 7 2" xfId="6485"/>
    <cellStyle name="20% - Accent4 2 3 7 2 2" xfId="15158"/>
    <cellStyle name="20% - Accent4 2 3 7 2 2 2" xfId="37098"/>
    <cellStyle name="20% - Accent4 2 3 7 2 3" xfId="20941"/>
    <cellStyle name="20% - Accent4 2 3 7 2 3 2" xfId="42880"/>
    <cellStyle name="20% - Accent4 2 3 7 2 4" xfId="28425"/>
    <cellStyle name="20% - Accent4 2 3 7 3" xfId="9376"/>
    <cellStyle name="20% - Accent4 2 3 7 3 2" xfId="31316"/>
    <cellStyle name="20% - Accent4 2 3 7 4" xfId="3593"/>
    <cellStyle name="20% - Accent4 2 3 7 4 2" xfId="25534"/>
    <cellStyle name="20% - Accent4 2 3 7 5" xfId="12267"/>
    <cellStyle name="20% - Accent4 2 3 7 5 2" xfId="34207"/>
    <cellStyle name="20% - Accent4 2 3 7 6" xfId="18050"/>
    <cellStyle name="20% - Accent4 2 3 7 6 2" xfId="39989"/>
    <cellStyle name="20% - Accent4 2 3 7 7" xfId="23832"/>
    <cellStyle name="20% - Accent4 2 3 8" xfId="1296"/>
    <cellStyle name="20% - Accent4 2 3 8 2" xfId="8782"/>
    <cellStyle name="20% - Accent4 2 3 8 2 2" xfId="14564"/>
    <cellStyle name="20% - Accent4 2 3 8 2 2 2" xfId="36504"/>
    <cellStyle name="20% - Accent4 2 3 8 2 3" xfId="20347"/>
    <cellStyle name="20% - Accent4 2 3 8 2 3 2" xfId="42286"/>
    <cellStyle name="20% - Accent4 2 3 8 2 4" xfId="30722"/>
    <cellStyle name="20% - Accent4 2 3 8 3" xfId="5891"/>
    <cellStyle name="20% - Accent4 2 3 8 3 2" xfId="27831"/>
    <cellStyle name="20% - Accent4 2 3 8 4" xfId="11673"/>
    <cellStyle name="20% - Accent4 2 3 8 4 2" xfId="33613"/>
    <cellStyle name="20% - Accent4 2 3 8 5" xfId="17456"/>
    <cellStyle name="20% - Accent4 2 3 8 5 2" xfId="39395"/>
    <cellStyle name="20% - Accent4 2 3 8 6" xfId="23238"/>
    <cellStyle name="20% - Accent4 2 3 9" xfId="4782"/>
    <cellStyle name="20% - Accent4 2 3 9 2" xfId="13456"/>
    <cellStyle name="20% - Accent4 2 3 9 2 2" xfId="35396"/>
    <cellStyle name="20% - Accent4 2 3 9 3" xfId="19239"/>
    <cellStyle name="20% - Accent4 2 3 9 3 2" xfId="41178"/>
    <cellStyle name="20% - Accent4 2 3 9 4" xfId="26723"/>
    <cellStyle name="20% - Accent4 2 4" xfId="163"/>
    <cellStyle name="20% - Accent4 2 4 10" xfId="10575"/>
    <cellStyle name="20% - Accent4 2 4 10 2" xfId="32515"/>
    <cellStyle name="20% - Accent4 2 4 11" xfId="16358"/>
    <cellStyle name="20% - Accent4 2 4 11 2" xfId="38297"/>
    <cellStyle name="20% - Accent4 2 4 12" xfId="22140"/>
    <cellStyle name="20% - Accent4 2 4 2" xfId="164"/>
    <cellStyle name="20% - Accent4 2 4 2 10" xfId="16359"/>
    <cellStyle name="20% - Accent4 2 4 2 10 2" xfId="38298"/>
    <cellStyle name="20% - Accent4 2 4 2 11" xfId="22141"/>
    <cellStyle name="20% - Accent4 2 4 2 2" xfId="165"/>
    <cellStyle name="20% - Accent4 2 4 2 2 2" xfId="1902"/>
    <cellStyle name="20% - Accent4 2 4 2 2 2 2" xfId="9388"/>
    <cellStyle name="20% - Accent4 2 4 2 2 2 2 2" xfId="15170"/>
    <cellStyle name="20% - Accent4 2 4 2 2 2 2 2 2" xfId="37110"/>
    <cellStyle name="20% - Accent4 2 4 2 2 2 2 3" xfId="20953"/>
    <cellStyle name="20% - Accent4 2 4 2 2 2 2 3 2" xfId="42892"/>
    <cellStyle name="20% - Accent4 2 4 2 2 2 2 4" xfId="31328"/>
    <cellStyle name="20% - Accent4 2 4 2 2 2 3" xfId="6497"/>
    <cellStyle name="20% - Accent4 2 4 2 2 2 3 2" xfId="28437"/>
    <cellStyle name="20% - Accent4 2 4 2 2 2 4" xfId="12279"/>
    <cellStyle name="20% - Accent4 2 4 2 2 2 4 2" xfId="34219"/>
    <cellStyle name="20% - Accent4 2 4 2 2 2 5" xfId="18062"/>
    <cellStyle name="20% - Accent4 2 4 2 2 2 5 2" xfId="40001"/>
    <cellStyle name="20% - Accent4 2 4 2 2 2 6" xfId="23844"/>
    <cellStyle name="20% - Accent4 2 4 2 2 3" xfId="4794"/>
    <cellStyle name="20% - Accent4 2 4 2 2 3 2" xfId="13468"/>
    <cellStyle name="20% - Accent4 2 4 2 2 3 2 2" xfId="35408"/>
    <cellStyle name="20% - Accent4 2 4 2 2 3 3" xfId="19251"/>
    <cellStyle name="20% - Accent4 2 4 2 2 3 3 2" xfId="41190"/>
    <cellStyle name="20% - Accent4 2 4 2 2 3 4" xfId="26735"/>
    <cellStyle name="20% - Accent4 2 4 2 2 4" xfId="7686"/>
    <cellStyle name="20% - Accent4 2 4 2 2 4 2" xfId="29626"/>
    <cellStyle name="20% - Accent4 2 4 2 2 5" xfId="3605"/>
    <cellStyle name="20% - Accent4 2 4 2 2 5 2" xfId="25546"/>
    <cellStyle name="20% - Accent4 2 4 2 2 6" xfId="10577"/>
    <cellStyle name="20% - Accent4 2 4 2 2 6 2" xfId="32517"/>
    <cellStyle name="20% - Accent4 2 4 2 2 7" xfId="16360"/>
    <cellStyle name="20% - Accent4 2 4 2 2 7 2" xfId="38299"/>
    <cellStyle name="20% - Accent4 2 4 2 2 8" xfId="22142"/>
    <cellStyle name="20% - Accent4 2 4 2 3" xfId="977"/>
    <cellStyle name="20% - Accent4 2 4 2 3 2" xfId="2681"/>
    <cellStyle name="20% - Accent4 2 4 2 3 2 2" xfId="10167"/>
    <cellStyle name="20% - Accent4 2 4 2 3 2 2 2" xfId="15949"/>
    <cellStyle name="20% - Accent4 2 4 2 3 2 2 2 2" xfId="37889"/>
    <cellStyle name="20% - Accent4 2 4 2 3 2 2 3" xfId="21732"/>
    <cellStyle name="20% - Accent4 2 4 2 3 2 2 3 2" xfId="43671"/>
    <cellStyle name="20% - Accent4 2 4 2 3 2 2 4" xfId="32107"/>
    <cellStyle name="20% - Accent4 2 4 2 3 2 3" xfId="7276"/>
    <cellStyle name="20% - Accent4 2 4 2 3 2 3 2" xfId="29216"/>
    <cellStyle name="20% - Accent4 2 4 2 3 2 4" xfId="13058"/>
    <cellStyle name="20% - Accent4 2 4 2 3 2 4 2" xfId="34998"/>
    <cellStyle name="20% - Accent4 2 4 2 3 2 5" xfId="18841"/>
    <cellStyle name="20% - Accent4 2 4 2 3 2 5 2" xfId="40780"/>
    <cellStyle name="20% - Accent4 2 4 2 3 2 6" xfId="24623"/>
    <cellStyle name="20% - Accent4 2 4 2 3 3" xfId="5573"/>
    <cellStyle name="20% - Accent4 2 4 2 3 3 2" xfId="14247"/>
    <cellStyle name="20% - Accent4 2 4 2 3 3 2 2" xfId="36187"/>
    <cellStyle name="20% - Accent4 2 4 2 3 3 3" xfId="20030"/>
    <cellStyle name="20% - Accent4 2 4 2 3 3 3 2" xfId="41969"/>
    <cellStyle name="20% - Accent4 2 4 2 3 3 4" xfId="27514"/>
    <cellStyle name="20% - Accent4 2 4 2 3 4" xfId="8465"/>
    <cellStyle name="20% - Accent4 2 4 2 3 4 2" xfId="30405"/>
    <cellStyle name="20% - Accent4 2 4 2 3 5" xfId="4384"/>
    <cellStyle name="20% - Accent4 2 4 2 3 5 2" xfId="26325"/>
    <cellStyle name="20% - Accent4 2 4 2 3 6" xfId="11356"/>
    <cellStyle name="20% - Accent4 2 4 2 3 6 2" xfId="33296"/>
    <cellStyle name="20% - Accent4 2 4 2 3 7" xfId="17139"/>
    <cellStyle name="20% - Accent4 2 4 2 3 7 2" xfId="39078"/>
    <cellStyle name="20% - Accent4 2 4 2 3 8" xfId="22921"/>
    <cellStyle name="20% - Accent4 2 4 2 4" xfId="1901"/>
    <cellStyle name="20% - Accent4 2 4 2 4 2" xfId="6496"/>
    <cellStyle name="20% - Accent4 2 4 2 4 2 2" xfId="15169"/>
    <cellStyle name="20% - Accent4 2 4 2 4 2 2 2" xfId="37109"/>
    <cellStyle name="20% - Accent4 2 4 2 4 2 3" xfId="20952"/>
    <cellStyle name="20% - Accent4 2 4 2 4 2 3 2" xfId="42891"/>
    <cellStyle name="20% - Accent4 2 4 2 4 2 4" xfId="28436"/>
    <cellStyle name="20% - Accent4 2 4 2 4 3" xfId="9387"/>
    <cellStyle name="20% - Accent4 2 4 2 4 3 2" xfId="31327"/>
    <cellStyle name="20% - Accent4 2 4 2 4 4" xfId="3604"/>
    <cellStyle name="20% - Accent4 2 4 2 4 4 2" xfId="25545"/>
    <cellStyle name="20% - Accent4 2 4 2 4 5" xfId="12278"/>
    <cellStyle name="20% - Accent4 2 4 2 4 5 2" xfId="34218"/>
    <cellStyle name="20% - Accent4 2 4 2 4 6" xfId="18061"/>
    <cellStyle name="20% - Accent4 2 4 2 4 6 2" xfId="40000"/>
    <cellStyle name="20% - Accent4 2 4 2 4 7" xfId="23843"/>
    <cellStyle name="20% - Accent4 2 4 2 5" xfId="1436"/>
    <cellStyle name="20% - Accent4 2 4 2 5 2" xfId="8922"/>
    <cellStyle name="20% - Accent4 2 4 2 5 2 2" xfId="14704"/>
    <cellStyle name="20% - Accent4 2 4 2 5 2 2 2" xfId="36644"/>
    <cellStyle name="20% - Accent4 2 4 2 5 2 3" xfId="20487"/>
    <cellStyle name="20% - Accent4 2 4 2 5 2 3 2" xfId="42426"/>
    <cellStyle name="20% - Accent4 2 4 2 5 2 4" xfId="30862"/>
    <cellStyle name="20% - Accent4 2 4 2 5 3" xfId="6031"/>
    <cellStyle name="20% - Accent4 2 4 2 5 3 2" xfId="27971"/>
    <cellStyle name="20% - Accent4 2 4 2 5 4" xfId="11813"/>
    <cellStyle name="20% - Accent4 2 4 2 5 4 2" xfId="33753"/>
    <cellStyle name="20% - Accent4 2 4 2 5 5" xfId="17596"/>
    <cellStyle name="20% - Accent4 2 4 2 5 5 2" xfId="39535"/>
    <cellStyle name="20% - Accent4 2 4 2 5 6" xfId="23378"/>
    <cellStyle name="20% - Accent4 2 4 2 6" xfId="4793"/>
    <cellStyle name="20% - Accent4 2 4 2 6 2" xfId="13467"/>
    <cellStyle name="20% - Accent4 2 4 2 6 2 2" xfId="35407"/>
    <cellStyle name="20% - Accent4 2 4 2 6 3" xfId="19250"/>
    <cellStyle name="20% - Accent4 2 4 2 6 3 2" xfId="41189"/>
    <cellStyle name="20% - Accent4 2 4 2 6 4" xfId="26734"/>
    <cellStyle name="20% - Accent4 2 4 2 7" xfId="7685"/>
    <cellStyle name="20% - Accent4 2 4 2 7 2" xfId="29625"/>
    <cellStyle name="20% - Accent4 2 4 2 8" xfId="3139"/>
    <cellStyle name="20% - Accent4 2 4 2 8 2" xfId="25080"/>
    <cellStyle name="20% - Accent4 2 4 2 9" xfId="10576"/>
    <cellStyle name="20% - Accent4 2 4 2 9 2" xfId="32516"/>
    <cellStyle name="20% - Accent4 2 4 3" xfId="166"/>
    <cellStyle name="20% - Accent4 2 4 3 2" xfId="1903"/>
    <cellStyle name="20% - Accent4 2 4 3 2 2" xfId="6498"/>
    <cellStyle name="20% - Accent4 2 4 3 2 2 2" xfId="15171"/>
    <cellStyle name="20% - Accent4 2 4 3 2 2 2 2" xfId="37111"/>
    <cellStyle name="20% - Accent4 2 4 3 2 2 3" xfId="20954"/>
    <cellStyle name="20% - Accent4 2 4 3 2 2 3 2" xfId="42893"/>
    <cellStyle name="20% - Accent4 2 4 3 2 2 4" xfId="28438"/>
    <cellStyle name="20% - Accent4 2 4 3 2 3" xfId="9389"/>
    <cellStyle name="20% - Accent4 2 4 3 2 3 2" xfId="31329"/>
    <cellStyle name="20% - Accent4 2 4 3 2 4" xfId="3606"/>
    <cellStyle name="20% - Accent4 2 4 3 2 4 2" xfId="25547"/>
    <cellStyle name="20% - Accent4 2 4 3 2 5" xfId="12280"/>
    <cellStyle name="20% - Accent4 2 4 3 2 5 2" xfId="34220"/>
    <cellStyle name="20% - Accent4 2 4 3 2 6" xfId="18063"/>
    <cellStyle name="20% - Accent4 2 4 3 2 6 2" xfId="40002"/>
    <cellStyle name="20% - Accent4 2 4 3 2 7" xfId="23845"/>
    <cellStyle name="20% - Accent4 2 4 3 3" xfId="1435"/>
    <cellStyle name="20% - Accent4 2 4 3 3 2" xfId="8921"/>
    <cellStyle name="20% - Accent4 2 4 3 3 2 2" xfId="14703"/>
    <cellStyle name="20% - Accent4 2 4 3 3 2 2 2" xfId="36643"/>
    <cellStyle name="20% - Accent4 2 4 3 3 2 3" xfId="20486"/>
    <cellStyle name="20% - Accent4 2 4 3 3 2 3 2" xfId="42425"/>
    <cellStyle name="20% - Accent4 2 4 3 3 2 4" xfId="30861"/>
    <cellStyle name="20% - Accent4 2 4 3 3 3" xfId="6030"/>
    <cellStyle name="20% - Accent4 2 4 3 3 3 2" xfId="27970"/>
    <cellStyle name="20% - Accent4 2 4 3 3 4" xfId="11812"/>
    <cellStyle name="20% - Accent4 2 4 3 3 4 2" xfId="33752"/>
    <cellStyle name="20% - Accent4 2 4 3 3 5" xfId="17595"/>
    <cellStyle name="20% - Accent4 2 4 3 3 5 2" xfId="39534"/>
    <cellStyle name="20% - Accent4 2 4 3 3 6" xfId="23377"/>
    <cellStyle name="20% - Accent4 2 4 3 4" xfId="4795"/>
    <cellStyle name="20% - Accent4 2 4 3 4 2" xfId="13469"/>
    <cellStyle name="20% - Accent4 2 4 3 4 2 2" xfId="35409"/>
    <cellStyle name="20% - Accent4 2 4 3 4 3" xfId="19252"/>
    <cellStyle name="20% - Accent4 2 4 3 4 3 2" xfId="41191"/>
    <cellStyle name="20% - Accent4 2 4 3 4 4" xfId="26736"/>
    <cellStyle name="20% - Accent4 2 4 3 5" xfId="7687"/>
    <cellStyle name="20% - Accent4 2 4 3 5 2" xfId="29627"/>
    <cellStyle name="20% - Accent4 2 4 3 6" xfId="3138"/>
    <cellStyle name="20% - Accent4 2 4 3 6 2" xfId="25079"/>
    <cellStyle name="20% - Accent4 2 4 3 7" xfId="10578"/>
    <cellStyle name="20% - Accent4 2 4 3 7 2" xfId="32518"/>
    <cellStyle name="20% - Accent4 2 4 3 8" xfId="16361"/>
    <cellStyle name="20% - Accent4 2 4 3 8 2" xfId="38300"/>
    <cellStyle name="20% - Accent4 2 4 3 9" xfId="22143"/>
    <cellStyle name="20% - Accent4 2 4 4" xfId="976"/>
    <cellStyle name="20% - Accent4 2 4 4 2" xfId="2680"/>
    <cellStyle name="20% - Accent4 2 4 4 2 2" xfId="10166"/>
    <cellStyle name="20% - Accent4 2 4 4 2 2 2" xfId="15948"/>
    <cellStyle name="20% - Accent4 2 4 4 2 2 2 2" xfId="37888"/>
    <cellStyle name="20% - Accent4 2 4 4 2 2 3" xfId="21731"/>
    <cellStyle name="20% - Accent4 2 4 4 2 2 3 2" xfId="43670"/>
    <cellStyle name="20% - Accent4 2 4 4 2 2 4" xfId="32106"/>
    <cellStyle name="20% - Accent4 2 4 4 2 3" xfId="7275"/>
    <cellStyle name="20% - Accent4 2 4 4 2 3 2" xfId="29215"/>
    <cellStyle name="20% - Accent4 2 4 4 2 4" xfId="13057"/>
    <cellStyle name="20% - Accent4 2 4 4 2 4 2" xfId="34997"/>
    <cellStyle name="20% - Accent4 2 4 4 2 5" xfId="18840"/>
    <cellStyle name="20% - Accent4 2 4 4 2 5 2" xfId="40779"/>
    <cellStyle name="20% - Accent4 2 4 4 2 6" xfId="24622"/>
    <cellStyle name="20% - Accent4 2 4 4 3" xfId="5572"/>
    <cellStyle name="20% - Accent4 2 4 4 3 2" xfId="14246"/>
    <cellStyle name="20% - Accent4 2 4 4 3 2 2" xfId="36186"/>
    <cellStyle name="20% - Accent4 2 4 4 3 3" xfId="20029"/>
    <cellStyle name="20% - Accent4 2 4 4 3 3 2" xfId="41968"/>
    <cellStyle name="20% - Accent4 2 4 4 3 4" xfId="27513"/>
    <cellStyle name="20% - Accent4 2 4 4 4" xfId="8464"/>
    <cellStyle name="20% - Accent4 2 4 4 4 2" xfId="30404"/>
    <cellStyle name="20% - Accent4 2 4 4 5" xfId="4383"/>
    <cellStyle name="20% - Accent4 2 4 4 5 2" xfId="26324"/>
    <cellStyle name="20% - Accent4 2 4 4 6" xfId="11355"/>
    <cellStyle name="20% - Accent4 2 4 4 6 2" xfId="33295"/>
    <cellStyle name="20% - Accent4 2 4 4 7" xfId="17138"/>
    <cellStyle name="20% - Accent4 2 4 4 7 2" xfId="39077"/>
    <cellStyle name="20% - Accent4 2 4 4 8" xfId="22920"/>
    <cellStyle name="20% - Accent4 2 4 5" xfId="1900"/>
    <cellStyle name="20% - Accent4 2 4 5 2" xfId="6495"/>
    <cellStyle name="20% - Accent4 2 4 5 2 2" xfId="15168"/>
    <cellStyle name="20% - Accent4 2 4 5 2 2 2" xfId="37108"/>
    <cellStyle name="20% - Accent4 2 4 5 2 3" xfId="20951"/>
    <cellStyle name="20% - Accent4 2 4 5 2 3 2" xfId="42890"/>
    <cellStyle name="20% - Accent4 2 4 5 2 4" xfId="28435"/>
    <cellStyle name="20% - Accent4 2 4 5 3" xfId="9386"/>
    <cellStyle name="20% - Accent4 2 4 5 3 2" xfId="31326"/>
    <cellStyle name="20% - Accent4 2 4 5 4" xfId="3603"/>
    <cellStyle name="20% - Accent4 2 4 5 4 2" xfId="25544"/>
    <cellStyle name="20% - Accent4 2 4 5 5" xfId="12277"/>
    <cellStyle name="20% - Accent4 2 4 5 5 2" xfId="34217"/>
    <cellStyle name="20% - Accent4 2 4 5 6" xfId="18060"/>
    <cellStyle name="20% - Accent4 2 4 5 6 2" xfId="39999"/>
    <cellStyle name="20% - Accent4 2 4 5 7" xfId="23842"/>
    <cellStyle name="20% - Accent4 2 4 6" xfId="1293"/>
    <cellStyle name="20% - Accent4 2 4 6 2" xfId="8779"/>
    <cellStyle name="20% - Accent4 2 4 6 2 2" xfId="14561"/>
    <cellStyle name="20% - Accent4 2 4 6 2 2 2" xfId="36501"/>
    <cellStyle name="20% - Accent4 2 4 6 2 3" xfId="20344"/>
    <cellStyle name="20% - Accent4 2 4 6 2 3 2" xfId="42283"/>
    <cellStyle name="20% - Accent4 2 4 6 2 4" xfId="30719"/>
    <cellStyle name="20% - Accent4 2 4 6 3" xfId="5888"/>
    <cellStyle name="20% - Accent4 2 4 6 3 2" xfId="27828"/>
    <cellStyle name="20% - Accent4 2 4 6 4" xfId="11670"/>
    <cellStyle name="20% - Accent4 2 4 6 4 2" xfId="33610"/>
    <cellStyle name="20% - Accent4 2 4 6 5" xfId="17453"/>
    <cellStyle name="20% - Accent4 2 4 6 5 2" xfId="39392"/>
    <cellStyle name="20% - Accent4 2 4 6 6" xfId="23235"/>
    <cellStyle name="20% - Accent4 2 4 7" xfId="4792"/>
    <cellStyle name="20% - Accent4 2 4 7 2" xfId="13466"/>
    <cellStyle name="20% - Accent4 2 4 7 2 2" xfId="35406"/>
    <cellStyle name="20% - Accent4 2 4 7 3" xfId="19249"/>
    <cellStyle name="20% - Accent4 2 4 7 3 2" xfId="41188"/>
    <cellStyle name="20% - Accent4 2 4 7 4" xfId="26733"/>
    <cellStyle name="20% - Accent4 2 4 8" xfId="7684"/>
    <cellStyle name="20% - Accent4 2 4 8 2" xfId="29624"/>
    <cellStyle name="20% - Accent4 2 4 9" xfId="2996"/>
    <cellStyle name="20% - Accent4 2 4 9 2" xfId="24937"/>
    <cellStyle name="20% - Accent4 2 5" xfId="167"/>
    <cellStyle name="20% - Accent4 2 5 10" xfId="16362"/>
    <cellStyle name="20% - Accent4 2 5 10 2" xfId="38301"/>
    <cellStyle name="20% - Accent4 2 5 11" xfId="22144"/>
    <cellStyle name="20% - Accent4 2 5 2" xfId="168"/>
    <cellStyle name="20% - Accent4 2 5 2 2" xfId="1905"/>
    <cellStyle name="20% - Accent4 2 5 2 2 2" xfId="9391"/>
    <cellStyle name="20% - Accent4 2 5 2 2 2 2" xfId="15173"/>
    <cellStyle name="20% - Accent4 2 5 2 2 2 2 2" xfId="37113"/>
    <cellStyle name="20% - Accent4 2 5 2 2 2 3" xfId="20956"/>
    <cellStyle name="20% - Accent4 2 5 2 2 2 3 2" xfId="42895"/>
    <cellStyle name="20% - Accent4 2 5 2 2 2 4" xfId="31331"/>
    <cellStyle name="20% - Accent4 2 5 2 2 3" xfId="6500"/>
    <cellStyle name="20% - Accent4 2 5 2 2 3 2" xfId="28440"/>
    <cellStyle name="20% - Accent4 2 5 2 2 4" xfId="12282"/>
    <cellStyle name="20% - Accent4 2 5 2 2 4 2" xfId="34222"/>
    <cellStyle name="20% - Accent4 2 5 2 2 5" xfId="18065"/>
    <cellStyle name="20% - Accent4 2 5 2 2 5 2" xfId="40004"/>
    <cellStyle name="20% - Accent4 2 5 2 2 6" xfId="23847"/>
    <cellStyle name="20% - Accent4 2 5 2 3" xfId="4797"/>
    <cellStyle name="20% - Accent4 2 5 2 3 2" xfId="13471"/>
    <cellStyle name="20% - Accent4 2 5 2 3 2 2" xfId="35411"/>
    <cellStyle name="20% - Accent4 2 5 2 3 3" xfId="19254"/>
    <cellStyle name="20% - Accent4 2 5 2 3 3 2" xfId="41193"/>
    <cellStyle name="20% - Accent4 2 5 2 3 4" xfId="26738"/>
    <cellStyle name="20% - Accent4 2 5 2 4" xfId="7689"/>
    <cellStyle name="20% - Accent4 2 5 2 4 2" xfId="29629"/>
    <cellStyle name="20% - Accent4 2 5 2 5" xfId="3608"/>
    <cellStyle name="20% - Accent4 2 5 2 5 2" xfId="25549"/>
    <cellStyle name="20% - Accent4 2 5 2 6" xfId="10580"/>
    <cellStyle name="20% - Accent4 2 5 2 6 2" xfId="32520"/>
    <cellStyle name="20% - Accent4 2 5 2 7" xfId="16363"/>
    <cellStyle name="20% - Accent4 2 5 2 7 2" xfId="38302"/>
    <cellStyle name="20% - Accent4 2 5 2 8" xfId="22145"/>
    <cellStyle name="20% - Accent4 2 5 3" xfId="978"/>
    <cellStyle name="20% - Accent4 2 5 3 2" xfId="2682"/>
    <cellStyle name="20% - Accent4 2 5 3 2 2" xfId="10168"/>
    <cellStyle name="20% - Accent4 2 5 3 2 2 2" xfId="15950"/>
    <cellStyle name="20% - Accent4 2 5 3 2 2 2 2" xfId="37890"/>
    <cellStyle name="20% - Accent4 2 5 3 2 2 3" xfId="21733"/>
    <cellStyle name="20% - Accent4 2 5 3 2 2 3 2" xfId="43672"/>
    <cellStyle name="20% - Accent4 2 5 3 2 2 4" xfId="32108"/>
    <cellStyle name="20% - Accent4 2 5 3 2 3" xfId="7277"/>
    <cellStyle name="20% - Accent4 2 5 3 2 3 2" xfId="29217"/>
    <cellStyle name="20% - Accent4 2 5 3 2 4" xfId="13059"/>
    <cellStyle name="20% - Accent4 2 5 3 2 4 2" xfId="34999"/>
    <cellStyle name="20% - Accent4 2 5 3 2 5" xfId="18842"/>
    <cellStyle name="20% - Accent4 2 5 3 2 5 2" xfId="40781"/>
    <cellStyle name="20% - Accent4 2 5 3 2 6" xfId="24624"/>
    <cellStyle name="20% - Accent4 2 5 3 3" xfId="5574"/>
    <cellStyle name="20% - Accent4 2 5 3 3 2" xfId="14248"/>
    <cellStyle name="20% - Accent4 2 5 3 3 2 2" xfId="36188"/>
    <cellStyle name="20% - Accent4 2 5 3 3 3" xfId="20031"/>
    <cellStyle name="20% - Accent4 2 5 3 3 3 2" xfId="41970"/>
    <cellStyle name="20% - Accent4 2 5 3 3 4" xfId="27515"/>
    <cellStyle name="20% - Accent4 2 5 3 4" xfId="8466"/>
    <cellStyle name="20% - Accent4 2 5 3 4 2" xfId="30406"/>
    <cellStyle name="20% - Accent4 2 5 3 5" xfId="4385"/>
    <cellStyle name="20% - Accent4 2 5 3 5 2" xfId="26326"/>
    <cellStyle name="20% - Accent4 2 5 3 6" xfId="11357"/>
    <cellStyle name="20% - Accent4 2 5 3 6 2" xfId="33297"/>
    <cellStyle name="20% - Accent4 2 5 3 7" xfId="17140"/>
    <cellStyle name="20% - Accent4 2 5 3 7 2" xfId="39079"/>
    <cellStyle name="20% - Accent4 2 5 3 8" xfId="22922"/>
    <cellStyle name="20% - Accent4 2 5 4" xfId="1904"/>
    <cellStyle name="20% - Accent4 2 5 4 2" xfId="6499"/>
    <cellStyle name="20% - Accent4 2 5 4 2 2" xfId="15172"/>
    <cellStyle name="20% - Accent4 2 5 4 2 2 2" xfId="37112"/>
    <cellStyle name="20% - Accent4 2 5 4 2 3" xfId="20955"/>
    <cellStyle name="20% - Accent4 2 5 4 2 3 2" xfId="42894"/>
    <cellStyle name="20% - Accent4 2 5 4 2 4" xfId="28439"/>
    <cellStyle name="20% - Accent4 2 5 4 3" xfId="9390"/>
    <cellStyle name="20% - Accent4 2 5 4 3 2" xfId="31330"/>
    <cellStyle name="20% - Accent4 2 5 4 4" xfId="3607"/>
    <cellStyle name="20% - Accent4 2 5 4 4 2" xfId="25548"/>
    <cellStyle name="20% - Accent4 2 5 4 5" xfId="12281"/>
    <cellStyle name="20% - Accent4 2 5 4 5 2" xfId="34221"/>
    <cellStyle name="20% - Accent4 2 5 4 6" xfId="18064"/>
    <cellStyle name="20% - Accent4 2 5 4 6 2" xfId="40003"/>
    <cellStyle name="20% - Accent4 2 5 4 7" xfId="23846"/>
    <cellStyle name="20% - Accent4 2 5 5" xfId="1437"/>
    <cellStyle name="20% - Accent4 2 5 5 2" xfId="8923"/>
    <cellStyle name="20% - Accent4 2 5 5 2 2" xfId="14705"/>
    <cellStyle name="20% - Accent4 2 5 5 2 2 2" xfId="36645"/>
    <cellStyle name="20% - Accent4 2 5 5 2 3" xfId="20488"/>
    <cellStyle name="20% - Accent4 2 5 5 2 3 2" xfId="42427"/>
    <cellStyle name="20% - Accent4 2 5 5 2 4" xfId="30863"/>
    <cellStyle name="20% - Accent4 2 5 5 3" xfId="6032"/>
    <cellStyle name="20% - Accent4 2 5 5 3 2" xfId="27972"/>
    <cellStyle name="20% - Accent4 2 5 5 4" xfId="11814"/>
    <cellStyle name="20% - Accent4 2 5 5 4 2" xfId="33754"/>
    <cellStyle name="20% - Accent4 2 5 5 5" xfId="17597"/>
    <cellStyle name="20% - Accent4 2 5 5 5 2" xfId="39536"/>
    <cellStyle name="20% - Accent4 2 5 5 6" xfId="23379"/>
    <cellStyle name="20% - Accent4 2 5 6" xfId="4796"/>
    <cellStyle name="20% - Accent4 2 5 6 2" xfId="13470"/>
    <cellStyle name="20% - Accent4 2 5 6 2 2" xfId="35410"/>
    <cellStyle name="20% - Accent4 2 5 6 3" xfId="19253"/>
    <cellStyle name="20% - Accent4 2 5 6 3 2" xfId="41192"/>
    <cellStyle name="20% - Accent4 2 5 6 4" xfId="26737"/>
    <cellStyle name="20% - Accent4 2 5 7" xfId="7688"/>
    <cellStyle name="20% - Accent4 2 5 7 2" xfId="29628"/>
    <cellStyle name="20% - Accent4 2 5 8" xfId="3140"/>
    <cellStyle name="20% - Accent4 2 5 8 2" xfId="25081"/>
    <cellStyle name="20% - Accent4 2 5 9" xfId="10579"/>
    <cellStyle name="20% - Accent4 2 5 9 2" xfId="32519"/>
    <cellStyle name="20% - Accent4 2 6" xfId="169"/>
    <cellStyle name="20% - Accent4 2 6 10" xfId="16364"/>
    <cellStyle name="20% - Accent4 2 6 10 2" xfId="38303"/>
    <cellStyle name="20% - Accent4 2 6 11" xfId="22146"/>
    <cellStyle name="20% - Accent4 2 6 2" xfId="170"/>
    <cellStyle name="20% - Accent4 2 6 2 2" xfId="1907"/>
    <cellStyle name="20% - Accent4 2 6 2 2 2" xfId="9393"/>
    <cellStyle name="20% - Accent4 2 6 2 2 2 2" xfId="15175"/>
    <cellStyle name="20% - Accent4 2 6 2 2 2 2 2" xfId="37115"/>
    <cellStyle name="20% - Accent4 2 6 2 2 2 3" xfId="20958"/>
    <cellStyle name="20% - Accent4 2 6 2 2 2 3 2" xfId="42897"/>
    <cellStyle name="20% - Accent4 2 6 2 2 2 4" xfId="31333"/>
    <cellStyle name="20% - Accent4 2 6 2 2 3" xfId="6502"/>
    <cellStyle name="20% - Accent4 2 6 2 2 3 2" xfId="28442"/>
    <cellStyle name="20% - Accent4 2 6 2 2 4" xfId="12284"/>
    <cellStyle name="20% - Accent4 2 6 2 2 4 2" xfId="34224"/>
    <cellStyle name="20% - Accent4 2 6 2 2 5" xfId="18067"/>
    <cellStyle name="20% - Accent4 2 6 2 2 5 2" xfId="40006"/>
    <cellStyle name="20% - Accent4 2 6 2 2 6" xfId="23849"/>
    <cellStyle name="20% - Accent4 2 6 2 3" xfId="4799"/>
    <cellStyle name="20% - Accent4 2 6 2 3 2" xfId="13473"/>
    <cellStyle name="20% - Accent4 2 6 2 3 2 2" xfId="35413"/>
    <cellStyle name="20% - Accent4 2 6 2 3 3" xfId="19256"/>
    <cellStyle name="20% - Accent4 2 6 2 3 3 2" xfId="41195"/>
    <cellStyle name="20% - Accent4 2 6 2 3 4" xfId="26740"/>
    <cellStyle name="20% - Accent4 2 6 2 4" xfId="7691"/>
    <cellStyle name="20% - Accent4 2 6 2 4 2" xfId="29631"/>
    <cellStyle name="20% - Accent4 2 6 2 5" xfId="3610"/>
    <cellStyle name="20% - Accent4 2 6 2 5 2" xfId="25551"/>
    <cellStyle name="20% - Accent4 2 6 2 6" xfId="10582"/>
    <cellStyle name="20% - Accent4 2 6 2 6 2" xfId="32522"/>
    <cellStyle name="20% - Accent4 2 6 2 7" xfId="16365"/>
    <cellStyle name="20% - Accent4 2 6 2 7 2" xfId="38304"/>
    <cellStyle name="20% - Accent4 2 6 2 8" xfId="22147"/>
    <cellStyle name="20% - Accent4 2 6 3" xfId="979"/>
    <cellStyle name="20% - Accent4 2 6 3 2" xfId="2683"/>
    <cellStyle name="20% - Accent4 2 6 3 2 2" xfId="10169"/>
    <cellStyle name="20% - Accent4 2 6 3 2 2 2" xfId="15951"/>
    <cellStyle name="20% - Accent4 2 6 3 2 2 2 2" xfId="37891"/>
    <cellStyle name="20% - Accent4 2 6 3 2 2 3" xfId="21734"/>
    <cellStyle name="20% - Accent4 2 6 3 2 2 3 2" xfId="43673"/>
    <cellStyle name="20% - Accent4 2 6 3 2 2 4" xfId="32109"/>
    <cellStyle name="20% - Accent4 2 6 3 2 3" xfId="7278"/>
    <cellStyle name="20% - Accent4 2 6 3 2 3 2" xfId="29218"/>
    <cellStyle name="20% - Accent4 2 6 3 2 4" xfId="13060"/>
    <cellStyle name="20% - Accent4 2 6 3 2 4 2" xfId="35000"/>
    <cellStyle name="20% - Accent4 2 6 3 2 5" xfId="18843"/>
    <cellStyle name="20% - Accent4 2 6 3 2 5 2" xfId="40782"/>
    <cellStyle name="20% - Accent4 2 6 3 2 6" xfId="24625"/>
    <cellStyle name="20% - Accent4 2 6 3 3" xfId="5575"/>
    <cellStyle name="20% - Accent4 2 6 3 3 2" xfId="14249"/>
    <cellStyle name="20% - Accent4 2 6 3 3 2 2" xfId="36189"/>
    <cellStyle name="20% - Accent4 2 6 3 3 3" xfId="20032"/>
    <cellStyle name="20% - Accent4 2 6 3 3 3 2" xfId="41971"/>
    <cellStyle name="20% - Accent4 2 6 3 3 4" xfId="27516"/>
    <cellStyle name="20% - Accent4 2 6 3 4" xfId="8467"/>
    <cellStyle name="20% - Accent4 2 6 3 4 2" xfId="30407"/>
    <cellStyle name="20% - Accent4 2 6 3 5" xfId="4386"/>
    <cellStyle name="20% - Accent4 2 6 3 5 2" xfId="26327"/>
    <cellStyle name="20% - Accent4 2 6 3 6" xfId="11358"/>
    <cellStyle name="20% - Accent4 2 6 3 6 2" xfId="33298"/>
    <cellStyle name="20% - Accent4 2 6 3 7" xfId="17141"/>
    <cellStyle name="20% - Accent4 2 6 3 7 2" xfId="39080"/>
    <cellStyle name="20% - Accent4 2 6 3 8" xfId="22923"/>
    <cellStyle name="20% - Accent4 2 6 4" xfId="1906"/>
    <cellStyle name="20% - Accent4 2 6 4 2" xfId="6501"/>
    <cellStyle name="20% - Accent4 2 6 4 2 2" xfId="15174"/>
    <cellStyle name="20% - Accent4 2 6 4 2 2 2" xfId="37114"/>
    <cellStyle name="20% - Accent4 2 6 4 2 3" xfId="20957"/>
    <cellStyle name="20% - Accent4 2 6 4 2 3 2" xfId="42896"/>
    <cellStyle name="20% - Accent4 2 6 4 2 4" xfId="28441"/>
    <cellStyle name="20% - Accent4 2 6 4 3" xfId="9392"/>
    <cellStyle name="20% - Accent4 2 6 4 3 2" xfId="31332"/>
    <cellStyle name="20% - Accent4 2 6 4 4" xfId="3609"/>
    <cellStyle name="20% - Accent4 2 6 4 4 2" xfId="25550"/>
    <cellStyle name="20% - Accent4 2 6 4 5" xfId="12283"/>
    <cellStyle name="20% - Accent4 2 6 4 5 2" xfId="34223"/>
    <cellStyle name="20% - Accent4 2 6 4 6" xfId="18066"/>
    <cellStyle name="20% - Accent4 2 6 4 6 2" xfId="40005"/>
    <cellStyle name="20% - Accent4 2 6 4 7" xfId="23848"/>
    <cellStyle name="20% - Accent4 2 6 5" xfId="1438"/>
    <cellStyle name="20% - Accent4 2 6 5 2" xfId="8924"/>
    <cellStyle name="20% - Accent4 2 6 5 2 2" xfId="14706"/>
    <cellStyle name="20% - Accent4 2 6 5 2 2 2" xfId="36646"/>
    <cellStyle name="20% - Accent4 2 6 5 2 3" xfId="20489"/>
    <cellStyle name="20% - Accent4 2 6 5 2 3 2" xfId="42428"/>
    <cellStyle name="20% - Accent4 2 6 5 2 4" xfId="30864"/>
    <cellStyle name="20% - Accent4 2 6 5 3" xfId="6033"/>
    <cellStyle name="20% - Accent4 2 6 5 3 2" xfId="27973"/>
    <cellStyle name="20% - Accent4 2 6 5 4" xfId="11815"/>
    <cellStyle name="20% - Accent4 2 6 5 4 2" xfId="33755"/>
    <cellStyle name="20% - Accent4 2 6 5 5" xfId="17598"/>
    <cellStyle name="20% - Accent4 2 6 5 5 2" xfId="39537"/>
    <cellStyle name="20% - Accent4 2 6 5 6" xfId="23380"/>
    <cellStyle name="20% - Accent4 2 6 6" xfId="4798"/>
    <cellStyle name="20% - Accent4 2 6 6 2" xfId="13472"/>
    <cellStyle name="20% - Accent4 2 6 6 2 2" xfId="35412"/>
    <cellStyle name="20% - Accent4 2 6 6 3" xfId="19255"/>
    <cellStyle name="20% - Accent4 2 6 6 3 2" xfId="41194"/>
    <cellStyle name="20% - Accent4 2 6 6 4" xfId="26739"/>
    <cellStyle name="20% - Accent4 2 6 7" xfId="7690"/>
    <cellStyle name="20% - Accent4 2 6 7 2" xfId="29630"/>
    <cellStyle name="20% - Accent4 2 6 8" xfId="3141"/>
    <cellStyle name="20% - Accent4 2 6 8 2" xfId="25082"/>
    <cellStyle name="20% - Accent4 2 6 9" xfId="10581"/>
    <cellStyle name="20% - Accent4 2 6 9 2" xfId="32521"/>
    <cellStyle name="20% - Accent4 2 7" xfId="171"/>
    <cellStyle name="20% - Accent4 2 7 2" xfId="1908"/>
    <cellStyle name="20% - Accent4 2 7 2 2" xfId="6503"/>
    <cellStyle name="20% - Accent4 2 7 2 2 2" xfId="15176"/>
    <cellStyle name="20% - Accent4 2 7 2 2 2 2" xfId="37116"/>
    <cellStyle name="20% - Accent4 2 7 2 2 3" xfId="20959"/>
    <cellStyle name="20% - Accent4 2 7 2 2 3 2" xfId="42898"/>
    <cellStyle name="20% - Accent4 2 7 2 2 4" xfId="28443"/>
    <cellStyle name="20% - Accent4 2 7 2 3" xfId="9394"/>
    <cellStyle name="20% - Accent4 2 7 2 3 2" xfId="31334"/>
    <cellStyle name="20% - Accent4 2 7 2 4" xfId="3611"/>
    <cellStyle name="20% - Accent4 2 7 2 4 2" xfId="25552"/>
    <cellStyle name="20% - Accent4 2 7 2 5" xfId="12285"/>
    <cellStyle name="20% - Accent4 2 7 2 5 2" xfId="34225"/>
    <cellStyle name="20% - Accent4 2 7 2 6" xfId="18068"/>
    <cellStyle name="20% - Accent4 2 7 2 6 2" xfId="40007"/>
    <cellStyle name="20% - Accent4 2 7 2 7" xfId="23850"/>
    <cellStyle name="20% - Accent4 2 7 3" xfId="1419"/>
    <cellStyle name="20% - Accent4 2 7 3 2" xfId="8905"/>
    <cellStyle name="20% - Accent4 2 7 3 2 2" xfId="14687"/>
    <cellStyle name="20% - Accent4 2 7 3 2 2 2" xfId="36627"/>
    <cellStyle name="20% - Accent4 2 7 3 2 3" xfId="20470"/>
    <cellStyle name="20% - Accent4 2 7 3 2 3 2" xfId="42409"/>
    <cellStyle name="20% - Accent4 2 7 3 2 4" xfId="30845"/>
    <cellStyle name="20% - Accent4 2 7 3 3" xfId="6014"/>
    <cellStyle name="20% - Accent4 2 7 3 3 2" xfId="27954"/>
    <cellStyle name="20% - Accent4 2 7 3 4" xfId="11796"/>
    <cellStyle name="20% - Accent4 2 7 3 4 2" xfId="33736"/>
    <cellStyle name="20% - Accent4 2 7 3 5" xfId="17579"/>
    <cellStyle name="20% - Accent4 2 7 3 5 2" xfId="39518"/>
    <cellStyle name="20% - Accent4 2 7 3 6" xfId="23361"/>
    <cellStyle name="20% - Accent4 2 7 4" xfId="4800"/>
    <cellStyle name="20% - Accent4 2 7 4 2" xfId="13474"/>
    <cellStyle name="20% - Accent4 2 7 4 2 2" xfId="35414"/>
    <cellStyle name="20% - Accent4 2 7 4 3" xfId="19257"/>
    <cellStyle name="20% - Accent4 2 7 4 3 2" xfId="41196"/>
    <cellStyle name="20% - Accent4 2 7 4 4" xfId="26741"/>
    <cellStyle name="20% - Accent4 2 7 5" xfId="7692"/>
    <cellStyle name="20% - Accent4 2 7 5 2" xfId="29632"/>
    <cellStyle name="20% - Accent4 2 7 6" xfId="3122"/>
    <cellStyle name="20% - Accent4 2 7 6 2" xfId="25063"/>
    <cellStyle name="20% - Accent4 2 7 7" xfId="10583"/>
    <cellStyle name="20% - Accent4 2 7 7 2" xfId="32523"/>
    <cellStyle name="20% - Accent4 2 7 8" xfId="16366"/>
    <cellStyle name="20% - Accent4 2 7 8 2" xfId="38305"/>
    <cellStyle name="20% - Accent4 2 7 9" xfId="22148"/>
    <cellStyle name="20% - Accent4 2 8" xfId="845"/>
    <cellStyle name="20% - Accent4 2 8 2" xfId="2551"/>
    <cellStyle name="20% - Accent4 2 8 2 2" xfId="10037"/>
    <cellStyle name="20% - Accent4 2 8 2 2 2" xfId="15819"/>
    <cellStyle name="20% - Accent4 2 8 2 2 2 2" xfId="37759"/>
    <cellStyle name="20% - Accent4 2 8 2 2 3" xfId="21602"/>
    <cellStyle name="20% - Accent4 2 8 2 2 3 2" xfId="43541"/>
    <cellStyle name="20% - Accent4 2 8 2 2 4" xfId="31977"/>
    <cellStyle name="20% - Accent4 2 8 2 3" xfId="7146"/>
    <cellStyle name="20% - Accent4 2 8 2 3 2" xfId="29086"/>
    <cellStyle name="20% - Accent4 2 8 2 4" xfId="12928"/>
    <cellStyle name="20% - Accent4 2 8 2 4 2" xfId="34868"/>
    <cellStyle name="20% - Accent4 2 8 2 5" xfId="18711"/>
    <cellStyle name="20% - Accent4 2 8 2 5 2" xfId="40650"/>
    <cellStyle name="20% - Accent4 2 8 2 6" xfId="24493"/>
    <cellStyle name="20% - Accent4 2 8 3" xfId="5443"/>
    <cellStyle name="20% - Accent4 2 8 3 2" xfId="14117"/>
    <cellStyle name="20% - Accent4 2 8 3 2 2" xfId="36057"/>
    <cellStyle name="20% - Accent4 2 8 3 3" xfId="19900"/>
    <cellStyle name="20% - Accent4 2 8 3 3 2" xfId="41839"/>
    <cellStyle name="20% - Accent4 2 8 3 4" xfId="27384"/>
    <cellStyle name="20% - Accent4 2 8 4" xfId="8335"/>
    <cellStyle name="20% - Accent4 2 8 4 2" xfId="30275"/>
    <cellStyle name="20% - Accent4 2 8 5" xfId="4254"/>
    <cellStyle name="20% - Accent4 2 8 5 2" xfId="26195"/>
    <cellStyle name="20% - Accent4 2 8 6" xfId="11226"/>
    <cellStyle name="20% - Accent4 2 8 6 2" xfId="33166"/>
    <cellStyle name="20% - Accent4 2 8 7" xfId="17009"/>
    <cellStyle name="20% - Accent4 2 8 7 2" xfId="38948"/>
    <cellStyle name="20% - Accent4 2 8 8" xfId="22791"/>
    <cellStyle name="20% - Accent4 2 9" xfId="1869"/>
    <cellStyle name="20% - Accent4 2 9 2" xfId="6464"/>
    <cellStyle name="20% - Accent4 2 9 2 2" xfId="15137"/>
    <cellStyle name="20% - Accent4 2 9 2 2 2" xfId="37077"/>
    <cellStyle name="20% - Accent4 2 9 2 3" xfId="20920"/>
    <cellStyle name="20% - Accent4 2 9 2 3 2" xfId="42859"/>
    <cellStyle name="20% - Accent4 2 9 2 4" xfId="28404"/>
    <cellStyle name="20% - Accent4 2 9 3" xfId="9355"/>
    <cellStyle name="20% - Accent4 2 9 3 2" xfId="31295"/>
    <cellStyle name="20% - Accent4 2 9 4" xfId="3572"/>
    <cellStyle name="20% - Accent4 2 9 4 2" xfId="25513"/>
    <cellStyle name="20% - Accent4 2 9 5" xfId="12246"/>
    <cellStyle name="20% - Accent4 2 9 5 2" xfId="34186"/>
    <cellStyle name="20% - Accent4 2 9 6" xfId="18029"/>
    <cellStyle name="20% - Accent4 2 9 6 2" xfId="39968"/>
    <cellStyle name="20% - Accent4 2 9 7" xfId="23811"/>
    <cellStyle name="20% - Accent4 3" xfId="1267"/>
    <cellStyle name="20% - Accent4 3 2" xfId="5863"/>
    <cellStyle name="20% - Accent4 3 2 2" xfId="14536"/>
    <cellStyle name="20% - Accent4 3 2 2 2" xfId="36476"/>
    <cellStyle name="20% - Accent4 3 2 3" xfId="20319"/>
    <cellStyle name="20% - Accent4 3 2 3 2" xfId="42258"/>
    <cellStyle name="20% - Accent4 3 2 4" xfId="27803"/>
    <cellStyle name="20% - Accent4 3 3" xfId="8754"/>
    <cellStyle name="20% - Accent4 3 3 2" xfId="30694"/>
    <cellStyle name="20% - Accent4 3 4" xfId="2971"/>
    <cellStyle name="20% - Accent4 3 4 2" xfId="24912"/>
    <cellStyle name="20% - Accent4 3 5" xfId="11645"/>
    <cellStyle name="20% - Accent4 3 5 2" xfId="33585"/>
    <cellStyle name="20% - Accent4 3 6" xfId="17428"/>
    <cellStyle name="20% - Accent4 3 6 2" xfId="39367"/>
    <cellStyle name="20% - Accent4 3 7" xfId="23210"/>
    <cellStyle name="20% - Accent4 4" xfId="2535"/>
    <cellStyle name="20% - Accent4 4 2" xfId="7130"/>
    <cellStyle name="20% - Accent4 4 2 2" xfId="15803"/>
    <cellStyle name="20% - Accent4 4 2 2 2" xfId="37743"/>
    <cellStyle name="20% - Accent4 4 2 3" xfId="21586"/>
    <cellStyle name="20% - Accent4 4 2 3 2" xfId="43525"/>
    <cellStyle name="20% - Accent4 4 2 4" xfId="29070"/>
    <cellStyle name="20% - Accent4 4 3" xfId="10021"/>
    <cellStyle name="20% - Accent4 4 3 2" xfId="31961"/>
    <cellStyle name="20% - Accent4 4 4" xfId="4238"/>
    <cellStyle name="20% - Accent4 4 4 2" xfId="26179"/>
    <cellStyle name="20% - Accent4 4 5" xfId="12912"/>
    <cellStyle name="20% - Accent4 4 5 2" xfId="34852"/>
    <cellStyle name="20% - Accent4 4 6" xfId="18695"/>
    <cellStyle name="20% - Accent4 4 6 2" xfId="40634"/>
    <cellStyle name="20% - Accent4 4 7" xfId="24477"/>
    <cellStyle name="20% - Accent4 5" xfId="1237"/>
    <cellStyle name="20% - Accent4 5 2" xfId="8724"/>
    <cellStyle name="20% - Accent4 5 2 2" xfId="14506"/>
    <cellStyle name="20% - Accent4 5 2 2 2" xfId="36446"/>
    <cellStyle name="20% - Accent4 5 2 3" xfId="20289"/>
    <cellStyle name="20% - Accent4 5 2 3 2" xfId="42228"/>
    <cellStyle name="20% - Accent4 5 2 4" xfId="30664"/>
    <cellStyle name="20% - Accent4 5 3" xfId="5833"/>
    <cellStyle name="20% - Accent4 5 3 2" xfId="27773"/>
    <cellStyle name="20% - Accent4 5 4" xfId="11615"/>
    <cellStyle name="20% - Accent4 5 4 2" xfId="33555"/>
    <cellStyle name="20% - Accent4 5 5" xfId="17398"/>
    <cellStyle name="20% - Accent4 5 5 2" xfId="39337"/>
    <cellStyle name="20% - Accent4 5 6" xfId="23180"/>
    <cellStyle name="20% - Accent4 6" xfId="5427"/>
    <cellStyle name="20% - Accent4 6 2" xfId="14101"/>
    <cellStyle name="20% - Accent4 6 2 2" xfId="36041"/>
    <cellStyle name="20% - Accent4 6 3" xfId="19884"/>
    <cellStyle name="20% - Accent4 6 3 2" xfId="41823"/>
    <cellStyle name="20% - Accent4 6 4" xfId="27368"/>
    <cellStyle name="20% - Accent4 7" xfId="8319"/>
    <cellStyle name="20% - Accent4 7 2" xfId="30259"/>
    <cellStyle name="20% - Accent4 8" xfId="2941"/>
    <cellStyle name="20% - Accent4 8 2" xfId="24882"/>
    <cellStyle name="20% - Accent4 9" xfId="11210"/>
    <cellStyle name="20% - Accent4 9 2" xfId="33150"/>
    <cellStyle name="20% - Accent5" xfId="827" builtinId="46" customBuiltin="1"/>
    <cellStyle name="20% - Accent5 10" xfId="16995"/>
    <cellStyle name="20% - Accent5 10 2" xfId="38934"/>
    <cellStyle name="20% - Accent5 11" xfId="22777"/>
    <cellStyle name="20% - Accent5 2" xfId="172"/>
    <cellStyle name="20% - Accent5 2 10" xfId="1251"/>
    <cellStyle name="20% - Accent5 2 10 2" xfId="8738"/>
    <cellStyle name="20% - Accent5 2 10 2 2" xfId="14520"/>
    <cellStyle name="20% - Accent5 2 10 2 2 2" xfId="36460"/>
    <cellStyle name="20% - Accent5 2 10 2 3" xfId="20303"/>
    <cellStyle name="20% - Accent5 2 10 2 3 2" xfId="42242"/>
    <cellStyle name="20% - Accent5 2 10 2 4" xfId="30678"/>
    <cellStyle name="20% - Accent5 2 10 3" xfId="5847"/>
    <cellStyle name="20% - Accent5 2 10 3 2" xfId="27787"/>
    <cellStyle name="20% - Accent5 2 10 4" xfId="11629"/>
    <cellStyle name="20% - Accent5 2 10 4 2" xfId="33569"/>
    <cellStyle name="20% - Accent5 2 10 5" xfId="17412"/>
    <cellStyle name="20% - Accent5 2 10 5 2" xfId="39351"/>
    <cellStyle name="20% - Accent5 2 10 6" xfId="23194"/>
    <cellStyle name="20% - Accent5 2 11" xfId="4801"/>
    <cellStyle name="20% - Accent5 2 11 2" xfId="13475"/>
    <cellStyle name="20% - Accent5 2 11 2 2" xfId="35415"/>
    <cellStyle name="20% - Accent5 2 11 3" xfId="19258"/>
    <cellStyle name="20% - Accent5 2 11 3 2" xfId="41197"/>
    <cellStyle name="20% - Accent5 2 11 4" xfId="26742"/>
    <cellStyle name="20% - Accent5 2 12" xfId="7693"/>
    <cellStyle name="20% - Accent5 2 12 2" xfId="29633"/>
    <cellStyle name="20% - Accent5 2 13" xfId="2955"/>
    <cellStyle name="20% - Accent5 2 13 2" xfId="24896"/>
    <cellStyle name="20% - Accent5 2 14" xfId="10584"/>
    <cellStyle name="20% - Accent5 2 14 2" xfId="32524"/>
    <cellStyle name="20% - Accent5 2 15" xfId="16367"/>
    <cellStyle name="20% - Accent5 2 15 2" xfId="38306"/>
    <cellStyle name="20% - Accent5 2 16" xfId="22149"/>
    <cellStyle name="20% - Accent5 2 2" xfId="173"/>
    <cellStyle name="20% - Accent5 2 2 10" xfId="4802"/>
    <cellStyle name="20% - Accent5 2 2 10 2" xfId="13476"/>
    <cellStyle name="20% - Accent5 2 2 10 2 2" xfId="35416"/>
    <cellStyle name="20% - Accent5 2 2 10 3" xfId="19259"/>
    <cellStyle name="20% - Accent5 2 2 10 3 2" xfId="41198"/>
    <cellStyle name="20% - Accent5 2 2 10 4" xfId="26743"/>
    <cellStyle name="20% - Accent5 2 2 11" xfId="7694"/>
    <cellStyle name="20% - Accent5 2 2 11 2" xfId="29634"/>
    <cellStyle name="20% - Accent5 2 2 12" xfId="3001"/>
    <cellStyle name="20% - Accent5 2 2 12 2" xfId="24942"/>
    <cellStyle name="20% - Accent5 2 2 13" xfId="10585"/>
    <cellStyle name="20% - Accent5 2 2 13 2" xfId="32525"/>
    <cellStyle name="20% - Accent5 2 2 14" xfId="16368"/>
    <cellStyle name="20% - Accent5 2 2 14 2" xfId="38307"/>
    <cellStyle name="20% - Accent5 2 2 15" xfId="22150"/>
    <cellStyle name="20% - Accent5 2 2 2" xfId="174"/>
    <cellStyle name="20% - Accent5 2 2 2 10" xfId="7695"/>
    <cellStyle name="20% - Accent5 2 2 2 10 2" xfId="29635"/>
    <cellStyle name="20% - Accent5 2 2 2 11" xfId="3002"/>
    <cellStyle name="20% - Accent5 2 2 2 11 2" xfId="24943"/>
    <cellStyle name="20% - Accent5 2 2 2 12" xfId="10586"/>
    <cellStyle name="20% - Accent5 2 2 2 12 2" xfId="32526"/>
    <cellStyle name="20% - Accent5 2 2 2 13" xfId="16369"/>
    <cellStyle name="20% - Accent5 2 2 2 13 2" xfId="38308"/>
    <cellStyle name="20% - Accent5 2 2 2 14" xfId="22151"/>
    <cellStyle name="20% - Accent5 2 2 2 2" xfId="175"/>
    <cellStyle name="20% - Accent5 2 2 2 2 10" xfId="10587"/>
    <cellStyle name="20% - Accent5 2 2 2 2 10 2" xfId="32527"/>
    <cellStyle name="20% - Accent5 2 2 2 2 11" xfId="16370"/>
    <cellStyle name="20% - Accent5 2 2 2 2 11 2" xfId="38309"/>
    <cellStyle name="20% - Accent5 2 2 2 2 12" xfId="22152"/>
    <cellStyle name="20% - Accent5 2 2 2 2 2" xfId="176"/>
    <cellStyle name="20% - Accent5 2 2 2 2 2 10" xfId="16371"/>
    <cellStyle name="20% - Accent5 2 2 2 2 2 10 2" xfId="38310"/>
    <cellStyle name="20% - Accent5 2 2 2 2 2 11" xfId="22153"/>
    <cellStyle name="20% - Accent5 2 2 2 2 2 2" xfId="177"/>
    <cellStyle name="20% - Accent5 2 2 2 2 2 2 2" xfId="1914"/>
    <cellStyle name="20% - Accent5 2 2 2 2 2 2 2 2" xfId="9400"/>
    <cellStyle name="20% - Accent5 2 2 2 2 2 2 2 2 2" xfId="15182"/>
    <cellStyle name="20% - Accent5 2 2 2 2 2 2 2 2 2 2" xfId="37122"/>
    <cellStyle name="20% - Accent5 2 2 2 2 2 2 2 2 3" xfId="20965"/>
    <cellStyle name="20% - Accent5 2 2 2 2 2 2 2 2 3 2" xfId="42904"/>
    <cellStyle name="20% - Accent5 2 2 2 2 2 2 2 2 4" xfId="31340"/>
    <cellStyle name="20% - Accent5 2 2 2 2 2 2 2 3" xfId="6509"/>
    <cellStyle name="20% - Accent5 2 2 2 2 2 2 2 3 2" xfId="28449"/>
    <cellStyle name="20% - Accent5 2 2 2 2 2 2 2 4" xfId="12291"/>
    <cellStyle name="20% - Accent5 2 2 2 2 2 2 2 4 2" xfId="34231"/>
    <cellStyle name="20% - Accent5 2 2 2 2 2 2 2 5" xfId="18074"/>
    <cellStyle name="20% - Accent5 2 2 2 2 2 2 2 5 2" xfId="40013"/>
    <cellStyle name="20% - Accent5 2 2 2 2 2 2 2 6" xfId="23856"/>
    <cellStyle name="20% - Accent5 2 2 2 2 2 2 3" xfId="4806"/>
    <cellStyle name="20% - Accent5 2 2 2 2 2 2 3 2" xfId="13480"/>
    <cellStyle name="20% - Accent5 2 2 2 2 2 2 3 2 2" xfId="35420"/>
    <cellStyle name="20% - Accent5 2 2 2 2 2 2 3 3" xfId="19263"/>
    <cellStyle name="20% - Accent5 2 2 2 2 2 2 3 3 2" xfId="41202"/>
    <cellStyle name="20% - Accent5 2 2 2 2 2 2 3 4" xfId="26747"/>
    <cellStyle name="20% - Accent5 2 2 2 2 2 2 4" xfId="7698"/>
    <cellStyle name="20% - Accent5 2 2 2 2 2 2 4 2" xfId="29638"/>
    <cellStyle name="20% - Accent5 2 2 2 2 2 2 5" xfId="3617"/>
    <cellStyle name="20% - Accent5 2 2 2 2 2 2 5 2" xfId="25558"/>
    <cellStyle name="20% - Accent5 2 2 2 2 2 2 6" xfId="10589"/>
    <cellStyle name="20% - Accent5 2 2 2 2 2 2 6 2" xfId="32529"/>
    <cellStyle name="20% - Accent5 2 2 2 2 2 2 7" xfId="16372"/>
    <cellStyle name="20% - Accent5 2 2 2 2 2 2 7 2" xfId="38311"/>
    <cellStyle name="20% - Accent5 2 2 2 2 2 2 8" xfId="22154"/>
    <cellStyle name="20% - Accent5 2 2 2 2 2 3" xfId="981"/>
    <cellStyle name="20% - Accent5 2 2 2 2 2 3 2" xfId="2685"/>
    <cellStyle name="20% - Accent5 2 2 2 2 2 3 2 2" xfId="10171"/>
    <cellStyle name="20% - Accent5 2 2 2 2 2 3 2 2 2" xfId="15953"/>
    <cellStyle name="20% - Accent5 2 2 2 2 2 3 2 2 2 2" xfId="37893"/>
    <cellStyle name="20% - Accent5 2 2 2 2 2 3 2 2 3" xfId="21736"/>
    <cellStyle name="20% - Accent5 2 2 2 2 2 3 2 2 3 2" xfId="43675"/>
    <cellStyle name="20% - Accent5 2 2 2 2 2 3 2 2 4" xfId="32111"/>
    <cellStyle name="20% - Accent5 2 2 2 2 2 3 2 3" xfId="7280"/>
    <cellStyle name="20% - Accent5 2 2 2 2 2 3 2 3 2" xfId="29220"/>
    <cellStyle name="20% - Accent5 2 2 2 2 2 3 2 4" xfId="13062"/>
    <cellStyle name="20% - Accent5 2 2 2 2 2 3 2 4 2" xfId="35002"/>
    <cellStyle name="20% - Accent5 2 2 2 2 2 3 2 5" xfId="18845"/>
    <cellStyle name="20% - Accent5 2 2 2 2 2 3 2 5 2" xfId="40784"/>
    <cellStyle name="20% - Accent5 2 2 2 2 2 3 2 6" xfId="24627"/>
    <cellStyle name="20% - Accent5 2 2 2 2 2 3 3" xfId="5577"/>
    <cellStyle name="20% - Accent5 2 2 2 2 2 3 3 2" xfId="14251"/>
    <cellStyle name="20% - Accent5 2 2 2 2 2 3 3 2 2" xfId="36191"/>
    <cellStyle name="20% - Accent5 2 2 2 2 2 3 3 3" xfId="20034"/>
    <cellStyle name="20% - Accent5 2 2 2 2 2 3 3 3 2" xfId="41973"/>
    <cellStyle name="20% - Accent5 2 2 2 2 2 3 3 4" xfId="27518"/>
    <cellStyle name="20% - Accent5 2 2 2 2 2 3 4" xfId="8469"/>
    <cellStyle name="20% - Accent5 2 2 2 2 2 3 4 2" xfId="30409"/>
    <cellStyle name="20% - Accent5 2 2 2 2 2 3 5" xfId="4388"/>
    <cellStyle name="20% - Accent5 2 2 2 2 2 3 5 2" xfId="26329"/>
    <cellStyle name="20% - Accent5 2 2 2 2 2 3 6" xfId="11360"/>
    <cellStyle name="20% - Accent5 2 2 2 2 2 3 6 2" xfId="33300"/>
    <cellStyle name="20% - Accent5 2 2 2 2 2 3 7" xfId="17143"/>
    <cellStyle name="20% - Accent5 2 2 2 2 2 3 7 2" xfId="39082"/>
    <cellStyle name="20% - Accent5 2 2 2 2 2 3 8" xfId="22925"/>
    <cellStyle name="20% - Accent5 2 2 2 2 2 4" xfId="1913"/>
    <cellStyle name="20% - Accent5 2 2 2 2 2 4 2" xfId="6508"/>
    <cellStyle name="20% - Accent5 2 2 2 2 2 4 2 2" xfId="15181"/>
    <cellStyle name="20% - Accent5 2 2 2 2 2 4 2 2 2" xfId="37121"/>
    <cellStyle name="20% - Accent5 2 2 2 2 2 4 2 3" xfId="20964"/>
    <cellStyle name="20% - Accent5 2 2 2 2 2 4 2 3 2" xfId="42903"/>
    <cellStyle name="20% - Accent5 2 2 2 2 2 4 2 4" xfId="28448"/>
    <cellStyle name="20% - Accent5 2 2 2 2 2 4 3" xfId="9399"/>
    <cellStyle name="20% - Accent5 2 2 2 2 2 4 3 2" xfId="31339"/>
    <cellStyle name="20% - Accent5 2 2 2 2 2 4 4" xfId="3616"/>
    <cellStyle name="20% - Accent5 2 2 2 2 2 4 4 2" xfId="25557"/>
    <cellStyle name="20% - Accent5 2 2 2 2 2 4 5" xfId="12290"/>
    <cellStyle name="20% - Accent5 2 2 2 2 2 4 5 2" xfId="34230"/>
    <cellStyle name="20% - Accent5 2 2 2 2 2 4 6" xfId="18073"/>
    <cellStyle name="20% - Accent5 2 2 2 2 2 4 6 2" xfId="40012"/>
    <cellStyle name="20% - Accent5 2 2 2 2 2 4 7" xfId="23855"/>
    <cellStyle name="20% - Accent5 2 2 2 2 2 5" xfId="1443"/>
    <cellStyle name="20% - Accent5 2 2 2 2 2 5 2" xfId="8929"/>
    <cellStyle name="20% - Accent5 2 2 2 2 2 5 2 2" xfId="14711"/>
    <cellStyle name="20% - Accent5 2 2 2 2 2 5 2 2 2" xfId="36651"/>
    <cellStyle name="20% - Accent5 2 2 2 2 2 5 2 3" xfId="20494"/>
    <cellStyle name="20% - Accent5 2 2 2 2 2 5 2 3 2" xfId="42433"/>
    <cellStyle name="20% - Accent5 2 2 2 2 2 5 2 4" xfId="30869"/>
    <cellStyle name="20% - Accent5 2 2 2 2 2 5 3" xfId="6038"/>
    <cellStyle name="20% - Accent5 2 2 2 2 2 5 3 2" xfId="27978"/>
    <cellStyle name="20% - Accent5 2 2 2 2 2 5 4" xfId="11820"/>
    <cellStyle name="20% - Accent5 2 2 2 2 2 5 4 2" xfId="33760"/>
    <cellStyle name="20% - Accent5 2 2 2 2 2 5 5" xfId="17603"/>
    <cellStyle name="20% - Accent5 2 2 2 2 2 5 5 2" xfId="39542"/>
    <cellStyle name="20% - Accent5 2 2 2 2 2 5 6" xfId="23385"/>
    <cellStyle name="20% - Accent5 2 2 2 2 2 6" xfId="4805"/>
    <cellStyle name="20% - Accent5 2 2 2 2 2 6 2" xfId="13479"/>
    <cellStyle name="20% - Accent5 2 2 2 2 2 6 2 2" xfId="35419"/>
    <cellStyle name="20% - Accent5 2 2 2 2 2 6 3" xfId="19262"/>
    <cellStyle name="20% - Accent5 2 2 2 2 2 6 3 2" xfId="41201"/>
    <cellStyle name="20% - Accent5 2 2 2 2 2 6 4" xfId="26746"/>
    <cellStyle name="20% - Accent5 2 2 2 2 2 7" xfId="7697"/>
    <cellStyle name="20% - Accent5 2 2 2 2 2 7 2" xfId="29637"/>
    <cellStyle name="20% - Accent5 2 2 2 2 2 8" xfId="3146"/>
    <cellStyle name="20% - Accent5 2 2 2 2 2 8 2" xfId="25087"/>
    <cellStyle name="20% - Accent5 2 2 2 2 2 9" xfId="10588"/>
    <cellStyle name="20% - Accent5 2 2 2 2 2 9 2" xfId="32528"/>
    <cellStyle name="20% - Accent5 2 2 2 2 3" xfId="178"/>
    <cellStyle name="20% - Accent5 2 2 2 2 3 2" xfId="1915"/>
    <cellStyle name="20% - Accent5 2 2 2 2 3 2 2" xfId="9401"/>
    <cellStyle name="20% - Accent5 2 2 2 2 3 2 2 2" xfId="15183"/>
    <cellStyle name="20% - Accent5 2 2 2 2 3 2 2 2 2" xfId="37123"/>
    <cellStyle name="20% - Accent5 2 2 2 2 3 2 2 3" xfId="20966"/>
    <cellStyle name="20% - Accent5 2 2 2 2 3 2 2 3 2" xfId="42905"/>
    <cellStyle name="20% - Accent5 2 2 2 2 3 2 2 4" xfId="31341"/>
    <cellStyle name="20% - Accent5 2 2 2 2 3 2 3" xfId="6510"/>
    <cellStyle name="20% - Accent5 2 2 2 2 3 2 3 2" xfId="28450"/>
    <cellStyle name="20% - Accent5 2 2 2 2 3 2 4" xfId="12292"/>
    <cellStyle name="20% - Accent5 2 2 2 2 3 2 4 2" xfId="34232"/>
    <cellStyle name="20% - Accent5 2 2 2 2 3 2 5" xfId="18075"/>
    <cellStyle name="20% - Accent5 2 2 2 2 3 2 5 2" xfId="40014"/>
    <cellStyle name="20% - Accent5 2 2 2 2 3 2 6" xfId="23857"/>
    <cellStyle name="20% - Accent5 2 2 2 2 3 3" xfId="4807"/>
    <cellStyle name="20% - Accent5 2 2 2 2 3 3 2" xfId="13481"/>
    <cellStyle name="20% - Accent5 2 2 2 2 3 3 2 2" xfId="35421"/>
    <cellStyle name="20% - Accent5 2 2 2 2 3 3 3" xfId="19264"/>
    <cellStyle name="20% - Accent5 2 2 2 2 3 3 3 2" xfId="41203"/>
    <cellStyle name="20% - Accent5 2 2 2 2 3 3 4" xfId="26748"/>
    <cellStyle name="20% - Accent5 2 2 2 2 3 4" xfId="7699"/>
    <cellStyle name="20% - Accent5 2 2 2 2 3 4 2" xfId="29639"/>
    <cellStyle name="20% - Accent5 2 2 2 2 3 5" xfId="3618"/>
    <cellStyle name="20% - Accent5 2 2 2 2 3 5 2" xfId="25559"/>
    <cellStyle name="20% - Accent5 2 2 2 2 3 6" xfId="10590"/>
    <cellStyle name="20% - Accent5 2 2 2 2 3 6 2" xfId="32530"/>
    <cellStyle name="20% - Accent5 2 2 2 2 3 7" xfId="16373"/>
    <cellStyle name="20% - Accent5 2 2 2 2 3 7 2" xfId="38312"/>
    <cellStyle name="20% - Accent5 2 2 2 2 3 8" xfId="22155"/>
    <cellStyle name="20% - Accent5 2 2 2 2 4" xfId="980"/>
    <cellStyle name="20% - Accent5 2 2 2 2 4 2" xfId="2684"/>
    <cellStyle name="20% - Accent5 2 2 2 2 4 2 2" xfId="10170"/>
    <cellStyle name="20% - Accent5 2 2 2 2 4 2 2 2" xfId="15952"/>
    <cellStyle name="20% - Accent5 2 2 2 2 4 2 2 2 2" xfId="37892"/>
    <cellStyle name="20% - Accent5 2 2 2 2 4 2 2 3" xfId="21735"/>
    <cellStyle name="20% - Accent5 2 2 2 2 4 2 2 3 2" xfId="43674"/>
    <cellStyle name="20% - Accent5 2 2 2 2 4 2 2 4" xfId="32110"/>
    <cellStyle name="20% - Accent5 2 2 2 2 4 2 3" xfId="7279"/>
    <cellStyle name="20% - Accent5 2 2 2 2 4 2 3 2" xfId="29219"/>
    <cellStyle name="20% - Accent5 2 2 2 2 4 2 4" xfId="13061"/>
    <cellStyle name="20% - Accent5 2 2 2 2 4 2 4 2" xfId="35001"/>
    <cellStyle name="20% - Accent5 2 2 2 2 4 2 5" xfId="18844"/>
    <cellStyle name="20% - Accent5 2 2 2 2 4 2 5 2" xfId="40783"/>
    <cellStyle name="20% - Accent5 2 2 2 2 4 2 6" xfId="24626"/>
    <cellStyle name="20% - Accent5 2 2 2 2 4 3" xfId="5576"/>
    <cellStyle name="20% - Accent5 2 2 2 2 4 3 2" xfId="14250"/>
    <cellStyle name="20% - Accent5 2 2 2 2 4 3 2 2" xfId="36190"/>
    <cellStyle name="20% - Accent5 2 2 2 2 4 3 3" xfId="20033"/>
    <cellStyle name="20% - Accent5 2 2 2 2 4 3 3 2" xfId="41972"/>
    <cellStyle name="20% - Accent5 2 2 2 2 4 3 4" xfId="27517"/>
    <cellStyle name="20% - Accent5 2 2 2 2 4 4" xfId="8468"/>
    <cellStyle name="20% - Accent5 2 2 2 2 4 4 2" xfId="30408"/>
    <cellStyle name="20% - Accent5 2 2 2 2 4 5" xfId="4387"/>
    <cellStyle name="20% - Accent5 2 2 2 2 4 5 2" xfId="26328"/>
    <cellStyle name="20% - Accent5 2 2 2 2 4 6" xfId="11359"/>
    <cellStyle name="20% - Accent5 2 2 2 2 4 6 2" xfId="33299"/>
    <cellStyle name="20% - Accent5 2 2 2 2 4 7" xfId="17142"/>
    <cellStyle name="20% - Accent5 2 2 2 2 4 7 2" xfId="39081"/>
    <cellStyle name="20% - Accent5 2 2 2 2 4 8" xfId="22924"/>
    <cellStyle name="20% - Accent5 2 2 2 2 5" xfId="1912"/>
    <cellStyle name="20% - Accent5 2 2 2 2 5 2" xfId="6507"/>
    <cellStyle name="20% - Accent5 2 2 2 2 5 2 2" xfId="15180"/>
    <cellStyle name="20% - Accent5 2 2 2 2 5 2 2 2" xfId="37120"/>
    <cellStyle name="20% - Accent5 2 2 2 2 5 2 3" xfId="20963"/>
    <cellStyle name="20% - Accent5 2 2 2 2 5 2 3 2" xfId="42902"/>
    <cellStyle name="20% - Accent5 2 2 2 2 5 2 4" xfId="28447"/>
    <cellStyle name="20% - Accent5 2 2 2 2 5 3" xfId="9398"/>
    <cellStyle name="20% - Accent5 2 2 2 2 5 3 2" xfId="31338"/>
    <cellStyle name="20% - Accent5 2 2 2 2 5 4" xfId="3615"/>
    <cellStyle name="20% - Accent5 2 2 2 2 5 4 2" xfId="25556"/>
    <cellStyle name="20% - Accent5 2 2 2 2 5 5" xfId="12289"/>
    <cellStyle name="20% - Accent5 2 2 2 2 5 5 2" xfId="34229"/>
    <cellStyle name="20% - Accent5 2 2 2 2 5 6" xfId="18072"/>
    <cellStyle name="20% - Accent5 2 2 2 2 5 6 2" xfId="40011"/>
    <cellStyle name="20% - Accent5 2 2 2 2 5 7" xfId="23854"/>
    <cellStyle name="20% - Accent5 2 2 2 2 6" xfId="1442"/>
    <cellStyle name="20% - Accent5 2 2 2 2 6 2" xfId="8928"/>
    <cellStyle name="20% - Accent5 2 2 2 2 6 2 2" xfId="14710"/>
    <cellStyle name="20% - Accent5 2 2 2 2 6 2 2 2" xfId="36650"/>
    <cellStyle name="20% - Accent5 2 2 2 2 6 2 3" xfId="20493"/>
    <cellStyle name="20% - Accent5 2 2 2 2 6 2 3 2" xfId="42432"/>
    <cellStyle name="20% - Accent5 2 2 2 2 6 2 4" xfId="30868"/>
    <cellStyle name="20% - Accent5 2 2 2 2 6 3" xfId="6037"/>
    <cellStyle name="20% - Accent5 2 2 2 2 6 3 2" xfId="27977"/>
    <cellStyle name="20% - Accent5 2 2 2 2 6 4" xfId="11819"/>
    <cellStyle name="20% - Accent5 2 2 2 2 6 4 2" xfId="33759"/>
    <cellStyle name="20% - Accent5 2 2 2 2 6 5" xfId="17602"/>
    <cellStyle name="20% - Accent5 2 2 2 2 6 5 2" xfId="39541"/>
    <cellStyle name="20% - Accent5 2 2 2 2 6 6" xfId="23384"/>
    <cellStyle name="20% - Accent5 2 2 2 2 7" xfId="4804"/>
    <cellStyle name="20% - Accent5 2 2 2 2 7 2" xfId="13478"/>
    <cellStyle name="20% - Accent5 2 2 2 2 7 2 2" xfId="35418"/>
    <cellStyle name="20% - Accent5 2 2 2 2 7 3" xfId="19261"/>
    <cellStyle name="20% - Accent5 2 2 2 2 7 3 2" xfId="41200"/>
    <cellStyle name="20% - Accent5 2 2 2 2 7 4" xfId="26745"/>
    <cellStyle name="20% - Accent5 2 2 2 2 8" xfId="7696"/>
    <cellStyle name="20% - Accent5 2 2 2 2 8 2" xfId="29636"/>
    <cellStyle name="20% - Accent5 2 2 2 2 9" xfId="3145"/>
    <cellStyle name="20% - Accent5 2 2 2 2 9 2" xfId="25086"/>
    <cellStyle name="20% - Accent5 2 2 2 3" xfId="179"/>
    <cellStyle name="20% - Accent5 2 2 2 3 10" xfId="16374"/>
    <cellStyle name="20% - Accent5 2 2 2 3 10 2" xfId="38313"/>
    <cellStyle name="20% - Accent5 2 2 2 3 11" xfId="22156"/>
    <cellStyle name="20% - Accent5 2 2 2 3 2" xfId="180"/>
    <cellStyle name="20% - Accent5 2 2 2 3 2 2" xfId="1917"/>
    <cellStyle name="20% - Accent5 2 2 2 3 2 2 2" xfId="9403"/>
    <cellStyle name="20% - Accent5 2 2 2 3 2 2 2 2" xfId="15185"/>
    <cellStyle name="20% - Accent5 2 2 2 3 2 2 2 2 2" xfId="37125"/>
    <cellStyle name="20% - Accent5 2 2 2 3 2 2 2 3" xfId="20968"/>
    <cellStyle name="20% - Accent5 2 2 2 3 2 2 2 3 2" xfId="42907"/>
    <cellStyle name="20% - Accent5 2 2 2 3 2 2 2 4" xfId="31343"/>
    <cellStyle name="20% - Accent5 2 2 2 3 2 2 3" xfId="6512"/>
    <cellStyle name="20% - Accent5 2 2 2 3 2 2 3 2" xfId="28452"/>
    <cellStyle name="20% - Accent5 2 2 2 3 2 2 4" xfId="12294"/>
    <cellStyle name="20% - Accent5 2 2 2 3 2 2 4 2" xfId="34234"/>
    <cellStyle name="20% - Accent5 2 2 2 3 2 2 5" xfId="18077"/>
    <cellStyle name="20% - Accent5 2 2 2 3 2 2 5 2" xfId="40016"/>
    <cellStyle name="20% - Accent5 2 2 2 3 2 2 6" xfId="23859"/>
    <cellStyle name="20% - Accent5 2 2 2 3 2 3" xfId="4809"/>
    <cellStyle name="20% - Accent5 2 2 2 3 2 3 2" xfId="13483"/>
    <cellStyle name="20% - Accent5 2 2 2 3 2 3 2 2" xfId="35423"/>
    <cellStyle name="20% - Accent5 2 2 2 3 2 3 3" xfId="19266"/>
    <cellStyle name="20% - Accent5 2 2 2 3 2 3 3 2" xfId="41205"/>
    <cellStyle name="20% - Accent5 2 2 2 3 2 3 4" xfId="26750"/>
    <cellStyle name="20% - Accent5 2 2 2 3 2 4" xfId="7701"/>
    <cellStyle name="20% - Accent5 2 2 2 3 2 4 2" xfId="29641"/>
    <cellStyle name="20% - Accent5 2 2 2 3 2 5" xfId="3620"/>
    <cellStyle name="20% - Accent5 2 2 2 3 2 5 2" xfId="25561"/>
    <cellStyle name="20% - Accent5 2 2 2 3 2 6" xfId="10592"/>
    <cellStyle name="20% - Accent5 2 2 2 3 2 6 2" xfId="32532"/>
    <cellStyle name="20% - Accent5 2 2 2 3 2 7" xfId="16375"/>
    <cellStyle name="20% - Accent5 2 2 2 3 2 7 2" xfId="38314"/>
    <cellStyle name="20% - Accent5 2 2 2 3 2 8" xfId="22157"/>
    <cellStyle name="20% - Accent5 2 2 2 3 3" xfId="982"/>
    <cellStyle name="20% - Accent5 2 2 2 3 3 2" xfId="2686"/>
    <cellStyle name="20% - Accent5 2 2 2 3 3 2 2" xfId="10172"/>
    <cellStyle name="20% - Accent5 2 2 2 3 3 2 2 2" xfId="15954"/>
    <cellStyle name="20% - Accent5 2 2 2 3 3 2 2 2 2" xfId="37894"/>
    <cellStyle name="20% - Accent5 2 2 2 3 3 2 2 3" xfId="21737"/>
    <cellStyle name="20% - Accent5 2 2 2 3 3 2 2 3 2" xfId="43676"/>
    <cellStyle name="20% - Accent5 2 2 2 3 3 2 2 4" xfId="32112"/>
    <cellStyle name="20% - Accent5 2 2 2 3 3 2 3" xfId="7281"/>
    <cellStyle name="20% - Accent5 2 2 2 3 3 2 3 2" xfId="29221"/>
    <cellStyle name="20% - Accent5 2 2 2 3 3 2 4" xfId="13063"/>
    <cellStyle name="20% - Accent5 2 2 2 3 3 2 4 2" xfId="35003"/>
    <cellStyle name="20% - Accent5 2 2 2 3 3 2 5" xfId="18846"/>
    <cellStyle name="20% - Accent5 2 2 2 3 3 2 5 2" xfId="40785"/>
    <cellStyle name="20% - Accent5 2 2 2 3 3 2 6" xfId="24628"/>
    <cellStyle name="20% - Accent5 2 2 2 3 3 3" xfId="5578"/>
    <cellStyle name="20% - Accent5 2 2 2 3 3 3 2" xfId="14252"/>
    <cellStyle name="20% - Accent5 2 2 2 3 3 3 2 2" xfId="36192"/>
    <cellStyle name="20% - Accent5 2 2 2 3 3 3 3" xfId="20035"/>
    <cellStyle name="20% - Accent5 2 2 2 3 3 3 3 2" xfId="41974"/>
    <cellStyle name="20% - Accent5 2 2 2 3 3 3 4" xfId="27519"/>
    <cellStyle name="20% - Accent5 2 2 2 3 3 4" xfId="8470"/>
    <cellStyle name="20% - Accent5 2 2 2 3 3 4 2" xfId="30410"/>
    <cellStyle name="20% - Accent5 2 2 2 3 3 5" xfId="4389"/>
    <cellStyle name="20% - Accent5 2 2 2 3 3 5 2" xfId="26330"/>
    <cellStyle name="20% - Accent5 2 2 2 3 3 6" xfId="11361"/>
    <cellStyle name="20% - Accent5 2 2 2 3 3 6 2" xfId="33301"/>
    <cellStyle name="20% - Accent5 2 2 2 3 3 7" xfId="17144"/>
    <cellStyle name="20% - Accent5 2 2 2 3 3 7 2" xfId="39083"/>
    <cellStyle name="20% - Accent5 2 2 2 3 3 8" xfId="22926"/>
    <cellStyle name="20% - Accent5 2 2 2 3 4" xfId="1916"/>
    <cellStyle name="20% - Accent5 2 2 2 3 4 2" xfId="6511"/>
    <cellStyle name="20% - Accent5 2 2 2 3 4 2 2" xfId="15184"/>
    <cellStyle name="20% - Accent5 2 2 2 3 4 2 2 2" xfId="37124"/>
    <cellStyle name="20% - Accent5 2 2 2 3 4 2 3" xfId="20967"/>
    <cellStyle name="20% - Accent5 2 2 2 3 4 2 3 2" xfId="42906"/>
    <cellStyle name="20% - Accent5 2 2 2 3 4 2 4" xfId="28451"/>
    <cellStyle name="20% - Accent5 2 2 2 3 4 3" xfId="9402"/>
    <cellStyle name="20% - Accent5 2 2 2 3 4 3 2" xfId="31342"/>
    <cellStyle name="20% - Accent5 2 2 2 3 4 4" xfId="3619"/>
    <cellStyle name="20% - Accent5 2 2 2 3 4 4 2" xfId="25560"/>
    <cellStyle name="20% - Accent5 2 2 2 3 4 5" xfId="12293"/>
    <cellStyle name="20% - Accent5 2 2 2 3 4 5 2" xfId="34233"/>
    <cellStyle name="20% - Accent5 2 2 2 3 4 6" xfId="18076"/>
    <cellStyle name="20% - Accent5 2 2 2 3 4 6 2" xfId="40015"/>
    <cellStyle name="20% - Accent5 2 2 2 3 4 7" xfId="23858"/>
    <cellStyle name="20% - Accent5 2 2 2 3 5" xfId="1444"/>
    <cellStyle name="20% - Accent5 2 2 2 3 5 2" xfId="8930"/>
    <cellStyle name="20% - Accent5 2 2 2 3 5 2 2" xfId="14712"/>
    <cellStyle name="20% - Accent5 2 2 2 3 5 2 2 2" xfId="36652"/>
    <cellStyle name="20% - Accent5 2 2 2 3 5 2 3" xfId="20495"/>
    <cellStyle name="20% - Accent5 2 2 2 3 5 2 3 2" xfId="42434"/>
    <cellStyle name="20% - Accent5 2 2 2 3 5 2 4" xfId="30870"/>
    <cellStyle name="20% - Accent5 2 2 2 3 5 3" xfId="6039"/>
    <cellStyle name="20% - Accent5 2 2 2 3 5 3 2" xfId="27979"/>
    <cellStyle name="20% - Accent5 2 2 2 3 5 4" xfId="11821"/>
    <cellStyle name="20% - Accent5 2 2 2 3 5 4 2" xfId="33761"/>
    <cellStyle name="20% - Accent5 2 2 2 3 5 5" xfId="17604"/>
    <cellStyle name="20% - Accent5 2 2 2 3 5 5 2" xfId="39543"/>
    <cellStyle name="20% - Accent5 2 2 2 3 5 6" xfId="23386"/>
    <cellStyle name="20% - Accent5 2 2 2 3 6" xfId="4808"/>
    <cellStyle name="20% - Accent5 2 2 2 3 6 2" xfId="13482"/>
    <cellStyle name="20% - Accent5 2 2 2 3 6 2 2" xfId="35422"/>
    <cellStyle name="20% - Accent5 2 2 2 3 6 3" xfId="19265"/>
    <cellStyle name="20% - Accent5 2 2 2 3 6 3 2" xfId="41204"/>
    <cellStyle name="20% - Accent5 2 2 2 3 6 4" xfId="26749"/>
    <cellStyle name="20% - Accent5 2 2 2 3 7" xfId="7700"/>
    <cellStyle name="20% - Accent5 2 2 2 3 7 2" xfId="29640"/>
    <cellStyle name="20% - Accent5 2 2 2 3 8" xfId="3147"/>
    <cellStyle name="20% - Accent5 2 2 2 3 8 2" xfId="25088"/>
    <cellStyle name="20% - Accent5 2 2 2 3 9" xfId="10591"/>
    <cellStyle name="20% - Accent5 2 2 2 3 9 2" xfId="32531"/>
    <cellStyle name="20% - Accent5 2 2 2 4" xfId="181"/>
    <cellStyle name="20% - Accent5 2 2 2 4 10" xfId="16376"/>
    <cellStyle name="20% - Accent5 2 2 2 4 10 2" xfId="38315"/>
    <cellStyle name="20% - Accent5 2 2 2 4 11" xfId="22158"/>
    <cellStyle name="20% - Accent5 2 2 2 4 2" xfId="182"/>
    <cellStyle name="20% - Accent5 2 2 2 4 2 2" xfId="1919"/>
    <cellStyle name="20% - Accent5 2 2 2 4 2 2 2" xfId="9405"/>
    <cellStyle name="20% - Accent5 2 2 2 4 2 2 2 2" xfId="15187"/>
    <cellStyle name="20% - Accent5 2 2 2 4 2 2 2 2 2" xfId="37127"/>
    <cellStyle name="20% - Accent5 2 2 2 4 2 2 2 3" xfId="20970"/>
    <cellStyle name="20% - Accent5 2 2 2 4 2 2 2 3 2" xfId="42909"/>
    <cellStyle name="20% - Accent5 2 2 2 4 2 2 2 4" xfId="31345"/>
    <cellStyle name="20% - Accent5 2 2 2 4 2 2 3" xfId="6514"/>
    <cellStyle name="20% - Accent5 2 2 2 4 2 2 3 2" xfId="28454"/>
    <cellStyle name="20% - Accent5 2 2 2 4 2 2 4" xfId="12296"/>
    <cellStyle name="20% - Accent5 2 2 2 4 2 2 4 2" xfId="34236"/>
    <cellStyle name="20% - Accent5 2 2 2 4 2 2 5" xfId="18079"/>
    <cellStyle name="20% - Accent5 2 2 2 4 2 2 5 2" xfId="40018"/>
    <cellStyle name="20% - Accent5 2 2 2 4 2 2 6" xfId="23861"/>
    <cellStyle name="20% - Accent5 2 2 2 4 2 3" xfId="4811"/>
    <cellStyle name="20% - Accent5 2 2 2 4 2 3 2" xfId="13485"/>
    <cellStyle name="20% - Accent5 2 2 2 4 2 3 2 2" xfId="35425"/>
    <cellStyle name="20% - Accent5 2 2 2 4 2 3 3" xfId="19268"/>
    <cellStyle name="20% - Accent5 2 2 2 4 2 3 3 2" xfId="41207"/>
    <cellStyle name="20% - Accent5 2 2 2 4 2 3 4" xfId="26752"/>
    <cellStyle name="20% - Accent5 2 2 2 4 2 4" xfId="7703"/>
    <cellStyle name="20% - Accent5 2 2 2 4 2 4 2" xfId="29643"/>
    <cellStyle name="20% - Accent5 2 2 2 4 2 5" xfId="3622"/>
    <cellStyle name="20% - Accent5 2 2 2 4 2 5 2" xfId="25563"/>
    <cellStyle name="20% - Accent5 2 2 2 4 2 6" xfId="10594"/>
    <cellStyle name="20% - Accent5 2 2 2 4 2 6 2" xfId="32534"/>
    <cellStyle name="20% - Accent5 2 2 2 4 2 7" xfId="16377"/>
    <cellStyle name="20% - Accent5 2 2 2 4 2 7 2" xfId="38316"/>
    <cellStyle name="20% - Accent5 2 2 2 4 2 8" xfId="22159"/>
    <cellStyle name="20% - Accent5 2 2 2 4 3" xfId="983"/>
    <cellStyle name="20% - Accent5 2 2 2 4 3 2" xfId="2687"/>
    <cellStyle name="20% - Accent5 2 2 2 4 3 2 2" xfId="10173"/>
    <cellStyle name="20% - Accent5 2 2 2 4 3 2 2 2" xfId="15955"/>
    <cellStyle name="20% - Accent5 2 2 2 4 3 2 2 2 2" xfId="37895"/>
    <cellStyle name="20% - Accent5 2 2 2 4 3 2 2 3" xfId="21738"/>
    <cellStyle name="20% - Accent5 2 2 2 4 3 2 2 3 2" xfId="43677"/>
    <cellStyle name="20% - Accent5 2 2 2 4 3 2 2 4" xfId="32113"/>
    <cellStyle name="20% - Accent5 2 2 2 4 3 2 3" xfId="7282"/>
    <cellStyle name="20% - Accent5 2 2 2 4 3 2 3 2" xfId="29222"/>
    <cellStyle name="20% - Accent5 2 2 2 4 3 2 4" xfId="13064"/>
    <cellStyle name="20% - Accent5 2 2 2 4 3 2 4 2" xfId="35004"/>
    <cellStyle name="20% - Accent5 2 2 2 4 3 2 5" xfId="18847"/>
    <cellStyle name="20% - Accent5 2 2 2 4 3 2 5 2" xfId="40786"/>
    <cellStyle name="20% - Accent5 2 2 2 4 3 2 6" xfId="24629"/>
    <cellStyle name="20% - Accent5 2 2 2 4 3 3" xfId="5579"/>
    <cellStyle name="20% - Accent5 2 2 2 4 3 3 2" xfId="14253"/>
    <cellStyle name="20% - Accent5 2 2 2 4 3 3 2 2" xfId="36193"/>
    <cellStyle name="20% - Accent5 2 2 2 4 3 3 3" xfId="20036"/>
    <cellStyle name="20% - Accent5 2 2 2 4 3 3 3 2" xfId="41975"/>
    <cellStyle name="20% - Accent5 2 2 2 4 3 3 4" xfId="27520"/>
    <cellStyle name="20% - Accent5 2 2 2 4 3 4" xfId="8471"/>
    <cellStyle name="20% - Accent5 2 2 2 4 3 4 2" xfId="30411"/>
    <cellStyle name="20% - Accent5 2 2 2 4 3 5" xfId="4390"/>
    <cellStyle name="20% - Accent5 2 2 2 4 3 5 2" xfId="26331"/>
    <cellStyle name="20% - Accent5 2 2 2 4 3 6" xfId="11362"/>
    <cellStyle name="20% - Accent5 2 2 2 4 3 6 2" xfId="33302"/>
    <cellStyle name="20% - Accent5 2 2 2 4 3 7" xfId="17145"/>
    <cellStyle name="20% - Accent5 2 2 2 4 3 7 2" xfId="39084"/>
    <cellStyle name="20% - Accent5 2 2 2 4 3 8" xfId="22927"/>
    <cellStyle name="20% - Accent5 2 2 2 4 4" xfId="1918"/>
    <cellStyle name="20% - Accent5 2 2 2 4 4 2" xfId="6513"/>
    <cellStyle name="20% - Accent5 2 2 2 4 4 2 2" xfId="15186"/>
    <cellStyle name="20% - Accent5 2 2 2 4 4 2 2 2" xfId="37126"/>
    <cellStyle name="20% - Accent5 2 2 2 4 4 2 3" xfId="20969"/>
    <cellStyle name="20% - Accent5 2 2 2 4 4 2 3 2" xfId="42908"/>
    <cellStyle name="20% - Accent5 2 2 2 4 4 2 4" xfId="28453"/>
    <cellStyle name="20% - Accent5 2 2 2 4 4 3" xfId="9404"/>
    <cellStyle name="20% - Accent5 2 2 2 4 4 3 2" xfId="31344"/>
    <cellStyle name="20% - Accent5 2 2 2 4 4 4" xfId="3621"/>
    <cellStyle name="20% - Accent5 2 2 2 4 4 4 2" xfId="25562"/>
    <cellStyle name="20% - Accent5 2 2 2 4 4 5" xfId="12295"/>
    <cellStyle name="20% - Accent5 2 2 2 4 4 5 2" xfId="34235"/>
    <cellStyle name="20% - Accent5 2 2 2 4 4 6" xfId="18078"/>
    <cellStyle name="20% - Accent5 2 2 2 4 4 6 2" xfId="40017"/>
    <cellStyle name="20% - Accent5 2 2 2 4 4 7" xfId="23860"/>
    <cellStyle name="20% - Accent5 2 2 2 4 5" xfId="1445"/>
    <cellStyle name="20% - Accent5 2 2 2 4 5 2" xfId="8931"/>
    <cellStyle name="20% - Accent5 2 2 2 4 5 2 2" xfId="14713"/>
    <cellStyle name="20% - Accent5 2 2 2 4 5 2 2 2" xfId="36653"/>
    <cellStyle name="20% - Accent5 2 2 2 4 5 2 3" xfId="20496"/>
    <cellStyle name="20% - Accent5 2 2 2 4 5 2 3 2" xfId="42435"/>
    <cellStyle name="20% - Accent5 2 2 2 4 5 2 4" xfId="30871"/>
    <cellStyle name="20% - Accent5 2 2 2 4 5 3" xfId="6040"/>
    <cellStyle name="20% - Accent5 2 2 2 4 5 3 2" xfId="27980"/>
    <cellStyle name="20% - Accent5 2 2 2 4 5 4" xfId="11822"/>
    <cellStyle name="20% - Accent5 2 2 2 4 5 4 2" xfId="33762"/>
    <cellStyle name="20% - Accent5 2 2 2 4 5 5" xfId="17605"/>
    <cellStyle name="20% - Accent5 2 2 2 4 5 5 2" xfId="39544"/>
    <cellStyle name="20% - Accent5 2 2 2 4 5 6" xfId="23387"/>
    <cellStyle name="20% - Accent5 2 2 2 4 6" xfId="4810"/>
    <cellStyle name="20% - Accent5 2 2 2 4 6 2" xfId="13484"/>
    <cellStyle name="20% - Accent5 2 2 2 4 6 2 2" xfId="35424"/>
    <cellStyle name="20% - Accent5 2 2 2 4 6 3" xfId="19267"/>
    <cellStyle name="20% - Accent5 2 2 2 4 6 3 2" xfId="41206"/>
    <cellStyle name="20% - Accent5 2 2 2 4 6 4" xfId="26751"/>
    <cellStyle name="20% - Accent5 2 2 2 4 7" xfId="7702"/>
    <cellStyle name="20% - Accent5 2 2 2 4 7 2" xfId="29642"/>
    <cellStyle name="20% - Accent5 2 2 2 4 8" xfId="3148"/>
    <cellStyle name="20% - Accent5 2 2 2 4 8 2" xfId="25089"/>
    <cellStyle name="20% - Accent5 2 2 2 4 9" xfId="10593"/>
    <cellStyle name="20% - Accent5 2 2 2 4 9 2" xfId="32533"/>
    <cellStyle name="20% - Accent5 2 2 2 5" xfId="183"/>
    <cellStyle name="20% - Accent5 2 2 2 5 2" xfId="1920"/>
    <cellStyle name="20% - Accent5 2 2 2 5 2 2" xfId="6515"/>
    <cellStyle name="20% - Accent5 2 2 2 5 2 2 2" xfId="15188"/>
    <cellStyle name="20% - Accent5 2 2 2 5 2 2 2 2" xfId="37128"/>
    <cellStyle name="20% - Accent5 2 2 2 5 2 2 3" xfId="20971"/>
    <cellStyle name="20% - Accent5 2 2 2 5 2 2 3 2" xfId="42910"/>
    <cellStyle name="20% - Accent5 2 2 2 5 2 2 4" xfId="28455"/>
    <cellStyle name="20% - Accent5 2 2 2 5 2 3" xfId="9406"/>
    <cellStyle name="20% - Accent5 2 2 2 5 2 3 2" xfId="31346"/>
    <cellStyle name="20% - Accent5 2 2 2 5 2 4" xfId="3623"/>
    <cellStyle name="20% - Accent5 2 2 2 5 2 4 2" xfId="25564"/>
    <cellStyle name="20% - Accent5 2 2 2 5 2 5" xfId="12297"/>
    <cellStyle name="20% - Accent5 2 2 2 5 2 5 2" xfId="34237"/>
    <cellStyle name="20% - Accent5 2 2 2 5 2 6" xfId="18080"/>
    <cellStyle name="20% - Accent5 2 2 2 5 2 6 2" xfId="40019"/>
    <cellStyle name="20% - Accent5 2 2 2 5 2 7" xfId="23862"/>
    <cellStyle name="20% - Accent5 2 2 2 5 3" xfId="1441"/>
    <cellStyle name="20% - Accent5 2 2 2 5 3 2" xfId="8927"/>
    <cellStyle name="20% - Accent5 2 2 2 5 3 2 2" xfId="14709"/>
    <cellStyle name="20% - Accent5 2 2 2 5 3 2 2 2" xfId="36649"/>
    <cellStyle name="20% - Accent5 2 2 2 5 3 2 3" xfId="20492"/>
    <cellStyle name="20% - Accent5 2 2 2 5 3 2 3 2" xfId="42431"/>
    <cellStyle name="20% - Accent5 2 2 2 5 3 2 4" xfId="30867"/>
    <cellStyle name="20% - Accent5 2 2 2 5 3 3" xfId="6036"/>
    <cellStyle name="20% - Accent5 2 2 2 5 3 3 2" xfId="27976"/>
    <cellStyle name="20% - Accent5 2 2 2 5 3 4" xfId="11818"/>
    <cellStyle name="20% - Accent5 2 2 2 5 3 4 2" xfId="33758"/>
    <cellStyle name="20% - Accent5 2 2 2 5 3 5" xfId="17601"/>
    <cellStyle name="20% - Accent5 2 2 2 5 3 5 2" xfId="39540"/>
    <cellStyle name="20% - Accent5 2 2 2 5 3 6" xfId="23383"/>
    <cellStyle name="20% - Accent5 2 2 2 5 4" xfId="4812"/>
    <cellStyle name="20% - Accent5 2 2 2 5 4 2" xfId="13486"/>
    <cellStyle name="20% - Accent5 2 2 2 5 4 2 2" xfId="35426"/>
    <cellStyle name="20% - Accent5 2 2 2 5 4 3" xfId="19269"/>
    <cellStyle name="20% - Accent5 2 2 2 5 4 3 2" xfId="41208"/>
    <cellStyle name="20% - Accent5 2 2 2 5 4 4" xfId="26753"/>
    <cellStyle name="20% - Accent5 2 2 2 5 5" xfId="7704"/>
    <cellStyle name="20% - Accent5 2 2 2 5 5 2" xfId="29644"/>
    <cellStyle name="20% - Accent5 2 2 2 5 6" xfId="3144"/>
    <cellStyle name="20% - Accent5 2 2 2 5 6 2" xfId="25085"/>
    <cellStyle name="20% - Accent5 2 2 2 5 7" xfId="10595"/>
    <cellStyle name="20% - Accent5 2 2 2 5 7 2" xfId="32535"/>
    <cellStyle name="20% - Accent5 2 2 2 5 8" xfId="16378"/>
    <cellStyle name="20% - Accent5 2 2 2 5 8 2" xfId="38317"/>
    <cellStyle name="20% - Accent5 2 2 2 5 9" xfId="22160"/>
    <cellStyle name="20% - Accent5 2 2 2 6" xfId="903"/>
    <cellStyle name="20% - Accent5 2 2 2 6 2" xfId="2609"/>
    <cellStyle name="20% - Accent5 2 2 2 6 2 2" xfId="10095"/>
    <cellStyle name="20% - Accent5 2 2 2 6 2 2 2" xfId="15877"/>
    <cellStyle name="20% - Accent5 2 2 2 6 2 2 2 2" xfId="37817"/>
    <cellStyle name="20% - Accent5 2 2 2 6 2 2 3" xfId="21660"/>
    <cellStyle name="20% - Accent5 2 2 2 6 2 2 3 2" xfId="43599"/>
    <cellStyle name="20% - Accent5 2 2 2 6 2 2 4" xfId="32035"/>
    <cellStyle name="20% - Accent5 2 2 2 6 2 3" xfId="7204"/>
    <cellStyle name="20% - Accent5 2 2 2 6 2 3 2" xfId="29144"/>
    <cellStyle name="20% - Accent5 2 2 2 6 2 4" xfId="12986"/>
    <cellStyle name="20% - Accent5 2 2 2 6 2 4 2" xfId="34926"/>
    <cellStyle name="20% - Accent5 2 2 2 6 2 5" xfId="18769"/>
    <cellStyle name="20% - Accent5 2 2 2 6 2 5 2" xfId="40708"/>
    <cellStyle name="20% - Accent5 2 2 2 6 2 6" xfId="24551"/>
    <cellStyle name="20% - Accent5 2 2 2 6 3" xfId="5501"/>
    <cellStyle name="20% - Accent5 2 2 2 6 3 2" xfId="14175"/>
    <cellStyle name="20% - Accent5 2 2 2 6 3 2 2" xfId="36115"/>
    <cellStyle name="20% - Accent5 2 2 2 6 3 3" xfId="19958"/>
    <cellStyle name="20% - Accent5 2 2 2 6 3 3 2" xfId="41897"/>
    <cellStyle name="20% - Accent5 2 2 2 6 3 4" xfId="27442"/>
    <cellStyle name="20% - Accent5 2 2 2 6 4" xfId="8393"/>
    <cellStyle name="20% - Accent5 2 2 2 6 4 2" xfId="30333"/>
    <cellStyle name="20% - Accent5 2 2 2 6 5" xfId="4312"/>
    <cellStyle name="20% - Accent5 2 2 2 6 5 2" xfId="26253"/>
    <cellStyle name="20% - Accent5 2 2 2 6 6" xfId="11284"/>
    <cellStyle name="20% - Accent5 2 2 2 6 6 2" xfId="33224"/>
    <cellStyle name="20% - Accent5 2 2 2 6 7" xfId="17067"/>
    <cellStyle name="20% - Accent5 2 2 2 6 7 2" xfId="39006"/>
    <cellStyle name="20% - Accent5 2 2 2 6 8" xfId="22849"/>
    <cellStyle name="20% - Accent5 2 2 2 7" xfId="1911"/>
    <cellStyle name="20% - Accent5 2 2 2 7 2" xfId="6506"/>
    <cellStyle name="20% - Accent5 2 2 2 7 2 2" xfId="15179"/>
    <cellStyle name="20% - Accent5 2 2 2 7 2 2 2" xfId="37119"/>
    <cellStyle name="20% - Accent5 2 2 2 7 2 3" xfId="20962"/>
    <cellStyle name="20% - Accent5 2 2 2 7 2 3 2" xfId="42901"/>
    <cellStyle name="20% - Accent5 2 2 2 7 2 4" xfId="28446"/>
    <cellStyle name="20% - Accent5 2 2 2 7 3" xfId="9397"/>
    <cellStyle name="20% - Accent5 2 2 2 7 3 2" xfId="31337"/>
    <cellStyle name="20% - Accent5 2 2 2 7 4" xfId="3614"/>
    <cellStyle name="20% - Accent5 2 2 2 7 4 2" xfId="25555"/>
    <cellStyle name="20% - Accent5 2 2 2 7 5" xfId="12288"/>
    <cellStyle name="20% - Accent5 2 2 2 7 5 2" xfId="34228"/>
    <cellStyle name="20% - Accent5 2 2 2 7 6" xfId="18071"/>
    <cellStyle name="20% - Accent5 2 2 2 7 6 2" xfId="40010"/>
    <cellStyle name="20% - Accent5 2 2 2 7 7" xfId="23853"/>
    <cellStyle name="20% - Accent5 2 2 2 8" xfId="1299"/>
    <cellStyle name="20% - Accent5 2 2 2 8 2" xfId="8785"/>
    <cellStyle name="20% - Accent5 2 2 2 8 2 2" xfId="14567"/>
    <cellStyle name="20% - Accent5 2 2 2 8 2 2 2" xfId="36507"/>
    <cellStyle name="20% - Accent5 2 2 2 8 2 3" xfId="20350"/>
    <cellStyle name="20% - Accent5 2 2 2 8 2 3 2" xfId="42289"/>
    <cellStyle name="20% - Accent5 2 2 2 8 2 4" xfId="30725"/>
    <cellStyle name="20% - Accent5 2 2 2 8 3" xfId="5894"/>
    <cellStyle name="20% - Accent5 2 2 2 8 3 2" xfId="27834"/>
    <cellStyle name="20% - Accent5 2 2 2 8 4" xfId="11676"/>
    <cellStyle name="20% - Accent5 2 2 2 8 4 2" xfId="33616"/>
    <cellStyle name="20% - Accent5 2 2 2 8 5" xfId="17459"/>
    <cellStyle name="20% - Accent5 2 2 2 8 5 2" xfId="39398"/>
    <cellStyle name="20% - Accent5 2 2 2 8 6" xfId="23241"/>
    <cellStyle name="20% - Accent5 2 2 2 9" xfId="4803"/>
    <cellStyle name="20% - Accent5 2 2 2 9 2" xfId="13477"/>
    <cellStyle name="20% - Accent5 2 2 2 9 2 2" xfId="35417"/>
    <cellStyle name="20% - Accent5 2 2 2 9 3" xfId="19260"/>
    <cellStyle name="20% - Accent5 2 2 2 9 3 2" xfId="41199"/>
    <cellStyle name="20% - Accent5 2 2 2 9 4" xfId="26744"/>
    <cellStyle name="20% - Accent5 2 2 3" xfId="184"/>
    <cellStyle name="20% - Accent5 2 2 3 10" xfId="10596"/>
    <cellStyle name="20% - Accent5 2 2 3 10 2" xfId="32536"/>
    <cellStyle name="20% - Accent5 2 2 3 11" xfId="16379"/>
    <cellStyle name="20% - Accent5 2 2 3 11 2" xfId="38318"/>
    <cellStyle name="20% - Accent5 2 2 3 12" xfId="22161"/>
    <cellStyle name="20% - Accent5 2 2 3 2" xfId="185"/>
    <cellStyle name="20% - Accent5 2 2 3 2 10" xfId="16380"/>
    <cellStyle name="20% - Accent5 2 2 3 2 10 2" xfId="38319"/>
    <cellStyle name="20% - Accent5 2 2 3 2 11" xfId="22162"/>
    <cellStyle name="20% - Accent5 2 2 3 2 2" xfId="186"/>
    <cellStyle name="20% - Accent5 2 2 3 2 2 2" xfId="1923"/>
    <cellStyle name="20% - Accent5 2 2 3 2 2 2 2" xfId="9409"/>
    <cellStyle name="20% - Accent5 2 2 3 2 2 2 2 2" xfId="15191"/>
    <cellStyle name="20% - Accent5 2 2 3 2 2 2 2 2 2" xfId="37131"/>
    <cellStyle name="20% - Accent5 2 2 3 2 2 2 2 3" xfId="20974"/>
    <cellStyle name="20% - Accent5 2 2 3 2 2 2 2 3 2" xfId="42913"/>
    <cellStyle name="20% - Accent5 2 2 3 2 2 2 2 4" xfId="31349"/>
    <cellStyle name="20% - Accent5 2 2 3 2 2 2 3" xfId="6518"/>
    <cellStyle name="20% - Accent5 2 2 3 2 2 2 3 2" xfId="28458"/>
    <cellStyle name="20% - Accent5 2 2 3 2 2 2 4" xfId="12300"/>
    <cellStyle name="20% - Accent5 2 2 3 2 2 2 4 2" xfId="34240"/>
    <cellStyle name="20% - Accent5 2 2 3 2 2 2 5" xfId="18083"/>
    <cellStyle name="20% - Accent5 2 2 3 2 2 2 5 2" xfId="40022"/>
    <cellStyle name="20% - Accent5 2 2 3 2 2 2 6" xfId="23865"/>
    <cellStyle name="20% - Accent5 2 2 3 2 2 3" xfId="4815"/>
    <cellStyle name="20% - Accent5 2 2 3 2 2 3 2" xfId="13489"/>
    <cellStyle name="20% - Accent5 2 2 3 2 2 3 2 2" xfId="35429"/>
    <cellStyle name="20% - Accent5 2 2 3 2 2 3 3" xfId="19272"/>
    <cellStyle name="20% - Accent5 2 2 3 2 2 3 3 2" xfId="41211"/>
    <cellStyle name="20% - Accent5 2 2 3 2 2 3 4" xfId="26756"/>
    <cellStyle name="20% - Accent5 2 2 3 2 2 4" xfId="7707"/>
    <cellStyle name="20% - Accent5 2 2 3 2 2 4 2" xfId="29647"/>
    <cellStyle name="20% - Accent5 2 2 3 2 2 5" xfId="3626"/>
    <cellStyle name="20% - Accent5 2 2 3 2 2 5 2" xfId="25567"/>
    <cellStyle name="20% - Accent5 2 2 3 2 2 6" xfId="10598"/>
    <cellStyle name="20% - Accent5 2 2 3 2 2 6 2" xfId="32538"/>
    <cellStyle name="20% - Accent5 2 2 3 2 2 7" xfId="16381"/>
    <cellStyle name="20% - Accent5 2 2 3 2 2 7 2" xfId="38320"/>
    <cellStyle name="20% - Accent5 2 2 3 2 2 8" xfId="22163"/>
    <cellStyle name="20% - Accent5 2 2 3 2 3" xfId="985"/>
    <cellStyle name="20% - Accent5 2 2 3 2 3 2" xfId="2689"/>
    <cellStyle name="20% - Accent5 2 2 3 2 3 2 2" xfId="10175"/>
    <cellStyle name="20% - Accent5 2 2 3 2 3 2 2 2" xfId="15957"/>
    <cellStyle name="20% - Accent5 2 2 3 2 3 2 2 2 2" xfId="37897"/>
    <cellStyle name="20% - Accent5 2 2 3 2 3 2 2 3" xfId="21740"/>
    <cellStyle name="20% - Accent5 2 2 3 2 3 2 2 3 2" xfId="43679"/>
    <cellStyle name="20% - Accent5 2 2 3 2 3 2 2 4" xfId="32115"/>
    <cellStyle name="20% - Accent5 2 2 3 2 3 2 3" xfId="7284"/>
    <cellStyle name="20% - Accent5 2 2 3 2 3 2 3 2" xfId="29224"/>
    <cellStyle name="20% - Accent5 2 2 3 2 3 2 4" xfId="13066"/>
    <cellStyle name="20% - Accent5 2 2 3 2 3 2 4 2" xfId="35006"/>
    <cellStyle name="20% - Accent5 2 2 3 2 3 2 5" xfId="18849"/>
    <cellStyle name="20% - Accent5 2 2 3 2 3 2 5 2" xfId="40788"/>
    <cellStyle name="20% - Accent5 2 2 3 2 3 2 6" xfId="24631"/>
    <cellStyle name="20% - Accent5 2 2 3 2 3 3" xfId="5581"/>
    <cellStyle name="20% - Accent5 2 2 3 2 3 3 2" xfId="14255"/>
    <cellStyle name="20% - Accent5 2 2 3 2 3 3 2 2" xfId="36195"/>
    <cellStyle name="20% - Accent5 2 2 3 2 3 3 3" xfId="20038"/>
    <cellStyle name="20% - Accent5 2 2 3 2 3 3 3 2" xfId="41977"/>
    <cellStyle name="20% - Accent5 2 2 3 2 3 3 4" xfId="27522"/>
    <cellStyle name="20% - Accent5 2 2 3 2 3 4" xfId="8473"/>
    <cellStyle name="20% - Accent5 2 2 3 2 3 4 2" xfId="30413"/>
    <cellStyle name="20% - Accent5 2 2 3 2 3 5" xfId="4392"/>
    <cellStyle name="20% - Accent5 2 2 3 2 3 5 2" xfId="26333"/>
    <cellStyle name="20% - Accent5 2 2 3 2 3 6" xfId="11364"/>
    <cellStyle name="20% - Accent5 2 2 3 2 3 6 2" xfId="33304"/>
    <cellStyle name="20% - Accent5 2 2 3 2 3 7" xfId="17147"/>
    <cellStyle name="20% - Accent5 2 2 3 2 3 7 2" xfId="39086"/>
    <cellStyle name="20% - Accent5 2 2 3 2 3 8" xfId="22929"/>
    <cellStyle name="20% - Accent5 2 2 3 2 4" xfId="1922"/>
    <cellStyle name="20% - Accent5 2 2 3 2 4 2" xfId="6517"/>
    <cellStyle name="20% - Accent5 2 2 3 2 4 2 2" xfId="15190"/>
    <cellStyle name="20% - Accent5 2 2 3 2 4 2 2 2" xfId="37130"/>
    <cellStyle name="20% - Accent5 2 2 3 2 4 2 3" xfId="20973"/>
    <cellStyle name="20% - Accent5 2 2 3 2 4 2 3 2" xfId="42912"/>
    <cellStyle name="20% - Accent5 2 2 3 2 4 2 4" xfId="28457"/>
    <cellStyle name="20% - Accent5 2 2 3 2 4 3" xfId="9408"/>
    <cellStyle name="20% - Accent5 2 2 3 2 4 3 2" xfId="31348"/>
    <cellStyle name="20% - Accent5 2 2 3 2 4 4" xfId="3625"/>
    <cellStyle name="20% - Accent5 2 2 3 2 4 4 2" xfId="25566"/>
    <cellStyle name="20% - Accent5 2 2 3 2 4 5" xfId="12299"/>
    <cellStyle name="20% - Accent5 2 2 3 2 4 5 2" xfId="34239"/>
    <cellStyle name="20% - Accent5 2 2 3 2 4 6" xfId="18082"/>
    <cellStyle name="20% - Accent5 2 2 3 2 4 6 2" xfId="40021"/>
    <cellStyle name="20% - Accent5 2 2 3 2 4 7" xfId="23864"/>
    <cellStyle name="20% - Accent5 2 2 3 2 5" xfId="1447"/>
    <cellStyle name="20% - Accent5 2 2 3 2 5 2" xfId="8933"/>
    <cellStyle name="20% - Accent5 2 2 3 2 5 2 2" xfId="14715"/>
    <cellStyle name="20% - Accent5 2 2 3 2 5 2 2 2" xfId="36655"/>
    <cellStyle name="20% - Accent5 2 2 3 2 5 2 3" xfId="20498"/>
    <cellStyle name="20% - Accent5 2 2 3 2 5 2 3 2" xfId="42437"/>
    <cellStyle name="20% - Accent5 2 2 3 2 5 2 4" xfId="30873"/>
    <cellStyle name="20% - Accent5 2 2 3 2 5 3" xfId="6042"/>
    <cellStyle name="20% - Accent5 2 2 3 2 5 3 2" xfId="27982"/>
    <cellStyle name="20% - Accent5 2 2 3 2 5 4" xfId="11824"/>
    <cellStyle name="20% - Accent5 2 2 3 2 5 4 2" xfId="33764"/>
    <cellStyle name="20% - Accent5 2 2 3 2 5 5" xfId="17607"/>
    <cellStyle name="20% - Accent5 2 2 3 2 5 5 2" xfId="39546"/>
    <cellStyle name="20% - Accent5 2 2 3 2 5 6" xfId="23389"/>
    <cellStyle name="20% - Accent5 2 2 3 2 6" xfId="4814"/>
    <cellStyle name="20% - Accent5 2 2 3 2 6 2" xfId="13488"/>
    <cellStyle name="20% - Accent5 2 2 3 2 6 2 2" xfId="35428"/>
    <cellStyle name="20% - Accent5 2 2 3 2 6 3" xfId="19271"/>
    <cellStyle name="20% - Accent5 2 2 3 2 6 3 2" xfId="41210"/>
    <cellStyle name="20% - Accent5 2 2 3 2 6 4" xfId="26755"/>
    <cellStyle name="20% - Accent5 2 2 3 2 7" xfId="7706"/>
    <cellStyle name="20% - Accent5 2 2 3 2 7 2" xfId="29646"/>
    <cellStyle name="20% - Accent5 2 2 3 2 8" xfId="3150"/>
    <cellStyle name="20% - Accent5 2 2 3 2 8 2" xfId="25091"/>
    <cellStyle name="20% - Accent5 2 2 3 2 9" xfId="10597"/>
    <cellStyle name="20% - Accent5 2 2 3 2 9 2" xfId="32537"/>
    <cellStyle name="20% - Accent5 2 2 3 3" xfId="187"/>
    <cellStyle name="20% - Accent5 2 2 3 3 2" xfId="1924"/>
    <cellStyle name="20% - Accent5 2 2 3 3 2 2" xfId="9410"/>
    <cellStyle name="20% - Accent5 2 2 3 3 2 2 2" xfId="15192"/>
    <cellStyle name="20% - Accent5 2 2 3 3 2 2 2 2" xfId="37132"/>
    <cellStyle name="20% - Accent5 2 2 3 3 2 2 3" xfId="20975"/>
    <cellStyle name="20% - Accent5 2 2 3 3 2 2 3 2" xfId="42914"/>
    <cellStyle name="20% - Accent5 2 2 3 3 2 2 4" xfId="31350"/>
    <cellStyle name="20% - Accent5 2 2 3 3 2 3" xfId="6519"/>
    <cellStyle name="20% - Accent5 2 2 3 3 2 3 2" xfId="28459"/>
    <cellStyle name="20% - Accent5 2 2 3 3 2 4" xfId="12301"/>
    <cellStyle name="20% - Accent5 2 2 3 3 2 4 2" xfId="34241"/>
    <cellStyle name="20% - Accent5 2 2 3 3 2 5" xfId="18084"/>
    <cellStyle name="20% - Accent5 2 2 3 3 2 5 2" xfId="40023"/>
    <cellStyle name="20% - Accent5 2 2 3 3 2 6" xfId="23866"/>
    <cellStyle name="20% - Accent5 2 2 3 3 3" xfId="4816"/>
    <cellStyle name="20% - Accent5 2 2 3 3 3 2" xfId="13490"/>
    <cellStyle name="20% - Accent5 2 2 3 3 3 2 2" xfId="35430"/>
    <cellStyle name="20% - Accent5 2 2 3 3 3 3" xfId="19273"/>
    <cellStyle name="20% - Accent5 2 2 3 3 3 3 2" xfId="41212"/>
    <cellStyle name="20% - Accent5 2 2 3 3 3 4" xfId="26757"/>
    <cellStyle name="20% - Accent5 2 2 3 3 4" xfId="7708"/>
    <cellStyle name="20% - Accent5 2 2 3 3 4 2" xfId="29648"/>
    <cellStyle name="20% - Accent5 2 2 3 3 5" xfId="3627"/>
    <cellStyle name="20% - Accent5 2 2 3 3 5 2" xfId="25568"/>
    <cellStyle name="20% - Accent5 2 2 3 3 6" xfId="10599"/>
    <cellStyle name="20% - Accent5 2 2 3 3 6 2" xfId="32539"/>
    <cellStyle name="20% - Accent5 2 2 3 3 7" xfId="16382"/>
    <cellStyle name="20% - Accent5 2 2 3 3 7 2" xfId="38321"/>
    <cellStyle name="20% - Accent5 2 2 3 3 8" xfId="22164"/>
    <cellStyle name="20% - Accent5 2 2 3 4" xfId="984"/>
    <cellStyle name="20% - Accent5 2 2 3 4 2" xfId="2688"/>
    <cellStyle name="20% - Accent5 2 2 3 4 2 2" xfId="10174"/>
    <cellStyle name="20% - Accent5 2 2 3 4 2 2 2" xfId="15956"/>
    <cellStyle name="20% - Accent5 2 2 3 4 2 2 2 2" xfId="37896"/>
    <cellStyle name="20% - Accent5 2 2 3 4 2 2 3" xfId="21739"/>
    <cellStyle name="20% - Accent5 2 2 3 4 2 2 3 2" xfId="43678"/>
    <cellStyle name="20% - Accent5 2 2 3 4 2 2 4" xfId="32114"/>
    <cellStyle name="20% - Accent5 2 2 3 4 2 3" xfId="7283"/>
    <cellStyle name="20% - Accent5 2 2 3 4 2 3 2" xfId="29223"/>
    <cellStyle name="20% - Accent5 2 2 3 4 2 4" xfId="13065"/>
    <cellStyle name="20% - Accent5 2 2 3 4 2 4 2" xfId="35005"/>
    <cellStyle name="20% - Accent5 2 2 3 4 2 5" xfId="18848"/>
    <cellStyle name="20% - Accent5 2 2 3 4 2 5 2" xfId="40787"/>
    <cellStyle name="20% - Accent5 2 2 3 4 2 6" xfId="24630"/>
    <cellStyle name="20% - Accent5 2 2 3 4 3" xfId="5580"/>
    <cellStyle name="20% - Accent5 2 2 3 4 3 2" xfId="14254"/>
    <cellStyle name="20% - Accent5 2 2 3 4 3 2 2" xfId="36194"/>
    <cellStyle name="20% - Accent5 2 2 3 4 3 3" xfId="20037"/>
    <cellStyle name="20% - Accent5 2 2 3 4 3 3 2" xfId="41976"/>
    <cellStyle name="20% - Accent5 2 2 3 4 3 4" xfId="27521"/>
    <cellStyle name="20% - Accent5 2 2 3 4 4" xfId="8472"/>
    <cellStyle name="20% - Accent5 2 2 3 4 4 2" xfId="30412"/>
    <cellStyle name="20% - Accent5 2 2 3 4 5" xfId="4391"/>
    <cellStyle name="20% - Accent5 2 2 3 4 5 2" xfId="26332"/>
    <cellStyle name="20% - Accent5 2 2 3 4 6" xfId="11363"/>
    <cellStyle name="20% - Accent5 2 2 3 4 6 2" xfId="33303"/>
    <cellStyle name="20% - Accent5 2 2 3 4 7" xfId="17146"/>
    <cellStyle name="20% - Accent5 2 2 3 4 7 2" xfId="39085"/>
    <cellStyle name="20% - Accent5 2 2 3 4 8" xfId="22928"/>
    <cellStyle name="20% - Accent5 2 2 3 5" xfId="1921"/>
    <cellStyle name="20% - Accent5 2 2 3 5 2" xfId="6516"/>
    <cellStyle name="20% - Accent5 2 2 3 5 2 2" xfId="15189"/>
    <cellStyle name="20% - Accent5 2 2 3 5 2 2 2" xfId="37129"/>
    <cellStyle name="20% - Accent5 2 2 3 5 2 3" xfId="20972"/>
    <cellStyle name="20% - Accent5 2 2 3 5 2 3 2" xfId="42911"/>
    <cellStyle name="20% - Accent5 2 2 3 5 2 4" xfId="28456"/>
    <cellStyle name="20% - Accent5 2 2 3 5 3" xfId="9407"/>
    <cellStyle name="20% - Accent5 2 2 3 5 3 2" xfId="31347"/>
    <cellStyle name="20% - Accent5 2 2 3 5 4" xfId="3624"/>
    <cellStyle name="20% - Accent5 2 2 3 5 4 2" xfId="25565"/>
    <cellStyle name="20% - Accent5 2 2 3 5 5" xfId="12298"/>
    <cellStyle name="20% - Accent5 2 2 3 5 5 2" xfId="34238"/>
    <cellStyle name="20% - Accent5 2 2 3 5 6" xfId="18081"/>
    <cellStyle name="20% - Accent5 2 2 3 5 6 2" xfId="40020"/>
    <cellStyle name="20% - Accent5 2 2 3 5 7" xfId="23863"/>
    <cellStyle name="20% - Accent5 2 2 3 6" xfId="1446"/>
    <cellStyle name="20% - Accent5 2 2 3 6 2" xfId="8932"/>
    <cellStyle name="20% - Accent5 2 2 3 6 2 2" xfId="14714"/>
    <cellStyle name="20% - Accent5 2 2 3 6 2 2 2" xfId="36654"/>
    <cellStyle name="20% - Accent5 2 2 3 6 2 3" xfId="20497"/>
    <cellStyle name="20% - Accent5 2 2 3 6 2 3 2" xfId="42436"/>
    <cellStyle name="20% - Accent5 2 2 3 6 2 4" xfId="30872"/>
    <cellStyle name="20% - Accent5 2 2 3 6 3" xfId="6041"/>
    <cellStyle name="20% - Accent5 2 2 3 6 3 2" xfId="27981"/>
    <cellStyle name="20% - Accent5 2 2 3 6 4" xfId="11823"/>
    <cellStyle name="20% - Accent5 2 2 3 6 4 2" xfId="33763"/>
    <cellStyle name="20% - Accent5 2 2 3 6 5" xfId="17606"/>
    <cellStyle name="20% - Accent5 2 2 3 6 5 2" xfId="39545"/>
    <cellStyle name="20% - Accent5 2 2 3 6 6" xfId="23388"/>
    <cellStyle name="20% - Accent5 2 2 3 7" xfId="4813"/>
    <cellStyle name="20% - Accent5 2 2 3 7 2" xfId="13487"/>
    <cellStyle name="20% - Accent5 2 2 3 7 2 2" xfId="35427"/>
    <cellStyle name="20% - Accent5 2 2 3 7 3" xfId="19270"/>
    <cellStyle name="20% - Accent5 2 2 3 7 3 2" xfId="41209"/>
    <cellStyle name="20% - Accent5 2 2 3 7 4" xfId="26754"/>
    <cellStyle name="20% - Accent5 2 2 3 8" xfId="7705"/>
    <cellStyle name="20% - Accent5 2 2 3 8 2" xfId="29645"/>
    <cellStyle name="20% - Accent5 2 2 3 9" xfId="3149"/>
    <cellStyle name="20% - Accent5 2 2 3 9 2" xfId="25090"/>
    <cellStyle name="20% - Accent5 2 2 4" xfId="188"/>
    <cellStyle name="20% - Accent5 2 2 4 10" xfId="16383"/>
    <cellStyle name="20% - Accent5 2 2 4 10 2" xfId="38322"/>
    <cellStyle name="20% - Accent5 2 2 4 11" xfId="22165"/>
    <cellStyle name="20% - Accent5 2 2 4 2" xfId="189"/>
    <cellStyle name="20% - Accent5 2 2 4 2 2" xfId="1926"/>
    <cellStyle name="20% - Accent5 2 2 4 2 2 2" xfId="9412"/>
    <cellStyle name="20% - Accent5 2 2 4 2 2 2 2" xfId="15194"/>
    <cellStyle name="20% - Accent5 2 2 4 2 2 2 2 2" xfId="37134"/>
    <cellStyle name="20% - Accent5 2 2 4 2 2 2 3" xfId="20977"/>
    <cellStyle name="20% - Accent5 2 2 4 2 2 2 3 2" xfId="42916"/>
    <cellStyle name="20% - Accent5 2 2 4 2 2 2 4" xfId="31352"/>
    <cellStyle name="20% - Accent5 2 2 4 2 2 3" xfId="6521"/>
    <cellStyle name="20% - Accent5 2 2 4 2 2 3 2" xfId="28461"/>
    <cellStyle name="20% - Accent5 2 2 4 2 2 4" xfId="12303"/>
    <cellStyle name="20% - Accent5 2 2 4 2 2 4 2" xfId="34243"/>
    <cellStyle name="20% - Accent5 2 2 4 2 2 5" xfId="18086"/>
    <cellStyle name="20% - Accent5 2 2 4 2 2 5 2" xfId="40025"/>
    <cellStyle name="20% - Accent5 2 2 4 2 2 6" xfId="23868"/>
    <cellStyle name="20% - Accent5 2 2 4 2 3" xfId="4818"/>
    <cellStyle name="20% - Accent5 2 2 4 2 3 2" xfId="13492"/>
    <cellStyle name="20% - Accent5 2 2 4 2 3 2 2" xfId="35432"/>
    <cellStyle name="20% - Accent5 2 2 4 2 3 3" xfId="19275"/>
    <cellStyle name="20% - Accent5 2 2 4 2 3 3 2" xfId="41214"/>
    <cellStyle name="20% - Accent5 2 2 4 2 3 4" xfId="26759"/>
    <cellStyle name="20% - Accent5 2 2 4 2 4" xfId="7710"/>
    <cellStyle name="20% - Accent5 2 2 4 2 4 2" xfId="29650"/>
    <cellStyle name="20% - Accent5 2 2 4 2 5" xfId="3629"/>
    <cellStyle name="20% - Accent5 2 2 4 2 5 2" xfId="25570"/>
    <cellStyle name="20% - Accent5 2 2 4 2 6" xfId="10601"/>
    <cellStyle name="20% - Accent5 2 2 4 2 6 2" xfId="32541"/>
    <cellStyle name="20% - Accent5 2 2 4 2 7" xfId="16384"/>
    <cellStyle name="20% - Accent5 2 2 4 2 7 2" xfId="38323"/>
    <cellStyle name="20% - Accent5 2 2 4 2 8" xfId="22166"/>
    <cellStyle name="20% - Accent5 2 2 4 3" xfId="986"/>
    <cellStyle name="20% - Accent5 2 2 4 3 2" xfId="2690"/>
    <cellStyle name="20% - Accent5 2 2 4 3 2 2" xfId="10176"/>
    <cellStyle name="20% - Accent5 2 2 4 3 2 2 2" xfId="15958"/>
    <cellStyle name="20% - Accent5 2 2 4 3 2 2 2 2" xfId="37898"/>
    <cellStyle name="20% - Accent5 2 2 4 3 2 2 3" xfId="21741"/>
    <cellStyle name="20% - Accent5 2 2 4 3 2 2 3 2" xfId="43680"/>
    <cellStyle name="20% - Accent5 2 2 4 3 2 2 4" xfId="32116"/>
    <cellStyle name="20% - Accent5 2 2 4 3 2 3" xfId="7285"/>
    <cellStyle name="20% - Accent5 2 2 4 3 2 3 2" xfId="29225"/>
    <cellStyle name="20% - Accent5 2 2 4 3 2 4" xfId="13067"/>
    <cellStyle name="20% - Accent5 2 2 4 3 2 4 2" xfId="35007"/>
    <cellStyle name="20% - Accent5 2 2 4 3 2 5" xfId="18850"/>
    <cellStyle name="20% - Accent5 2 2 4 3 2 5 2" xfId="40789"/>
    <cellStyle name="20% - Accent5 2 2 4 3 2 6" xfId="24632"/>
    <cellStyle name="20% - Accent5 2 2 4 3 3" xfId="5582"/>
    <cellStyle name="20% - Accent5 2 2 4 3 3 2" xfId="14256"/>
    <cellStyle name="20% - Accent5 2 2 4 3 3 2 2" xfId="36196"/>
    <cellStyle name="20% - Accent5 2 2 4 3 3 3" xfId="20039"/>
    <cellStyle name="20% - Accent5 2 2 4 3 3 3 2" xfId="41978"/>
    <cellStyle name="20% - Accent5 2 2 4 3 3 4" xfId="27523"/>
    <cellStyle name="20% - Accent5 2 2 4 3 4" xfId="8474"/>
    <cellStyle name="20% - Accent5 2 2 4 3 4 2" xfId="30414"/>
    <cellStyle name="20% - Accent5 2 2 4 3 5" xfId="4393"/>
    <cellStyle name="20% - Accent5 2 2 4 3 5 2" xfId="26334"/>
    <cellStyle name="20% - Accent5 2 2 4 3 6" xfId="11365"/>
    <cellStyle name="20% - Accent5 2 2 4 3 6 2" xfId="33305"/>
    <cellStyle name="20% - Accent5 2 2 4 3 7" xfId="17148"/>
    <cellStyle name="20% - Accent5 2 2 4 3 7 2" xfId="39087"/>
    <cellStyle name="20% - Accent5 2 2 4 3 8" xfId="22930"/>
    <cellStyle name="20% - Accent5 2 2 4 4" xfId="1925"/>
    <cellStyle name="20% - Accent5 2 2 4 4 2" xfId="6520"/>
    <cellStyle name="20% - Accent5 2 2 4 4 2 2" xfId="15193"/>
    <cellStyle name="20% - Accent5 2 2 4 4 2 2 2" xfId="37133"/>
    <cellStyle name="20% - Accent5 2 2 4 4 2 3" xfId="20976"/>
    <cellStyle name="20% - Accent5 2 2 4 4 2 3 2" xfId="42915"/>
    <cellStyle name="20% - Accent5 2 2 4 4 2 4" xfId="28460"/>
    <cellStyle name="20% - Accent5 2 2 4 4 3" xfId="9411"/>
    <cellStyle name="20% - Accent5 2 2 4 4 3 2" xfId="31351"/>
    <cellStyle name="20% - Accent5 2 2 4 4 4" xfId="3628"/>
    <cellStyle name="20% - Accent5 2 2 4 4 4 2" xfId="25569"/>
    <cellStyle name="20% - Accent5 2 2 4 4 5" xfId="12302"/>
    <cellStyle name="20% - Accent5 2 2 4 4 5 2" xfId="34242"/>
    <cellStyle name="20% - Accent5 2 2 4 4 6" xfId="18085"/>
    <cellStyle name="20% - Accent5 2 2 4 4 6 2" xfId="40024"/>
    <cellStyle name="20% - Accent5 2 2 4 4 7" xfId="23867"/>
    <cellStyle name="20% - Accent5 2 2 4 5" xfId="1448"/>
    <cellStyle name="20% - Accent5 2 2 4 5 2" xfId="8934"/>
    <cellStyle name="20% - Accent5 2 2 4 5 2 2" xfId="14716"/>
    <cellStyle name="20% - Accent5 2 2 4 5 2 2 2" xfId="36656"/>
    <cellStyle name="20% - Accent5 2 2 4 5 2 3" xfId="20499"/>
    <cellStyle name="20% - Accent5 2 2 4 5 2 3 2" xfId="42438"/>
    <cellStyle name="20% - Accent5 2 2 4 5 2 4" xfId="30874"/>
    <cellStyle name="20% - Accent5 2 2 4 5 3" xfId="6043"/>
    <cellStyle name="20% - Accent5 2 2 4 5 3 2" xfId="27983"/>
    <cellStyle name="20% - Accent5 2 2 4 5 4" xfId="11825"/>
    <cellStyle name="20% - Accent5 2 2 4 5 4 2" xfId="33765"/>
    <cellStyle name="20% - Accent5 2 2 4 5 5" xfId="17608"/>
    <cellStyle name="20% - Accent5 2 2 4 5 5 2" xfId="39547"/>
    <cellStyle name="20% - Accent5 2 2 4 5 6" xfId="23390"/>
    <cellStyle name="20% - Accent5 2 2 4 6" xfId="4817"/>
    <cellStyle name="20% - Accent5 2 2 4 6 2" xfId="13491"/>
    <cellStyle name="20% - Accent5 2 2 4 6 2 2" xfId="35431"/>
    <cellStyle name="20% - Accent5 2 2 4 6 3" xfId="19274"/>
    <cellStyle name="20% - Accent5 2 2 4 6 3 2" xfId="41213"/>
    <cellStyle name="20% - Accent5 2 2 4 6 4" xfId="26758"/>
    <cellStyle name="20% - Accent5 2 2 4 7" xfId="7709"/>
    <cellStyle name="20% - Accent5 2 2 4 7 2" xfId="29649"/>
    <cellStyle name="20% - Accent5 2 2 4 8" xfId="3151"/>
    <cellStyle name="20% - Accent5 2 2 4 8 2" xfId="25092"/>
    <cellStyle name="20% - Accent5 2 2 4 9" xfId="10600"/>
    <cellStyle name="20% - Accent5 2 2 4 9 2" xfId="32540"/>
    <cellStyle name="20% - Accent5 2 2 5" xfId="190"/>
    <cellStyle name="20% - Accent5 2 2 5 10" xfId="16385"/>
    <cellStyle name="20% - Accent5 2 2 5 10 2" xfId="38324"/>
    <cellStyle name="20% - Accent5 2 2 5 11" xfId="22167"/>
    <cellStyle name="20% - Accent5 2 2 5 2" xfId="191"/>
    <cellStyle name="20% - Accent5 2 2 5 2 2" xfId="1928"/>
    <cellStyle name="20% - Accent5 2 2 5 2 2 2" xfId="9414"/>
    <cellStyle name="20% - Accent5 2 2 5 2 2 2 2" xfId="15196"/>
    <cellStyle name="20% - Accent5 2 2 5 2 2 2 2 2" xfId="37136"/>
    <cellStyle name="20% - Accent5 2 2 5 2 2 2 3" xfId="20979"/>
    <cellStyle name="20% - Accent5 2 2 5 2 2 2 3 2" xfId="42918"/>
    <cellStyle name="20% - Accent5 2 2 5 2 2 2 4" xfId="31354"/>
    <cellStyle name="20% - Accent5 2 2 5 2 2 3" xfId="6523"/>
    <cellStyle name="20% - Accent5 2 2 5 2 2 3 2" xfId="28463"/>
    <cellStyle name="20% - Accent5 2 2 5 2 2 4" xfId="12305"/>
    <cellStyle name="20% - Accent5 2 2 5 2 2 4 2" xfId="34245"/>
    <cellStyle name="20% - Accent5 2 2 5 2 2 5" xfId="18088"/>
    <cellStyle name="20% - Accent5 2 2 5 2 2 5 2" xfId="40027"/>
    <cellStyle name="20% - Accent5 2 2 5 2 2 6" xfId="23870"/>
    <cellStyle name="20% - Accent5 2 2 5 2 3" xfId="4820"/>
    <cellStyle name="20% - Accent5 2 2 5 2 3 2" xfId="13494"/>
    <cellStyle name="20% - Accent5 2 2 5 2 3 2 2" xfId="35434"/>
    <cellStyle name="20% - Accent5 2 2 5 2 3 3" xfId="19277"/>
    <cellStyle name="20% - Accent5 2 2 5 2 3 3 2" xfId="41216"/>
    <cellStyle name="20% - Accent5 2 2 5 2 3 4" xfId="26761"/>
    <cellStyle name="20% - Accent5 2 2 5 2 4" xfId="7712"/>
    <cellStyle name="20% - Accent5 2 2 5 2 4 2" xfId="29652"/>
    <cellStyle name="20% - Accent5 2 2 5 2 5" xfId="3631"/>
    <cellStyle name="20% - Accent5 2 2 5 2 5 2" xfId="25572"/>
    <cellStyle name="20% - Accent5 2 2 5 2 6" xfId="10603"/>
    <cellStyle name="20% - Accent5 2 2 5 2 6 2" xfId="32543"/>
    <cellStyle name="20% - Accent5 2 2 5 2 7" xfId="16386"/>
    <cellStyle name="20% - Accent5 2 2 5 2 7 2" xfId="38325"/>
    <cellStyle name="20% - Accent5 2 2 5 2 8" xfId="22168"/>
    <cellStyle name="20% - Accent5 2 2 5 3" xfId="987"/>
    <cellStyle name="20% - Accent5 2 2 5 3 2" xfId="2691"/>
    <cellStyle name="20% - Accent5 2 2 5 3 2 2" xfId="10177"/>
    <cellStyle name="20% - Accent5 2 2 5 3 2 2 2" xfId="15959"/>
    <cellStyle name="20% - Accent5 2 2 5 3 2 2 2 2" xfId="37899"/>
    <cellStyle name="20% - Accent5 2 2 5 3 2 2 3" xfId="21742"/>
    <cellStyle name="20% - Accent5 2 2 5 3 2 2 3 2" xfId="43681"/>
    <cellStyle name="20% - Accent5 2 2 5 3 2 2 4" xfId="32117"/>
    <cellStyle name="20% - Accent5 2 2 5 3 2 3" xfId="7286"/>
    <cellStyle name="20% - Accent5 2 2 5 3 2 3 2" xfId="29226"/>
    <cellStyle name="20% - Accent5 2 2 5 3 2 4" xfId="13068"/>
    <cellStyle name="20% - Accent5 2 2 5 3 2 4 2" xfId="35008"/>
    <cellStyle name="20% - Accent5 2 2 5 3 2 5" xfId="18851"/>
    <cellStyle name="20% - Accent5 2 2 5 3 2 5 2" xfId="40790"/>
    <cellStyle name="20% - Accent5 2 2 5 3 2 6" xfId="24633"/>
    <cellStyle name="20% - Accent5 2 2 5 3 3" xfId="5583"/>
    <cellStyle name="20% - Accent5 2 2 5 3 3 2" xfId="14257"/>
    <cellStyle name="20% - Accent5 2 2 5 3 3 2 2" xfId="36197"/>
    <cellStyle name="20% - Accent5 2 2 5 3 3 3" xfId="20040"/>
    <cellStyle name="20% - Accent5 2 2 5 3 3 3 2" xfId="41979"/>
    <cellStyle name="20% - Accent5 2 2 5 3 3 4" xfId="27524"/>
    <cellStyle name="20% - Accent5 2 2 5 3 4" xfId="8475"/>
    <cellStyle name="20% - Accent5 2 2 5 3 4 2" xfId="30415"/>
    <cellStyle name="20% - Accent5 2 2 5 3 5" xfId="4394"/>
    <cellStyle name="20% - Accent5 2 2 5 3 5 2" xfId="26335"/>
    <cellStyle name="20% - Accent5 2 2 5 3 6" xfId="11366"/>
    <cellStyle name="20% - Accent5 2 2 5 3 6 2" xfId="33306"/>
    <cellStyle name="20% - Accent5 2 2 5 3 7" xfId="17149"/>
    <cellStyle name="20% - Accent5 2 2 5 3 7 2" xfId="39088"/>
    <cellStyle name="20% - Accent5 2 2 5 3 8" xfId="22931"/>
    <cellStyle name="20% - Accent5 2 2 5 4" xfId="1927"/>
    <cellStyle name="20% - Accent5 2 2 5 4 2" xfId="6522"/>
    <cellStyle name="20% - Accent5 2 2 5 4 2 2" xfId="15195"/>
    <cellStyle name="20% - Accent5 2 2 5 4 2 2 2" xfId="37135"/>
    <cellStyle name="20% - Accent5 2 2 5 4 2 3" xfId="20978"/>
    <cellStyle name="20% - Accent5 2 2 5 4 2 3 2" xfId="42917"/>
    <cellStyle name="20% - Accent5 2 2 5 4 2 4" xfId="28462"/>
    <cellStyle name="20% - Accent5 2 2 5 4 3" xfId="9413"/>
    <cellStyle name="20% - Accent5 2 2 5 4 3 2" xfId="31353"/>
    <cellStyle name="20% - Accent5 2 2 5 4 4" xfId="3630"/>
    <cellStyle name="20% - Accent5 2 2 5 4 4 2" xfId="25571"/>
    <cellStyle name="20% - Accent5 2 2 5 4 5" xfId="12304"/>
    <cellStyle name="20% - Accent5 2 2 5 4 5 2" xfId="34244"/>
    <cellStyle name="20% - Accent5 2 2 5 4 6" xfId="18087"/>
    <cellStyle name="20% - Accent5 2 2 5 4 6 2" xfId="40026"/>
    <cellStyle name="20% - Accent5 2 2 5 4 7" xfId="23869"/>
    <cellStyle name="20% - Accent5 2 2 5 5" xfId="1449"/>
    <cellStyle name="20% - Accent5 2 2 5 5 2" xfId="8935"/>
    <cellStyle name="20% - Accent5 2 2 5 5 2 2" xfId="14717"/>
    <cellStyle name="20% - Accent5 2 2 5 5 2 2 2" xfId="36657"/>
    <cellStyle name="20% - Accent5 2 2 5 5 2 3" xfId="20500"/>
    <cellStyle name="20% - Accent5 2 2 5 5 2 3 2" xfId="42439"/>
    <cellStyle name="20% - Accent5 2 2 5 5 2 4" xfId="30875"/>
    <cellStyle name="20% - Accent5 2 2 5 5 3" xfId="6044"/>
    <cellStyle name="20% - Accent5 2 2 5 5 3 2" xfId="27984"/>
    <cellStyle name="20% - Accent5 2 2 5 5 4" xfId="11826"/>
    <cellStyle name="20% - Accent5 2 2 5 5 4 2" xfId="33766"/>
    <cellStyle name="20% - Accent5 2 2 5 5 5" xfId="17609"/>
    <cellStyle name="20% - Accent5 2 2 5 5 5 2" xfId="39548"/>
    <cellStyle name="20% - Accent5 2 2 5 5 6" xfId="23391"/>
    <cellStyle name="20% - Accent5 2 2 5 6" xfId="4819"/>
    <cellStyle name="20% - Accent5 2 2 5 6 2" xfId="13493"/>
    <cellStyle name="20% - Accent5 2 2 5 6 2 2" xfId="35433"/>
    <cellStyle name="20% - Accent5 2 2 5 6 3" xfId="19276"/>
    <cellStyle name="20% - Accent5 2 2 5 6 3 2" xfId="41215"/>
    <cellStyle name="20% - Accent5 2 2 5 6 4" xfId="26760"/>
    <cellStyle name="20% - Accent5 2 2 5 7" xfId="7711"/>
    <cellStyle name="20% - Accent5 2 2 5 7 2" xfId="29651"/>
    <cellStyle name="20% - Accent5 2 2 5 8" xfId="3152"/>
    <cellStyle name="20% - Accent5 2 2 5 8 2" xfId="25093"/>
    <cellStyle name="20% - Accent5 2 2 5 9" xfId="10602"/>
    <cellStyle name="20% - Accent5 2 2 5 9 2" xfId="32542"/>
    <cellStyle name="20% - Accent5 2 2 6" xfId="192"/>
    <cellStyle name="20% - Accent5 2 2 6 2" xfId="1929"/>
    <cellStyle name="20% - Accent5 2 2 6 2 2" xfId="6524"/>
    <cellStyle name="20% - Accent5 2 2 6 2 2 2" xfId="15197"/>
    <cellStyle name="20% - Accent5 2 2 6 2 2 2 2" xfId="37137"/>
    <cellStyle name="20% - Accent5 2 2 6 2 2 3" xfId="20980"/>
    <cellStyle name="20% - Accent5 2 2 6 2 2 3 2" xfId="42919"/>
    <cellStyle name="20% - Accent5 2 2 6 2 2 4" xfId="28464"/>
    <cellStyle name="20% - Accent5 2 2 6 2 3" xfId="9415"/>
    <cellStyle name="20% - Accent5 2 2 6 2 3 2" xfId="31355"/>
    <cellStyle name="20% - Accent5 2 2 6 2 4" xfId="3632"/>
    <cellStyle name="20% - Accent5 2 2 6 2 4 2" xfId="25573"/>
    <cellStyle name="20% - Accent5 2 2 6 2 5" xfId="12306"/>
    <cellStyle name="20% - Accent5 2 2 6 2 5 2" xfId="34246"/>
    <cellStyle name="20% - Accent5 2 2 6 2 6" xfId="18089"/>
    <cellStyle name="20% - Accent5 2 2 6 2 6 2" xfId="40028"/>
    <cellStyle name="20% - Accent5 2 2 6 2 7" xfId="23871"/>
    <cellStyle name="20% - Accent5 2 2 6 3" xfId="1440"/>
    <cellStyle name="20% - Accent5 2 2 6 3 2" xfId="8926"/>
    <cellStyle name="20% - Accent5 2 2 6 3 2 2" xfId="14708"/>
    <cellStyle name="20% - Accent5 2 2 6 3 2 2 2" xfId="36648"/>
    <cellStyle name="20% - Accent5 2 2 6 3 2 3" xfId="20491"/>
    <cellStyle name="20% - Accent5 2 2 6 3 2 3 2" xfId="42430"/>
    <cellStyle name="20% - Accent5 2 2 6 3 2 4" xfId="30866"/>
    <cellStyle name="20% - Accent5 2 2 6 3 3" xfId="6035"/>
    <cellStyle name="20% - Accent5 2 2 6 3 3 2" xfId="27975"/>
    <cellStyle name="20% - Accent5 2 2 6 3 4" xfId="11817"/>
    <cellStyle name="20% - Accent5 2 2 6 3 4 2" xfId="33757"/>
    <cellStyle name="20% - Accent5 2 2 6 3 5" xfId="17600"/>
    <cellStyle name="20% - Accent5 2 2 6 3 5 2" xfId="39539"/>
    <cellStyle name="20% - Accent5 2 2 6 3 6" xfId="23382"/>
    <cellStyle name="20% - Accent5 2 2 6 4" xfId="4821"/>
    <cellStyle name="20% - Accent5 2 2 6 4 2" xfId="13495"/>
    <cellStyle name="20% - Accent5 2 2 6 4 2 2" xfId="35435"/>
    <cellStyle name="20% - Accent5 2 2 6 4 3" xfId="19278"/>
    <cellStyle name="20% - Accent5 2 2 6 4 3 2" xfId="41217"/>
    <cellStyle name="20% - Accent5 2 2 6 4 4" xfId="26762"/>
    <cellStyle name="20% - Accent5 2 2 6 5" xfId="7713"/>
    <cellStyle name="20% - Accent5 2 2 6 5 2" xfId="29653"/>
    <cellStyle name="20% - Accent5 2 2 6 6" xfId="3143"/>
    <cellStyle name="20% - Accent5 2 2 6 6 2" xfId="25084"/>
    <cellStyle name="20% - Accent5 2 2 6 7" xfId="10604"/>
    <cellStyle name="20% - Accent5 2 2 6 7 2" xfId="32544"/>
    <cellStyle name="20% - Accent5 2 2 6 8" xfId="16387"/>
    <cellStyle name="20% - Accent5 2 2 6 8 2" xfId="38326"/>
    <cellStyle name="20% - Accent5 2 2 6 9" xfId="22169"/>
    <cellStyle name="20% - Accent5 2 2 7" xfId="865"/>
    <cellStyle name="20% - Accent5 2 2 7 2" xfId="2571"/>
    <cellStyle name="20% - Accent5 2 2 7 2 2" xfId="10057"/>
    <cellStyle name="20% - Accent5 2 2 7 2 2 2" xfId="15839"/>
    <cellStyle name="20% - Accent5 2 2 7 2 2 2 2" xfId="37779"/>
    <cellStyle name="20% - Accent5 2 2 7 2 2 3" xfId="21622"/>
    <cellStyle name="20% - Accent5 2 2 7 2 2 3 2" xfId="43561"/>
    <cellStyle name="20% - Accent5 2 2 7 2 2 4" xfId="31997"/>
    <cellStyle name="20% - Accent5 2 2 7 2 3" xfId="7166"/>
    <cellStyle name="20% - Accent5 2 2 7 2 3 2" xfId="29106"/>
    <cellStyle name="20% - Accent5 2 2 7 2 4" xfId="12948"/>
    <cellStyle name="20% - Accent5 2 2 7 2 4 2" xfId="34888"/>
    <cellStyle name="20% - Accent5 2 2 7 2 5" xfId="18731"/>
    <cellStyle name="20% - Accent5 2 2 7 2 5 2" xfId="40670"/>
    <cellStyle name="20% - Accent5 2 2 7 2 6" xfId="24513"/>
    <cellStyle name="20% - Accent5 2 2 7 3" xfId="5463"/>
    <cellStyle name="20% - Accent5 2 2 7 3 2" xfId="14137"/>
    <cellStyle name="20% - Accent5 2 2 7 3 2 2" xfId="36077"/>
    <cellStyle name="20% - Accent5 2 2 7 3 3" xfId="19920"/>
    <cellStyle name="20% - Accent5 2 2 7 3 3 2" xfId="41859"/>
    <cellStyle name="20% - Accent5 2 2 7 3 4" xfId="27404"/>
    <cellStyle name="20% - Accent5 2 2 7 4" xfId="8355"/>
    <cellStyle name="20% - Accent5 2 2 7 4 2" xfId="30295"/>
    <cellStyle name="20% - Accent5 2 2 7 5" xfId="4274"/>
    <cellStyle name="20% - Accent5 2 2 7 5 2" xfId="26215"/>
    <cellStyle name="20% - Accent5 2 2 7 6" xfId="11246"/>
    <cellStyle name="20% - Accent5 2 2 7 6 2" xfId="33186"/>
    <cellStyle name="20% - Accent5 2 2 7 7" xfId="17029"/>
    <cellStyle name="20% - Accent5 2 2 7 7 2" xfId="38968"/>
    <cellStyle name="20% - Accent5 2 2 7 8" xfId="22811"/>
    <cellStyle name="20% - Accent5 2 2 8" xfId="1910"/>
    <cellStyle name="20% - Accent5 2 2 8 2" xfId="6505"/>
    <cellStyle name="20% - Accent5 2 2 8 2 2" xfId="15178"/>
    <cellStyle name="20% - Accent5 2 2 8 2 2 2" xfId="37118"/>
    <cellStyle name="20% - Accent5 2 2 8 2 3" xfId="20961"/>
    <cellStyle name="20% - Accent5 2 2 8 2 3 2" xfId="42900"/>
    <cellStyle name="20% - Accent5 2 2 8 2 4" xfId="28445"/>
    <cellStyle name="20% - Accent5 2 2 8 3" xfId="9396"/>
    <cellStyle name="20% - Accent5 2 2 8 3 2" xfId="31336"/>
    <cellStyle name="20% - Accent5 2 2 8 4" xfId="3613"/>
    <cellStyle name="20% - Accent5 2 2 8 4 2" xfId="25554"/>
    <cellStyle name="20% - Accent5 2 2 8 5" xfId="12287"/>
    <cellStyle name="20% - Accent5 2 2 8 5 2" xfId="34227"/>
    <cellStyle name="20% - Accent5 2 2 8 6" xfId="18070"/>
    <cellStyle name="20% - Accent5 2 2 8 6 2" xfId="40009"/>
    <cellStyle name="20% - Accent5 2 2 8 7" xfId="23852"/>
    <cellStyle name="20% - Accent5 2 2 9" xfId="1298"/>
    <cellStyle name="20% - Accent5 2 2 9 2" xfId="8784"/>
    <cellStyle name="20% - Accent5 2 2 9 2 2" xfId="14566"/>
    <cellStyle name="20% - Accent5 2 2 9 2 2 2" xfId="36506"/>
    <cellStyle name="20% - Accent5 2 2 9 2 3" xfId="20349"/>
    <cellStyle name="20% - Accent5 2 2 9 2 3 2" xfId="42288"/>
    <cellStyle name="20% - Accent5 2 2 9 2 4" xfId="30724"/>
    <cellStyle name="20% - Accent5 2 2 9 3" xfId="5893"/>
    <cellStyle name="20% - Accent5 2 2 9 3 2" xfId="27833"/>
    <cellStyle name="20% - Accent5 2 2 9 4" xfId="11675"/>
    <cellStyle name="20% - Accent5 2 2 9 4 2" xfId="33615"/>
    <cellStyle name="20% - Accent5 2 2 9 5" xfId="17458"/>
    <cellStyle name="20% - Accent5 2 2 9 5 2" xfId="39397"/>
    <cellStyle name="20% - Accent5 2 2 9 6" xfId="23240"/>
    <cellStyle name="20% - Accent5 2 3" xfId="193"/>
    <cellStyle name="20% - Accent5 2 3 10" xfId="7714"/>
    <cellStyle name="20% - Accent5 2 3 10 2" xfId="29654"/>
    <cellStyle name="20% - Accent5 2 3 11" xfId="3003"/>
    <cellStyle name="20% - Accent5 2 3 11 2" xfId="24944"/>
    <cellStyle name="20% - Accent5 2 3 12" xfId="10605"/>
    <cellStyle name="20% - Accent5 2 3 12 2" xfId="32545"/>
    <cellStyle name="20% - Accent5 2 3 13" xfId="16388"/>
    <cellStyle name="20% - Accent5 2 3 13 2" xfId="38327"/>
    <cellStyle name="20% - Accent5 2 3 14" xfId="22170"/>
    <cellStyle name="20% - Accent5 2 3 2" xfId="194"/>
    <cellStyle name="20% - Accent5 2 3 2 10" xfId="10606"/>
    <cellStyle name="20% - Accent5 2 3 2 10 2" xfId="32546"/>
    <cellStyle name="20% - Accent5 2 3 2 11" xfId="16389"/>
    <cellStyle name="20% - Accent5 2 3 2 11 2" xfId="38328"/>
    <cellStyle name="20% - Accent5 2 3 2 12" xfId="22171"/>
    <cellStyle name="20% - Accent5 2 3 2 2" xfId="195"/>
    <cellStyle name="20% - Accent5 2 3 2 2 10" xfId="16390"/>
    <cellStyle name="20% - Accent5 2 3 2 2 10 2" xfId="38329"/>
    <cellStyle name="20% - Accent5 2 3 2 2 11" xfId="22172"/>
    <cellStyle name="20% - Accent5 2 3 2 2 2" xfId="196"/>
    <cellStyle name="20% - Accent5 2 3 2 2 2 2" xfId="1933"/>
    <cellStyle name="20% - Accent5 2 3 2 2 2 2 2" xfId="9419"/>
    <cellStyle name="20% - Accent5 2 3 2 2 2 2 2 2" xfId="15201"/>
    <cellStyle name="20% - Accent5 2 3 2 2 2 2 2 2 2" xfId="37141"/>
    <cellStyle name="20% - Accent5 2 3 2 2 2 2 2 3" xfId="20984"/>
    <cellStyle name="20% - Accent5 2 3 2 2 2 2 2 3 2" xfId="42923"/>
    <cellStyle name="20% - Accent5 2 3 2 2 2 2 2 4" xfId="31359"/>
    <cellStyle name="20% - Accent5 2 3 2 2 2 2 3" xfId="6528"/>
    <cellStyle name="20% - Accent5 2 3 2 2 2 2 3 2" xfId="28468"/>
    <cellStyle name="20% - Accent5 2 3 2 2 2 2 4" xfId="12310"/>
    <cellStyle name="20% - Accent5 2 3 2 2 2 2 4 2" xfId="34250"/>
    <cellStyle name="20% - Accent5 2 3 2 2 2 2 5" xfId="18093"/>
    <cellStyle name="20% - Accent5 2 3 2 2 2 2 5 2" xfId="40032"/>
    <cellStyle name="20% - Accent5 2 3 2 2 2 2 6" xfId="23875"/>
    <cellStyle name="20% - Accent5 2 3 2 2 2 3" xfId="4825"/>
    <cellStyle name="20% - Accent5 2 3 2 2 2 3 2" xfId="13499"/>
    <cellStyle name="20% - Accent5 2 3 2 2 2 3 2 2" xfId="35439"/>
    <cellStyle name="20% - Accent5 2 3 2 2 2 3 3" xfId="19282"/>
    <cellStyle name="20% - Accent5 2 3 2 2 2 3 3 2" xfId="41221"/>
    <cellStyle name="20% - Accent5 2 3 2 2 2 3 4" xfId="26766"/>
    <cellStyle name="20% - Accent5 2 3 2 2 2 4" xfId="7717"/>
    <cellStyle name="20% - Accent5 2 3 2 2 2 4 2" xfId="29657"/>
    <cellStyle name="20% - Accent5 2 3 2 2 2 5" xfId="3636"/>
    <cellStyle name="20% - Accent5 2 3 2 2 2 5 2" xfId="25577"/>
    <cellStyle name="20% - Accent5 2 3 2 2 2 6" xfId="10608"/>
    <cellStyle name="20% - Accent5 2 3 2 2 2 6 2" xfId="32548"/>
    <cellStyle name="20% - Accent5 2 3 2 2 2 7" xfId="16391"/>
    <cellStyle name="20% - Accent5 2 3 2 2 2 7 2" xfId="38330"/>
    <cellStyle name="20% - Accent5 2 3 2 2 2 8" xfId="22173"/>
    <cellStyle name="20% - Accent5 2 3 2 2 3" xfId="989"/>
    <cellStyle name="20% - Accent5 2 3 2 2 3 2" xfId="2693"/>
    <cellStyle name="20% - Accent5 2 3 2 2 3 2 2" xfId="10179"/>
    <cellStyle name="20% - Accent5 2 3 2 2 3 2 2 2" xfId="15961"/>
    <cellStyle name="20% - Accent5 2 3 2 2 3 2 2 2 2" xfId="37901"/>
    <cellStyle name="20% - Accent5 2 3 2 2 3 2 2 3" xfId="21744"/>
    <cellStyle name="20% - Accent5 2 3 2 2 3 2 2 3 2" xfId="43683"/>
    <cellStyle name="20% - Accent5 2 3 2 2 3 2 2 4" xfId="32119"/>
    <cellStyle name="20% - Accent5 2 3 2 2 3 2 3" xfId="7288"/>
    <cellStyle name="20% - Accent5 2 3 2 2 3 2 3 2" xfId="29228"/>
    <cellStyle name="20% - Accent5 2 3 2 2 3 2 4" xfId="13070"/>
    <cellStyle name="20% - Accent5 2 3 2 2 3 2 4 2" xfId="35010"/>
    <cellStyle name="20% - Accent5 2 3 2 2 3 2 5" xfId="18853"/>
    <cellStyle name="20% - Accent5 2 3 2 2 3 2 5 2" xfId="40792"/>
    <cellStyle name="20% - Accent5 2 3 2 2 3 2 6" xfId="24635"/>
    <cellStyle name="20% - Accent5 2 3 2 2 3 3" xfId="5585"/>
    <cellStyle name="20% - Accent5 2 3 2 2 3 3 2" xfId="14259"/>
    <cellStyle name="20% - Accent5 2 3 2 2 3 3 2 2" xfId="36199"/>
    <cellStyle name="20% - Accent5 2 3 2 2 3 3 3" xfId="20042"/>
    <cellStyle name="20% - Accent5 2 3 2 2 3 3 3 2" xfId="41981"/>
    <cellStyle name="20% - Accent5 2 3 2 2 3 3 4" xfId="27526"/>
    <cellStyle name="20% - Accent5 2 3 2 2 3 4" xfId="8477"/>
    <cellStyle name="20% - Accent5 2 3 2 2 3 4 2" xfId="30417"/>
    <cellStyle name="20% - Accent5 2 3 2 2 3 5" xfId="4396"/>
    <cellStyle name="20% - Accent5 2 3 2 2 3 5 2" xfId="26337"/>
    <cellStyle name="20% - Accent5 2 3 2 2 3 6" xfId="11368"/>
    <cellStyle name="20% - Accent5 2 3 2 2 3 6 2" xfId="33308"/>
    <cellStyle name="20% - Accent5 2 3 2 2 3 7" xfId="17151"/>
    <cellStyle name="20% - Accent5 2 3 2 2 3 7 2" xfId="39090"/>
    <cellStyle name="20% - Accent5 2 3 2 2 3 8" xfId="22933"/>
    <cellStyle name="20% - Accent5 2 3 2 2 4" xfId="1932"/>
    <cellStyle name="20% - Accent5 2 3 2 2 4 2" xfId="6527"/>
    <cellStyle name="20% - Accent5 2 3 2 2 4 2 2" xfId="15200"/>
    <cellStyle name="20% - Accent5 2 3 2 2 4 2 2 2" xfId="37140"/>
    <cellStyle name="20% - Accent5 2 3 2 2 4 2 3" xfId="20983"/>
    <cellStyle name="20% - Accent5 2 3 2 2 4 2 3 2" xfId="42922"/>
    <cellStyle name="20% - Accent5 2 3 2 2 4 2 4" xfId="28467"/>
    <cellStyle name="20% - Accent5 2 3 2 2 4 3" xfId="9418"/>
    <cellStyle name="20% - Accent5 2 3 2 2 4 3 2" xfId="31358"/>
    <cellStyle name="20% - Accent5 2 3 2 2 4 4" xfId="3635"/>
    <cellStyle name="20% - Accent5 2 3 2 2 4 4 2" xfId="25576"/>
    <cellStyle name="20% - Accent5 2 3 2 2 4 5" xfId="12309"/>
    <cellStyle name="20% - Accent5 2 3 2 2 4 5 2" xfId="34249"/>
    <cellStyle name="20% - Accent5 2 3 2 2 4 6" xfId="18092"/>
    <cellStyle name="20% - Accent5 2 3 2 2 4 6 2" xfId="40031"/>
    <cellStyle name="20% - Accent5 2 3 2 2 4 7" xfId="23874"/>
    <cellStyle name="20% - Accent5 2 3 2 2 5" xfId="1452"/>
    <cellStyle name="20% - Accent5 2 3 2 2 5 2" xfId="8938"/>
    <cellStyle name="20% - Accent5 2 3 2 2 5 2 2" xfId="14720"/>
    <cellStyle name="20% - Accent5 2 3 2 2 5 2 2 2" xfId="36660"/>
    <cellStyle name="20% - Accent5 2 3 2 2 5 2 3" xfId="20503"/>
    <cellStyle name="20% - Accent5 2 3 2 2 5 2 3 2" xfId="42442"/>
    <cellStyle name="20% - Accent5 2 3 2 2 5 2 4" xfId="30878"/>
    <cellStyle name="20% - Accent5 2 3 2 2 5 3" xfId="6047"/>
    <cellStyle name="20% - Accent5 2 3 2 2 5 3 2" xfId="27987"/>
    <cellStyle name="20% - Accent5 2 3 2 2 5 4" xfId="11829"/>
    <cellStyle name="20% - Accent5 2 3 2 2 5 4 2" xfId="33769"/>
    <cellStyle name="20% - Accent5 2 3 2 2 5 5" xfId="17612"/>
    <cellStyle name="20% - Accent5 2 3 2 2 5 5 2" xfId="39551"/>
    <cellStyle name="20% - Accent5 2 3 2 2 5 6" xfId="23394"/>
    <cellStyle name="20% - Accent5 2 3 2 2 6" xfId="4824"/>
    <cellStyle name="20% - Accent5 2 3 2 2 6 2" xfId="13498"/>
    <cellStyle name="20% - Accent5 2 3 2 2 6 2 2" xfId="35438"/>
    <cellStyle name="20% - Accent5 2 3 2 2 6 3" xfId="19281"/>
    <cellStyle name="20% - Accent5 2 3 2 2 6 3 2" xfId="41220"/>
    <cellStyle name="20% - Accent5 2 3 2 2 6 4" xfId="26765"/>
    <cellStyle name="20% - Accent5 2 3 2 2 7" xfId="7716"/>
    <cellStyle name="20% - Accent5 2 3 2 2 7 2" xfId="29656"/>
    <cellStyle name="20% - Accent5 2 3 2 2 8" xfId="3155"/>
    <cellStyle name="20% - Accent5 2 3 2 2 8 2" xfId="25096"/>
    <cellStyle name="20% - Accent5 2 3 2 2 9" xfId="10607"/>
    <cellStyle name="20% - Accent5 2 3 2 2 9 2" xfId="32547"/>
    <cellStyle name="20% - Accent5 2 3 2 3" xfId="197"/>
    <cellStyle name="20% - Accent5 2 3 2 3 2" xfId="1934"/>
    <cellStyle name="20% - Accent5 2 3 2 3 2 2" xfId="9420"/>
    <cellStyle name="20% - Accent5 2 3 2 3 2 2 2" xfId="15202"/>
    <cellStyle name="20% - Accent5 2 3 2 3 2 2 2 2" xfId="37142"/>
    <cellStyle name="20% - Accent5 2 3 2 3 2 2 3" xfId="20985"/>
    <cellStyle name="20% - Accent5 2 3 2 3 2 2 3 2" xfId="42924"/>
    <cellStyle name="20% - Accent5 2 3 2 3 2 2 4" xfId="31360"/>
    <cellStyle name="20% - Accent5 2 3 2 3 2 3" xfId="6529"/>
    <cellStyle name="20% - Accent5 2 3 2 3 2 3 2" xfId="28469"/>
    <cellStyle name="20% - Accent5 2 3 2 3 2 4" xfId="12311"/>
    <cellStyle name="20% - Accent5 2 3 2 3 2 4 2" xfId="34251"/>
    <cellStyle name="20% - Accent5 2 3 2 3 2 5" xfId="18094"/>
    <cellStyle name="20% - Accent5 2 3 2 3 2 5 2" xfId="40033"/>
    <cellStyle name="20% - Accent5 2 3 2 3 2 6" xfId="23876"/>
    <cellStyle name="20% - Accent5 2 3 2 3 3" xfId="4826"/>
    <cellStyle name="20% - Accent5 2 3 2 3 3 2" xfId="13500"/>
    <cellStyle name="20% - Accent5 2 3 2 3 3 2 2" xfId="35440"/>
    <cellStyle name="20% - Accent5 2 3 2 3 3 3" xfId="19283"/>
    <cellStyle name="20% - Accent5 2 3 2 3 3 3 2" xfId="41222"/>
    <cellStyle name="20% - Accent5 2 3 2 3 3 4" xfId="26767"/>
    <cellStyle name="20% - Accent5 2 3 2 3 4" xfId="7718"/>
    <cellStyle name="20% - Accent5 2 3 2 3 4 2" xfId="29658"/>
    <cellStyle name="20% - Accent5 2 3 2 3 5" xfId="3637"/>
    <cellStyle name="20% - Accent5 2 3 2 3 5 2" xfId="25578"/>
    <cellStyle name="20% - Accent5 2 3 2 3 6" xfId="10609"/>
    <cellStyle name="20% - Accent5 2 3 2 3 6 2" xfId="32549"/>
    <cellStyle name="20% - Accent5 2 3 2 3 7" xfId="16392"/>
    <cellStyle name="20% - Accent5 2 3 2 3 7 2" xfId="38331"/>
    <cellStyle name="20% - Accent5 2 3 2 3 8" xfId="22174"/>
    <cellStyle name="20% - Accent5 2 3 2 4" xfId="988"/>
    <cellStyle name="20% - Accent5 2 3 2 4 2" xfId="2692"/>
    <cellStyle name="20% - Accent5 2 3 2 4 2 2" xfId="10178"/>
    <cellStyle name="20% - Accent5 2 3 2 4 2 2 2" xfId="15960"/>
    <cellStyle name="20% - Accent5 2 3 2 4 2 2 2 2" xfId="37900"/>
    <cellStyle name="20% - Accent5 2 3 2 4 2 2 3" xfId="21743"/>
    <cellStyle name="20% - Accent5 2 3 2 4 2 2 3 2" xfId="43682"/>
    <cellStyle name="20% - Accent5 2 3 2 4 2 2 4" xfId="32118"/>
    <cellStyle name="20% - Accent5 2 3 2 4 2 3" xfId="7287"/>
    <cellStyle name="20% - Accent5 2 3 2 4 2 3 2" xfId="29227"/>
    <cellStyle name="20% - Accent5 2 3 2 4 2 4" xfId="13069"/>
    <cellStyle name="20% - Accent5 2 3 2 4 2 4 2" xfId="35009"/>
    <cellStyle name="20% - Accent5 2 3 2 4 2 5" xfId="18852"/>
    <cellStyle name="20% - Accent5 2 3 2 4 2 5 2" xfId="40791"/>
    <cellStyle name="20% - Accent5 2 3 2 4 2 6" xfId="24634"/>
    <cellStyle name="20% - Accent5 2 3 2 4 3" xfId="5584"/>
    <cellStyle name="20% - Accent5 2 3 2 4 3 2" xfId="14258"/>
    <cellStyle name="20% - Accent5 2 3 2 4 3 2 2" xfId="36198"/>
    <cellStyle name="20% - Accent5 2 3 2 4 3 3" xfId="20041"/>
    <cellStyle name="20% - Accent5 2 3 2 4 3 3 2" xfId="41980"/>
    <cellStyle name="20% - Accent5 2 3 2 4 3 4" xfId="27525"/>
    <cellStyle name="20% - Accent5 2 3 2 4 4" xfId="8476"/>
    <cellStyle name="20% - Accent5 2 3 2 4 4 2" xfId="30416"/>
    <cellStyle name="20% - Accent5 2 3 2 4 5" xfId="4395"/>
    <cellStyle name="20% - Accent5 2 3 2 4 5 2" xfId="26336"/>
    <cellStyle name="20% - Accent5 2 3 2 4 6" xfId="11367"/>
    <cellStyle name="20% - Accent5 2 3 2 4 6 2" xfId="33307"/>
    <cellStyle name="20% - Accent5 2 3 2 4 7" xfId="17150"/>
    <cellStyle name="20% - Accent5 2 3 2 4 7 2" xfId="39089"/>
    <cellStyle name="20% - Accent5 2 3 2 4 8" xfId="22932"/>
    <cellStyle name="20% - Accent5 2 3 2 5" xfId="1931"/>
    <cellStyle name="20% - Accent5 2 3 2 5 2" xfId="6526"/>
    <cellStyle name="20% - Accent5 2 3 2 5 2 2" xfId="15199"/>
    <cellStyle name="20% - Accent5 2 3 2 5 2 2 2" xfId="37139"/>
    <cellStyle name="20% - Accent5 2 3 2 5 2 3" xfId="20982"/>
    <cellStyle name="20% - Accent5 2 3 2 5 2 3 2" xfId="42921"/>
    <cellStyle name="20% - Accent5 2 3 2 5 2 4" xfId="28466"/>
    <cellStyle name="20% - Accent5 2 3 2 5 3" xfId="9417"/>
    <cellStyle name="20% - Accent5 2 3 2 5 3 2" xfId="31357"/>
    <cellStyle name="20% - Accent5 2 3 2 5 4" xfId="3634"/>
    <cellStyle name="20% - Accent5 2 3 2 5 4 2" xfId="25575"/>
    <cellStyle name="20% - Accent5 2 3 2 5 5" xfId="12308"/>
    <cellStyle name="20% - Accent5 2 3 2 5 5 2" xfId="34248"/>
    <cellStyle name="20% - Accent5 2 3 2 5 6" xfId="18091"/>
    <cellStyle name="20% - Accent5 2 3 2 5 6 2" xfId="40030"/>
    <cellStyle name="20% - Accent5 2 3 2 5 7" xfId="23873"/>
    <cellStyle name="20% - Accent5 2 3 2 6" xfId="1451"/>
    <cellStyle name="20% - Accent5 2 3 2 6 2" xfId="8937"/>
    <cellStyle name="20% - Accent5 2 3 2 6 2 2" xfId="14719"/>
    <cellStyle name="20% - Accent5 2 3 2 6 2 2 2" xfId="36659"/>
    <cellStyle name="20% - Accent5 2 3 2 6 2 3" xfId="20502"/>
    <cellStyle name="20% - Accent5 2 3 2 6 2 3 2" xfId="42441"/>
    <cellStyle name="20% - Accent5 2 3 2 6 2 4" xfId="30877"/>
    <cellStyle name="20% - Accent5 2 3 2 6 3" xfId="6046"/>
    <cellStyle name="20% - Accent5 2 3 2 6 3 2" xfId="27986"/>
    <cellStyle name="20% - Accent5 2 3 2 6 4" xfId="11828"/>
    <cellStyle name="20% - Accent5 2 3 2 6 4 2" xfId="33768"/>
    <cellStyle name="20% - Accent5 2 3 2 6 5" xfId="17611"/>
    <cellStyle name="20% - Accent5 2 3 2 6 5 2" xfId="39550"/>
    <cellStyle name="20% - Accent5 2 3 2 6 6" xfId="23393"/>
    <cellStyle name="20% - Accent5 2 3 2 7" xfId="4823"/>
    <cellStyle name="20% - Accent5 2 3 2 7 2" xfId="13497"/>
    <cellStyle name="20% - Accent5 2 3 2 7 2 2" xfId="35437"/>
    <cellStyle name="20% - Accent5 2 3 2 7 3" xfId="19280"/>
    <cellStyle name="20% - Accent5 2 3 2 7 3 2" xfId="41219"/>
    <cellStyle name="20% - Accent5 2 3 2 7 4" xfId="26764"/>
    <cellStyle name="20% - Accent5 2 3 2 8" xfId="7715"/>
    <cellStyle name="20% - Accent5 2 3 2 8 2" xfId="29655"/>
    <cellStyle name="20% - Accent5 2 3 2 9" xfId="3154"/>
    <cellStyle name="20% - Accent5 2 3 2 9 2" xfId="25095"/>
    <cellStyle name="20% - Accent5 2 3 3" xfId="198"/>
    <cellStyle name="20% - Accent5 2 3 3 10" xfId="16393"/>
    <cellStyle name="20% - Accent5 2 3 3 10 2" xfId="38332"/>
    <cellStyle name="20% - Accent5 2 3 3 11" xfId="22175"/>
    <cellStyle name="20% - Accent5 2 3 3 2" xfId="199"/>
    <cellStyle name="20% - Accent5 2 3 3 2 2" xfId="1936"/>
    <cellStyle name="20% - Accent5 2 3 3 2 2 2" xfId="9422"/>
    <cellStyle name="20% - Accent5 2 3 3 2 2 2 2" xfId="15204"/>
    <cellStyle name="20% - Accent5 2 3 3 2 2 2 2 2" xfId="37144"/>
    <cellStyle name="20% - Accent5 2 3 3 2 2 2 3" xfId="20987"/>
    <cellStyle name="20% - Accent5 2 3 3 2 2 2 3 2" xfId="42926"/>
    <cellStyle name="20% - Accent5 2 3 3 2 2 2 4" xfId="31362"/>
    <cellStyle name="20% - Accent5 2 3 3 2 2 3" xfId="6531"/>
    <cellStyle name="20% - Accent5 2 3 3 2 2 3 2" xfId="28471"/>
    <cellStyle name="20% - Accent5 2 3 3 2 2 4" xfId="12313"/>
    <cellStyle name="20% - Accent5 2 3 3 2 2 4 2" xfId="34253"/>
    <cellStyle name="20% - Accent5 2 3 3 2 2 5" xfId="18096"/>
    <cellStyle name="20% - Accent5 2 3 3 2 2 5 2" xfId="40035"/>
    <cellStyle name="20% - Accent5 2 3 3 2 2 6" xfId="23878"/>
    <cellStyle name="20% - Accent5 2 3 3 2 3" xfId="4828"/>
    <cellStyle name="20% - Accent5 2 3 3 2 3 2" xfId="13502"/>
    <cellStyle name="20% - Accent5 2 3 3 2 3 2 2" xfId="35442"/>
    <cellStyle name="20% - Accent5 2 3 3 2 3 3" xfId="19285"/>
    <cellStyle name="20% - Accent5 2 3 3 2 3 3 2" xfId="41224"/>
    <cellStyle name="20% - Accent5 2 3 3 2 3 4" xfId="26769"/>
    <cellStyle name="20% - Accent5 2 3 3 2 4" xfId="7720"/>
    <cellStyle name="20% - Accent5 2 3 3 2 4 2" xfId="29660"/>
    <cellStyle name="20% - Accent5 2 3 3 2 5" xfId="3639"/>
    <cellStyle name="20% - Accent5 2 3 3 2 5 2" xfId="25580"/>
    <cellStyle name="20% - Accent5 2 3 3 2 6" xfId="10611"/>
    <cellStyle name="20% - Accent5 2 3 3 2 6 2" xfId="32551"/>
    <cellStyle name="20% - Accent5 2 3 3 2 7" xfId="16394"/>
    <cellStyle name="20% - Accent5 2 3 3 2 7 2" xfId="38333"/>
    <cellStyle name="20% - Accent5 2 3 3 2 8" xfId="22176"/>
    <cellStyle name="20% - Accent5 2 3 3 3" xfId="990"/>
    <cellStyle name="20% - Accent5 2 3 3 3 2" xfId="2694"/>
    <cellStyle name="20% - Accent5 2 3 3 3 2 2" xfId="10180"/>
    <cellStyle name="20% - Accent5 2 3 3 3 2 2 2" xfId="15962"/>
    <cellStyle name="20% - Accent5 2 3 3 3 2 2 2 2" xfId="37902"/>
    <cellStyle name="20% - Accent5 2 3 3 3 2 2 3" xfId="21745"/>
    <cellStyle name="20% - Accent5 2 3 3 3 2 2 3 2" xfId="43684"/>
    <cellStyle name="20% - Accent5 2 3 3 3 2 2 4" xfId="32120"/>
    <cellStyle name="20% - Accent5 2 3 3 3 2 3" xfId="7289"/>
    <cellStyle name="20% - Accent5 2 3 3 3 2 3 2" xfId="29229"/>
    <cellStyle name="20% - Accent5 2 3 3 3 2 4" xfId="13071"/>
    <cellStyle name="20% - Accent5 2 3 3 3 2 4 2" xfId="35011"/>
    <cellStyle name="20% - Accent5 2 3 3 3 2 5" xfId="18854"/>
    <cellStyle name="20% - Accent5 2 3 3 3 2 5 2" xfId="40793"/>
    <cellStyle name="20% - Accent5 2 3 3 3 2 6" xfId="24636"/>
    <cellStyle name="20% - Accent5 2 3 3 3 3" xfId="5586"/>
    <cellStyle name="20% - Accent5 2 3 3 3 3 2" xfId="14260"/>
    <cellStyle name="20% - Accent5 2 3 3 3 3 2 2" xfId="36200"/>
    <cellStyle name="20% - Accent5 2 3 3 3 3 3" xfId="20043"/>
    <cellStyle name="20% - Accent5 2 3 3 3 3 3 2" xfId="41982"/>
    <cellStyle name="20% - Accent5 2 3 3 3 3 4" xfId="27527"/>
    <cellStyle name="20% - Accent5 2 3 3 3 4" xfId="8478"/>
    <cellStyle name="20% - Accent5 2 3 3 3 4 2" xfId="30418"/>
    <cellStyle name="20% - Accent5 2 3 3 3 5" xfId="4397"/>
    <cellStyle name="20% - Accent5 2 3 3 3 5 2" xfId="26338"/>
    <cellStyle name="20% - Accent5 2 3 3 3 6" xfId="11369"/>
    <cellStyle name="20% - Accent5 2 3 3 3 6 2" xfId="33309"/>
    <cellStyle name="20% - Accent5 2 3 3 3 7" xfId="17152"/>
    <cellStyle name="20% - Accent5 2 3 3 3 7 2" xfId="39091"/>
    <cellStyle name="20% - Accent5 2 3 3 3 8" xfId="22934"/>
    <cellStyle name="20% - Accent5 2 3 3 4" xfId="1935"/>
    <cellStyle name="20% - Accent5 2 3 3 4 2" xfId="6530"/>
    <cellStyle name="20% - Accent5 2 3 3 4 2 2" xfId="15203"/>
    <cellStyle name="20% - Accent5 2 3 3 4 2 2 2" xfId="37143"/>
    <cellStyle name="20% - Accent5 2 3 3 4 2 3" xfId="20986"/>
    <cellStyle name="20% - Accent5 2 3 3 4 2 3 2" xfId="42925"/>
    <cellStyle name="20% - Accent5 2 3 3 4 2 4" xfId="28470"/>
    <cellStyle name="20% - Accent5 2 3 3 4 3" xfId="9421"/>
    <cellStyle name="20% - Accent5 2 3 3 4 3 2" xfId="31361"/>
    <cellStyle name="20% - Accent5 2 3 3 4 4" xfId="3638"/>
    <cellStyle name="20% - Accent5 2 3 3 4 4 2" xfId="25579"/>
    <cellStyle name="20% - Accent5 2 3 3 4 5" xfId="12312"/>
    <cellStyle name="20% - Accent5 2 3 3 4 5 2" xfId="34252"/>
    <cellStyle name="20% - Accent5 2 3 3 4 6" xfId="18095"/>
    <cellStyle name="20% - Accent5 2 3 3 4 6 2" xfId="40034"/>
    <cellStyle name="20% - Accent5 2 3 3 4 7" xfId="23877"/>
    <cellStyle name="20% - Accent5 2 3 3 5" xfId="1453"/>
    <cellStyle name="20% - Accent5 2 3 3 5 2" xfId="8939"/>
    <cellStyle name="20% - Accent5 2 3 3 5 2 2" xfId="14721"/>
    <cellStyle name="20% - Accent5 2 3 3 5 2 2 2" xfId="36661"/>
    <cellStyle name="20% - Accent5 2 3 3 5 2 3" xfId="20504"/>
    <cellStyle name="20% - Accent5 2 3 3 5 2 3 2" xfId="42443"/>
    <cellStyle name="20% - Accent5 2 3 3 5 2 4" xfId="30879"/>
    <cellStyle name="20% - Accent5 2 3 3 5 3" xfId="6048"/>
    <cellStyle name="20% - Accent5 2 3 3 5 3 2" xfId="27988"/>
    <cellStyle name="20% - Accent5 2 3 3 5 4" xfId="11830"/>
    <cellStyle name="20% - Accent5 2 3 3 5 4 2" xfId="33770"/>
    <cellStyle name="20% - Accent5 2 3 3 5 5" xfId="17613"/>
    <cellStyle name="20% - Accent5 2 3 3 5 5 2" xfId="39552"/>
    <cellStyle name="20% - Accent5 2 3 3 5 6" xfId="23395"/>
    <cellStyle name="20% - Accent5 2 3 3 6" xfId="4827"/>
    <cellStyle name="20% - Accent5 2 3 3 6 2" xfId="13501"/>
    <cellStyle name="20% - Accent5 2 3 3 6 2 2" xfId="35441"/>
    <cellStyle name="20% - Accent5 2 3 3 6 3" xfId="19284"/>
    <cellStyle name="20% - Accent5 2 3 3 6 3 2" xfId="41223"/>
    <cellStyle name="20% - Accent5 2 3 3 6 4" xfId="26768"/>
    <cellStyle name="20% - Accent5 2 3 3 7" xfId="7719"/>
    <cellStyle name="20% - Accent5 2 3 3 7 2" xfId="29659"/>
    <cellStyle name="20% - Accent5 2 3 3 8" xfId="3156"/>
    <cellStyle name="20% - Accent5 2 3 3 8 2" xfId="25097"/>
    <cellStyle name="20% - Accent5 2 3 3 9" xfId="10610"/>
    <cellStyle name="20% - Accent5 2 3 3 9 2" xfId="32550"/>
    <cellStyle name="20% - Accent5 2 3 4" xfId="200"/>
    <cellStyle name="20% - Accent5 2 3 4 10" xfId="16395"/>
    <cellStyle name="20% - Accent5 2 3 4 10 2" xfId="38334"/>
    <cellStyle name="20% - Accent5 2 3 4 11" xfId="22177"/>
    <cellStyle name="20% - Accent5 2 3 4 2" xfId="201"/>
    <cellStyle name="20% - Accent5 2 3 4 2 2" xfId="1938"/>
    <cellStyle name="20% - Accent5 2 3 4 2 2 2" xfId="9424"/>
    <cellStyle name="20% - Accent5 2 3 4 2 2 2 2" xfId="15206"/>
    <cellStyle name="20% - Accent5 2 3 4 2 2 2 2 2" xfId="37146"/>
    <cellStyle name="20% - Accent5 2 3 4 2 2 2 3" xfId="20989"/>
    <cellStyle name="20% - Accent5 2 3 4 2 2 2 3 2" xfId="42928"/>
    <cellStyle name="20% - Accent5 2 3 4 2 2 2 4" xfId="31364"/>
    <cellStyle name="20% - Accent5 2 3 4 2 2 3" xfId="6533"/>
    <cellStyle name="20% - Accent5 2 3 4 2 2 3 2" xfId="28473"/>
    <cellStyle name="20% - Accent5 2 3 4 2 2 4" xfId="12315"/>
    <cellStyle name="20% - Accent5 2 3 4 2 2 4 2" xfId="34255"/>
    <cellStyle name="20% - Accent5 2 3 4 2 2 5" xfId="18098"/>
    <cellStyle name="20% - Accent5 2 3 4 2 2 5 2" xfId="40037"/>
    <cellStyle name="20% - Accent5 2 3 4 2 2 6" xfId="23880"/>
    <cellStyle name="20% - Accent5 2 3 4 2 3" xfId="4830"/>
    <cellStyle name="20% - Accent5 2 3 4 2 3 2" xfId="13504"/>
    <cellStyle name="20% - Accent5 2 3 4 2 3 2 2" xfId="35444"/>
    <cellStyle name="20% - Accent5 2 3 4 2 3 3" xfId="19287"/>
    <cellStyle name="20% - Accent5 2 3 4 2 3 3 2" xfId="41226"/>
    <cellStyle name="20% - Accent5 2 3 4 2 3 4" xfId="26771"/>
    <cellStyle name="20% - Accent5 2 3 4 2 4" xfId="7722"/>
    <cellStyle name="20% - Accent5 2 3 4 2 4 2" xfId="29662"/>
    <cellStyle name="20% - Accent5 2 3 4 2 5" xfId="3641"/>
    <cellStyle name="20% - Accent5 2 3 4 2 5 2" xfId="25582"/>
    <cellStyle name="20% - Accent5 2 3 4 2 6" xfId="10613"/>
    <cellStyle name="20% - Accent5 2 3 4 2 6 2" xfId="32553"/>
    <cellStyle name="20% - Accent5 2 3 4 2 7" xfId="16396"/>
    <cellStyle name="20% - Accent5 2 3 4 2 7 2" xfId="38335"/>
    <cellStyle name="20% - Accent5 2 3 4 2 8" xfId="22178"/>
    <cellStyle name="20% - Accent5 2 3 4 3" xfId="991"/>
    <cellStyle name="20% - Accent5 2 3 4 3 2" xfId="2695"/>
    <cellStyle name="20% - Accent5 2 3 4 3 2 2" xfId="10181"/>
    <cellStyle name="20% - Accent5 2 3 4 3 2 2 2" xfId="15963"/>
    <cellStyle name="20% - Accent5 2 3 4 3 2 2 2 2" xfId="37903"/>
    <cellStyle name="20% - Accent5 2 3 4 3 2 2 3" xfId="21746"/>
    <cellStyle name="20% - Accent5 2 3 4 3 2 2 3 2" xfId="43685"/>
    <cellStyle name="20% - Accent5 2 3 4 3 2 2 4" xfId="32121"/>
    <cellStyle name="20% - Accent5 2 3 4 3 2 3" xfId="7290"/>
    <cellStyle name="20% - Accent5 2 3 4 3 2 3 2" xfId="29230"/>
    <cellStyle name="20% - Accent5 2 3 4 3 2 4" xfId="13072"/>
    <cellStyle name="20% - Accent5 2 3 4 3 2 4 2" xfId="35012"/>
    <cellStyle name="20% - Accent5 2 3 4 3 2 5" xfId="18855"/>
    <cellStyle name="20% - Accent5 2 3 4 3 2 5 2" xfId="40794"/>
    <cellStyle name="20% - Accent5 2 3 4 3 2 6" xfId="24637"/>
    <cellStyle name="20% - Accent5 2 3 4 3 3" xfId="5587"/>
    <cellStyle name="20% - Accent5 2 3 4 3 3 2" xfId="14261"/>
    <cellStyle name="20% - Accent5 2 3 4 3 3 2 2" xfId="36201"/>
    <cellStyle name="20% - Accent5 2 3 4 3 3 3" xfId="20044"/>
    <cellStyle name="20% - Accent5 2 3 4 3 3 3 2" xfId="41983"/>
    <cellStyle name="20% - Accent5 2 3 4 3 3 4" xfId="27528"/>
    <cellStyle name="20% - Accent5 2 3 4 3 4" xfId="8479"/>
    <cellStyle name="20% - Accent5 2 3 4 3 4 2" xfId="30419"/>
    <cellStyle name="20% - Accent5 2 3 4 3 5" xfId="4398"/>
    <cellStyle name="20% - Accent5 2 3 4 3 5 2" xfId="26339"/>
    <cellStyle name="20% - Accent5 2 3 4 3 6" xfId="11370"/>
    <cellStyle name="20% - Accent5 2 3 4 3 6 2" xfId="33310"/>
    <cellStyle name="20% - Accent5 2 3 4 3 7" xfId="17153"/>
    <cellStyle name="20% - Accent5 2 3 4 3 7 2" xfId="39092"/>
    <cellStyle name="20% - Accent5 2 3 4 3 8" xfId="22935"/>
    <cellStyle name="20% - Accent5 2 3 4 4" xfId="1937"/>
    <cellStyle name="20% - Accent5 2 3 4 4 2" xfId="6532"/>
    <cellStyle name="20% - Accent5 2 3 4 4 2 2" xfId="15205"/>
    <cellStyle name="20% - Accent5 2 3 4 4 2 2 2" xfId="37145"/>
    <cellStyle name="20% - Accent5 2 3 4 4 2 3" xfId="20988"/>
    <cellStyle name="20% - Accent5 2 3 4 4 2 3 2" xfId="42927"/>
    <cellStyle name="20% - Accent5 2 3 4 4 2 4" xfId="28472"/>
    <cellStyle name="20% - Accent5 2 3 4 4 3" xfId="9423"/>
    <cellStyle name="20% - Accent5 2 3 4 4 3 2" xfId="31363"/>
    <cellStyle name="20% - Accent5 2 3 4 4 4" xfId="3640"/>
    <cellStyle name="20% - Accent5 2 3 4 4 4 2" xfId="25581"/>
    <cellStyle name="20% - Accent5 2 3 4 4 5" xfId="12314"/>
    <cellStyle name="20% - Accent5 2 3 4 4 5 2" xfId="34254"/>
    <cellStyle name="20% - Accent5 2 3 4 4 6" xfId="18097"/>
    <cellStyle name="20% - Accent5 2 3 4 4 6 2" xfId="40036"/>
    <cellStyle name="20% - Accent5 2 3 4 4 7" xfId="23879"/>
    <cellStyle name="20% - Accent5 2 3 4 5" xfId="1454"/>
    <cellStyle name="20% - Accent5 2 3 4 5 2" xfId="8940"/>
    <cellStyle name="20% - Accent5 2 3 4 5 2 2" xfId="14722"/>
    <cellStyle name="20% - Accent5 2 3 4 5 2 2 2" xfId="36662"/>
    <cellStyle name="20% - Accent5 2 3 4 5 2 3" xfId="20505"/>
    <cellStyle name="20% - Accent5 2 3 4 5 2 3 2" xfId="42444"/>
    <cellStyle name="20% - Accent5 2 3 4 5 2 4" xfId="30880"/>
    <cellStyle name="20% - Accent5 2 3 4 5 3" xfId="6049"/>
    <cellStyle name="20% - Accent5 2 3 4 5 3 2" xfId="27989"/>
    <cellStyle name="20% - Accent5 2 3 4 5 4" xfId="11831"/>
    <cellStyle name="20% - Accent5 2 3 4 5 4 2" xfId="33771"/>
    <cellStyle name="20% - Accent5 2 3 4 5 5" xfId="17614"/>
    <cellStyle name="20% - Accent5 2 3 4 5 5 2" xfId="39553"/>
    <cellStyle name="20% - Accent5 2 3 4 5 6" xfId="23396"/>
    <cellStyle name="20% - Accent5 2 3 4 6" xfId="4829"/>
    <cellStyle name="20% - Accent5 2 3 4 6 2" xfId="13503"/>
    <cellStyle name="20% - Accent5 2 3 4 6 2 2" xfId="35443"/>
    <cellStyle name="20% - Accent5 2 3 4 6 3" xfId="19286"/>
    <cellStyle name="20% - Accent5 2 3 4 6 3 2" xfId="41225"/>
    <cellStyle name="20% - Accent5 2 3 4 6 4" xfId="26770"/>
    <cellStyle name="20% - Accent5 2 3 4 7" xfId="7721"/>
    <cellStyle name="20% - Accent5 2 3 4 7 2" xfId="29661"/>
    <cellStyle name="20% - Accent5 2 3 4 8" xfId="3157"/>
    <cellStyle name="20% - Accent5 2 3 4 8 2" xfId="25098"/>
    <cellStyle name="20% - Accent5 2 3 4 9" xfId="10612"/>
    <cellStyle name="20% - Accent5 2 3 4 9 2" xfId="32552"/>
    <cellStyle name="20% - Accent5 2 3 5" xfId="202"/>
    <cellStyle name="20% - Accent5 2 3 5 2" xfId="1939"/>
    <cellStyle name="20% - Accent5 2 3 5 2 2" xfId="6534"/>
    <cellStyle name="20% - Accent5 2 3 5 2 2 2" xfId="15207"/>
    <cellStyle name="20% - Accent5 2 3 5 2 2 2 2" xfId="37147"/>
    <cellStyle name="20% - Accent5 2 3 5 2 2 3" xfId="20990"/>
    <cellStyle name="20% - Accent5 2 3 5 2 2 3 2" xfId="42929"/>
    <cellStyle name="20% - Accent5 2 3 5 2 2 4" xfId="28474"/>
    <cellStyle name="20% - Accent5 2 3 5 2 3" xfId="9425"/>
    <cellStyle name="20% - Accent5 2 3 5 2 3 2" xfId="31365"/>
    <cellStyle name="20% - Accent5 2 3 5 2 4" xfId="3642"/>
    <cellStyle name="20% - Accent5 2 3 5 2 4 2" xfId="25583"/>
    <cellStyle name="20% - Accent5 2 3 5 2 5" xfId="12316"/>
    <cellStyle name="20% - Accent5 2 3 5 2 5 2" xfId="34256"/>
    <cellStyle name="20% - Accent5 2 3 5 2 6" xfId="18099"/>
    <cellStyle name="20% - Accent5 2 3 5 2 6 2" xfId="40038"/>
    <cellStyle name="20% - Accent5 2 3 5 2 7" xfId="23881"/>
    <cellStyle name="20% - Accent5 2 3 5 3" xfId="1450"/>
    <cellStyle name="20% - Accent5 2 3 5 3 2" xfId="8936"/>
    <cellStyle name="20% - Accent5 2 3 5 3 2 2" xfId="14718"/>
    <cellStyle name="20% - Accent5 2 3 5 3 2 2 2" xfId="36658"/>
    <cellStyle name="20% - Accent5 2 3 5 3 2 3" xfId="20501"/>
    <cellStyle name="20% - Accent5 2 3 5 3 2 3 2" xfId="42440"/>
    <cellStyle name="20% - Accent5 2 3 5 3 2 4" xfId="30876"/>
    <cellStyle name="20% - Accent5 2 3 5 3 3" xfId="6045"/>
    <cellStyle name="20% - Accent5 2 3 5 3 3 2" xfId="27985"/>
    <cellStyle name="20% - Accent5 2 3 5 3 4" xfId="11827"/>
    <cellStyle name="20% - Accent5 2 3 5 3 4 2" xfId="33767"/>
    <cellStyle name="20% - Accent5 2 3 5 3 5" xfId="17610"/>
    <cellStyle name="20% - Accent5 2 3 5 3 5 2" xfId="39549"/>
    <cellStyle name="20% - Accent5 2 3 5 3 6" xfId="23392"/>
    <cellStyle name="20% - Accent5 2 3 5 4" xfId="4831"/>
    <cellStyle name="20% - Accent5 2 3 5 4 2" xfId="13505"/>
    <cellStyle name="20% - Accent5 2 3 5 4 2 2" xfId="35445"/>
    <cellStyle name="20% - Accent5 2 3 5 4 3" xfId="19288"/>
    <cellStyle name="20% - Accent5 2 3 5 4 3 2" xfId="41227"/>
    <cellStyle name="20% - Accent5 2 3 5 4 4" xfId="26772"/>
    <cellStyle name="20% - Accent5 2 3 5 5" xfId="7723"/>
    <cellStyle name="20% - Accent5 2 3 5 5 2" xfId="29663"/>
    <cellStyle name="20% - Accent5 2 3 5 6" xfId="3153"/>
    <cellStyle name="20% - Accent5 2 3 5 6 2" xfId="25094"/>
    <cellStyle name="20% - Accent5 2 3 5 7" xfId="10614"/>
    <cellStyle name="20% - Accent5 2 3 5 7 2" xfId="32554"/>
    <cellStyle name="20% - Accent5 2 3 5 8" xfId="16397"/>
    <cellStyle name="20% - Accent5 2 3 5 8 2" xfId="38336"/>
    <cellStyle name="20% - Accent5 2 3 5 9" xfId="22179"/>
    <cellStyle name="20% - Accent5 2 3 6" xfId="884"/>
    <cellStyle name="20% - Accent5 2 3 6 2" xfId="2590"/>
    <cellStyle name="20% - Accent5 2 3 6 2 2" xfId="10076"/>
    <cellStyle name="20% - Accent5 2 3 6 2 2 2" xfId="15858"/>
    <cellStyle name="20% - Accent5 2 3 6 2 2 2 2" xfId="37798"/>
    <cellStyle name="20% - Accent5 2 3 6 2 2 3" xfId="21641"/>
    <cellStyle name="20% - Accent5 2 3 6 2 2 3 2" xfId="43580"/>
    <cellStyle name="20% - Accent5 2 3 6 2 2 4" xfId="32016"/>
    <cellStyle name="20% - Accent5 2 3 6 2 3" xfId="7185"/>
    <cellStyle name="20% - Accent5 2 3 6 2 3 2" xfId="29125"/>
    <cellStyle name="20% - Accent5 2 3 6 2 4" xfId="12967"/>
    <cellStyle name="20% - Accent5 2 3 6 2 4 2" xfId="34907"/>
    <cellStyle name="20% - Accent5 2 3 6 2 5" xfId="18750"/>
    <cellStyle name="20% - Accent5 2 3 6 2 5 2" xfId="40689"/>
    <cellStyle name="20% - Accent5 2 3 6 2 6" xfId="24532"/>
    <cellStyle name="20% - Accent5 2 3 6 3" xfId="5482"/>
    <cellStyle name="20% - Accent5 2 3 6 3 2" xfId="14156"/>
    <cellStyle name="20% - Accent5 2 3 6 3 2 2" xfId="36096"/>
    <cellStyle name="20% - Accent5 2 3 6 3 3" xfId="19939"/>
    <cellStyle name="20% - Accent5 2 3 6 3 3 2" xfId="41878"/>
    <cellStyle name="20% - Accent5 2 3 6 3 4" xfId="27423"/>
    <cellStyle name="20% - Accent5 2 3 6 4" xfId="8374"/>
    <cellStyle name="20% - Accent5 2 3 6 4 2" xfId="30314"/>
    <cellStyle name="20% - Accent5 2 3 6 5" xfId="4293"/>
    <cellStyle name="20% - Accent5 2 3 6 5 2" xfId="26234"/>
    <cellStyle name="20% - Accent5 2 3 6 6" xfId="11265"/>
    <cellStyle name="20% - Accent5 2 3 6 6 2" xfId="33205"/>
    <cellStyle name="20% - Accent5 2 3 6 7" xfId="17048"/>
    <cellStyle name="20% - Accent5 2 3 6 7 2" xfId="38987"/>
    <cellStyle name="20% - Accent5 2 3 6 8" xfId="22830"/>
    <cellStyle name="20% - Accent5 2 3 7" xfId="1930"/>
    <cellStyle name="20% - Accent5 2 3 7 2" xfId="6525"/>
    <cellStyle name="20% - Accent5 2 3 7 2 2" xfId="15198"/>
    <cellStyle name="20% - Accent5 2 3 7 2 2 2" xfId="37138"/>
    <cellStyle name="20% - Accent5 2 3 7 2 3" xfId="20981"/>
    <cellStyle name="20% - Accent5 2 3 7 2 3 2" xfId="42920"/>
    <cellStyle name="20% - Accent5 2 3 7 2 4" xfId="28465"/>
    <cellStyle name="20% - Accent5 2 3 7 3" xfId="9416"/>
    <cellStyle name="20% - Accent5 2 3 7 3 2" xfId="31356"/>
    <cellStyle name="20% - Accent5 2 3 7 4" xfId="3633"/>
    <cellStyle name="20% - Accent5 2 3 7 4 2" xfId="25574"/>
    <cellStyle name="20% - Accent5 2 3 7 5" xfId="12307"/>
    <cellStyle name="20% - Accent5 2 3 7 5 2" xfId="34247"/>
    <cellStyle name="20% - Accent5 2 3 7 6" xfId="18090"/>
    <cellStyle name="20% - Accent5 2 3 7 6 2" xfId="40029"/>
    <cellStyle name="20% - Accent5 2 3 7 7" xfId="23872"/>
    <cellStyle name="20% - Accent5 2 3 8" xfId="1300"/>
    <cellStyle name="20% - Accent5 2 3 8 2" xfId="8786"/>
    <cellStyle name="20% - Accent5 2 3 8 2 2" xfId="14568"/>
    <cellStyle name="20% - Accent5 2 3 8 2 2 2" xfId="36508"/>
    <cellStyle name="20% - Accent5 2 3 8 2 3" xfId="20351"/>
    <cellStyle name="20% - Accent5 2 3 8 2 3 2" xfId="42290"/>
    <cellStyle name="20% - Accent5 2 3 8 2 4" xfId="30726"/>
    <cellStyle name="20% - Accent5 2 3 8 3" xfId="5895"/>
    <cellStyle name="20% - Accent5 2 3 8 3 2" xfId="27835"/>
    <cellStyle name="20% - Accent5 2 3 8 4" xfId="11677"/>
    <cellStyle name="20% - Accent5 2 3 8 4 2" xfId="33617"/>
    <cellStyle name="20% - Accent5 2 3 8 5" xfId="17460"/>
    <cellStyle name="20% - Accent5 2 3 8 5 2" xfId="39399"/>
    <cellStyle name="20% - Accent5 2 3 8 6" xfId="23242"/>
    <cellStyle name="20% - Accent5 2 3 9" xfId="4822"/>
    <cellStyle name="20% - Accent5 2 3 9 2" xfId="13496"/>
    <cellStyle name="20% - Accent5 2 3 9 2 2" xfId="35436"/>
    <cellStyle name="20% - Accent5 2 3 9 3" xfId="19279"/>
    <cellStyle name="20% - Accent5 2 3 9 3 2" xfId="41218"/>
    <cellStyle name="20% - Accent5 2 3 9 4" xfId="26763"/>
    <cellStyle name="20% - Accent5 2 4" xfId="203"/>
    <cellStyle name="20% - Accent5 2 4 10" xfId="10615"/>
    <cellStyle name="20% - Accent5 2 4 10 2" xfId="32555"/>
    <cellStyle name="20% - Accent5 2 4 11" xfId="16398"/>
    <cellStyle name="20% - Accent5 2 4 11 2" xfId="38337"/>
    <cellStyle name="20% - Accent5 2 4 12" xfId="22180"/>
    <cellStyle name="20% - Accent5 2 4 2" xfId="204"/>
    <cellStyle name="20% - Accent5 2 4 2 10" xfId="16399"/>
    <cellStyle name="20% - Accent5 2 4 2 10 2" xfId="38338"/>
    <cellStyle name="20% - Accent5 2 4 2 11" xfId="22181"/>
    <cellStyle name="20% - Accent5 2 4 2 2" xfId="205"/>
    <cellStyle name="20% - Accent5 2 4 2 2 2" xfId="1942"/>
    <cellStyle name="20% - Accent5 2 4 2 2 2 2" xfId="9428"/>
    <cellStyle name="20% - Accent5 2 4 2 2 2 2 2" xfId="15210"/>
    <cellStyle name="20% - Accent5 2 4 2 2 2 2 2 2" xfId="37150"/>
    <cellStyle name="20% - Accent5 2 4 2 2 2 2 3" xfId="20993"/>
    <cellStyle name="20% - Accent5 2 4 2 2 2 2 3 2" xfId="42932"/>
    <cellStyle name="20% - Accent5 2 4 2 2 2 2 4" xfId="31368"/>
    <cellStyle name="20% - Accent5 2 4 2 2 2 3" xfId="6537"/>
    <cellStyle name="20% - Accent5 2 4 2 2 2 3 2" xfId="28477"/>
    <cellStyle name="20% - Accent5 2 4 2 2 2 4" xfId="12319"/>
    <cellStyle name="20% - Accent5 2 4 2 2 2 4 2" xfId="34259"/>
    <cellStyle name="20% - Accent5 2 4 2 2 2 5" xfId="18102"/>
    <cellStyle name="20% - Accent5 2 4 2 2 2 5 2" xfId="40041"/>
    <cellStyle name="20% - Accent5 2 4 2 2 2 6" xfId="23884"/>
    <cellStyle name="20% - Accent5 2 4 2 2 3" xfId="4834"/>
    <cellStyle name="20% - Accent5 2 4 2 2 3 2" xfId="13508"/>
    <cellStyle name="20% - Accent5 2 4 2 2 3 2 2" xfId="35448"/>
    <cellStyle name="20% - Accent5 2 4 2 2 3 3" xfId="19291"/>
    <cellStyle name="20% - Accent5 2 4 2 2 3 3 2" xfId="41230"/>
    <cellStyle name="20% - Accent5 2 4 2 2 3 4" xfId="26775"/>
    <cellStyle name="20% - Accent5 2 4 2 2 4" xfId="7726"/>
    <cellStyle name="20% - Accent5 2 4 2 2 4 2" xfId="29666"/>
    <cellStyle name="20% - Accent5 2 4 2 2 5" xfId="3645"/>
    <cellStyle name="20% - Accent5 2 4 2 2 5 2" xfId="25586"/>
    <cellStyle name="20% - Accent5 2 4 2 2 6" xfId="10617"/>
    <cellStyle name="20% - Accent5 2 4 2 2 6 2" xfId="32557"/>
    <cellStyle name="20% - Accent5 2 4 2 2 7" xfId="16400"/>
    <cellStyle name="20% - Accent5 2 4 2 2 7 2" xfId="38339"/>
    <cellStyle name="20% - Accent5 2 4 2 2 8" xfId="22182"/>
    <cellStyle name="20% - Accent5 2 4 2 3" xfId="993"/>
    <cellStyle name="20% - Accent5 2 4 2 3 2" xfId="2697"/>
    <cellStyle name="20% - Accent5 2 4 2 3 2 2" xfId="10183"/>
    <cellStyle name="20% - Accent5 2 4 2 3 2 2 2" xfId="15965"/>
    <cellStyle name="20% - Accent5 2 4 2 3 2 2 2 2" xfId="37905"/>
    <cellStyle name="20% - Accent5 2 4 2 3 2 2 3" xfId="21748"/>
    <cellStyle name="20% - Accent5 2 4 2 3 2 2 3 2" xfId="43687"/>
    <cellStyle name="20% - Accent5 2 4 2 3 2 2 4" xfId="32123"/>
    <cellStyle name="20% - Accent5 2 4 2 3 2 3" xfId="7292"/>
    <cellStyle name="20% - Accent5 2 4 2 3 2 3 2" xfId="29232"/>
    <cellStyle name="20% - Accent5 2 4 2 3 2 4" xfId="13074"/>
    <cellStyle name="20% - Accent5 2 4 2 3 2 4 2" xfId="35014"/>
    <cellStyle name="20% - Accent5 2 4 2 3 2 5" xfId="18857"/>
    <cellStyle name="20% - Accent5 2 4 2 3 2 5 2" xfId="40796"/>
    <cellStyle name="20% - Accent5 2 4 2 3 2 6" xfId="24639"/>
    <cellStyle name="20% - Accent5 2 4 2 3 3" xfId="5589"/>
    <cellStyle name="20% - Accent5 2 4 2 3 3 2" xfId="14263"/>
    <cellStyle name="20% - Accent5 2 4 2 3 3 2 2" xfId="36203"/>
    <cellStyle name="20% - Accent5 2 4 2 3 3 3" xfId="20046"/>
    <cellStyle name="20% - Accent5 2 4 2 3 3 3 2" xfId="41985"/>
    <cellStyle name="20% - Accent5 2 4 2 3 3 4" xfId="27530"/>
    <cellStyle name="20% - Accent5 2 4 2 3 4" xfId="8481"/>
    <cellStyle name="20% - Accent5 2 4 2 3 4 2" xfId="30421"/>
    <cellStyle name="20% - Accent5 2 4 2 3 5" xfId="4400"/>
    <cellStyle name="20% - Accent5 2 4 2 3 5 2" xfId="26341"/>
    <cellStyle name="20% - Accent5 2 4 2 3 6" xfId="11372"/>
    <cellStyle name="20% - Accent5 2 4 2 3 6 2" xfId="33312"/>
    <cellStyle name="20% - Accent5 2 4 2 3 7" xfId="17155"/>
    <cellStyle name="20% - Accent5 2 4 2 3 7 2" xfId="39094"/>
    <cellStyle name="20% - Accent5 2 4 2 3 8" xfId="22937"/>
    <cellStyle name="20% - Accent5 2 4 2 4" xfId="1941"/>
    <cellStyle name="20% - Accent5 2 4 2 4 2" xfId="6536"/>
    <cellStyle name="20% - Accent5 2 4 2 4 2 2" xfId="15209"/>
    <cellStyle name="20% - Accent5 2 4 2 4 2 2 2" xfId="37149"/>
    <cellStyle name="20% - Accent5 2 4 2 4 2 3" xfId="20992"/>
    <cellStyle name="20% - Accent5 2 4 2 4 2 3 2" xfId="42931"/>
    <cellStyle name="20% - Accent5 2 4 2 4 2 4" xfId="28476"/>
    <cellStyle name="20% - Accent5 2 4 2 4 3" xfId="9427"/>
    <cellStyle name="20% - Accent5 2 4 2 4 3 2" xfId="31367"/>
    <cellStyle name="20% - Accent5 2 4 2 4 4" xfId="3644"/>
    <cellStyle name="20% - Accent5 2 4 2 4 4 2" xfId="25585"/>
    <cellStyle name="20% - Accent5 2 4 2 4 5" xfId="12318"/>
    <cellStyle name="20% - Accent5 2 4 2 4 5 2" xfId="34258"/>
    <cellStyle name="20% - Accent5 2 4 2 4 6" xfId="18101"/>
    <cellStyle name="20% - Accent5 2 4 2 4 6 2" xfId="40040"/>
    <cellStyle name="20% - Accent5 2 4 2 4 7" xfId="23883"/>
    <cellStyle name="20% - Accent5 2 4 2 5" xfId="1456"/>
    <cellStyle name="20% - Accent5 2 4 2 5 2" xfId="8942"/>
    <cellStyle name="20% - Accent5 2 4 2 5 2 2" xfId="14724"/>
    <cellStyle name="20% - Accent5 2 4 2 5 2 2 2" xfId="36664"/>
    <cellStyle name="20% - Accent5 2 4 2 5 2 3" xfId="20507"/>
    <cellStyle name="20% - Accent5 2 4 2 5 2 3 2" xfId="42446"/>
    <cellStyle name="20% - Accent5 2 4 2 5 2 4" xfId="30882"/>
    <cellStyle name="20% - Accent5 2 4 2 5 3" xfId="6051"/>
    <cellStyle name="20% - Accent5 2 4 2 5 3 2" xfId="27991"/>
    <cellStyle name="20% - Accent5 2 4 2 5 4" xfId="11833"/>
    <cellStyle name="20% - Accent5 2 4 2 5 4 2" xfId="33773"/>
    <cellStyle name="20% - Accent5 2 4 2 5 5" xfId="17616"/>
    <cellStyle name="20% - Accent5 2 4 2 5 5 2" xfId="39555"/>
    <cellStyle name="20% - Accent5 2 4 2 5 6" xfId="23398"/>
    <cellStyle name="20% - Accent5 2 4 2 6" xfId="4833"/>
    <cellStyle name="20% - Accent5 2 4 2 6 2" xfId="13507"/>
    <cellStyle name="20% - Accent5 2 4 2 6 2 2" xfId="35447"/>
    <cellStyle name="20% - Accent5 2 4 2 6 3" xfId="19290"/>
    <cellStyle name="20% - Accent5 2 4 2 6 3 2" xfId="41229"/>
    <cellStyle name="20% - Accent5 2 4 2 6 4" xfId="26774"/>
    <cellStyle name="20% - Accent5 2 4 2 7" xfId="7725"/>
    <cellStyle name="20% - Accent5 2 4 2 7 2" xfId="29665"/>
    <cellStyle name="20% - Accent5 2 4 2 8" xfId="3159"/>
    <cellStyle name="20% - Accent5 2 4 2 8 2" xfId="25100"/>
    <cellStyle name="20% - Accent5 2 4 2 9" xfId="10616"/>
    <cellStyle name="20% - Accent5 2 4 2 9 2" xfId="32556"/>
    <cellStyle name="20% - Accent5 2 4 3" xfId="206"/>
    <cellStyle name="20% - Accent5 2 4 3 2" xfId="1943"/>
    <cellStyle name="20% - Accent5 2 4 3 2 2" xfId="6538"/>
    <cellStyle name="20% - Accent5 2 4 3 2 2 2" xfId="15211"/>
    <cellStyle name="20% - Accent5 2 4 3 2 2 2 2" xfId="37151"/>
    <cellStyle name="20% - Accent5 2 4 3 2 2 3" xfId="20994"/>
    <cellStyle name="20% - Accent5 2 4 3 2 2 3 2" xfId="42933"/>
    <cellStyle name="20% - Accent5 2 4 3 2 2 4" xfId="28478"/>
    <cellStyle name="20% - Accent5 2 4 3 2 3" xfId="9429"/>
    <cellStyle name="20% - Accent5 2 4 3 2 3 2" xfId="31369"/>
    <cellStyle name="20% - Accent5 2 4 3 2 4" xfId="3646"/>
    <cellStyle name="20% - Accent5 2 4 3 2 4 2" xfId="25587"/>
    <cellStyle name="20% - Accent5 2 4 3 2 5" xfId="12320"/>
    <cellStyle name="20% - Accent5 2 4 3 2 5 2" xfId="34260"/>
    <cellStyle name="20% - Accent5 2 4 3 2 6" xfId="18103"/>
    <cellStyle name="20% - Accent5 2 4 3 2 6 2" xfId="40042"/>
    <cellStyle name="20% - Accent5 2 4 3 2 7" xfId="23885"/>
    <cellStyle name="20% - Accent5 2 4 3 3" xfId="1455"/>
    <cellStyle name="20% - Accent5 2 4 3 3 2" xfId="8941"/>
    <cellStyle name="20% - Accent5 2 4 3 3 2 2" xfId="14723"/>
    <cellStyle name="20% - Accent5 2 4 3 3 2 2 2" xfId="36663"/>
    <cellStyle name="20% - Accent5 2 4 3 3 2 3" xfId="20506"/>
    <cellStyle name="20% - Accent5 2 4 3 3 2 3 2" xfId="42445"/>
    <cellStyle name="20% - Accent5 2 4 3 3 2 4" xfId="30881"/>
    <cellStyle name="20% - Accent5 2 4 3 3 3" xfId="6050"/>
    <cellStyle name="20% - Accent5 2 4 3 3 3 2" xfId="27990"/>
    <cellStyle name="20% - Accent5 2 4 3 3 4" xfId="11832"/>
    <cellStyle name="20% - Accent5 2 4 3 3 4 2" xfId="33772"/>
    <cellStyle name="20% - Accent5 2 4 3 3 5" xfId="17615"/>
    <cellStyle name="20% - Accent5 2 4 3 3 5 2" xfId="39554"/>
    <cellStyle name="20% - Accent5 2 4 3 3 6" xfId="23397"/>
    <cellStyle name="20% - Accent5 2 4 3 4" xfId="4835"/>
    <cellStyle name="20% - Accent5 2 4 3 4 2" xfId="13509"/>
    <cellStyle name="20% - Accent5 2 4 3 4 2 2" xfId="35449"/>
    <cellStyle name="20% - Accent5 2 4 3 4 3" xfId="19292"/>
    <cellStyle name="20% - Accent5 2 4 3 4 3 2" xfId="41231"/>
    <cellStyle name="20% - Accent5 2 4 3 4 4" xfId="26776"/>
    <cellStyle name="20% - Accent5 2 4 3 5" xfId="7727"/>
    <cellStyle name="20% - Accent5 2 4 3 5 2" xfId="29667"/>
    <cellStyle name="20% - Accent5 2 4 3 6" xfId="3158"/>
    <cellStyle name="20% - Accent5 2 4 3 6 2" xfId="25099"/>
    <cellStyle name="20% - Accent5 2 4 3 7" xfId="10618"/>
    <cellStyle name="20% - Accent5 2 4 3 7 2" xfId="32558"/>
    <cellStyle name="20% - Accent5 2 4 3 8" xfId="16401"/>
    <cellStyle name="20% - Accent5 2 4 3 8 2" xfId="38340"/>
    <cellStyle name="20% - Accent5 2 4 3 9" xfId="22183"/>
    <cellStyle name="20% - Accent5 2 4 4" xfId="992"/>
    <cellStyle name="20% - Accent5 2 4 4 2" xfId="2696"/>
    <cellStyle name="20% - Accent5 2 4 4 2 2" xfId="10182"/>
    <cellStyle name="20% - Accent5 2 4 4 2 2 2" xfId="15964"/>
    <cellStyle name="20% - Accent5 2 4 4 2 2 2 2" xfId="37904"/>
    <cellStyle name="20% - Accent5 2 4 4 2 2 3" xfId="21747"/>
    <cellStyle name="20% - Accent5 2 4 4 2 2 3 2" xfId="43686"/>
    <cellStyle name="20% - Accent5 2 4 4 2 2 4" xfId="32122"/>
    <cellStyle name="20% - Accent5 2 4 4 2 3" xfId="7291"/>
    <cellStyle name="20% - Accent5 2 4 4 2 3 2" xfId="29231"/>
    <cellStyle name="20% - Accent5 2 4 4 2 4" xfId="13073"/>
    <cellStyle name="20% - Accent5 2 4 4 2 4 2" xfId="35013"/>
    <cellStyle name="20% - Accent5 2 4 4 2 5" xfId="18856"/>
    <cellStyle name="20% - Accent5 2 4 4 2 5 2" xfId="40795"/>
    <cellStyle name="20% - Accent5 2 4 4 2 6" xfId="24638"/>
    <cellStyle name="20% - Accent5 2 4 4 3" xfId="5588"/>
    <cellStyle name="20% - Accent5 2 4 4 3 2" xfId="14262"/>
    <cellStyle name="20% - Accent5 2 4 4 3 2 2" xfId="36202"/>
    <cellStyle name="20% - Accent5 2 4 4 3 3" xfId="20045"/>
    <cellStyle name="20% - Accent5 2 4 4 3 3 2" xfId="41984"/>
    <cellStyle name="20% - Accent5 2 4 4 3 4" xfId="27529"/>
    <cellStyle name="20% - Accent5 2 4 4 4" xfId="8480"/>
    <cellStyle name="20% - Accent5 2 4 4 4 2" xfId="30420"/>
    <cellStyle name="20% - Accent5 2 4 4 5" xfId="4399"/>
    <cellStyle name="20% - Accent5 2 4 4 5 2" xfId="26340"/>
    <cellStyle name="20% - Accent5 2 4 4 6" xfId="11371"/>
    <cellStyle name="20% - Accent5 2 4 4 6 2" xfId="33311"/>
    <cellStyle name="20% - Accent5 2 4 4 7" xfId="17154"/>
    <cellStyle name="20% - Accent5 2 4 4 7 2" xfId="39093"/>
    <cellStyle name="20% - Accent5 2 4 4 8" xfId="22936"/>
    <cellStyle name="20% - Accent5 2 4 5" xfId="1940"/>
    <cellStyle name="20% - Accent5 2 4 5 2" xfId="6535"/>
    <cellStyle name="20% - Accent5 2 4 5 2 2" xfId="15208"/>
    <cellStyle name="20% - Accent5 2 4 5 2 2 2" xfId="37148"/>
    <cellStyle name="20% - Accent5 2 4 5 2 3" xfId="20991"/>
    <cellStyle name="20% - Accent5 2 4 5 2 3 2" xfId="42930"/>
    <cellStyle name="20% - Accent5 2 4 5 2 4" xfId="28475"/>
    <cellStyle name="20% - Accent5 2 4 5 3" xfId="9426"/>
    <cellStyle name="20% - Accent5 2 4 5 3 2" xfId="31366"/>
    <cellStyle name="20% - Accent5 2 4 5 4" xfId="3643"/>
    <cellStyle name="20% - Accent5 2 4 5 4 2" xfId="25584"/>
    <cellStyle name="20% - Accent5 2 4 5 5" xfId="12317"/>
    <cellStyle name="20% - Accent5 2 4 5 5 2" xfId="34257"/>
    <cellStyle name="20% - Accent5 2 4 5 6" xfId="18100"/>
    <cellStyle name="20% - Accent5 2 4 5 6 2" xfId="40039"/>
    <cellStyle name="20% - Accent5 2 4 5 7" xfId="23882"/>
    <cellStyle name="20% - Accent5 2 4 6" xfId="1297"/>
    <cellStyle name="20% - Accent5 2 4 6 2" xfId="8783"/>
    <cellStyle name="20% - Accent5 2 4 6 2 2" xfId="14565"/>
    <cellStyle name="20% - Accent5 2 4 6 2 2 2" xfId="36505"/>
    <cellStyle name="20% - Accent5 2 4 6 2 3" xfId="20348"/>
    <cellStyle name="20% - Accent5 2 4 6 2 3 2" xfId="42287"/>
    <cellStyle name="20% - Accent5 2 4 6 2 4" xfId="30723"/>
    <cellStyle name="20% - Accent5 2 4 6 3" xfId="5892"/>
    <cellStyle name="20% - Accent5 2 4 6 3 2" xfId="27832"/>
    <cellStyle name="20% - Accent5 2 4 6 4" xfId="11674"/>
    <cellStyle name="20% - Accent5 2 4 6 4 2" xfId="33614"/>
    <cellStyle name="20% - Accent5 2 4 6 5" xfId="17457"/>
    <cellStyle name="20% - Accent5 2 4 6 5 2" xfId="39396"/>
    <cellStyle name="20% - Accent5 2 4 6 6" xfId="23239"/>
    <cellStyle name="20% - Accent5 2 4 7" xfId="4832"/>
    <cellStyle name="20% - Accent5 2 4 7 2" xfId="13506"/>
    <cellStyle name="20% - Accent5 2 4 7 2 2" xfId="35446"/>
    <cellStyle name="20% - Accent5 2 4 7 3" xfId="19289"/>
    <cellStyle name="20% - Accent5 2 4 7 3 2" xfId="41228"/>
    <cellStyle name="20% - Accent5 2 4 7 4" xfId="26773"/>
    <cellStyle name="20% - Accent5 2 4 8" xfId="7724"/>
    <cellStyle name="20% - Accent5 2 4 8 2" xfId="29664"/>
    <cellStyle name="20% - Accent5 2 4 9" xfId="3000"/>
    <cellStyle name="20% - Accent5 2 4 9 2" xfId="24941"/>
    <cellStyle name="20% - Accent5 2 5" xfId="207"/>
    <cellStyle name="20% - Accent5 2 5 10" xfId="16402"/>
    <cellStyle name="20% - Accent5 2 5 10 2" xfId="38341"/>
    <cellStyle name="20% - Accent5 2 5 11" xfId="22184"/>
    <cellStyle name="20% - Accent5 2 5 2" xfId="208"/>
    <cellStyle name="20% - Accent5 2 5 2 2" xfId="1945"/>
    <cellStyle name="20% - Accent5 2 5 2 2 2" xfId="9431"/>
    <cellStyle name="20% - Accent5 2 5 2 2 2 2" xfId="15213"/>
    <cellStyle name="20% - Accent5 2 5 2 2 2 2 2" xfId="37153"/>
    <cellStyle name="20% - Accent5 2 5 2 2 2 3" xfId="20996"/>
    <cellStyle name="20% - Accent5 2 5 2 2 2 3 2" xfId="42935"/>
    <cellStyle name="20% - Accent5 2 5 2 2 2 4" xfId="31371"/>
    <cellStyle name="20% - Accent5 2 5 2 2 3" xfId="6540"/>
    <cellStyle name="20% - Accent5 2 5 2 2 3 2" xfId="28480"/>
    <cellStyle name="20% - Accent5 2 5 2 2 4" xfId="12322"/>
    <cellStyle name="20% - Accent5 2 5 2 2 4 2" xfId="34262"/>
    <cellStyle name="20% - Accent5 2 5 2 2 5" xfId="18105"/>
    <cellStyle name="20% - Accent5 2 5 2 2 5 2" xfId="40044"/>
    <cellStyle name="20% - Accent5 2 5 2 2 6" xfId="23887"/>
    <cellStyle name="20% - Accent5 2 5 2 3" xfId="4837"/>
    <cellStyle name="20% - Accent5 2 5 2 3 2" xfId="13511"/>
    <cellStyle name="20% - Accent5 2 5 2 3 2 2" xfId="35451"/>
    <cellStyle name="20% - Accent5 2 5 2 3 3" xfId="19294"/>
    <cellStyle name="20% - Accent5 2 5 2 3 3 2" xfId="41233"/>
    <cellStyle name="20% - Accent5 2 5 2 3 4" xfId="26778"/>
    <cellStyle name="20% - Accent5 2 5 2 4" xfId="7729"/>
    <cellStyle name="20% - Accent5 2 5 2 4 2" xfId="29669"/>
    <cellStyle name="20% - Accent5 2 5 2 5" xfId="3648"/>
    <cellStyle name="20% - Accent5 2 5 2 5 2" xfId="25589"/>
    <cellStyle name="20% - Accent5 2 5 2 6" xfId="10620"/>
    <cellStyle name="20% - Accent5 2 5 2 6 2" xfId="32560"/>
    <cellStyle name="20% - Accent5 2 5 2 7" xfId="16403"/>
    <cellStyle name="20% - Accent5 2 5 2 7 2" xfId="38342"/>
    <cellStyle name="20% - Accent5 2 5 2 8" xfId="22185"/>
    <cellStyle name="20% - Accent5 2 5 3" xfId="994"/>
    <cellStyle name="20% - Accent5 2 5 3 2" xfId="2698"/>
    <cellStyle name="20% - Accent5 2 5 3 2 2" xfId="10184"/>
    <cellStyle name="20% - Accent5 2 5 3 2 2 2" xfId="15966"/>
    <cellStyle name="20% - Accent5 2 5 3 2 2 2 2" xfId="37906"/>
    <cellStyle name="20% - Accent5 2 5 3 2 2 3" xfId="21749"/>
    <cellStyle name="20% - Accent5 2 5 3 2 2 3 2" xfId="43688"/>
    <cellStyle name="20% - Accent5 2 5 3 2 2 4" xfId="32124"/>
    <cellStyle name="20% - Accent5 2 5 3 2 3" xfId="7293"/>
    <cellStyle name="20% - Accent5 2 5 3 2 3 2" xfId="29233"/>
    <cellStyle name="20% - Accent5 2 5 3 2 4" xfId="13075"/>
    <cellStyle name="20% - Accent5 2 5 3 2 4 2" xfId="35015"/>
    <cellStyle name="20% - Accent5 2 5 3 2 5" xfId="18858"/>
    <cellStyle name="20% - Accent5 2 5 3 2 5 2" xfId="40797"/>
    <cellStyle name="20% - Accent5 2 5 3 2 6" xfId="24640"/>
    <cellStyle name="20% - Accent5 2 5 3 3" xfId="5590"/>
    <cellStyle name="20% - Accent5 2 5 3 3 2" xfId="14264"/>
    <cellStyle name="20% - Accent5 2 5 3 3 2 2" xfId="36204"/>
    <cellStyle name="20% - Accent5 2 5 3 3 3" xfId="20047"/>
    <cellStyle name="20% - Accent5 2 5 3 3 3 2" xfId="41986"/>
    <cellStyle name="20% - Accent5 2 5 3 3 4" xfId="27531"/>
    <cellStyle name="20% - Accent5 2 5 3 4" xfId="8482"/>
    <cellStyle name="20% - Accent5 2 5 3 4 2" xfId="30422"/>
    <cellStyle name="20% - Accent5 2 5 3 5" xfId="4401"/>
    <cellStyle name="20% - Accent5 2 5 3 5 2" xfId="26342"/>
    <cellStyle name="20% - Accent5 2 5 3 6" xfId="11373"/>
    <cellStyle name="20% - Accent5 2 5 3 6 2" xfId="33313"/>
    <cellStyle name="20% - Accent5 2 5 3 7" xfId="17156"/>
    <cellStyle name="20% - Accent5 2 5 3 7 2" xfId="39095"/>
    <cellStyle name="20% - Accent5 2 5 3 8" xfId="22938"/>
    <cellStyle name="20% - Accent5 2 5 4" xfId="1944"/>
    <cellStyle name="20% - Accent5 2 5 4 2" xfId="6539"/>
    <cellStyle name="20% - Accent5 2 5 4 2 2" xfId="15212"/>
    <cellStyle name="20% - Accent5 2 5 4 2 2 2" xfId="37152"/>
    <cellStyle name="20% - Accent5 2 5 4 2 3" xfId="20995"/>
    <cellStyle name="20% - Accent5 2 5 4 2 3 2" xfId="42934"/>
    <cellStyle name="20% - Accent5 2 5 4 2 4" xfId="28479"/>
    <cellStyle name="20% - Accent5 2 5 4 3" xfId="9430"/>
    <cellStyle name="20% - Accent5 2 5 4 3 2" xfId="31370"/>
    <cellStyle name="20% - Accent5 2 5 4 4" xfId="3647"/>
    <cellStyle name="20% - Accent5 2 5 4 4 2" xfId="25588"/>
    <cellStyle name="20% - Accent5 2 5 4 5" xfId="12321"/>
    <cellStyle name="20% - Accent5 2 5 4 5 2" xfId="34261"/>
    <cellStyle name="20% - Accent5 2 5 4 6" xfId="18104"/>
    <cellStyle name="20% - Accent5 2 5 4 6 2" xfId="40043"/>
    <cellStyle name="20% - Accent5 2 5 4 7" xfId="23886"/>
    <cellStyle name="20% - Accent5 2 5 5" xfId="1457"/>
    <cellStyle name="20% - Accent5 2 5 5 2" xfId="8943"/>
    <cellStyle name="20% - Accent5 2 5 5 2 2" xfId="14725"/>
    <cellStyle name="20% - Accent5 2 5 5 2 2 2" xfId="36665"/>
    <cellStyle name="20% - Accent5 2 5 5 2 3" xfId="20508"/>
    <cellStyle name="20% - Accent5 2 5 5 2 3 2" xfId="42447"/>
    <cellStyle name="20% - Accent5 2 5 5 2 4" xfId="30883"/>
    <cellStyle name="20% - Accent5 2 5 5 3" xfId="6052"/>
    <cellStyle name="20% - Accent5 2 5 5 3 2" xfId="27992"/>
    <cellStyle name="20% - Accent5 2 5 5 4" xfId="11834"/>
    <cellStyle name="20% - Accent5 2 5 5 4 2" xfId="33774"/>
    <cellStyle name="20% - Accent5 2 5 5 5" xfId="17617"/>
    <cellStyle name="20% - Accent5 2 5 5 5 2" xfId="39556"/>
    <cellStyle name="20% - Accent5 2 5 5 6" xfId="23399"/>
    <cellStyle name="20% - Accent5 2 5 6" xfId="4836"/>
    <cellStyle name="20% - Accent5 2 5 6 2" xfId="13510"/>
    <cellStyle name="20% - Accent5 2 5 6 2 2" xfId="35450"/>
    <cellStyle name="20% - Accent5 2 5 6 3" xfId="19293"/>
    <cellStyle name="20% - Accent5 2 5 6 3 2" xfId="41232"/>
    <cellStyle name="20% - Accent5 2 5 6 4" xfId="26777"/>
    <cellStyle name="20% - Accent5 2 5 7" xfId="7728"/>
    <cellStyle name="20% - Accent5 2 5 7 2" xfId="29668"/>
    <cellStyle name="20% - Accent5 2 5 8" xfId="3160"/>
    <cellStyle name="20% - Accent5 2 5 8 2" xfId="25101"/>
    <cellStyle name="20% - Accent5 2 5 9" xfId="10619"/>
    <cellStyle name="20% - Accent5 2 5 9 2" xfId="32559"/>
    <cellStyle name="20% - Accent5 2 6" xfId="209"/>
    <cellStyle name="20% - Accent5 2 6 10" xfId="16404"/>
    <cellStyle name="20% - Accent5 2 6 10 2" xfId="38343"/>
    <cellStyle name="20% - Accent5 2 6 11" xfId="22186"/>
    <cellStyle name="20% - Accent5 2 6 2" xfId="210"/>
    <cellStyle name="20% - Accent5 2 6 2 2" xfId="1947"/>
    <cellStyle name="20% - Accent5 2 6 2 2 2" xfId="9433"/>
    <cellStyle name="20% - Accent5 2 6 2 2 2 2" xfId="15215"/>
    <cellStyle name="20% - Accent5 2 6 2 2 2 2 2" xfId="37155"/>
    <cellStyle name="20% - Accent5 2 6 2 2 2 3" xfId="20998"/>
    <cellStyle name="20% - Accent5 2 6 2 2 2 3 2" xfId="42937"/>
    <cellStyle name="20% - Accent5 2 6 2 2 2 4" xfId="31373"/>
    <cellStyle name="20% - Accent5 2 6 2 2 3" xfId="6542"/>
    <cellStyle name="20% - Accent5 2 6 2 2 3 2" xfId="28482"/>
    <cellStyle name="20% - Accent5 2 6 2 2 4" xfId="12324"/>
    <cellStyle name="20% - Accent5 2 6 2 2 4 2" xfId="34264"/>
    <cellStyle name="20% - Accent5 2 6 2 2 5" xfId="18107"/>
    <cellStyle name="20% - Accent5 2 6 2 2 5 2" xfId="40046"/>
    <cellStyle name="20% - Accent5 2 6 2 2 6" xfId="23889"/>
    <cellStyle name="20% - Accent5 2 6 2 3" xfId="4839"/>
    <cellStyle name="20% - Accent5 2 6 2 3 2" xfId="13513"/>
    <cellStyle name="20% - Accent5 2 6 2 3 2 2" xfId="35453"/>
    <cellStyle name="20% - Accent5 2 6 2 3 3" xfId="19296"/>
    <cellStyle name="20% - Accent5 2 6 2 3 3 2" xfId="41235"/>
    <cellStyle name="20% - Accent5 2 6 2 3 4" xfId="26780"/>
    <cellStyle name="20% - Accent5 2 6 2 4" xfId="7731"/>
    <cellStyle name="20% - Accent5 2 6 2 4 2" xfId="29671"/>
    <cellStyle name="20% - Accent5 2 6 2 5" xfId="3650"/>
    <cellStyle name="20% - Accent5 2 6 2 5 2" xfId="25591"/>
    <cellStyle name="20% - Accent5 2 6 2 6" xfId="10622"/>
    <cellStyle name="20% - Accent5 2 6 2 6 2" xfId="32562"/>
    <cellStyle name="20% - Accent5 2 6 2 7" xfId="16405"/>
    <cellStyle name="20% - Accent5 2 6 2 7 2" xfId="38344"/>
    <cellStyle name="20% - Accent5 2 6 2 8" xfId="22187"/>
    <cellStyle name="20% - Accent5 2 6 3" xfId="995"/>
    <cellStyle name="20% - Accent5 2 6 3 2" xfId="2699"/>
    <cellStyle name="20% - Accent5 2 6 3 2 2" xfId="10185"/>
    <cellStyle name="20% - Accent5 2 6 3 2 2 2" xfId="15967"/>
    <cellStyle name="20% - Accent5 2 6 3 2 2 2 2" xfId="37907"/>
    <cellStyle name="20% - Accent5 2 6 3 2 2 3" xfId="21750"/>
    <cellStyle name="20% - Accent5 2 6 3 2 2 3 2" xfId="43689"/>
    <cellStyle name="20% - Accent5 2 6 3 2 2 4" xfId="32125"/>
    <cellStyle name="20% - Accent5 2 6 3 2 3" xfId="7294"/>
    <cellStyle name="20% - Accent5 2 6 3 2 3 2" xfId="29234"/>
    <cellStyle name="20% - Accent5 2 6 3 2 4" xfId="13076"/>
    <cellStyle name="20% - Accent5 2 6 3 2 4 2" xfId="35016"/>
    <cellStyle name="20% - Accent5 2 6 3 2 5" xfId="18859"/>
    <cellStyle name="20% - Accent5 2 6 3 2 5 2" xfId="40798"/>
    <cellStyle name="20% - Accent5 2 6 3 2 6" xfId="24641"/>
    <cellStyle name="20% - Accent5 2 6 3 3" xfId="5591"/>
    <cellStyle name="20% - Accent5 2 6 3 3 2" xfId="14265"/>
    <cellStyle name="20% - Accent5 2 6 3 3 2 2" xfId="36205"/>
    <cellStyle name="20% - Accent5 2 6 3 3 3" xfId="20048"/>
    <cellStyle name="20% - Accent5 2 6 3 3 3 2" xfId="41987"/>
    <cellStyle name="20% - Accent5 2 6 3 3 4" xfId="27532"/>
    <cellStyle name="20% - Accent5 2 6 3 4" xfId="8483"/>
    <cellStyle name="20% - Accent5 2 6 3 4 2" xfId="30423"/>
    <cellStyle name="20% - Accent5 2 6 3 5" xfId="4402"/>
    <cellStyle name="20% - Accent5 2 6 3 5 2" xfId="26343"/>
    <cellStyle name="20% - Accent5 2 6 3 6" xfId="11374"/>
    <cellStyle name="20% - Accent5 2 6 3 6 2" xfId="33314"/>
    <cellStyle name="20% - Accent5 2 6 3 7" xfId="17157"/>
    <cellStyle name="20% - Accent5 2 6 3 7 2" xfId="39096"/>
    <cellStyle name="20% - Accent5 2 6 3 8" xfId="22939"/>
    <cellStyle name="20% - Accent5 2 6 4" xfId="1946"/>
    <cellStyle name="20% - Accent5 2 6 4 2" xfId="6541"/>
    <cellStyle name="20% - Accent5 2 6 4 2 2" xfId="15214"/>
    <cellStyle name="20% - Accent5 2 6 4 2 2 2" xfId="37154"/>
    <cellStyle name="20% - Accent5 2 6 4 2 3" xfId="20997"/>
    <cellStyle name="20% - Accent5 2 6 4 2 3 2" xfId="42936"/>
    <cellStyle name="20% - Accent5 2 6 4 2 4" xfId="28481"/>
    <cellStyle name="20% - Accent5 2 6 4 3" xfId="9432"/>
    <cellStyle name="20% - Accent5 2 6 4 3 2" xfId="31372"/>
    <cellStyle name="20% - Accent5 2 6 4 4" xfId="3649"/>
    <cellStyle name="20% - Accent5 2 6 4 4 2" xfId="25590"/>
    <cellStyle name="20% - Accent5 2 6 4 5" xfId="12323"/>
    <cellStyle name="20% - Accent5 2 6 4 5 2" xfId="34263"/>
    <cellStyle name="20% - Accent5 2 6 4 6" xfId="18106"/>
    <cellStyle name="20% - Accent5 2 6 4 6 2" xfId="40045"/>
    <cellStyle name="20% - Accent5 2 6 4 7" xfId="23888"/>
    <cellStyle name="20% - Accent5 2 6 5" xfId="1458"/>
    <cellStyle name="20% - Accent5 2 6 5 2" xfId="8944"/>
    <cellStyle name="20% - Accent5 2 6 5 2 2" xfId="14726"/>
    <cellStyle name="20% - Accent5 2 6 5 2 2 2" xfId="36666"/>
    <cellStyle name="20% - Accent5 2 6 5 2 3" xfId="20509"/>
    <cellStyle name="20% - Accent5 2 6 5 2 3 2" xfId="42448"/>
    <cellStyle name="20% - Accent5 2 6 5 2 4" xfId="30884"/>
    <cellStyle name="20% - Accent5 2 6 5 3" xfId="6053"/>
    <cellStyle name="20% - Accent5 2 6 5 3 2" xfId="27993"/>
    <cellStyle name="20% - Accent5 2 6 5 4" xfId="11835"/>
    <cellStyle name="20% - Accent5 2 6 5 4 2" xfId="33775"/>
    <cellStyle name="20% - Accent5 2 6 5 5" xfId="17618"/>
    <cellStyle name="20% - Accent5 2 6 5 5 2" xfId="39557"/>
    <cellStyle name="20% - Accent5 2 6 5 6" xfId="23400"/>
    <cellStyle name="20% - Accent5 2 6 6" xfId="4838"/>
    <cellStyle name="20% - Accent5 2 6 6 2" xfId="13512"/>
    <cellStyle name="20% - Accent5 2 6 6 2 2" xfId="35452"/>
    <cellStyle name="20% - Accent5 2 6 6 3" xfId="19295"/>
    <cellStyle name="20% - Accent5 2 6 6 3 2" xfId="41234"/>
    <cellStyle name="20% - Accent5 2 6 6 4" xfId="26779"/>
    <cellStyle name="20% - Accent5 2 6 7" xfId="7730"/>
    <cellStyle name="20% - Accent5 2 6 7 2" xfId="29670"/>
    <cellStyle name="20% - Accent5 2 6 8" xfId="3161"/>
    <cellStyle name="20% - Accent5 2 6 8 2" xfId="25102"/>
    <cellStyle name="20% - Accent5 2 6 9" xfId="10621"/>
    <cellStyle name="20% - Accent5 2 6 9 2" xfId="32561"/>
    <cellStyle name="20% - Accent5 2 7" xfId="211"/>
    <cellStyle name="20% - Accent5 2 7 2" xfId="1948"/>
    <cellStyle name="20% - Accent5 2 7 2 2" xfId="6543"/>
    <cellStyle name="20% - Accent5 2 7 2 2 2" xfId="15216"/>
    <cellStyle name="20% - Accent5 2 7 2 2 2 2" xfId="37156"/>
    <cellStyle name="20% - Accent5 2 7 2 2 3" xfId="20999"/>
    <cellStyle name="20% - Accent5 2 7 2 2 3 2" xfId="42938"/>
    <cellStyle name="20% - Accent5 2 7 2 2 4" xfId="28483"/>
    <cellStyle name="20% - Accent5 2 7 2 3" xfId="9434"/>
    <cellStyle name="20% - Accent5 2 7 2 3 2" xfId="31374"/>
    <cellStyle name="20% - Accent5 2 7 2 4" xfId="3651"/>
    <cellStyle name="20% - Accent5 2 7 2 4 2" xfId="25592"/>
    <cellStyle name="20% - Accent5 2 7 2 5" xfId="12325"/>
    <cellStyle name="20% - Accent5 2 7 2 5 2" xfId="34265"/>
    <cellStyle name="20% - Accent5 2 7 2 6" xfId="18108"/>
    <cellStyle name="20% - Accent5 2 7 2 6 2" xfId="40047"/>
    <cellStyle name="20% - Accent5 2 7 2 7" xfId="23890"/>
    <cellStyle name="20% - Accent5 2 7 3" xfId="1439"/>
    <cellStyle name="20% - Accent5 2 7 3 2" xfId="8925"/>
    <cellStyle name="20% - Accent5 2 7 3 2 2" xfId="14707"/>
    <cellStyle name="20% - Accent5 2 7 3 2 2 2" xfId="36647"/>
    <cellStyle name="20% - Accent5 2 7 3 2 3" xfId="20490"/>
    <cellStyle name="20% - Accent5 2 7 3 2 3 2" xfId="42429"/>
    <cellStyle name="20% - Accent5 2 7 3 2 4" xfId="30865"/>
    <cellStyle name="20% - Accent5 2 7 3 3" xfId="6034"/>
    <cellStyle name="20% - Accent5 2 7 3 3 2" xfId="27974"/>
    <cellStyle name="20% - Accent5 2 7 3 4" xfId="11816"/>
    <cellStyle name="20% - Accent5 2 7 3 4 2" xfId="33756"/>
    <cellStyle name="20% - Accent5 2 7 3 5" xfId="17599"/>
    <cellStyle name="20% - Accent5 2 7 3 5 2" xfId="39538"/>
    <cellStyle name="20% - Accent5 2 7 3 6" xfId="23381"/>
    <cellStyle name="20% - Accent5 2 7 4" xfId="4840"/>
    <cellStyle name="20% - Accent5 2 7 4 2" xfId="13514"/>
    <cellStyle name="20% - Accent5 2 7 4 2 2" xfId="35454"/>
    <cellStyle name="20% - Accent5 2 7 4 3" xfId="19297"/>
    <cellStyle name="20% - Accent5 2 7 4 3 2" xfId="41236"/>
    <cellStyle name="20% - Accent5 2 7 4 4" xfId="26781"/>
    <cellStyle name="20% - Accent5 2 7 5" xfId="7732"/>
    <cellStyle name="20% - Accent5 2 7 5 2" xfId="29672"/>
    <cellStyle name="20% - Accent5 2 7 6" xfId="3142"/>
    <cellStyle name="20% - Accent5 2 7 6 2" xfId="25083"/>
    <cellStyle name="20% - Accent5 2 7 7" xfId="10623"/>
    <cellStyle name="20% - Accent5 2 7 7 2" xfId="32563"/>
    <cellStyle name="20% - Accent5 2 7 8" xfId="16406"/>
    <cellStyle name="20% - Accent5 2 7 8 2" xfId="38345"/>
    <cellStyle name="20% - Accent5 2 7 9" xfId="22188"/>
    <cellStyle name="20% - Accent5 2 8" xfId="846"/>
    <cellStyle name="20% - Accent5 2 8 2" xfId="2552"/>
    <cellStyle name="20% - Accent5 2 8 2 2" xfId="10038"/>
    <cellStyle name="20% - Accent5 2 8 2 2 2" xfId="15820"/>
    <cellStyle name="20% - Accent5 2 8 2 2 2 2" xfId="37760"/>
    <cellStyle name="20% - Accent5 2 8 2 2 3" xfId="21603"/>
    <cellStyle name="20% - Accent5 2 8 2 2 3 2" xfId="43542"/>
    <cellStyle name="20% - Accent5 2 8 2 2 4" xfId="31978"/>
    <cellStyle name="20% - Accent5 2 8 2 3" xfId="7147"/>
    <cellStyle name="20% - Accent5 2 8 2 3 2" xfId="29087"/>
    <cellStyle name="20% - Accent5 2 8 2 4" xfId="12929"/>
    <cellStyle name="20% - Accent5 2 8 2 4 2" xfId="34869"/>
    <cellStyle name="20% - Accent5 2 8 2 5" xfId="18712"/>
    <cellStyle name="20% - Accent5 2 8 2 5 2" xfId="40651"/>
    <cellStyle name="20% - Accent5 2 8 2 6" xfId="24494"/>
    <cellStyle name="20% - Accent5 2 8 3" xfId="5444"/>
    <cellStyle name="20% - Accent5 2 8 3 2" xfId="14118"/>
    <cellStyle name="20% - Accent5 2 8 3 2 2" xfId="36058"/>
    <cellStyle name="20% - Accent5 2 8 3 3" xfId="19901"/>
    <cellStyle name="20% - Accent5 2 8 3 3 2" xfId="41840"/>
    <cellStyle name="20% - Accent5 2 8 3 4" xfId="27385"/>
    <cellStyle name="20% - Accent5 2 8 4" xfId="8336"/>
    <cellStyle name="20% - Accent5 2 8 4 2" xfId="30276"/>
    <cellStyle name="20% - Accent5 2 8 5" xfId="4255"/>
    <cellStyle name="20% - Accent5 2 8 5 2" xfId="26196"/>
    <cellStyle name="20% - Accent5 2 8 6" xfId="11227"/>
    <cellStyle name="20% - Accent5 2 8 6 2" xfId="33167"/>
    <cellStyle name="20% - Accent5 2 8 7" xfId="17010"/>
    <cellStyle name="20% - Accent5 2 8 7 2" xfId="38949"/>
    <cellStyle name="20% - Accent5 2 8 8" xfId="22792"/>
    <cellStyle name="20% - Accent5 2 9" xfId="1909"/>
    <cellStyle name="20% - Accent5 2 9 2" xfId="6504"/>
    <cellStyle name="20% - Accent5 2 9 2 2" xfId="15177"/>
    <cellStyle name="20% - Accent5 2 9 2 2 2" xfId="37117"/>
    <cellStyle name="20% - Accent5 2 9 2 3" xfId="20960"/>
    <cellStyle name="20% - Accent5 2 9 2 3 2" xfId="42899"/>
    <cellStyle name="20% - Accent5 2 9 2 4" xfId="28444"/>
    <cellStyle name="20% - Accent5 2 9 3" xfId="9395"/>
    <cellStyle name="20% - Accent5 2 9 3 2" xfId="31335"/>
    <cellStyle name="20% - Accent5 2 9 4" xfId="3612"/>
    <cellStyle name="20% - Accent5 2 9 4 2" xfId="25553"/>
    <cellStyle name="20% - Accent5 2 9 5" xfId="12286"/>
    <cellStyle name="20% - Accent5 2 9 5 2" xfId="34226"/>
    <cellStyle name="20% - Accent5 2 9 6" xfId="18069"/>
    <cellStyle name="20% - Accent5 2 9 6 2" xfId="40008"/>
    <cellStyle name="20% - Accent5 2 9 7" xfId="23851"/>
    <cellStyle name="20% - Accent5 3" xfId="1269"/>
    <cellStyle name="20% - Accent5 3 2" xfId="5865"/>
    <cellStyle name="20% - Accent5 3 2 2" xfId="14538"/>
    <cellStyle name="20% - Accent5 3 2 2 2" xfId="36478"/>
    <cellStyle name="20% - Accent5 3 2 3" xfId="20321"/>
    <cellStyle name="20% - Accent5 3 2 3 2" xfId="42260"/>
    <cellStyle name="20% - Accent5 3 2 4" xfId="27805"/>
    <cellStyle name="20% - Accent5 3 3" xfId="8756"/>
    <cellStyle name="20% - Accent5 3 3 2" xfId="30696"/>
    <cellStyle name="20% - Accent5 3 4" xfId="2973"/>
    <cellStyle name="20% - Accent5 3 4 2" xfId="24914"/>
    <cellStyle name="20% - Accent5 3 5" xfId="11647"/>
    <cellStyle name="20% - Accent5 3 5 2" xfId="33587"/>
    <cellStyle name="20% - Accent5 3 6" xfId="17430"/>
    <cellStyle name="20% - Accent5 3 6 2" xfId="39369"/>
    <cellStyle name="20% - Accent5 3 7" xfId="23212"/>
    <cellStyle name="20% - Accent5 4" xfId="2537"/>
    <cellStyle name="20% - Accent5 4 2" xfId="7132"/>
    <cellStyle name="20% - Accent5 4 2 2" xfId="15805"/>
    <cellStyle name="20% - Accent5 4 2 2 2" xfId="37745"/>
    <cellStyle name="20% - Accent5 4 2 3" xfId="21588"/>
    <cellStyle name="20% - Accent5 4 2 3 2" xfId="43527"/>
    <cellStyle name="20% - Accent5 4 2 4" xfId="29072"/>
    <cellStyle name="20% - Accent5 4 3" xfId="10023"/>
    <cellStyle name="20% - Accent5 4 3 2" xfId="31963"/>
    <cellStyle name="20% - Accent5 4 4" xfId="4240"/>
    <cellStyle name="20% - Accent5 4 4 2" xfId="26181"/>
    <cellStyle name="20% - Accent5 4 5" xfId="12914"/>
    <cellStyle name="20% - Accent5 4 5 2" xfId="34854"/>
    <cellStyle name="20% - Accent5 4 6" xfId="18697"/>
    <cellStyle name="20% - Accent5 4 6 2" xfId="40636"/>
    <cellStyle name="20% - Accent5 4 7" xfId="24479"/>
    <cellStyle name="20% - Accent5 5" xfId="1239"/>
    <cellStyle name="20% - Accent5 5 2" xfId="8726"/>
    <cellStyle name="20% - Accent5 5 2 2" xfId="14508"/>
    <cellStyle name="20% - Accent5 5 2 2 2" xfId="36448"/>
    <cellStyle name="20% - Accent5 5 2 3" xfId="20291"/>
    <cellStyle name="20% - Accent5 5 2 3 2" xfId="42230"/>
    <cellStyle name="20% - Accent5 5 2 4" xfId="30666"/>
    <cellStyle name="20% - Accent5 5 3" xfId="5835"/>
    <cellStyle name="20% - Accent5 5 3 2" xfId="27775"/>
    <cellStyle name="20% - Accent5 5 4" xfId="11617"/>
    <cellStyle name="20% - Accent5 5 4 2" xfId="33557"/>
    <cellStyle name="20% - Accent5 5 5" xfId="17400"/>
    <cellStyle name="20% - Accent5 5 5 2" xfId="39339"/>
    <cellStyle name="20% - Accent5 5 6" xfId="23182"/>
    <cellStyle name="20% - Accent5 6" xfId="5429"/>
    <cellStyle name="20% - Accent5 6 2" xfId="14103"/>
    <cellStyle name="20% - Accent5 6 2 2" xfId="36043"/>
    <cellStyle name="20% - Accent5 6 3" xfId="19886"/>
    <cellStyle name="20% - Accent5 6 3 2" xfId="41825"/>
    <cellStyle name="20% - Accent5 6 4" xfId="27370"/>
    <cellStyle name="20% - Accent5 7" xfId="8321"/>
    <cellStyle name="20% - Accent5 7 2" xfId="30261"/>
    <cellStyle name="20% - Accent5 8" xfId="2943"/>
    <cellStyle name="20% - Accent5 8 2" xfId="24884"/>
    <cellStyle name="20% - Accent5 9" xfId="11212"/>
    <cellStyle name="20% - Accent5 9 2" xfId="33152"/>
    <cellStyle name="20% - Accent6" xfId="831" builtinId="50" customBuiltin="1"/>
    <cellStyle name="20% - Accent6 10" xfId="16997"/>
    <cellStyle name="20% - Accent6 10 2" xfId="38936"/>
    <cellStyle name="20% - Accent6 11" xfId="22779"/>
    <cellStyle name="20% - Accent6 2" xfId="212"/>
    <cellStyle name="20% - Accent6 2 10" xfId="1252"/>
    <cellStyle name="20% - Accent6 2 10 2" xfId="8739"/>
    <cellStyle name="20% - Accent6 2 10 2 2" xfId="14521"/>
    <cellStyle name="20% - Accent6 2 10 2 2 2" xfId="36461"/>
    <cellStyle name="20% - Accent6 2 10 2 3" xfId="20304"/>
    <cellStyle name="20% - Accent6 2 10 2 3 2" xfId="42243"/>
    <cellStyle name="20% - Accent6 2 10 2 4" xfId="30679"/>
    <cellStyle name="20% - Accent6 2 10 3" xfId="5848"/>
    <cellStyle name="20% - Accent6 2 10 3 2" xfId="27788"/>
    <cellStyle name="20% - Accent6 2 10 4" xfId="11630"/>
    <cellStyle name="20% - Accent6 2 10 4 2" xfId="33570"/>
    <cellStyle name="20% - Accent6 2 10 5" xfId="17413"/>
    <cellStyle name="20% - Accent6 2 10 5 2" xfId="39352"/>
    <cellStyle name="20% - Accent6 2 10 6" xfId="23195"/>
    <cellStyle name="20% - Accent6 2 11" xfId="4841"/>
    <cellStyle name="20% - Accent6 2 11 2" xfId="13515"/>
    <cellStyle name="20% - Accent6 2 11 2 2" xfId="35455"/>
    <cellStyle name="20% - Accent6 2 11 3" xfId="19298"/>
    <cellStyle name="20% - Accent6 2 11 3 2" xfId="41237"/>
    <cellStyle name="20% - Accent6 2 11 4" xfId="26782"/>
    <cellStyle name="20% - Accent6 2 12" xfId="7733"/>
    <cellStyle name="20% - Accent6 2 12 2" xfId="29673"/>
    <cellStyle name="20% - Accent6 2 13" xfId="2956"/>
    <cellStyle name="20% - Accent6 2 13 2" xfId="24897"/>
    <cellStyle name="20% - Accent6 2 14" xfId="10624"/>
    <cellStyle name="20% - Accent6 2 14 2" xfId="32564"/>
    <cellStyle name="20% - Accent6 2 15" xfId="16407"/>
    <cellStyle name="20% - Accent6 2 15 2" xfId="38346"/>
    <cellStyle name="20% - Accent6 2 16" xfId="22189"/>
    <cellStyle name="20% - Accent6 2 2" xfId="213"/>
    <cellStyle name="20% - Accent6 2 2 10" xfId="4842"/>
    <cellStyle name="20% - Accent6 2 2 10 2" xfId="13516"/>
    <cellStyle name="20% - Accent6 2 2 10 2 2" xfId="35456"/>
    <cellStyle name="20% - Accent6 2 2 10 3" xfId="19299"/>
    <cellStyle name="20% - Accent6 2 2 10 3 2" xfId="41238"/>
    <cellStyle name="20% - Accent6 2 2 10 4" xfId="26783"/>
    <cellStyle name="20% - Accent6 2 2 11" xfId="7734"/>
    <cellStyle name="20% - Accent6 2 2 11 2" xfId="29674"/>
    <cellStyle name="20% - Accent6 2 2 12" xfId="3005"/>
    <cellStyle name="20% - Accent6 2 2 12 2" xfId="24946"/>
    <cellStyle name="20% - Accent6 2 2 13" xfId="10625"/>
    <cellStyle name="20% - Accent6 2 2 13 2" xfId="32565"/>
    <cellStyle name="20% - Accent6 2 2 14" xfId="16408"/>
    <cellStyle name="20% - Accent6 2 2 14 2" xfId="38347"/>
    <cellStyle name="20% - Accent6 2 2 15" xfId="22190"/>
    <cellStyle name="20% - Accent6 2 2 2" xfId="214"/>
    <cellStyle name="20% - Accent6 2 2 2 10" xfId="7735"/>
    <cellStyle name="20% - Accent6 2 2 2 10 2" xfId="29675"/>
    <cellStyle name="20% - Accent6 2 2 2 11" xfId="3006"/>
    <cellStyle name="20% - Accent6 2 2 2 11 2" xfId="24947"/>
    <cellStyle name="20% - Accent6 2 2 2 12" xfId="10626"/>
    <cellStyle name="20% - Accent6 2 2 2 12 2" xfId="32566"/>
    <cellStyle name="20% - Accent6 2 2 2 13" xfId="16409"/>
    <cellStyle name="20% - Accent6 2 2 2 13 2" xfId="38348"/>
    <cellStyle name="20% - Accent6 2 2 2 14" xfId="22191"/>
    <cellStyle name="20% - Accent6 2 2 2 2" xfId="215"/>
    <cellStyle name="20% - Accent6 2 2 2 2 10" xfId="10627"/>
    <cellStyle name="20% - Accent6 2 2 2 2 10 2" xfId="32567"/>
    <cellStyle name="20% - Accent6 2 2 2 2 11" xfId="16410"/>
    <cellStyle name="20% - Accent6 2 2 2 2 11 2" xfId="38349"/>
    <cellStyle name="20% - Accent6 2 2 2 2 12" xfId="22192"/>
    <cellStyle name="20% - Accent6 2 2 2 2 2" xfId="216"/>
    <cellStyle name="20% - Accent6 2 2 2 2 2 10" xfId="16411"/>
    <cellStyle name="20% - Accent6 2 2 2 2 2 10 2" xfId="38350"/>
    <cellStyle name="20% - Accent6 2 2 2 2 2 11" xfId="22193"/>
    <cellStyle name="20% - Accent6 2 2 2 2 2 2" xfId="217"/>
    <cellStyle name="20% - Accent6 2 2 2 2 2 2 2" xfId="1954"/>
    <cellStyle name="20% - Accent6 2 2 2 2 2 2 2 2" xfId="9440"/>
    <cellStyle name="20% - Accent6 2 2 2 2 2 2 2 2 2" xfId="15222"/>
    <cellStyle name="20% - Accent6 2 2 2 2 2 2 2 2 2 2" xfId="37162"/>
    <cellStyle name="20% - Accent6 2 2 2 2 2 2 2 2 3" xfId="21005"/>
    <cellStyle name="20% - Accent6 2 2 2 2 2 2 2 2 3 2" xfId="42944"/>
    <cellStyle name="20% - Accent6 2 2 2 2 2 2 2 2 4" xfId="31380"/>
    <cellStyle name="20% - Accent6 2 2 2 2 2 2 2 3" xfId="6549"/>
    <cellStyle name="20% - Accent6 2 2 2 2 2 2 2 3 2" xfId="28489"/>
    <cellStyle name="20% - Accent6 2 2 2 2 2 2 2 4" xfId="12331"/>
    <cellStyle name="20% - Accent6 2 2 2 2 2 2 2 4 2" xfId="34271"/>
    <cellStyle name="20% - Accent6 2 2 2 2 2 2 2 5" xfId="18114"/>
    <cellStyle name="20% - Accent6 2 2 2 2 2 2 2 5 2" xfId="40053"/>
    <cellStyle name="20% - Accent6 2 2 2 2 2 2 2 6" xfId="23896"/>
    <cellStyle name="20% - Accent6 2 2 2 2 2 2 3" xfId="4846"/>
    <cellStyle name="20% - Accent6 2 2 2 2 2 2 3 2" xfId="13520"/>
    <cellStyle name="20% - Accent6 2 2 2 2 2 2 3 2 2" xfId="35460"/>
    <cellStyle name="20% - Accent6 2 2 2 2 2 2 3 3" xfId="19303"/>
    <cellStyle name="20% - Accent6 2 2 2 2 2 2 3 3 2" xfId="41242"/>
    <cellStyle name="20% - Accent6 2 2 2 2 2 2 3 4" xfId="26787"/>
    <cellStyle name="20% - Accent6 2 2 2 2 2 2 4" xfId="7738"/>
    <cellStyle name="20% - Accent6 2 2 2 2 2 2 4 2" xfId="29678"/>
    <cellStyle name="20% - Accent6 2 2 2 2 2 2 5" xfId="3657"/>
    <cellStyle name="20% - Accent6 2 2 2 2 2 2 5 2" xfId="25598"/>
    <cellStyle name="20% - Accent6 2 2 2 2 2 2 6" xfId="10629"/>
    <cellStyle name="20% - Accent6 2 2 2 2 2 2 6 2" xfId="32569"/>
    <cellStyle name="20% - Accent6 2 2 2 2 2 2 7" xfId="16412"/>
    <cellStyle name="20% - Accent6 2 2 2 2 2 2 7 2" xfId="38351"/>
    <cellStyle name="20% - Accent6 2 2 2 2 2 2 8" xfId="22194"/>
    <cellStyle name="20% - Accent6 2 2 2 2 2 3" xfId="997"/>
    <cellStyle name="20% - Accent6 2 2 2 2 2 3 2" xfId="2701"/>
    <cellStyle name="20% - Accent6 2 2 2 2 2 3 2 2" xfId="10187"/>
    <cellStyle name="20% - Accent6 2 2 2 2 2 3 2 2 2" xfId="15969"/>
    <cellStyle name="20% - Accent6 2 2 2 2 2 3 2 2 2 2" xfId="37909"/>
    <cellStyle name="20% - Accent6 2 2 2 2 2 3 2 2 3" xfId="21752"/>
    <cellStyle name="20% - Accent6 2 2 2 2 2 3 2 2 3 2" xfId="43691"/>
    <cellStyle name="20% - Accent6 2 2 2 2 2 3 2 2 4" xfId="32127"/>
    <cellStyle name="20% - Accent6 2 2 2 2 2 3 2 3" xfId="7296"/>
    <cellStyle name="20% - Accent6 2 2 2 2 2 3 2 3 2" xfId="29236"/>
    <cellStyle name="20% - Accent6 2 2 2 2 2 3 2 4" xfId="13078"/>
    <cellStyle name="20% - Accent6 2 2 2 2 2 3 2 4 2" xfId="35018"/>
    <cellStyle name="20% - Accent6 2 2 2 2 2 3 2 5" xfId="18861"/>
    <cellStyle name="20% - Accent6 2 2 2 2 2 3 2 5 2" xfId="40800"/>
    <cellStyle name="20% - Accent6 2 2 2 2 2 3 2 6" xfId="24643"/>
    <cellStyle name="20% - Accent6 2 2 2 2 2 3 3" xfId="5593"/>
    <cellStyle name="20% - Accent6 2 2 2 2 2 3 3 2" xfId="14267"/>
    <cellStyle name="20% - Accent6 2 2 2 2 2 3 3 2 2" xfId="36207"/>
    <cellStyle name="20% - Accent6 2 2 2 2 2 3 3 3" xfId="20050"/>
    <cellStyle name="20% - Accent6 2 2 2 2 2 3 3 3 2" xfId="41989"/>
    <cellStyle name="20% - Accent6 2 2 2 2 2 3 3 4" xfId="27534"/>
    <cellStyle name="20% - Accent6 2 2 2 2 2 3 4" xfId="8485"/>
    <cellStyle name="20% - Accent6 2 2 2 2 2 3 4 2" xfId="30425"/>
    <cellStyle name="20% - Accent6 2 2 2 2 2 3 5" xfId="4404"/>
    <cellStyle name="20% - Accent6 2 2 2 2 2 3 5 2" xfId="26345"/>
    <cellStyle name="20% - Accent6 2 2 2 2 2 3 6" xfId="11376"/>
    <cellStyle name="20% - Accent6 2 2 2 2 2 3 6 2" xfId="33316"/>
    <cellStyle name="20% - Accent6 2 2 2 2 2 3 7" xfId="17159"/>
    <cellStyle name="20% - Accent6 2 2 2 2 2 3 7 2" xfId="39098"/>
    <cellStyle name="20% - Accent6 2 2 2 2 2 3 8" xfId="22941"/>
    <cellStyle name="20% - Accent6 2 2 2 2 2 4" xfId="1953"/>
    <cellStyle name="20% - Accent6 2 2 2 2 2 4 2" xfId="6548"/>
    <cellStyle name="20% - Accent6 2 2 2 2 2 4 2 2" xfId="15221"/>
    <cellStyle name="20% - Accent6 2 2 2 2 2 4 2 2 2" xfId="37161"/>
    <cellStyle name="20% - Accent6 2 2 2 2 2 4 2 3" xfId="21004"/>
    <cellStyle name="20% - Accent6 2 2 2 2 2 4 2 3 2" xfId="42943"/>
    <cellStyle name="20% - Accent6 2 2 2 2 2 4 2 4" xfId="28488"/>
    <cellStyle name="20% - Accent6 2 2 2 2 2 4 3" xfId="9439"/>
    <cellStyle name="20% - Accent6 2 2 2 2 2 4 3 2" xfId="31379"/>
    <cellStyle name="20% - Accent6 2 2 2 2 2 4 4" xfId="3656"/>
    <cellStyle name="20% - Accent6 2 2 2 2 2 4 4 2" xfId="25597"/>
    <cellStyle name="20% - Accent6 2 2 2 2 2 4 5" xfId="12330"/>
    <cellStyle name="20% - Accent6 2 2 2 2 2 4 5 2" xfId="34270"/>
    <cellStyle name="20% - Accent6 2 2 2 2 2 4 6" xfId="18113"/>
    <cellStyle name="20% - Accent6 2 2 2 2 2 4 6 2" xfId="40052"/>
    <cellStyle name="20% - Accent6 2 2 2 2 2 4 7" xfId="23895"/>
    <cellStyle name="20% - Accent6 2 2 2 2 2 5" xfId="1463"/>
    <cellStyle name="20% - Accent6 2 2 2 2 2 5 2" xfId="8949"/>
    <cellStyle name="20% - Accent6 2 2 2 2 2 5 2 2" xfId="14731"/>
    <cellStyle name="20% - Accent6 2 2 2 2 2 5 2 2 2" xfId="36671"/>
    <cellStyle name="20% - Accent6 2 2 2 2 2 5 2 3" xfId="20514"/>
    <cellStyle name="20% - Accent6 2 2 2 2 2 5 2 3 2" xfId="42453"/>
    <cellStyle name="20% - Accent6 2 2 2 2 2 5 2 4" xfId="30889"/>
    <cellStyle name="20% - Accent6 2 2 2 2 2 5 3" xfId="6058"/>
    <cellStyle name="20% - Accent6 2 2 2 2 2 5 3 2" xfId="27998"/>
    <cellStyle name="20% - Accent6 2 2 2 2 2 5 4" xfId="11840"/>
    <cellStyle name="20% - Accent6 2 2 2 2 2 5 4 2" xfId="33780"/>
    <cellStyle name="20% - Accent6 2 2 2 2 2 5 5" xfId="17623"/>
    <cellStyle name="20% - Accent6 2 2 2 2 2 5 5 2" xfId="39562"/>
    <cellStyle name="20% - Accent6 2 2 2 2 2 5 6" xfId="23405"/>
    <cellStyle name="20% - Accent6 2 2 2 2 2 6" xfId="4845"/>
    <cellStyle name="20% - Accent6 2 2 2 2 2 6 2" xfId="13519"/>
    <cellStyle name="20% - Accent6 2 2 2 2 2 6 2 2" xfId="35459"/>
    <cellStyle name="20% - Accent6 2 2 2 2 2 6 3" xfId="19302"/>
    <cellStyle name="20% - Accent6 2 2 2 2 2 6 3 2" xfId="41241"/>
    <cellStyle name="20% - Accent6 2 2 2 2 2 6 4" xfId="26786"/>
    <cellStyle name="20% - Accent6 2 2 2 2 2 7" xfId="7737"/>
    <cellStyle name="20% - Accent6 2 2 2 2 2 7 2" xfId="29677"/>
    <cellStyle name="20% - Accent6 2 2 2 2 2 8" xfId="3166"/>
    <cellStyle name="20% - Accent6 2 2 2 2 2 8 2" xfId="25107"/>
    <cellStyle name="20% - Accent6 2 2 2 2 2 9" xfId="10628"/>
    <cellStyle name="20% - Accent6 2 2 2 2 2 9 2" xfId="32568"/>
    <cellStyle name="20% - Accent6 2 2 2 2 3" xfId="218"/>
    <cellStyle name="20% - Accent6 2 2 2 2 3 2" xfId="1955"/>
    <cellStyle name="20% - Accent6 2 2 2 2 3 2 2" xfId="9441"/>
    <cellStyle name="20% - Accent6 2 2 2 2 3 2 2 2" xfId="15223"/>
    <cellStyle name="20% - Accent6 2 2 2 2 3 2 2 2 2" xfId="37163"/>
    <cellStyle name="20% - Accent6 2 2 2 2 3 2 2 3" xfId="21006"/>
    <cellStyle name="20% - Accent6 2 2 2 2 3 2 2 3 2" xfId="42945"/>
    <cellStyle name="20% - Accent6 2 2 2 2 3 2 2 4" xfId="31381"/>
    <cellStyle name="20% - Accent6 2 2 2 2 3 2 3" xfId="6550"/>
    <cellStyle name="20% - Accent6 2 2 2 2 3 2 3 2" xfId="28490"/>
    <cellStyle name="20% - Accent6 2 2 2 2 3 2 4" xfId="12332"/>
    <cellStyle name="20% - Accent6 2 2 2 2 3 2 4 2" xfId="34272"/>
    <cellStyle name="20% - Accent6 2 2 2 2 3 2 5" xfId="18115"/>
    <cellStyle name="20% - Accent6 2 2 2 2 3 2 5 2" xfId="40054"/>
    <cellStyle name="20% - Accent6 2 2 2 2 3 2 6" xfId="23897"/>
    <cellStyle name="20% - Accent6 2 2 2 2 3 3" xfId="4847"/>
    <cellStyle name="20% - Accent6 2 2 2 2 3 3 2" xfId="13521"/>
    <cellStyle name="20% - Accent6 2 2 2 2 3 3 2 2" xfId="35461"/>
    <cellStyle name="20% - Accent6 2 2 2 2 3 3 3" xfId="19304"/>
    <cellStyle name="20% - Accent6 2 2 2 2 3 3 3 2" xfId="41243"/>
    <cellStyle name="20% - Accent6 2 2 2 2 3 3 4" xfId="26788"/>
    <cellStyle name="20% - Accent6 2 2 2 2 3 4" xfId="7739"/>
    <cellStyle name="20% - Accent6 2 2 2 2 3 4 2" xfId="29679"/>
    <cellStyle name="20% - Accent6 2 2 2 2 3 5" xfId="3658"/>
    <cellStyle name="20% - Accent6 2 2 2 2 3 5 2" xfId="25599"/>
    <cellStyle name="20% - Accent6 2 2 2 2 3 6" xfId="10630"/>
    <cellStyle name="20% - Accent6 2 2 2 2 3 6 2" xfId="32570"/>
    <cellStyle name="20% - Accent6 2 2 2 2 3 7" xfId="16413"/>
    <cellStyle name="20% - Accent6 2 2 2 2 3 7 2" xfId="38352"/>
    <cellStyle name="20% - Accent6 2 2 2 2 3 8" xfId="22195"/>
    <cellStyle name="20% - Accent6 2 2 2 2 4" xfId="996"/>
    <cellStyle name="20% - Accent6 2 2 2 2 4 2" xfId="2700"/>
    <cellStyle name="20% - Accent6 2 2 2 2 4 2 2" xfId="10186"/>
    <cellStyle name="20% - Accent6 2 2 2 2 4 2 2 2" xfId="15968"/>
    <cellStyle name="20% - Accent6 2 2 2 2 4 2 2 2 2" xfId="37908"/>
    <cellStyle name="20% - Accent6 2 2 2 2 4 2 2 3" xfId="21751"/>
    <cellStyle name="20% - Accent6 2 2 2 2 4 2 2 3 2" xfId="43690"/>
    <cellStyle name="20% - Accent6 2 2 2 2 4 2 2 4" xfId="32126"/>
    <cellStyle name="20% - Accent6 2 2 2 2 4 2 3" xfId="7295"/>
    <cellStyle name="20% - Accent6 2 2 2 2 4 2 3 2" xfId="29235"/>
    <cellStyle name="20% - Accent6 2 2 2 2 4 2 4" xfId="13077"/>
    <cellStyle name="20% - Accent6 2 2 2 2 4 2 4 2" xfId="35017"/>
    <cellStyle name="20% - Accent6 2 2 2 2 4 2 5" xfId="18860"/>
    <cellStyle name="20% - Accent6 2 2 2 2 4 2 5 2" xfId="40799"/>
    <cellStyle name="20% - Accent6 2 2 2 2 4 2 6" xfId="24642"/>
    <cellStyle name="20% - Accent6 2 2 2 2 4 3" xfId="5592"/>
    <cellStyle name="20% - Accent6 2 2 2 2 4 3 2" xfId="14266"/>
    <cellStyle name="20% - Accent6 2 2 2 2 4 3 2 2" xfId="36206"/>
    <cellStyle name="20% - Accent6 2 2 2 2 4 3 3" xfId="20049"/>
    <cellStyle name="20% - Accent6 2 2 2 2 4 3 3 2" xfId="41988"/>
    <cellStyle name="20% - Accent6 2 2 2 2 4 3 4" xfId="27533"/>
    <cellStyle name="20% - Accent6 2 2 2 2 4 4" xfId="8484"/>
    <cellStyle name="20% - Accent6 2 2 2 2 4 4 2" xfId="30424"/>
    <cellStyle name="20% - Accent6 2 2 2 2 4 5" xfId="4403"/>
    <cellStyle name="20% - Accent6 2 2 2 2 4 5 2" xfId="26344"/>
    <cellStyle name="20% - Accent6 2 2 2 2 4 6" xfId="11375"/>
    <cellStyle name="20% - Accent6 2 2 2 2 4 6 2" xfId="33315"/>
    <cellStyle name="20% - Accent6 2 2 2 2 4 7" xfId="17158"/>
    <cellStyle name="20% - Accent6 2 2 2 2 4 7 2" xfId="39097"/>
    <cellStyle name="20% - Accent6 2 2 2 2 4 8" xfId="22940"/>
    <cellStyle name="20% - Accent6 2 2 2 2 5" xfId="1952"/>
    <cellStyle name="20% - Accent6 2 2 2 2 5 2" xfId="6547"/>
    <cellStyle name="20% - Accent6 2 2 2 2 5 2 2" xfId="15220"/>
    <cellStyle name="20% - Accent6 2 2 2 2 5 2 2 2" xfId="37160"/>
    <cellStyle name="20% - Accent6 2 2 2 2 5 2 3" xfId="21003"/>
    <cellStyle name="20% - Accent6 2 2 2 2 5 2 3 2" xfId="42942"/>
    <cellStyle name="20% - Accent6 2 2 2 2 5 2 4" xfId="28487"/>
    <cellStyle name="20% - Accent6 2 2 2 2 5 3" xfId="9438"/>
    <cellStyle name="20% - Accent6 2 2 2 2 5 3 2" xfId="31378"/>
    <cellStyle name="20% - Accent6 2 2 2 2 5 4" xfId="3655"/>
    <cellStyle name="20% - Accent6 2 2 2 2 5 4 2" xfId="25596"/>
    <cellStyle name="20% - Accent6 2 2 2 2 5 5" xfId="12329"/>
    <cellStyle name="20% - Accent6 2 2 2 2 5 5 2" xfId="34269"/>
    <cellStyle name="20% - Accent6 2 2 2 2 5 6" xfId="18112"/>
    <cellStyle name="20% - Accent6 2 2 2 2 5 6 2" xfId="40051"/>
    <cellStyle name="20% - Accent6 2 2 2 2 5 7" xfId="23894"/>
    <cellStyle name="20% - Accent6 2 2 2 2 6" xfId="1462"/>
    <cellStyle name="20% - Accent6 2 2 2 2 6 2" xfId="8948"/>
    <cellStyle name="20% - Accent6 2 2 2 2 6 2 2" xfId="14730"/>
    <cellStyle name="20% - Accent6 2 2 2 2 6 2 2 2" xfId="36670"/>
    <cellStyle name="20% - Accent6 2 2 2 2 6 2 3" xfId="20513"/>
    <cellStyle name="20% - Accent6 2 2 2 2 6 2 3 2" xfId="42452"/>
    <cellStyle name="20% - Accent6 2 2 2 2 6 2 4" xfId="30888"/>
    <cellStyle name="20% - Accent6 2 2 2 2 6 3" xfId="6057"/>
    <cellStyle name="20% - Accent6 2 2 2 2 6 3 2" xfId="27997"/>
    <cellStyle name="20% - Accent6 2 2 2 2 6 4" xfId="11839"/>
    <cellStyle name="20% - Accent6 2 2 2 2 6 4 2" xfId="33779"/>
    <cellStyle name="20% - Accent6 2 2 2 2 6 5" xfId="17622"/>
    <cellStyle name="20% - Accent6 2 2 2 2 6 5 2" xfId="39561"/>
    <cellStyle name="20% - Accent6 2 2 2 2 6 6" xfId="23404"/>
    <cellStyle name="20% - Accent6 2 2 2 2 7" xfId="4844"/>
    <cellStyle name="20% - Accent6 2 2 2 2 7 2" xfId="13518"/>
    <cellStyle name="20% - Accent6 2 2 2 2 7 2 2" xfId="35458"/>
    <cellStyle name="20% - Accent6 2 2 2 2 7 3" xfId="19301"/>
    <cellStyle name="20% - Accent6 2 2 2 2 7 3 2" xfId="41240"/>
    <cellStyle name="20% - Accent6 2 2 2 2 7 4" xfId="26785"/>
    <cellStyle name="20% - Accent6 2 2 2 2 8" xfId="7736"/>
    <cellStyle name="20% - Accent6 2 2 2 2 8 2" xfId="29676"/>
    <cellStyle name="20% - Accent6 2 2 2 2 9" xfId="3165"/>
    <cellStyle name="20% - Accent6 2 2 2 2 9 2" xfId="25106"/>
    <cellStyle name="20% - Accent6 2 2 2 3" xfId="219"/>
    <cellStyle name="20% - Accent6 2 2 2 3 10" xfId="16414"/>
    <cellStyle name="20% - Accent6 2 2 2 3 10 2" xfId="38353"/>
    <cellStyle name="20% - Accent6 2 2 2 3 11" xfId="22196"/>
    <cellStyle name="20% - Accent6 2 2 2 3 2" xfId="220"/>
    <cellStyle name="20% - Accent6 2 2 2 3 2 2" xfId="1957"/>
    <cellStyle name="20% - Accent6 2 2 2 3 2 2 2" xfId="9443"/>
    <cellStyle name="20% - Accent6 2 2 2 3 2 2 2 2" xfId="15225"/>
    <cellStyle name="20% - Accent6 2 2 2 3 2 2 2 2 2" xfId="37165"/>
    <cellStyle name="20% - Accent6 2 2 2 3 2 2 2 3" xfId="21008"/>
    <cellStyle name="20% - Accent6 2 2 2 3 2 2 2 3 2" xfId="42947"/>
    <cellStyle name="20% - Accent6 2 2 2 3 2 2 2 4" xfId="31383"/>
    <cellStyle name="20% - Accent6 2 2 2 3 2 2 3" xfId="6552"/>
    <cellStyle name="20% - Accent6 2 2 2 3 2 2 3 2" xfId="28492"/>
    <cellStyle name="20% - Accent6 2 2 2 3 2 2 4" xfId="12334"/>
    <cellStyle name="20% - Accent6 2 2 2 3 2 2 4 2" xfId="34274"/>
    <cellStyle name="20% - Accent6 2 2 2 3 2 2 5" xfId="18117"/>
    <cellStyle name="20% - Accent6 2 2 2 3 2 2 5 2" xfId="40056"/>
    <cellStyle name="20% - Accent6 2 2 2 3 2 2 6" xfId="23899"/>
    <cellStyle name="20% - Accent6 2 2 2 3 2 3" xfId="4849"/>
    <cellStyle name="20% - Accent6 2 2 2 3 2 3 2" xfId="13523"/>
    <cellStyle name="20% - Accent6 2 2 2 3 2 3 2 2" xfId="35463"/>
    <cellStyle name="20% - Accent6 2 2 2 3 2 3 3" xfId="19306"/>
    <cellStyle name="20% - Accent6 2 2 2 3 2 3 3 2" xfId="41245"/>
    <cellStyle name="20% - Accent6 2 2 2 3 2 3 4" xfId="26790"/>
    <cellStyle name="20% - Accent6 2 2 2 3 2 4" xfId="7741"/>
    <cellStyle name="20% - Accent6 2 2 2 3 2 4 2" xfId="29681"/>
    <cellStyle name="20% - Accent6 2 2 2 3 2 5" xfId="3660"/>
    <cellStyle name="20% - Accent6 2 2 2 3 2 5 2" xfId="25601"/>
    <cellStyle name="20% - Accent6 2 2 2 3 2 6" xfId="10632"/>
    <cellStyle name="20% - Accent6 2 2 2 3 2 6 2" xfId="32572"/>
    <cellStyle name="20% - Accent6 2 2 2 3 2 7" xfId="16415"/>
    <cellStyle name="20% - Accent6 2 2 2 3 2 7 2" xfId="38354"/>
    <cellStyle name="20% - Accent6 2 2 2 3 2 8" xfId="22197"/>
    <cellStyle name="20% - Accent6 2 2 2 3 3" xfId="998"/>
    <cellStyle name="20% - Accent6 2 2 2 3 3 2" xfId="2702"/>
    <cellStyle name="20% - Accent6 2 2 2 3 3 2 2" xfId="10188"/>
    <cellStyle name="20% - Accent6 2 2 2 3 3 2 2 2" xfId="15970"/>
    <cellStyle name="20% - Accent6 2 2 2 3 3 2 2 2 2" xfId="37910"/>
    <cellStyle name="20% - Accent6 2 2 2 3 3 2 2 3" xfId="21753"/>
    <cellStyle name="20% - Accent6 2 2 2 3 3 2 2 3 2" xfId="43692"/>
    <cellStyle name="20% - Accent6 2 2 2 3 3 2 2 4" xfId="32128"/>
    <cellStyle name="20% - Accent6 2 2 2 3 3 2 3" xfId="7297"/>
    <cellStyle name="20% - Accent6 2 2 2 3 3 2 3 2" xfId="29237"/>
    <cellStyle name="20% - Accent6 2 2 2 3 3 2 4" xfId="13079"/>
    <cellStyle name="20% - Accent6 2 2 2 3 3 2 4 2" xfId="35019"/>
    <cellStyle name="20% - Accent6 2 2 2 3 3 2 5" xfId="18862"/>
    <cellStyle name="20% - Accent6 2 2 2 3 3 2 5 2" xfId="40801"/>
    <cellStyle name="20% - Accent6 2 2 2 3 3 2 6" xfId="24644"/>
    <cellStyle name="20% - Accent6 2 2 2 3 3 3" xfId="5594"/>
    <cellStyle name="20% - Accent6 2 2 2 3 3 3 2" xfId="14268"/>
    <cellStyle name="20% - Accent6 2 2 2 3 3 3 2 2" xfId="36208"/>
    <cellStyle name="20% - Accent6 2 2 2 3 3 3 3" xfId="20051"/>
    <cellStyle name="20% - Accent6 2 2 2 3 3 3 3 2" xfId="41990"/>
    <cellStyle name="20% - Accent6 2 2 2 3 3 3 4" xfId="27535"/>
    <cellStyle name="20% - Accent6 2 2 2 3 3 4" xfId="8486"/>
    <cellStyle name="20% - Accent6 2 2 2 3 3 4 2" xfId="30426"/>
    <cellStyle name="20% - Accent6 2 2 2 3 3 5" xfId="4405"/>
    <cellStyle name="20% - Accent6 2 2 2 3 3 5 2" xfId="26346"/>
    <cellStyle name="20% - Accent6 2 2 2 3 3 6" xfId="11377"/>
    <cellStyle name="20% - Accent6 2 2 2 3 3 6 2" xfId="33317"/>
    <cellStyle name="20% - Accent6 2 2 2 3 3 7" xfId="17160"/>
    <cellStyle name="20% - Accent6 2 2 2 3 3 7 2" xfId="39099"/>
    <cellStyle name="20% - Accent6 2 2 2 3 3 8" xfId="22942"/>
    <cellStyle name="20% - Accent6 2 2 2 3 4" xfId="1956"/>
    <cellStyle name="20% - Accent6 2 2 2 3 4 2" xfId="6551"/>
    <cellStyle name="20% - Accent6 2 2 2 3 4 2 2" xfId="15224"/>
    <cellStyle name="20% - Accent6 2 2 2 3 4 2 2 2" xfId="37164"/>
    <cellStyle name="20% - Accent6 2 2 2 3 4 2 3" xfId="21007"/>
    <cellStyle name="20% - Accent6 2 2 2 3 4 2 3 2" xfId="42946"/>
    <cellStyle name="20% - Accent6 2 2 2 3 4 2 4" xfId="28491"/>
    <cellStyle name="20% - Accent6 2 2 2 3 4 3" xfId="9442"/>
    <cellStyle name="20% - Accent6 2 2 2 3 4 3 2" xfId="31382"/>
    <cellStyle name="20% - Accent6 2 2 2 3 4 4" xfId="3659"/>
    <cellStyle name="20% - Accent6 2 2 2 3 4 4 2" xfId="25600"/>
    <cellStyle name="20% - Accent6 2 2 2 3 4 5" xfId="12333"/>
    <cellStyle name="20% - Accent6 2 2 2 3 4 5 2" xfId="34273"/>
    <cellStyle name="20% - Accent6 2 2 2 3 4 6" xfId="18116"/>
    <cellStyle name="20% - Accent6 2 2 2 3 4 6 2" xfId="40055"/>
    <cellStyle name="20% - Accent6 2 2 2 3 4 7" xfId="23898"/>
    <cellStyle name="20% - Accent6 2 2 2 3 5" xfId="1464"/>
    <cellStyle name="20% - Accent6 2 2 2 3 5 2" xfId="8950"/>
    <cellStyle name="20% - Accent6 2 2 2 3 5 2 2" xfId="14732"/>
    <cellStyle name="20% - Accent6 2 2 2 3 5 2 2 2" xfId="36672"/>
    <cellStyle name="20% - Accent6 2 2 2 3 5 2 3" xfId="20515"/>
    <cellStyle name="20% - Accent6 2 2 2 3 5 2 3 2" xfId="42454"/>
    <cellStyle name="20% - Accent6 2 2 2 3 5 2 4" xfId="30890"/>
    <cellStyle name="20% - Accent6 2 2 2 3 5 3" xfId="6059"/>
    <cellStyle name="20% - Accent6 2 2 2 3 5 3 2" xfId="27999"/>
    <cellStyle name="20% - Accent6 2 2 2 3 5 4" xfId="11841"/>
    <cellStyle name="20% - Accent6 2 2 2 3 5 4 2" xfId="33781"/>
    <cellStyle name="20% - Accent6 2 2 2 3 5 5" xfId="17624"/>
    <cellStyle name="20% - Accent6 2 2 2 3 5 5 2" xfId="39563"/>
    <cellStyle name="20% - Accent6 2 2 2 3 5 6" xfId="23406"/>
    <cellStyle name="20% - Accent6 2 2 2 3 6" xfId="4848"/>
    <cellStyle name="20% - Accent6 2 2 2 3 6 2" xfId="13522"/>
    <cellStyle name="20% - Accent6 2 2 2 3 6 2 2" xfId="35462"/>
    <cellStyle name="20% - Accent6 2 2 2 3 6 3" xfId="19305"/>
    <cellStyle name="20% - Accent6 2 2 2 3 6 3 2" xfId="41244"/>
    <cellStyle name="20% - Accent6 2 2 2 3 6 4" xfId="26789"/>
    <cellStyle name="20% - Accent6 2 2 2 3 7" xfId="7740"/>
    <cellStyle name="20% - Accent6 2 2 2 3 7 2" xfId="29680"/>
    <cellStyle name="20% - Accent6 2 2 2 3 8" xfId="3167"/>
    <cellStyle name="20% - Accent6 2 2 2 3 8 2" xfId="25108"/>
    <cellStyle name="20% - Accent6 2 2 2 3 9" xfId="10631"/>
    <cellStyle name="20% - Accent6 2 2 2 3 9 2" xfId="32571"/>
    <cellStyle name="20% - Accent6 2 2 2 4" xfId="221"/>
    <cellStyle name="20% - Accent6 2 2 2 4 10" xfId="16416"/>
    <cellStyle name="20% - Accent6 2 2 2 4 10 2" xfId="38355"/>
    <cellStyle name="20% - Accent6 2 2 2 4 11" xfId="22198"/>
    <cellStyle name="20% - Accent6 2 2 2 4 2" xfId="222"/>
    <cellStyle name="20% - Accent6 2 2 2 4 2 2" xfId="1959"/>
    <cellStyle name="20% - Accent6 2 2 2 4 2 2 2" xfId="9445"/>
    <cellStyle name="20% - Accent6 2 2 2 4 2 2 2 2" xfId="15227"/>
    <cellStyle name="20% - Accent6 2 2 2 4 2 2 2 2 2" xfId="37167"/>
    <cellStyle name="20% - Accent6 2 2 2 4 2 2 2 3" xfId="21010"/>
    <cellStyle name="20% - Accent6 2 2 2 4 2 2 2 3 2" xfId="42949"/>
    <cellStyle name="20% - Accent6 2 2 2 4 2 2 2 4" xfId="31385"/>
    <cellStyle name="20% - Accent6 2 2 2 4 2 2 3" xfId="6554"/>
    <cellStyle name="20% - Accent6 2 2 2 4 2 2 3 2" xfId="28494"/>
    <cellStyle name="20% - Accent6 2 2 2 4 2 2 4" xfId="12336"/>
    <cellStyle name="20% - Accent6 2 2 2 4 2 2 4 2" xfId="34276"/>
    <cellStyle name="20% - Accent6 2 2 2 4 2 2 5" xfId="18119"/>
    <cellStyle name="20% - Accent6 2 2 2 4 2 2 5 2" xfId="40058"/>
    <cellStyle name="20% - Accent6 2 2 2 4 2 2 6" xfId="23901"/>
    <cellStyle name="20% - Accent6 2 2 2 4 2 3" xfId="4851"/>
    <cellStyle name="20% - Accent6 2 2 2 4 2 3 2" xfId="13525"/>
    <cellStyle name="20% - Accent6 2 2 2 4 2 3 2 2" xfId="35465"/>
    <cellStyle name="20% - Accent6 2 2 2 4 2 3 3" xfId="19308"/>
    <cellStyle name="20% - Accent6 2 2 2 4 2 3 3 2" xfId="41247"/>
    <cellStyle name="20% - Accent6 2 2 2 4 2 3 4" xfId="26792"/>
    <cellStyle name="20% - Accent6 2 2 2 4 2 4" xfId="7743"/>
    <cellStyle name="20% - Accent6 2 2 2 4 2 4 2" xfId="29683"/>
    <cellStyle name="20% - Accent6 2 2 2 4 2 5" xfId="3662"/>
    <cellStyle name="20% - Accent6 2 2 2 4 2 5 2" xfId="25603"/>
    <cellStyle name="20% - Accent6 2 2 2 4 2 6" xfId="10634"/>
    <cellStyle name="20% - Accent6 2 2 2 4 2 6 2" xfId="32574"/>
    <cellStyle name="20% - Accent6 2 2 2 4 2 7" xfId="16417"/>
    <cellStyle name="20% - Accent6 2 2 2 4 2 7 2" xfId="38356"/>
    <cellStyle name="20% - Accent6 2 2 2 4 2 8" xfId="22199"/>
    <cellStyle name="20% - Accent6 2 2 2 4 3" xfId="999"/>
    <cellStyle name="20% - Accent6 2 2 2 4 3 2" xfId="2703"/>
    <cellStyle name="20% - Accent6 2 2 2 4 3 2 2" xfId="10189"/>
    <cellStyle name="20% - Accent6 2 2 2 4 3 2 2 2" xfId="15971"/>
    <cellStyle name="20% - Accent6 2 2 2 4 3 2 2 2 2" xfId="37911"/>
    <cellStyle name="20% - Accent6 2 2 2 4 3 2 2 3" xfId="21754"/>
    <cellStyle name="20% - Accent6 2 2 2 4 3 2 2 3 2" xfId="43693"/>
    <cellStyle name="20% - Accent6 2 2 2 4 3 2 2 4" xfId="32129"/>
    <cellStyle name="20% - Accent6 2 2 2 4 3 2 3" xfId="7298"/>
    <cellStyle name="20% - Accent6 2 2 2 4 3 2 3 2" xfId="29238"/>
    <cellStyle name="20% - Accent6 2 2 2 4 3 2 4" xfId="13080"/>
    <cellStyle name="20% - Accent6 2 2 2 4 3 2 4 2" xfId="35020"/>
    <cellStyle name="20% - Accent6 2 2 2 4 3 2 5" xfId="18863"/>
    <cellStyle name="20% - Accent6 2 2 2 4 3 2 5 2" xfId="40802"/>
    <cellStyle name="20% - Accent6 2 2 2 4 3 2 6" xfId="24645"/>
    <cellStyle name="20% - Accent6 2 2 2 4 3 3" xfId="5595"/>
    <cellStyle name="20% - Accent6 2 2 2 4 3 3 2" xfId="14269"/>
    <cellStyle name="20% - Accent6 2 2 2 4 3 3 2 2" xfId="36209"/>
    <cellStyle name="20% - Accent6 2 2 2 4 3 3 3" xfId="20052"/>
    <cellStyle name="20% - Accent6 2 2 2 4 3 3 3 2" xfId="41991"/>
    <cellStyle name="20% - Accent6 2 2 2 4 3 3 4" xfId="27536"/>
    <cellStyle name="20% - Accent6 2 2 2 4 3 4" xfId="8487"/>
    <cellStyle name="20% - Accent6 2 2 2 4 3 4 2" xfId="30427"/>
    <cellStyle name="20% - Accent6 2 2 2 4 3 5" xfId="4406"/>
    <cellStyle name="20% - Accent6 2 2 2 4 3 5 2" xfId="26347"/>
    <cellStyle name="20% - Accent6 2 2 2 4 3 6" xfId="11378"/>
    <cellStyle name="20% - Accent6 2 2 2 4 3 6 2" xfId="33318"/>
    <cellStyle name="20% - Accent6 2 2 2 4 3 7" xfId="17161"/>
    <cellStyle name="20% - Accent6 2 2 2 4 3 7 2" xfId="39100"/>
    <cellStyle name="20% - Accent6 2 2 2 4 3 8" xfId="22943"/>
    <cellStyle name="20% - Accent6 2 2 2 4 4" xfId="1958"/>
    <cellStyle name="20% - Accent6 2 2 2 4 4 2" xfId="6553"/>
    <cellStyle name="20% - Accent6 2 2 2 4 4 2 2" xfId="15226"/>
    <cellStyle name="20% - Accent6 2 2 2 4 4 2 2 2" xfId="37166"/>
    <cellStyle name="20% - Accent6 2 2 2 4 4 2 3" xfId="21009"/>
    <cellStyle name="20% - Accent6 2 2 2 4 4 2 3 2" xfId="42948"/>
    <cellStyle name="20% - Accent6 2 2 2 4 4 2 4" xfId="28493"/>
    <cellStyle name="20% - Accent6 2 2 2 4 4 3" xfId="9444"/>
    <cellStyle name="20% - Accent6 2 2 2 4 4 3 2" xfId="31384"/>
    <cellStyle name="20% - Accent6 2 2 2 4 4 4" xfId="3661"/>
    <cellStyle name="20% - Accent6 2 2 2 4 4 4 2" xfId="25602"/>
    <cellStyle name="20% - Accent6 2 2 2 4 4 5" xfId="12335"/>
    <cellStyle name="20% - Accent6 2 2 2 4 4 5 2" xfId="34275"/>
    <cellStyle name="20% - Accent6 2 2 2 4 4 6" xfId="18118"/>
    <cellStyle name="20% - Accent6 2 2 2 4 4 6 2" xfId="40057"/>
    <cellStyle name="20% - Accent6 2 2 2 4 4 7" xfId="23900"/>
    <cellStyle name="20% - Accent6 2 2 2 4 5" xfId="1465"/>
    <cellStyle name="20% - Accent6 2 2 2 4 5 2" xfId="8951"/>
    <cellStyle name="20% - Accent6 2 2 2 4 5 2 2" xfId="14733"/>
    <cellStyle name="20% - Accent6 2 2 2 4 5 2 2 2" xfId="36673"/>
    <cellStyle name="20% - Accent6 2 2 2 4 5 2 3" xfId="20516"/>
    <cellStyle name="20% - Accent6 2 2 2 4 5 2 3 2" xfId="42455"/>
    <cellStyle name="20% - Accent6 2 2 2 4 5 2 4" xfId="30891"/>
    <cellStyle name="20% - Accent6 2 2 2 4 5 3" xfId="6060"/>
    <cellStyle name="20% - Accent6 2 2 2 4 5 3 2" xfId="28000"/>
    <cellStyle name="20% - Accent6 2 2 2 4 5 4" xfId="11842"/>
    <cellStyle name="20% - Accent6 2 2 2 4 5 4 2" xfId="33782"/>
    <cellStyle name="20% - Accent6 2 2 2 4 5 5" xfId="17625"/>
    <cellStyle name="20% - Accent6 2 2 2 4 5 5 2" xfId="39564"/>
    <cellStyle name="20% - Accent6 2 2 2 4 5 6" xfId="23407"/>
    <cellStyle name="20% - Accent6 2 2 2 4 6" xfId="4850"/>
    <cellStyle name="20% - Accent6 2 2 2 4 6 2" xfId="13524"/>
    <cellStyle name="20% - Accent6 2 2 2 4 6 2 2" xfId="35464"/>
    <cellStyle name="20% - Accent6 2 2 2 4 6 3" xfId="19307"/>
    <cellStyle name="20% - Accent6 2 2 2 4 6 3 2" xfId="41246"/>
    <cellStyle name="20% - Accent6 2 2 2 4 6 4" xfId="26791"/>
    <cellStyle name="20% - Accent6 2 2 2 4 7" xfId="7742"/>
    <cellStyle name="20% - Accent6 2 2 2 4 7 2" xfId="29682"/>
    <cellStyle name="20% - Accent6 2 2 2 4 8" xfId="3168"/>
    <cellStyle name="20% - Accent6 2 2 2 4 8 2" xfId="25109"/>
    <cellStyle name="20% - Accent6 2 2 2 4 9" xfId="10633"/>
    <cellStyle name="20% - Accent6 2 2 2 4 9 2" xfId="32573"/>
    <cellStyle name="20% - Accent6 2 2 2 5" xfId="223"/>
    <cellStyle name="20% - Accent6 2 2 2 5 2" xfId="1960"/>
    <cellStyle name="20% - Accent6 2 2 2 5 2 2" xfId="6555"/>
    <cellStyle name="20% - Accent6 2 2 2 5 2 2 2" xfId="15228"/>
    <cellStyle name="20% - Accent6 2 2 2 5 2 2 2 2" xfId="37168"/>
    <cellStyle name="20% - Accent6 2 2 2 5 2 2 3" xfId="21011"/>
    <cellStyle name="20% - Accent6 2 2 2 5 2 2 3 2" xfId="42950"/>
    <cellStyle name="20% - Accent6 2 2 2 5 2 2 4" xfId="28495"/>
    <cellStyle name="20% - Accent6 2 2 2 5 2 3" xfId="9446"/>
    <cellStyle name="20% - Accent6 2 2 2 5 2 3 2" xfId="31386"/>
    <cellStyle name="20% - Accent6 2 2 2 5 2 4" xfId="3663"/>
    <cellStyle name="20% - Accent6 2 2 2 5 2 4 2" xfId="25604"/>
    <cellStyle name="20% - Accent6 2 2 2 5 2 5" xfId="12337"/>
    <cellStyle name="20% - Accent6 2 2 2 5 2 5 2" xfId="34277"/>
    <cellStyle name="20% - Accent6 2 2 2 5 2 6" xfId="18120"/>
    <cellStyle name="20% - Accent6 2 2 2 5 2 6 2" xfId="40059"/>
    <cellStyle name="20% - Accent6 2 2 2 5 2 7" xfId="23902"/>
    <cellStyle name="20% - Accent6 2 2 2 5 3" xfId="1461"/>
    <cellStyle name="20% - Accent6 2 2 2 5 3 2" xfId="8947"/>
    <cellStyle name="20% - Accent6 2 2 2 5 3 2 2" xfId="14729"/>
    <cellStyle name="20% - Accent6 2 2 2 5 3 2 2 2" xfId="36669"/>
    <cellStyle name="20% - Accent6 2 2 2 5 3 2 3" xfId="20512"/>
    <cellStyle name="20% - Accent6 2 2 2 5 3 2 3 2" xfId="42451"/>
    <cellStyle name="20% - Accent6 2 2 2 5 3 2 4" xfId="30887"/>
    <cellStyle name="20% - Accent6 2 2 2 5 3 3" xfId="6056"/>
    <cellStyle name="20% - Accent6 2 2 2 5 3 3 2" xfId="27996"/>
    <cellStyle name="20% - Accent6 2 2 2 5 3 4" xfId="11838"/>
    <cellStyle name="20% - Accent6 2 2 2 5 3 4 2" xfId="33778"/>
    <cellStyle name="20% - Accent6 2 2 2 5 3 5" xfId="17621"/>
    <cellStyle name="20% - Accent6 2 2 2 5 3 5 2" xfId="39560"/>
    <cellStyle name="20% - Accent6 2 2 2 5 3 6" xfId="23403"/>
    <cellStyle name="20% - Accent6 2 2 2 5 4" xfId="4852"/>
    <cellStyle name="20% - Accent6 2 2 2 5 4 2" xfId="13526"/>
    <cellStyle name="20% - Accent6 2 2 2 5 4 2 2" xfId="35466"/>
    <cellStyle name="20% - Accent6 2 2 2 5 4 3" xfId="19309"/>
    <cellStyle name="20% - Accent6 2 2 2 5 4 3 2" xfId="41248"/>
    <cellStyle name="20% - Accent6 2 2 2 5 4 4" xfId="26793"/>
    <cellStyle name="20% - Accent6 2 2 2 5 5" xfId="7744"/>
    <cellStyle name="20% - Accent6 2 2 2 5 5 2" xfId="29684"/>
    <cellStyle name="20% - Accent6 2 2 2 5 6" xfId="3164"/>
    <cellStyle name="20% - Accent6 2 2 2 5 6 2" xfId="25105"/>
    <cellStyle name="20% - Accent6 2 2 2 5 7" xfId="10635"/>
    <cellStyle name="20% - Accent6 2 2 2 5 7 2" xfId="32575"/>
    <cellStyle name="20% - Accent6 2 2 2 5 8" xfId="16418"/>
    <cellStyle name="20% - Accent6 2 2 2 5 8 2" xfId="38357"/>
    <cellStyle name="20% - Accent6 2 2 2 5 9" xfId="22200"/>
    <cellStyle name="20% - Accent6 2 2 2 6" xfId="904"/>
    <cellStyle name="20% - Accent6 2 2 2 6 2" xfId="2610"/>
    <cellStyle name="20% - Accent6 2 2 2 6 2 2" xfId="10096"/>
    <cellStyle name="20% - Accent6 2 2 2 6 2 2 2" xfId="15878"/>
    <cellStyle name="20% - Accent6 2 2 2 6 2 2 2 2" xfId="37818"/>
    <cellStyle name="20% - Accent6 2 2 2 6 2 2 3" xfId="21661"/>
    <cellStyle name="20% - Accent6 2 2 2 6 2 2 3 2" xfId="43600"/>
    <cellStyle name="20% - Accent6 2 2 2 6 2 2 4" xfId="32036"/>
    <cellStyle name="20% - Accent6 2 2 2 6 2 3" xfId="7205"/>
    <cellStyle name="20% - Accent6 2 2 2 6 2 3 2" xfId="29145"/>
    <cellStyle name="20% - Accent6 2 2 2 6 2 4" xfId="12987"/>
    <cellStyle name="20% - Accent6 2 2 2 6 2 4 2" xfId="34927"/>
    <cellStyle name="20% - Accent6 2 2 2 6 2 5" xfId="18770"/>
    <cellStyle name="20% - Accent6 2 2 2 6 2 5 2" xfId="40709"/>
    <cellStyle name="20% - Accent6 2 2 2 6 2 6" xfId="24552"/>
    <cellStyle name="20% - Accent6 2 2 2 6 3" xfId="5502"/>
    <cellStyle name="20% - Accent6 2 2 2 6 3 2" xfId="14176"/>
    <cellStyle name="20% - Accent6 2 2 2 6 3 2 2" xfId="36116"/>
    <cellStyle name="20% - Accent6 2 2 2 6 3 3" xfId="19959"/>
    <cellStyle name="20% - Accent6 2 2 2 6 3 3 2" xfId="41898"/>
    <cellStyle name="20% - Accent6 2 2 2 6 3 4" xfId="27443"/>
    <cellStyle name="20% - Accent6 2 2 2 6 4" xfId="8394"/>
    <cellStyle name="20% - Accent6 2 2 2 6 4 2" xfId="30334"/>
    <cellStyle name="20% - Accent6 2 2 2 6 5" xfId="4313"/>
    <cellStyle name="20% - Accent6 2 2 2 6 5 2" xfId="26254"/>
    <cellStyle name="20% - Accent6 2 2 2 6 6" xfId="11285"/>
    <cellStyle name="20% - Accent6 2 2 2 6 6 2" xfId="33225"/>
    <cellStyle name="20% - Accent6 2 2 2 6 7" xfId="17068"/>
    <cellStyle name="20% - Accent6 2 2 2 6 7 2" xfId="39007"/>
    <cellStyle name="20% - Accent6 2 2 2 6 8" xfId="22850"/>
    <cellStyle name="20% - Accent6 2 2 2 7" xfId="1951"/>
    <cellStyle name="20% - Accent6 2 2 2 7 2" xfId="6546"/>
    <cellStyle name="20% - Accent6 2 2 2 7 2 2" xfId="15219"/>
    <cellStyle name="20% - Accent6 2 2 2 7 2 2 2" xfId="37159"/>
    <cellStyle name="20% - Accent6 2 2 2 7 2 3" xfId="21002"/>
    <cellStyle name="20% - Accent6 2 2 2 7 2 3 2" xfId="42941"/>
    <cellStyle name="20% - Accent6 2 2 2 7 2 4" xfId="28486"/>
    <cellStyle name="20% - Accent6 2 2 2 7 3" xfId="9437"/>
    <cellStyle name="20% - Accent6 2 2 2 7 3 2" xfId="31377"/>
    <cellStyle name="20% - Accent6 2 2 2 7 4" xfId="3654"/>
    <cellStyle name="20% - Accent6 2 2 2 7 4 2" xfId="25595"/>
    <cellStyle name="20% - Accent6 2 2 2 7 5" xfId="12328"/>
    <cellStyle name="20% - Accent6 2 2 2 7 5 2" xfId="34268"/>
    <cellStyle name="20% - Accent6 2 2 2 7 6" xfId="18111"/>
    <cellStyle name="20% - Accent6 2 2 2 7 6 2" xfId="40050"/>
    <cellStyle name="20% - Accent6 2 2 2 7 7" xfId="23893"/>
    <cellStyle name="20% - Accent6 2 2 2 8" xfId="1303"/>
    <cellStyle name="20% - Accent6 2 2 2 8 2" xfId="8789"/>
    <cellStyle name="20% - Accent6 2 2 2 8 2 2" xfId="14571"/>
    <cellStyle name="20% - Accent6 2 2 2 8 2 2 2" xfId="36511"/>
    <cellStyle name="20% - Accent6 2 2 2 8 2 3" xfId="20354"/>
    <cellStyle name="20% - Accent6 2 2 2 8 2 3 2" xfId="42293"/>
    <cellStyle name="20% - Accent6 2 2 2 8 2 4" xfId="30729"/>
    <cellStyle name="20% - Accent6 2 2 2 8 3" xfId="5898"/>
    <cellStyle name="20% - Accent6 2 2 2 8 3 2" xfId="27838"/>
    <cellStyle name="20% - Accent6 2 2 2 8 4" xfId="11680"/>
    <cellStyle name="20% - Accent6 2 2 2 8 4 2" xfId="33620"/>
    <cellStyle name="20% - Accent6 2 2 2 8 5" xfId="17463"/>
    <cellStyle name="20% - Accent6 2 2 2 8 5 2" xfId="39402"/>
    <cellStyle name="20% - Accent6 2 2 2 8 6" xfId="23245"/>
    <cellStyle name="20% - Accent6 2 2 2 9" xfId="4843"/>
    <cellStyle name="20% - Accent6 2 2 2 9 2" xfId="13517"/>
    <cellStyle name="20% - Accent6 2 2 2 9 2 2" xfId="35457"/>
    <cellStyle name="20% - Accent6 2 2 2 9 3" xfId="19300"/>
    <cellStyle name="20% - Accent6 2 2 2 9 3 2" xfId="41239"/>
    <cellStyle name="20% - Accent6 2 2 2 9 4" xfId="26784"/>
    <cellStyle name="20% - Accent6 2 2 3" xfId="224"/>
    <cellStyle name="20% - Accent6 2 2 3 10" xfId="10636"/>
    <cellStyle name="20% - Accent6 2 2 3 10 2" xfId="32576"/>
    <cellStyle name="20% - Accent6 2 2 3 11" xfId="16419"/>
    <cellStyle name="20% - Accent6 2 2 3 11 2" xfId="38358"/>
    <cellStyle name="20% - Accent6 2 2 3 12" xfId="22201"/>
    <cellStyle name="20% - Accent6 2 2 3 2" xfId="225"/>
    <cellStyle name="20% - Accent6 2 2 3 2 10" xfId="16420"/>
    <cellStyle name="20% - Accent6 2 2 3 2 10 2" xfId="38359"/>
    <cellStyle name="20% - Accent6 2 2 3 2 11" xfId="22202"/>
    <cellStyle name="20% - Accent6 2 2 3 2 2" xfId="226"/>
    <cellStyle name="20% - Accent6 2 2 3 2 2 2" xfId="1963"/>
    <cellStyle name="20% - Accent6 2 2 3 2 2 2 2" xfId="9449"/>
    <cellStyle name="20% - Accent6 2 2 3 2 2 2 2 2" xfId="15231"/>
    <cellStyle name="20% - Accent6 2 2 3 2 2 2 2 2 2" xfId="37171"/>
    <cellStyle name="20% - Accent6 2 2 3 2 2 2 2 3" xfId="21014"/>
    <cellStyle name="20% - Accent6 2 2 3 2 2 2 2 3 2" xfId="42953"/>
    <cellStyle name="20% - Accent6 2 2 3 2 2 2 2 4" xfId="31389"/>
    <cellStyle name="20% - Accent6 2 2 3 2 2 2 3" xfId="6558"/>
    <cellStyle name="20% - Accent6 2 2 3 2 2 2 3 2" xfId="28498"/>
    <cellStyle name="20% - Accent6 2 2 3 2 2 2 4" xfId="12340"/>
    <cellStyle name="20% - Accent6 2 2 3 2 2 2 4 2" xfId="34280"/>
    <cellStyle name="20% - Accent6 2 2 3 2 2 2 5" xfId="18123"/>
    <cellStyle name="20% - Accent6 2 2 3 2 2 2 5 2" xfId="40062"/>
    <cellStyle name="20% - Accent6 2 2 3 2 2 2 6" xfId="23905"/>
    <cellStyle name="20% - Accent6 2 2 3 2 2 3" xfId="4855"/>
    <cellStyle name="20% - Accent6 2 2 3 2 2 3 2" xfId="13529"/>
    <cellStyle name="20% - Accent6 2 2 3 2 2 3 2 2" xfId="35469"/>
    <cellStyle name="20% - Accent6 2 2 3 2 2 3 3" xfId="19312"/>
    <cellStyle name="20% - Accent6 2 2 3 2 2 3 3 2" xfId="41251"/>
    <cellStyle name="20% - Accent6 2 2 3 2 2 3 4" xfId="26796"/>
    <cellStyle name="20% - Accent6 2 2 3 2 2 4" xfId="7747"/>
    <cellStyle name="20% - Accent6 2 2 3 2 2 4 2" xfId="29687"/>
    <cellStyle name="20% - Accent6 2 2 3 2 2 5" xfId="3666"/>
    <cellStyle name="20% - Accent6 2 2 3 2 2 5 2" xfId="25607"/>
    <cellStyle name="20% - Accent6 2 2 3 2 2 6" xfId="10638"/>
    <cellStyle name="20% - Accent6 2 2 3 2 2 6 2" xfId="32578"/>
    <cellStyle name="20% - Accent6 2 2 3 2 2 7" xfId="16421"/>
    <cellStyle name="20% - Accent6 2 2 3 2 2 7 2" xfId="38360"/>
    <cellStyle name="20% - Accent6 2 2 3 2 2 8" xfId="22203"/>
    <cellStyle name="20% - Accent6 2 2 3 2 3" xfId="1001"/>
    <cellStyle name="20% - Accent6 2 2 3 2 3 2" xfId="2705"/>
    <cellStyle name="20% - Accent6 2 2 3 2 3 2 2" xfId="10191"/>
    <cellStyle name="20% - Accent6 2 2 3 2 3 2 2 2" xfId="15973"/>
    <cellStyle name="20% - Accent6 2 2 3 2 3 2 2 2 2" xfId="37913"/>
    <cellStyle name="20% - Accent6 2 2 3 2 3 2 2 3" xfId="21756"/>
    <cellStyle name="20% - Accent6 2 2 3 2 3 2 2 3 2" xfId="43695"/>
    <cellStyle name="20% - Accent6 2 2 3 2 3 2 2 4" xfId="32131"/>
    <cellStyle name="20% - Accent6 2 2 3 2 3 2 3" xfId="7300"/>
    <cellStyle name="20% - Accent6 2 2 3 2 3 2 3 2" xfId="29240"/>
    <cellStyle name="20% - Accent6 2 2 3 2 3 2 4" xfId="13082"/>
    <cellStyle name="20% - Accent6 2 2 3 2 3 2 4 2" xfId="35022"/>
    <cellStyle name="20% - Accent6 2 2 3 2 3 2 5" xfId="18865"/>
    <cellStyle name="20% - Accent6 2 2 3 2 3 2 5 2" xfId="40804"/>
    <cellStyle name="20% - Accent6 2 2 3 2 3 2 6" xfId="24647"/>
    <cellStyle name="20% - Accent6 2 2 3 2 3 3" xfId="5597"/>
    <cellStyle name="20% - Accent6 2 2 3 2 3 3 2" xfId="14271"/>
    <cellStyle name="20% - Accent6 2 2 3 2 3 3 2 2" xfId="36211"/>
    <cellStyle name="20% - Accent6 2 2 3 2 3 3 3" xfId="20054"/>
    <cellStyle name="20% - Accent6 2 2 3 2 3 3 3 2" xfId="41993"/>
    <cellStyle name="20% - Accent6 2 2 3 2 3 3 4" xfId="27538"/>
    <cellStyle name="20% - Accent6 2 2 3 2 3 4" xfId="8489"/>
    <cellStyle name="20% - Accent6 2 2 3 2 3 4 2" xfId="30429"/>
    <cellStyle name="20% - Accent6 2 2 3 2 3 5" xfId="4408"/>
    <cellStyle name="20% - Accent6 2 2 3 2 3 5 2" xfId="26349"/>
    <cellStyle name="20% - Accent6 2 2 3 2 3 6" xfId="11380"/>
    <cellStyle name="20% - Accent6 2 2 3 2 3 6 2" xfId="33320"/>
    <cellStyle name="20% - Accent6 2 2 3 2 3 7" xfId="17163"/>
    <cellStyle name="20% - Accent6 2 2 3 2 3 7 2" xfId="39102"/>
    <cellStyle name="20% - Accent6 2 2 3 2 3 8" xfId="22945"/>
    <cellStyle name="20% - Accent6 2 2 3 2 4" xfId="1962"/>
    <cellStyle name="20% - Accent6 2 2 3 2 4 2" xfId="6557"/>
    <cellStyle name="20% - Accent6 2 2 3 2 4 2 2" xfId="15230"/>
    <cellStyle name="20% - Accent6 2 2 3 2 4 2 2 2" xfId="37170"/>
    <cellStyle name="20% - Accent6 2 2 3 2 4 2 3" xfId="21013"/>
    <cellStyle name="20% - Accent6 2 2 3 2 4 2 3 2" xfId="42952"/>
    <cellStyle name="20% - Accent6 2 2 3 2 4 2 4" xfId="28497"/>
    <cellStyle name="20% - Accent6 2 2 3 2 4 3" xfId="9448"/>
    <cellStyle name="20% - Accent6 2 2 3 2 4 3 2" xfId="31388"/>
    <cellStyle name="20% - Accent6 2 2 3 2 4 4" xfId="3665"/>
    <cellStyle name="20% - Accent6 2 2 3 2 4 4 2" xfId="25606"/>
    <cellStyle name="20% - Accent6 2 2 3 2 4 5" xfId="12339"/>
    <cellStyle name="20% - Accent6 2 2 3 2 4 5 2" xfId="34279"/>
    <cellStyle name="20% - Accent6 2 2 3 2 4 6" xfId="18122"/>
    <cellStyle name="20% - Accent6 2 2 3 2 4 6 2" xfId="40061"/>
    <cellStyle name="20% - Accent6 2 2 3 2 4 7" xfId="23904"/>
    <cellStyle name="20% - Accent6 2 2 3 2 5" xfId="1467"/>
    <cellStyle name="20% - Accent6 2 2 3 2 5 2" xfId="8953"/>
    <cellStyle name="20% - Accent6 2 2 3 2 5 2 2" xfId="14735"/>
    <cellStyle name="20% - Accent6 2 2 3 2 5 2 2 2" xfId="36675"/>
    <cellStyle name="20% - Accent6 2 2 3 2 5 2 3" xfId="20518"/>
    <cellStyle name="20% - Accent6 2 2 3 2 5 2 3 2" xfId="42457"/>
    <cellStyle name="20% - Accent6 2 2 3 2 5 2 4" xfId="30893"/>
    <cellStyle name="20% - Accent6 2 2 3 2 5 3" xfId="6062"/>
    <cellStyle name="20% - Accent6 2 2 3 2 5 3 2" xfId="28002"/>
    <cellStyle name="20% - Accent6 2 2 3 2 5 4" xfId="11844"/>
    <cellStyle name="20% - Accent6 2 2 3 2 5 4 2" xfId="33784"/>
    <cellStyle name="20% - Accent6 2 2 3 2 5 5" xfId="17627"/>
    <cellStyle name="20% - Accent6 2 2 3 2 5 5 2" xfId="39566"/>
    <cellStyle name="20% - Accent6 2 2 3 2 5 6" xfId="23409"/>
    <cellStyle name="20% - Accent6 2 2 3 2 6" xfId="4854"/>
    <cellStyle name="20% - Accent6 2 2 3 2 6 2" xfId="13528"/>
    <cellStyle name="20% - Accent6 2 2 3 2 6 2 2" xfId="35468"/>
    <cellStyle name="20% - Accent6 2 2 3 2 6 3" xfId="19311"/>
    <cellStyle name="20% - Accent6 2 2 3 2 6 3 2" xfId="41250"/>
    <cellStyle name="20% - Accent6 2 2 3 2 6 4" xfId="26795"/>
    <cellStyle name="20% - Accent6 2 2 3 2 7" xfId="7746"/>
    <cellStyle name="20% - Accent6 2 2 3 2 7 2" xfId="29686"/>
    <cellStyle name="20% - Accent6 2 2 3 2 8" xfId="3170"/>
    <cellStyle name="20% - Accent6 2 2 3 2 8 2" xfId="25111"/>
    <cellStyle name="20% - Accent6 2 2 3 2 9" xfId="10637"/>
    <cellStyle name="20% - Accent6 2 2 3 2 9 2" xfId="32577"/>
    <cellStyle name="20% - Accent6 2 2 3 3" xfId="227"/>
    <cellStyle name="20% - Accent6 2 2 3 3 2" xfId="1964"/>
    <cellStyle name="20% - Accent6 2 2 3 3 2 2" xfId="9450"/>
    <cellStyle name="20% - Accent6 2 2 3 3 2 2 2" xfId="15232"/>
    <cellStyle name="20% - Accent6 2 2 3 3 2 2 2 2" xfId="37172"/>
    <cellStyle name="20% - Accent6 2 2 3 3 2 2 3" xfId="21015"/>
    <cellStyle name="20% - Accent6 2 2 3 3 2 2 3 2" xfId="42954"/>
    <cellStyle name="20% - Accent6 2 2 3 3 2 2 4" xfId="31390"/>
    <cellStyle name="20% - Accent6 2 2 3 3 2 3" xfId="6559"/>
    <cellStyle name="20% - Accent6 2 2 3 3 2 3 2" xfId="28499"/>
    <cellStyle name="20% - Accent6 2 2 3 3 2 4" xfId="12341"/>
    <cellStyle name="20% - Accent6 2 2 3 3 2 4 2" xfId="34281"/>
    <cellStyle name="20% - Accent6 2 2 3 3 2 5" xfId="18124"/>
    <cellStyle name="20% - Accent6 2 2 3 3 2 5 2" xfId="40063"/>
    <cellStyle name="20% - Accent6 2 2 3 3 2 6" xfId="23906"/>
    <cellStyle name="20% - Accent6 2 2 3 3 3" xfId="4856"/>
    <cellStyle name="20% - Accent6 2 2 3 3 3 2" xfId="13530"/>
    <cellStyle name="20% - Accent6 2 2 3 3 3 2 2" xfId="35470"/>
    <cellStyle name="20% - Accent6 2 2 3 3 3 3" xfId="19313"/>
    <cellStyle name="20% - Accent6 2 2 3 3 3 3 2" xfId="41252"/>
    <cellStyle name="20% - Accent6 2 2 3 3 3 4" xfId="26797"/>
    <cellStyle name="20% - Accent6 2 2 3 3 4" xfId="7748"/>
    <cellStyle name="20% - Accent6 2 2 3 3 4 2" xfId="29688"/>
    <cellStyle name="20% - Accent6 2 2 3 3 5" xfId="3667"/>
    <cellStyle name="20% - Accent6 2 2 3 3 5 2" xfId="25608"/>
    <cellStyle name="20% - Accent6 2 2 3 3 6" xfId="10639"/>
    <cellStyle name="20% - Accent6 2 2 3 3 6 2" xfId="32579"/>
    <cellStyle name="20% - Accent6 2 2 3 3 7" xfId="16422"/>
    <cellStyle name="20% - Accent6 2 2 3 3 7 2" xfId="38361"/>
    <cellStyle name="20% - Accent6 2 2 3 3 8" xfId="22204"/>
    <cellStyle name="20% - Accent6 2 2 3 4" xfId="1000"/>
    <cellStyle name="20% - Accent6 2 2 3 4 2" xfId="2704"/>
    <cellStyle name="20% - Accent6 2 2 3 4 2 2" xfId="10190"/>
    <cellStyle name="20% - Accent6 2 2 3 4 2 2 2" xfId="15972"/>
    <cellStyle name="20% - Accent6 2 2 3 4 2 2 2 2" xfId="37912"/>
    <cellStyle name="20% - Accent6 2 2 3 4 2 2 3" xfId="21755"/>
    <cellStyle name="20% - Accent6 2 2 3 4 2 2 3 2" xfId="43694"/>
    <cellStyle name="20% - Accent6 2 2 3 4 2 2 4" xfId="32130"/>
    <cellStyle name="20% - Accent6 2 2 3 4 2 3" xfId="7299"/>
    <cellStyle name="20% - Accent6 2 2 3 4 2 3 2" xfId="29239"/>
    <cellStyle name="20% - Accent6 2 2 3 4 2 4" xfId="13081"/>
    <cellStyle name="20% - Accent6 2 2 3 4 2 4 2" xfId="35021"/>
    <cellStyle name="20% - Accent6 2 2 3 4 2 5" xfId="18864"/>
    <cellStyle name="20% - Accent6 2 2 3 4 2 5 2" xfId="40803"/>
    <cellStyle name="20% - Accent6 2 2 3 4 2 6" xfId="24646"/>
    <cellStyle name="20% - Accent6 2 2 3 4 3" xfId="5596"/>
    <cellStyle name="20% - Accent6 2 2 3 4 3 2" xfId="14270"/>
    <cellStyle name="20% - Accent6 2 2 3 4 3 2 2" xfId="36210"/>
    <cellStyle name="20% - Accent6 2 2 3 4 3 3" xfId="20053"/>
    <cellStyle name="20% - Accent6 2 2 3 4 3 3 2" xfId="41992"/>
    <cellStyle name="20% - Accent6 2 2 3 4 3 4" xfId="27537"/>
    <cellStyle name="20% - Accent6 2 2 3 4 4" xfId="8488"/>
    <cellStyle name="20% - Accent6 2 2 3 4 4 2" xfId="30428"/>
    <cellStyle name="20% - Accent6 2 2 3 4 5" xfId="4407"/>
    <cellStyle name="20% - Accent6 2 2 3 4 5 2" xfId="26348"/>
    <cellStyle name="20% - Accent6 2 2 3 4 6" xfId="11379"/>
    <cellStyle name="20% - Accent6 2 2 3 4 6 2" xfId="33319"/>
    <cellStyle name="20% - Accent6 2 2 3 4 7" xfId="17162"/>
    <cellStyle name="20% - Accent6 2 2 3 4 7 2" xfId="39101"/>
    <cellStyle name="20% - Accent6 2 2 3 4 8" xfId="22944"/>
    <cellStyle name="20% - Accent6 2 2 3 5" xfId="1961"/>
    <cellStyle name="20% - Accent6 2 2 3 5 2" xfId="6556"/>
    <cellStyle name="20% - Accent6 2 2 3 5 2 2" xfId="15229"/>
    <cellStyle name="20% - Accent6 2 2 3 5 2 2 2" xfId="37169"/>
    <cellStyle name="20% - Accent6 2 2 3 5 2 3" xfId="21012"/>
    <cellStyle name="20% - Accent6 2 2 3 5 2 3 2" xfId="42951"/>
    <cellStyle name="20% - Accent6 2 2 3 5 2 4" xfId="28496"/>
    <cellStyle name="20% - Accent6 2 2 3 5 3" xfId="9447"/>
    <cellStyle name="20% - Accent6 2 2 3 5 3 2" xfId="31387"/>
    <cellStyle name="20% - Accent6 2 2 3 5 4" xfId="3664"/>
    <cellStyle name="20% - Accent6 2 2 3 5 4 2" xfId="25605"/>
    <cellStyle name="20% - Accent6 2 2 3 5 5" xfId="12338"/>
    <cellStyle name="20% - Accent6 2 2 3 5 5 2" xfId="34278"/>
    <cellStyle name="20% - Accent6 2 2 3 5 6" xfId="18121"/>
    <cellStyle name="20% - Accent6 2 2 3 5 6 2" xfId="40060"/>
    <cellStyle name="20% - Accent6 2 2 3 5 7" xfId="23903"/>
    <cellStyle name="20% - Accent6 2 2 3 6" xfId="1466"/>
    <cellStyle name="20% - Accent6 2 2 3 6 2" xfId="8952"/>
    <cellStyle name="20% - Accent6 2 2 3 6 2 2" xfId="14734"/>
    <cellStyle name="20% - Accent6 2 2 3 6 2 2 2" xfId="36674"/>
    <cellStyle name="20% - Accent6 2 2 3 6 2 3" xfId="20517"/>
    <cellStyle name="20% - Accent6 2 2 3 6 2 3 2" xfId="42456"/>
    <cellStyle name="20% - Accent6 2 2 3 6 2 4" xfId="30892"/>
    <cellStyle name="20% - Accent6 2 2 3 6 3" xfId="6061"/>
    <cellStyle name="20% - Accent6 2 2 3 6 3 2" xfId="28001"/>
    <cellStyle name="20% - Accent6 2 2 3 6 4" xfId="11843"/>
    <cellStyle name="20% - Accent6 2 2 3 6 4 2" xfId="33783"/>
    <cellStyle name="20% - Accent6 2 2 3 6 5" xfId="17626"/>
    <cellStyle name="20% - Accent6 2 2 3 6 5 2" xfId="39565"/>
    <cellStyle name="20% - Accent6 2 2 3 6 6" xfId="23408"/>
    <cellStyle name="20% - Accent6 2 2 3 7" xfId="4853"/>
    <cellStyle name="20% - Accent6 2 2 3 7 2" xfId="13527"/>
    <cellStyle name="20% - Accent6 2 2 3 7 2 2" xfId="35467"/>
    <cellStyle name="20% - Accent6 2 2 3 7 3" xfId="19310"/>
    <cellStyle name="20% - Accent6 2 2 3 7 3 2" xfId="41249"/>
    <cellStyle name="20% - Accent6 2 2 3 7 4" xfId="26794"/>
    <cellStyle name="20% - Accent6 2 2 3 8" xfId="7745"/>
    <cellStyle name="20% - Accent6 2 2 3 8 2" xfId="29685"/>
    <cellStyle name="20% - Accent6 2 2 3 9" xfId="3169"/>
    <cellStyle name="20% - Accent6 2 2 3 9 2" xfId="25110"/>
    <cellStyle name="20% - Accent6 2 2 4" xfId="228"/>
    <cellStyle name="20% - Accent6 2 2 4 10" xfId="16423"/>
    <cellStyle name="20% - Accent6 2 2 4 10 2" xfId="38362"/>
    <cellStyle name="20% - Accent6 2 2 4 11" xfId="22205"/>
    <cellStyle name="20% - Accent6 2 2 4 2" xfId="229"/>
    <cellStyle name="20% - Accent6 2 2 4 2 2" xfId="1966"/>
    <cellStyle name="20% - Accent6 2 2 4 2 2 2" xfId="9452"/>
    <cellStyle name="20% - Accent6 2 2 4 2 2 2 2" xfId="15234"/>
    <cellStyle name="20% - Accent6 2 2 4 2 2 2 2 2" xfId="37174"/>
    <cellStyle name="20% - Accent6 2 2 4 2 2 2 3" xfId="21017"/>
    <cellStyle name="20% - Accent6 2 2 4 2 2 2 3 2" xfId="42956"/>
    <cellStyle name="20% - Accent6 2 2 4 2 2 2 4" xfId="31392"/>
    <cellStyle name="20% - Accent6 2 2 4 2 2 3" xfId="6561"/>
    <cellStyle name="20% - Accent6 2 2 4 2 2 3 2" xfId="28501"/>
    <cellStyle name="20% - Accent6 2 2 4 2 2 4" xfId="12343"/>
    <cellStyle name="20% - Accent6 2 2 4 2 2 4 2" xfId="34283"/>
    <cellStyle name="20% - Accent6 2 2 4 2 2 5" xfId="18126"/>
    <cellStyle name="20% - Accent6 2 2 4 2 2 5 2" xfId="40065"/>
    <cellStyle name="20% - Accent6 2 2 4 2 2 6" xfId="23908"/>
    <cellStyle name="20% - Accent6 2 2 4 2 3" xfId="4858"/>
    <cellStyle name="20% - Accent6 2 2 4 2 3 2" xfId="13532"/>
    <cellStyle name="20% - Accent6 2 2 4 2 3 2 2" xfId="35472"/>
    <cellStyle name="20% - Accent6 2 2 4 2 3 3" xfId="19315"/>
    <cellStyle name="20% - Accent6 2 2 4 2 3 3 2" xfId="41254"/>
    <cellStyle name="20% - Accent6 2 2 4 2 3 4" xfId="26799"/>
    <cellStyle name="20% - Accent6 2 2 4 2 4" xfId="7750"/>
    <cellStyle name="20% - Accent6 2 2 4 2 4 2" xfId="29690"/>
    <cellStyle name="20% - Accent6 2 2 4 2 5" xfId="3669"/>
    <cellStyle name="20% - Accent6 2 2 4 2 5 2" xfId="25610"/>
    <cellStyle name="20% - Accent6 2 2 4 2 6" xfId="10641"/>
    <cellStyle name="20% - Accent6 2 2 4 2 6 2" xfId="32581"/>
    <cellStyle name="20% - Accent6 2 2 4 2 7" xfId="16424"/>
    <cellStyle name="20% - Accent6 2 2 4 2 7 2" xfId="38363"/>
    <cellStyle name="20% - Accent6 2 2 4 2 8" xfId="22206"/>
    <cellStyle name="20% - Accent6 2 2 4 3" xfId="1002"/>
    <cellStyle name="20% - Accent6 2 2 4 3 2" xfId="2706"/>
    <cellStyle name="20% - Accent6 2 2 4 3 2 2" xfId="10192"/>
    <cellStyle name="20% - Accent6 2 2 4 3 2 2 2" xfId="15974"/>
    <cellStyle name="20% - Accent6 2 2 4 3 2 2 2 2" xfId="37914"/>
    <cellStyle name="20% - Accent6 2 2 4 3 2 2 3" xfId="21757"/>
    <cellStyle name="20% - Accent6 2 2 4 3 2 2 3 2" xfId="43696"/>
    <cellStyle name="20% - Accent6 2 2 4 3 2 2 4" xfId="32132"/>
    <cellStyle name="20% - Accent6 2 2 4 3 2 3" xfId="7301"/>
    <cellStyle name="20% - Accent6 2 2 4 3 2 3 2" xfId="29241"/>
    <cellStyle name="20% - Accent6 2 2 4 3 2 4" xfId="13083"/>
    <cellStyle name="20% - Accent6 2 2 4 3 2 4 2" xfId="35023"/>
    <cellStyle name="20% - Accent6 2 2 4 3 2 5" xfId="18866"/>
    <cellStyle name="20% - Accent6 2 2 4 3 2 5 2" xfId="40805"/>
    <cellStyle name="20% - Accent6 2 2 4 3 2 6" xfId="24648"/>
    <cellStyle name="20% - Accent6 2 2 4 3 3" xfId="5598"/>
    <cellStyle name="20% - Accent6 2 2 4 3 3 2" xfId="14272"/>
    <cellStyle name="20% - Accent6 2 2 4 3 3 2 2" xfId="36212"/>
    <cellStyle name="20% - Accent6 2 2 4 3 3 3" xfId="20055"/>
    <cellStyle name="20% - Accent6 2 2 4 3 3 3 2" xfId="41994"/>
    <cellStyle name="20% - Accent6 2 2 4 3 3 4" xfId="27539"/>
    <cellStyle name="20% - Accent6 2 2 4 3 4" xfId="8490"/>
    <cellStyle name="20% - Accent6 2 2 4 3 4 2" xfId="30430"/>
    <cellStyle name="20% - Accent6 2 2 4 3 5" xfId="4409"/>
    <cellStyle name="20% - Accent6 2 2 4 3 5 2" xfId="26350"/>
    <cellStyle name="20% - Accent6 2 2 4 3 6" xfId="11381"/>
    <cellStyle name="20% - Accent6 2 2 4 3 6 2" xfId="33321"/>
    <cellStyle name="20% - Accent6 2 2 4 3 7" xfId="17164"/>
    <cellStyle name="20% - Accent6 2 2 4 3 7 2" xfId="39103"/>
    <cellStyle name="20% - Accent6 2 2 4 3 8" xfId="22946"/>
    <cellStyle name="20% - Accent6 2 2 4 4" xfId="1965"/>
    <cellStyle name="20% - Accent6 2 2 4 4 2" xfId="6560"/>
    <cellStyle name="20% - Accent6 2 2 4 4 2 2" xfId="15233"/>
    <cellStyle name="20% - Accent6 2 2 4 4 2 2 2" xfId="37173"/>
    <cellStyle name="20% - Accent6 2 2 4 4 2 3" xfId="21016"/>
    <cellStyle name="20% - Accent6 2 2 4 4 2 3 2" xfId="42955"/>
    <cellStyle name="20% - Accent6 2 2 4 4 2 4" xfId="28500"/>
    <cellStyle name="20% - Accent6 2 2 4 4 3" xfId="9451"/>
    <cellStyle name="20% - Accent6 2 2 4 4 3 2" xfId="31391"/>
    <cellStyle name="20% - Accent6 2 2 4 4 4" xfId="3668"/>
    <cellStyle name="20% - Accent6 2 2 4 4 4 2" xfId="25609"/>
    <cellStyle name="20% - Accent6 2 2 4 4 5" xfId="12342"/>
    <cellStyle name="20% - Accent6 2 2 4 4 5 2" xfId="34282"/>
    <cellStyle name="20% - Accent6 2 2 4 4 6" xfId="18125"/>
    <cellStyle name="20% - Accent6 2 2 4 4 6 2" xfId="40064"/>
    <cellStyle name="20% - Accent6 2 2 4 4 7" xfId="23907"/>
    <cellStyle name="20% - Accent6 2 2 4 5" xfId="1468"/>
    <cellStyle name="20% - Accent6 2 2 4 5 2" xfId="8954"/>
    <cellStyle name="20% - Accent6 2 2 4 5 2 2" xfId="14736"/>
    <cellStyle name="20% - Accent6 2 2 4 5 2 2 2" xfId="36676"/>
    <cellStyle name="20% - Accent6 2 2 4 5 2 3" xfId="20519"/>
    <cellStyle name="20% - Accent6 2 2 4 5 2 3 2" xfId="42458"/>
    <cellStyle name="20% - Accent6 2 2 4 5 2 4" xfId="30894"/>
    <cellStyle name="20% - Accent6 2 2 4 5 3" xfId="6063"/>
    <cellStyle name="20% - Accent6 2 2 4 5 3 2" xfId="28003"/>
    <cellStyle name="20% - Accent6 2 2 4 5 4" xfId="11845"/>
    <cellStyle name="20% - Accent6 2 2 4 5 4 2" xfId="33785"/>
    <cellStyle name="20% - Accent6 2 2 4 5 5" xfId="17628"/>
    <cellStyle name="20% - Accent6 2 2 4 5 5 2" xfId="39567"/>
    <cellStyle name="20% - Accent6 2 2 4 5 6" xfId="23410"/>
    <cellStyle name="20% - Accent6 2 2 4 6" xfId="4857"/>
    <cellStyle name="20% - Accent6 2 2 4 6 2" xfId="13531"/>
    <cellStyle name="20% - Accent6 2 2 4 6 2 2" xfId="35471"/>
    <cellStyle name="20% - Accent6 2 2 4 6 3" xfId="19314"/>
    <cellStyle name="20% - Accent6 2 2 4 6 3 2" xfId="41253"/>
    <cellStyle name="20% - Accent6 2 2 4 6 4" xfId="26798"/>
    <cellStyle name="20% - Accent6 2 2 4 7" xfId="7749"/>
    <cellStyle name="20% - Accent6 2 2 4 7 2" xfId="29689"/>
    <cellStyle name="20% - Accent6 2 2 4 8" xfId="3171"/>
    <cellStyle name="20% - Accent6 2 2 4 8 2" xfId="25112"/>
    <cellStyle name="20% - Accent6 2 2 4 9" xfId="10640"/>
    <cellStyle name="20% - Accent6 2 2 4 9 2" xfId="32580"/>
    <cellStyle name="20% - Accent6 2 2 5" xfId="230"/>
    <cellStyle name="20% - Accent6 2 2 5 10" xfId="16425"/>
    <cellStyle name="20% - Accent6 2 2 5 10 2" xfId="38364"/>
    <cellStyle name="20% - Accent6 2 2 5 11" xfId="22207"/>
    <cellStyle name="20% - Accent6 2 2 5 2" xfId="231"/>
    <cellStyle name="20% - Accent6 2 2 5 2 2" xfId="1968"/>
    <cellStyle name="20% - Accent6 2 2 5 2 2 2" xfId="9454"/>
    <cellStyle name="20% - Accent6 2 2 5 2 2 2 2" xfId="15236"/>
    <cellStyle name="20% - Accent6 2 2 5 2 2 2 2 2" xfId="37176"/>
    <cellStyle name="20% - Accent6 2 2 5 2 2 2 3" xfId="21019"/>
    <cellStyle name="20% - Accent6 2 2 5 2 2 2 3 2" xfId="42958"/>
    <cellStyle name="20% - Accent6 2 2 5 2 2 2 4" xfId="31394"/>
    <cellStyle name="20% - Accent6 2 2 5 2 2 3" xfId="6563"/>
    <cellStyle name="20% - Accent6 2 2 5 2 2 3 2" xfId="28503"/>
    <cellStyle name="20% - Accent6 2 2 5 2 2 4" xfId="12345"/>
    <cellStyle name="20% - Accent6 2 2 5 2 2 4 2" xfId="34285"/>
    <cellStyle name="20% - Accent6 2 2 5 2 2 5" xfId="18128"/>
    <cellStyle name="20% - Accent6 2 2 5 2 2 5 2" xfId="40067"/>
    <cellStyle name="20% - Accent6 2 2 5 2 2 6" xfId="23910"/>
    <cellStyle name="20% - Accent6 2 2 5 2 3" xfId="4860"/>
    <cellStyle name="20% - Accent6 2 2 5 2 3 2" xfId="13534"/>
    <cellStyle name="20% - Accent6 2 2 5 2 3 2 2" xfId="35474"/>
    <cellStyle name="20% - Accent6 2 2 5 2 3 3" xfId="19317"/>
    <cellStyle name="20% - Accent6 2 2 5 2 3 3 2" xfId="41256"/>
    <cellStyle name="20% - Accent6 2 2 5 2 3 4" xfId="26801"/>
    <cellStyle name="20% - Accent6 2 2 5 2 4" xfId="7752"/>
    <cellStyle name="20% - Accent6 2 2 5 2 4 2" xfId="29692"/>
    <cellStyle name="20% - Accent6 2 2 5 2 5" xfId="3671"/>
    <cellStyle name="20% - Accent6 2 2 5 2 5 2" xfId="25612"/>
    <cellStyle name="20% - Accent6 2 2 5 2 6" xfId="10643"/>
    <cellStyle name="20% - Accent6 2 2 5 2 6 2" xfId="32583"/>
    <cellStyle name="20% - Accent6 2 2 5 2 7" xfId="16426"/>
    <cellStyle name="20% - Accent6 2 2 5 2 7 2" xfId="38365"/>
    <cellStyle name="20% - Accent6 2 2 5 2 8" xfId="22208"/>
    <cellStyle name="20% - Accent6 2 2 5 3" xfId="1003"/>
    <cellStyle name="20% - Accent6 2 2 5 3 2" xfId="2707"/>
    <cellStyle name="20% - Accent6 2 2 5 3 2 2" xfId="10193"/>
    <cellStyle name="20% - Accent6 2 2 5 3 2 2 2" xfId="15975"/>
    <cellStyle name="20% - Accent6 2 2 5 3 2 2 2 2" xfId="37915"/>
    <cellStyle name="20% - Accent6 2 2 5 3 2 2 3" xfId="21758"/>
    <cellStyle name="20% - Accent6 2 2 5 3 2 2 3 2" xfId="43697"/>
    <cellStyle name="20% - Accent6 2 2 5 3 2 2 4" xfId="32133"/>
    <cellStyle name="20% - Accent6 2 2 5 3 2 3" xfId="7302"/>
    <cellStyle name="20% - Accent6 2 2 5 3 2 3 2" xfId="29242"/>
    <cellStyle name="20% - Accent6 2 2 5 3 2 4" xfId="13084"/>
    <cellStyle name="20% - Accent6 2 2 5 3 2 4 2" xfId="35024"/>
    <cellStyle name="20% - Accent6 2 2 5 3 2 5" xfId="18867"/>
    <cellStyle name="20% - Accent6 2 2 5 3 2 5 2" xfId="40806"/>
    <cellStyle name="20% - Accent6 2 2 5 3 2 6" xfId="24649"/>
    <cellStyle name="20% - Accent6 2 2 5 3 3" xfId="5599"/>
    <cellStyle name="20% - Accent6 2 2 5 3 3 2" xfId="14273"/>
    <cellStyle name="20% - Accent6 2 2 5 3 3 2 2" xfId="36213"/>
    <cellStyle name="20% - Accent6 2 2 5 3 3 3" xfId="20056"/>
    <cellStyle name="20% - Accent6 2 2 5 3 3 3 2" xfId="41995"/>
    <cellStyle name="20% - Accent6 2 2 5 3 3 4" xfId="27540"/>
    <cellStyle name="20% - Accent6 2 2 5 3 4" xfId="8491"/>
    <cellStyle name="20% - Accent6 2 2 5 3 4 2" xfId="30431"/>
    <cellStyle name="20% - Accent6 2 2 5 3 5" xfId="4410"/>
    <cellStyle name="20% - Accent6 2 2 5 3 5 2" xfId="26351"/>
    <cellStyle name="20% - Accent6 2 2 5 3 6" xfId="11382"/>
    <cellStyle name="20% - Accent6 2 2 5 3 6 2" xfId="33322"/>
    <cellStyle name="20% - Accent6 2 2 5 3 7" xfId="17165"/>
    <cellStyle name="20% - Accent6 2 2 5 3 7 2" xfId="39104"/>
    <cellStyle name="20% - Accent6 2 2 5 3 8" xfId="22947"/>
    <cellStyle name="20% - Accent6 2 2 5 4" xfId="1967"/>
    <cellStyle name="20% - Accent6 2 2 5 4 2" xfId="6562"/>
    <cellStyle name="20% - Accent6 2 2 5 4 2 2" xfId="15235"/>
    <cellStyle name="20% - Accent6 2 2 5 4 2 2 2" xfId="37175"/>
    <cellStyle name="20% - Accent6 2 2 5 4 2 3" xfId="21018"/>
    <cellStyle name="20% - Accent6 2 2 5 4 2 3 2" xfId="42957"/>
    <cellStyle name="20% - Accent6 2 2 5 4 2 4" xfId="28502"/>
    <cellStyle name="20% - Accent6 2 2 5 4 3" xfId="9453"/>
    <cellStyle name="20% - Accent6 2 2 5 4 3 2" xfId="31393"/>
    <cellStyle name="20% - Accent6 2 2 5 4 4" xfId="3670"/>
    <cellStyle name="20% - Accent6 2 2 5 4 4 2" xfId="25611"/>
    <cellStyle name="20% - Accent6 2 2 5 4 5" xfId="12344"/>
    <cellStyle name="20% - Accent6 2 2 5 4 5 2" xfId="34284"/>
    <cellStyle name="20% - Accent6 2 2 5 4 6" xfId="18127"/>
    <cellStyle name="20% - Accent6 2 2 5 4 6 2" xfId="40066"/>
    <cellStyle name="20% - Accent6 2 2 5 4 7" xfId="23909"/>
    <cellStyle name="20% - Accent6 2 2 5 5" xfId="1469"/>
    <cellStyle name="20% - Accent6 2 2 5 5 2" xfId="8955"/>
    <cellStyle name="20% - Accent6 2 2 5 5 2 2" xfId="14737"/>
    <cellStyle name="20% - Accent6 2 2 5 5 2 2 2" xfId="36677"/>
    <cellStyle name="20% - Accent6 2 2 5 5 2 3" xfId="20520"/>
    <cellStyle name="20% - Accent6 2 2 5 5 2 3 2" xfId="42459"/>
    <cellStyle name="20% - Accent6 2 2 5 5 2 4" xfId="30895"/>
    <cellStyle name="20% - Accent6 2 2 5 5 3" xfId="6064"/>
    <cellStyle name="20% - Accent6 2 2 5 5 3 2" xfId="28004"/>
    <cellStyle name="20% - Accent6 2 2 5 5 4" xfId="11846"/>
    <cellStyle name="20% - Accent6 2 2 5 5 4 2" xfId="33786"/>
    <cellStyle name="20% - Accent6 2 2 5 5 5" xfId="17629"/>
    <cellStyle name="20% - Accent6 2 2 5 5 5 2" xfId="39568"/>
    <cellStyle name="20% - Accent6 2 2 5 5 6" xfId="23411"/>
    <cellStyle name="20% - Accent6 2 2 5 6" xfId="4859"/>
    <cellStyle name="20% - Accent6 2 2 5 6 2" xfId="13533"/>
    <cellStyle name="20% - Accent6 2 2 5 6 2 2" xfId="35473"/>
    <cellStyle name="20% - Accent6 2 2 5 6 3" xfId="19316"/>
    <cellStyle name="20% - Accent6 2 2 5 6 3 2" xfId="41255"/>
    <cellStyle name="20% - Accent6 2 2 5 6 4" xfId="26800"/>
    <cellStyle name="20% - Accent6 2 2 5 7" xfId="7751"/>
    <cellStyle name="20% - Accent6 2 2 5 7 2" xfId="29691"/>
    <cellStyle name="20% - Accent6 2 2 5 8" xfId="3172"/>
    <cellStyle name="20% - Accent6 2 2 5 8 2" xfId="25113"/>
    <cellStyle name="20% - Accent6 2 2 5 9" xfId="10642"/>
    <cellStyle name="20% - Accent6 2 2 5 9 2" xfId="32582"/>
    <cellStyle name="20% - Accent6 2 2 6" xfId="232"/>
    <cellStyle name="20% - Accent6 2 2 6 2" xfId="1969"/>
    <cellStyle name="20% - Accent6 2 2 6 2 2" xfId="6564"/>
    <cellStyle name="20% - Accent6 2 2 6 2 2 2" xfId="15237"/>
    <cellStyle name="20% - Accent6 2 2 6 2 2 2 2" xfId="37177"/>
    <cellStyle name="20% - Accent6 2 2 6 2 2 3" xfId="21020"/>
    <cellStyle name="20% - Accent6 2 2 6 2 2 3 2" xfId="42959"/>
    <cellStyle name="20% - Accent6 2 2 6 2 2 4" xfId="28504"/>
    <cellStyle name="20% - Accent6 2 2 6 2 3" xfId="9455"/>
    <cellStyle name="20% - Accent6 2 2 6 2 3 2" xfId="31395"/>
    <cellStyle name="20% - Accent6 2 2 6 2 4" xfId="3672"/>
    <cellStyle name="20% - Accent6 2 2 6 2 4 2" xfId="25613"/>
    <cellStyle name="20% - Accent6 2 2 6 2 5" xfId="12346"/>
    <cellStyle name="20% - Accent6 2 2 6 2 5 2" xfId="34286"/>
    <cellStyle name="20% - Accent6 2 2 6 2 6" xfId="18129"/>
    <cellStyle name="20% - Accent6 2 2 6 2 6 2" xfId="40068"/>
    <cellStyle name="20% - Accent6 2 2 6 2 7" xfId="23911"/>
    <cellStyle name="20% - Accent6 2 2 6 3" xfId="1460"/>
    <cellStyle name="20% - Accent6 2 2 6 3 2" xfId="8946"/>
    <cellStyle name="20% - Accent6 2 2 6 3 2 2" xfId="14728"/>
    <cellStyle name="20% - Accent6 2 2 6 3 2 2 2" xfId="36668"/>
    <cellStyle name="20% - Accent6 2 2 6 3 2 3" xfId="20511"/>
    <cellStyle name="20% - Accent6 2 2 6 3 2 3 2" xfId="42450"/>
    <cellStyle name="20% - Accent6 2 2 6 3 2 4" xfId="30886"/>
    <cellStyle name="20% - Accent6 2 2 6 3 3" xfId="6055"/>
    <cellStyle name="20% - Accent6 2 2 6 3 3 2" xfId="27995"/>
    <cellStyle name="20% - Accent6 2 2 6 3 4" xfId="11837"/>
    <cellStyle name="20% - Accent6 2 2 6 3 4 2" xfId="33777"/>
    <cellStyle name="20% - Accent6 2 2 6 3 5" xfId="17620"/>
    <cellStyle name="20% - Accent6 2 2 6 3 5 2" xfId="39559"/>
    <cellStyle name="20% - Accent6 2 2 6 3 6" xfId="23402"/>
    <cellStyle name="20% - Accent6 2 2 6 4" xfId="4861"/>
    <cellStyle name="20% - Accent6 2 2 6 4 2" xfId="13535"/>
    <cellStyle name="20% - Accent6 2 2 6 4 2 2" xfId="35475"/>
    <cellStyle name="20% - Accent6 2 2 6 4 3" xfId="19318"/>
    <cellStyle name="20% - Accent6 2 2 6 4 3 2" xfId="41257"/>
    <cellStyle name="20% - Accent6 2 2 6 4 4" xfId="26802"/>
    <cellStyle name="20% - Accent6 2 2 6 5" xfId="7753"/>
    <cellStyle name="20% - Accent6 2 2 6 5 2" xfId="29693"/>
    <cellStyle name="20% - Accent6 2 2 6 6" xfId="3163"/>
    <cellStyle name="20% - Accent6 2 2 6 6 2" xfId="25104"/>
    <cellStyle name="20% - Accent6 2 2 6 7" xfId="10644"/>
    <cellStyle name="20% - Accent6 2 2 6 7 2" xfId="32584"/>
    <cellStyle name="20% - Accent6 2 2 6 8" xfId="16427"/>
    <cellStyle name="20% - Accent6 2 2 6 8 2" xfId="38366"/>
    <cellStyle name="20% - Accent6 2 2 6 9" xfId="22209"/>
    <cellStyle name="20% - Accent6 2 2 7" xfId="866"/>
    <cellStyle name="20% - Accent6 2 2 7 2" xfId="2572"/>
    <cellStyle name="20% - Accent6 2 2 7 2 2" xfId="10058"/>
    <cellStyle name="20% - Accent6 2 2 7 2 2 2" xfId="15840"/>
    <cellStyle name="20% - Accent6 2 2 7 2 2 2 2" xfId="37780"/>
    <cellStyle name="20% - Accent6 2 2 7 2 2 3" xfId="21623"/>
    <cellStyle name="20% - Accent6 2 2 7 2 2 3 2" xfId="43562"/>
    <cellStyle name="20% - Accent6 2 2 7 2 2 4" xfId="31998"/>
    <cellStyle name="20% - Accent6 2 2 7 2 3" xfId="7167"/>
    <cellStyle name="20% - Accent6 2 2 7 2 3 2" xfId="29107"/>
    <cellStyle name="20% - Accent6 2 2 7 2 4" xfId="12949"/>
    <cellStyle name="20% - Accent6 2 2 7 2 4 2" xfId="34889"/>
    <cellStyle name="20% - Accent6 2 2 7 2 5" xfId="18732"/>
    <cellStyle name="20% - Accent6 2 2 7 2 5 2" xfId="40671"/>
    <cellStyle name="20% - Accent6 2 2 7 2 6" xfId="24514"/>
    <cellStyle name="20% - Accent6 2 2 7 3" xfId="5464"/>
    <cellStyle name="20% - Accent6 2 2 7 3 2" xfId="14138"/>
    <cellStyle name="20% - Accent6 2 2 7 3 2 2" xfId="36078"/>
    <cellStyle name="20% - Accent6 2 2 7 3 3" xfId="19921"/>
    <cellStyle name="20% - Accent6 2 2 7 3 3 2" xfId="41860"/>
    <cellStyle name="20% - Accent6 2 2 7 3 4" xfId="27405"/>
    <cellStyle name="20% - Accent6 2 2 7 4" xfId="8356"/>
    <cellStyle name="20% - Accent6 2 2 7 4 2" xfId="30296"/>
    <cellStyle name="20% - Accent6 2 2 7 5" xfId="4275"/>
    <cellStyle name="20% - Accent6 2 2 7 5 2" xfId="26216"/>
    <cellStyle name="20% - Accent6 2 2 7 6" xfId="11247"/>
    <cellStyle name="20% - Accent6 2 2 7 6 2" xfId="33187"/>
    <cellStyle name="20% - Accent6 2 2 7 7" xfId="17030"/>
    <cellStyle name="20% - Accent6 2 2 7 7 2" xfId="38969"/>
    <cellStyle name="20% - Accent6 2 2 7 8" xfId="22812"/>
    <cellStyle name="20% - Accent6 2 2 8" xfId="1950"/>
    <cellStyle name="20% - Accent6 2 2 8 2" xfId="6545"/>
    <cellStyle name="20% - Accent6 2 2 8 2 2" xfId="15218"/>
    <cellStyle name="20% - Accent6 2 2 8 2 2 2" xfId="37158"/>
    <cellStyle name="20% - Accent6 2 2 8 2 3" xfId="21001"/>
    <cellStyle name="20% - Accent6 2 2 8 2 3 2" xfId="42940"/>
    <cellStyle name="20% - Accent6 2 2 8 2 4" xfId="28485"/>
    <cellStyle name="20% - Accent6 2 2 8 3" xfId="9436"/>
    <cellStyle name="20% - Accent6 2 2 8 3 2" xfId="31376"/>
    <cellStyle name="20% - Accent6 2 2 8 4" xfId="3653"/>
    <cellStyle name="20% - Accent6 2 2 8 4 2" xfId="25594"/>
    <cellStyle name="20% - Accent6 2 2 8 5" xfId="12327"/>
    <cellStyle name="20% - Accent6 2 2 8 5 2" xfId="34267"/>
    <cellStyle name="20% - Accent6 2 2 8 6" xfId="18110"/>
    <cellStyle name="20% - Accent6 2 2 8 6 2" xfId="40049"/>
    <cellStyle name="20% - Accent6 2 2 8 7" xfId="23892"/>
    <cellStyle name="20% - Accent6 2 2 9" xfId="1302"/>
    <cellStyle name="20% - Accent6 2 2 9 2" xfId="8788"/>
    <cellStyle name="20% - Accent6 2 2 9 2 2" xfId="14570"/>
    <cellStyle name="20% - Accent6 2 2 9 2 2 2" xfId="36510"/>
    <cellStyle name="20% - Accent6 2 2 9 2 3" xfId="20353"/>
    <cellStyle name="20% - Accent6 2 2 9 2 3 2" xfId="42292"/>
    <cellStyle name="20% - Accent6 2 2 9 2 4" xfId="30728"/>
    <cellStyle name="20% - Accent6 2 2 9 3" xfId="5897"/>
    <cellStyle name="20% - Accent6 2 2 9 3 2" xfId="27837"/>
    <cellStyle name="20% - Accent6 2 2 9 4" xfId="11679"/>
    <cellStyle name="20% - Accent6 2 2 9 4 2" xfId="33619"/>
    <cellStyle name="20% - Accent6 2 2 9 5" xfId="17462"/>
    <cellStyle name="20% - Accent6 2 2 9 5 2" xfId="39401"/>
    <cellStyle name="20% - Accent6 2 2 9 6" xfId="23244"/>
    <cellStyle name="20% - Accent6 2 3" xfId="233"/>
    <cellStyle name="20% - Accent6 2 3 10" xfId="7754"/>
    <cellStyle name="20% - Accent6 2 3 10 2" xfId="29694"/>
    <cellStyle name="20% - Accent6 2 3 11" xfId="3007"/>
    <cellStyle name="20% - Accent6 2 3 11 2" xfId="24948"/>
    <cellStyle name="20% - Accent6 2 3 12" xfId="10645"/>
    <cellStyle name="20% - Accent6 2 3 12 2" xfId="32585"/>
    <cellStyle name="20% - Accent6 2 3 13" xfId="16428"/>
    <cellStyle name="20% - Accent6 2 3 13 2" xfId="38367"/>
    <cellStyle name="20% - Accent6 2 3 14" xfId="22210"/>
    <cellStyle name="20% - Accent6 2 3 2" xfId="234"/>
    <cellStyle name="20% - Accent6 2 3 2 10" xfId="10646"/>
    <cellStyle name="20% - Accent6 2 3 2 10 2" xfId="32586"/>
    <cellStyle name="20% - Accent6 2 3 2 11" xfId="16429"/>
    <cellStyle name="20% - Accent6 2 3 2 11 2" xfId="38368"/>
    <cellStyle name="20% - Accent6 2 3 2 12" xfId="22211"/>
    <cellStyle name="20% - Accent6 2 3 2 2" xfId="235"/>
    <cellStyle name="20% - Accent6 2 3 2 2 10" xfId="16430"/>
    <cellStyle name="20% - Accent6 2 3 2 2 10 2" xfId="38369"/>
    <cellStyle name="20% - Accent6 2 3 2 2 11" xfId="22212"/>
    <cellStyle name="20% - Accent6 2 3 2 2 2" xfId="236"/>
    <cellStyle name="20% - Accent6 2 3 2 2 2 2" xfId="1973"/>
    <cellStyle name="20% - Accent6 2 3 2 2 2 2 2" xfId="9459"/>
    <cellStyle name="20% - Accent6 2 3 2 2 2 2 2 2" xfId="15241"/>
    <cellStyle name="20% - Accent6 2 3 2 2 2 2 2 2 2" xfId="37181"/>
    <cellStyle name="20% - Accent6 2 3 2 2 2 2 2 3" xfId="21024"/>
    <cellStyle name="20% - Accent6 2 3 2 2 2 2 2 3 2" xfId="42963"/>
    <cellStyle name="20% - Accent6 2 3 2 2 2 2 2 4" xfId="31399"/>
    <cellStyle name="20% - Accent6 2 3 2 2 2 2 3" xfId="6568"/>
    <cellStyle name="20% - Accent6 2 3 2 2 2 2 3 2" xfId="28508"/>
    <cellStyle name="20% - Accent6 2 3 2 2 2 2 4" xfId="12350"/>
    <cellStyle name="20% - Accent6 2 3 2 2 2 2 4 2" xfId="34290"/>
    <cellStyle name="20% - Accent6 2 3 2 2 2 2 5" xfId="18133"/>
    <cellStyle name="20% - Accent6 2 3 2 2 2 2 5 2" xfId="40072"/>
    <cellStyle name="20% - Accent6 2 3 2 2 2 2 6" xfId="23915"/>
    <cellStyle name="20% - Accent6 2 3 2 2 2 3" xfId="4865"/>
    <cellStyle name="20% - Accent6 2 3 2 2 2 3 2" xfId="13539"/>
    <cellStyle name="20% - Accent6 2 3 2 2 2 3 2 2" xfId="35479"/>
    <cellStyle name="20% - Accent6 2 3 2 2 2 3 3" xfId="19322"/>
    <cellStyle name="20% - Accent6 2 3 2 2 2 3 3 2" xfId="41261"/>
    <cellStyle name="20% - Accent6 2 3 2 2 2 3 4" xfId="26806"/>
    <cellStyle name="20% - Accent6 2 3 2 2 2 4" xfId="7757"/>
    <cellStyle name="20% - Accent6 2 3 2 2 2 4 2" xfId="29697"/>
    <cellStyle name="20% - Accent6 2 3 2 2 2 5" xfId="3676"/>
    <cellStyle name="20% - Accent6 2 3 2 2 2 5 2" xfId="25617"/>
    <cellStyle name="20% - Accent6 2 3 2 2 2 6" xfId="10648"/>
    <cellStyle name="20% - Accent6 2 3 2 2 2 6 2" xfId="32588"/>
    <cellStyle name="20% - Accent6 2 3 2 2 2 7" xfId="16431"/>
    <cellStyle name="20% - Accent6 2 3 2 2 2 7 2" xfId="38370"/>
    <cellStyle name="20% - Accent6 2 3 2 2 2 8" xfId="22213"/>
    <cellStyle name="20% - Accent6 2 3 2 2 3" xfId="1005"/>
    <cellStyle name="20% - Accent6 2 3 2 2 3 2" xfId="2709"/>
    <cellStyle name="20% - Accent6 2 3 2 2 3 2 2" xfId="10195"/>
    <cellStyle name="20% - Accent6 2 3 2 2 3 2 2 2" xfId="15977"/>
    <cellStyle name="20% - Accent6 2 3 2 2 3 2 2 2 2" xfId="37917"/>
    <cellStyle name="20% - Accent6 2 3 2 2 3 2 2 3" xfId="21760"/>
    <cellStyle name="20% - Accent6 2 3 2 2 3 2 2 3 2" xfId="43699"/>
    <cellStyle name="20% - Accent6 2 3 2 2 3 2 2 4" xfId="32135"/>
    <cellStyle name="20% - Accent6 2 3 2 2 3 2 3" xfId="7304"/>
    <cellStyle name="20% - Accent6 2 3 2 2 3 2 3 2" xfId="29244"/>
    <cellStyle name="20% - Accent6 2 3 2 2 3 2 4" xfId="13086"/>
    <cellStyle name="20% - Accent6 2 3 2 2 3 2 4 2" xfId="35026"/>
    <cellStyle name="20% - Accent6 2 3 2 2 3 2 5" xfId="18869"/>
    <cellStyle name="20% - Accent6 2 3 2 2 3 2 5 2" xfId="40808"/>
    <cellStyle name="20% - Accent6 2 3 2 2 3 2 6" xfId="24651"/>
    <cellStyle name="20% - Accent6 2 3 2 2 3 3" xfId="5601"/>
    <cellStyle name="20% - Accent6 2 3 2 2 3 3 2" xfId="14275"/>
    <cellStyle name="20% - Accent6 2 3 2 2 3 3 2 2" xfId="36215"/>
    <cellStyle name="20% - Accent6 2 3 2 2 3 3 3" xfId="20058"/>
    <cellStyle name="20% - Accent6 2 3 2 2 3 3 3 2" xfId="41997"/>
    <cellStyle name="20% - Accent6 2 3 2 2 3 3 4" xfId="27542"/>
    <cellStyle name="20% - Accent6 2 3 2 2 3 4" xfId="8493"/>
    <cellStyle name="20% - Accent6 2 3 2 2 3 4 2" xfId="30433"/>
    <cellStyle name="20% - Accent6 2 3 2 2 3 5" xfId="4412"/>
    <cellStyle name="20% - Accent6 2 3 2 2 3 5 2" xfId="26353"/>
    <cellStyle name="20% - Accent6 2 3 2 2 3 6" xfId="11384"/>
    <cellStyle name="20% - Accent6 2 3 2 2 3 6 2" xfId="33324"/>
    <cellStyle name="20% - Accent6 2 3 2 2 3 7" xfId="17167"/>
    <cellStyle name="20% - Accent6 2 3 2 2 3 7 2" xfId="39106"/>
    <cellStyle name="20% - Accent6 2 3 2 2 3 8" xfId="22949"/>
    <cellStyle name="20% - Accent6 2 3 2 2 4" xfId="1972"/>
    <cellStyle name="20% - Accent6 2 3 2 2 4 2" xfId="6567"/>
    <cellStyle name="20% - Accent6 2 3 2 2 4 2 2" xfId="15240"/>
    <cellStyle name="20% - Accent6 2 3 2 2 4 2 2 2" xfId="37180"/>
    <cellStyle name="20% - Accent6 2 3 2 2 4 2 3" xfId="21023"/>
    <cellStyle name="20% - Accent6 2 3 2 2 4 2 3 2" xfId="42962"/>
    <cellStyle name="20% - Accent6 2 3 2 2 4 2 4" xfId="28507"/>
    <cellStyle name="20% - Accent6 2 3 2 2 4 3" xfId="9458"/>
    <cellStyle name="20% - Accent6 2 3 2 2 4 3 2" xfId="31398"/>
    <cellStyle name="20% - Accent6 2 3 2 2 4 4" xfId="3675"/>
    <cellStyle name="20% - Accent6 2 3 2 2 4 4 2" xfId="25616"/>
    <cellStyle name="20% - Accent6 2 3 2 2 4 5" xfId="12349"/>
    <cellStyle name="20% - Accent6 2 3 2 2 4 5 2" xfId="34289"/>
    <cellStyle name="20% - Accent6 2 3 2 2 4 6" xfId="18132"/>
    <cellStyle name="20% - Accent6 2 3 2 2 4 6 2" xfId="40071"/>
    <cellStyle name="20% - Accent6 2 3 2 2 4 7" xfId="23914"/>
    <cellStyle name="20% - Accent6 2 3 2 2 5" xfId="1472"/>
    <cellStyle name="20% - Accent6 2 3 2 2 5 2" xfId="8958"/>
    <cellStyle name="20% - Accent6 2 3 2 2 5 2 2" xfId="14740"/>
    <cellStyle name="20% - Accent6 2 3 2 2 5 2 2 2" xfId="36680"/>
    <cellStyle name="20% - Accent6 2 3 2 2 5 2 3" xfId="20523"/>
    <cellStyle name="20% - Accent6 2 3 2 2 5 2 3 2" xfId="42462"/>
    <cellStyle name="20% - Accent6 2 3 2 2 5 2 4" xfId="30898"/>
    <cellStyle name="20% - Accent6 2 3 2 2 5 3" xfId="6067"/>
    <cellStyle name="20% - Accent6 2 3 2 2 5 3 2" xfId="28007"/>
    <cellStyle name="20% - Accent6 2 3 2 2 5 4" xfId="11849"/>
    <cellStyle name="20% - Accent6 2 3 2 2 5 4 2" xfId="33789"/>
    <cellStyle name="20% - Accent6 2 3 2 2 5 5" xfId="17632"/>
    <cellStyle name="20% - Accent6 2 3 2 2 5 5 2" xfId="39571"/>
    <cellStyle name="20% - Accent6 2 3 2 2 5 6" xfId="23414"/>
    <cellStyle name="20% - Accent6 2 3 2 2 6" xfId="4864"/>
    <cellStyle name="20% - Accent6 2 3 2 2 6 2" xfId="13538"/>
    <cellStyle name="20% - Accent6 2 3 2 2 6 2 2" xfId="35478"/>
    <cellStyle name="20% - Accent6 2 3 2 2 6 3" xfId="19321"/>
    <cellStyle name="20% - Accent6 2 3 2 2 6 3 2" xfId="41260"/>
    <cellStyle name="20% - Accent6 2 3 2 2 6 4" xfId="26805"/>
    <cellStyle name="20% - Accent6 2 3 2 2 7" xfId="7756"/>
    <cellStyle name="20% - Accent6 2 3 2 2 7 2" xfId="29696"/>
    <cellStyle name="20% - Accent6 2 3 2 2 8" xfId="3175"/>
    <cellStyle name="20% - Accent6 2 3 2 2 8 2" xfId="25116"/>
    <cellStyle name="20% - Accent6 2 3 2 2 9" xfId="10647"/>
    <cellStyle name="20% - Accent6 2 3 2 2 9 2" xfId="32587"/>
    <cellStyle name="20% - Accent6 2 3 2 3" xfId="237"/>
    <cellStyle name="20% - Accent6 2 3 2 3 2" xfId="1974"/>
    <cellStyle name="20% - Accent6 2 3 2 3 2 2" xfId="9460"/>
    <cellStyle name="20% - Accent6 2 3 2 3 2 2 2" xfId="15242"/>
    <cellStyle name="20% - Accent6 2 3 2 3 2 2 2 2" xfId="37182"/>
    <cellStyle name="20% - Accent6 2 3 2 3 2 2 3" xfId="21025"/>
    <cellStyle name="20% - Accent6 2 3 2 3 2 2 3 2" xfId="42964"/>
    <cellStyle name="20% - Accent6 2 3 2 3 2 2 4" xfId="31400"/>
    <cellStyle name="20% - Accent6 2 3 2 3 2 3" xfId="6569"/>
    <cellStyle name="20% - Accent6 2 3 2 3 2 3 2" xfId="28509"/>
    <cellStyle name="20% - Accent6 2 3 2 3 2 4" xfId="12351"/>
    <cellStyle name="20% - Accent6 2 3 2 3 2 4 2" xfId="34291"/>
    <cellStyle name="20% - Accent6 2 3 2 3 2 5" xfId="18134"/>
    <cellStyle name="20% - Accent6 2 3 2 3 2 5 2" xfId="40073"/>
    <cellStyle name="20% - Accent6 2 3 2 3 2 6" xfId="23916"/>
    <cellStyle name="20% - Accent6 2 3 2 3 3" xfId="4866"/>
    <cellStyle name="20% - Accent6 2 3 2 3 3 2" xfId="13540"/>
    <cellStyle name="20% - Accent6 2 3 2 3 3 2 2" xfId="35480"/>
    <cellStyle name="20% - Accent6 2 3 2 3 3 3" xfId="19323"/>
    <cellStyle name="20% - Accent6 2 3 2 3 3 3 2" xfId="41262"/>
    <cellStyle name="20% - Accent6 2 3 2 3 3 4" xfId="26807"/>
    <cellStyle name="20% - Accent6 2 3 2 3 4" xfId="7758"/>
    <cellStyle name="20% - Accent6 2 3 2 3 4 2" xfId="29698"/>
    <cellStyle name="20% - Accent6 2 3 2 3 5" xfId="3677"/>
    <cellStyle name="20% - Accent6 2 3 2 3 5 2" xfId="25618"/>
    <cellStyle name="20% - Accent6 2 3 2 3 6" xfId="10649"/>
    <cellStyle name="20% - Accent6 2 3 2 3 6 2" xfId="32589"/>
    <cellStyle name="20% - Accent6 2 3 2 3 7" xfId="16432"/>
    <cellStyle name="20% - Accent6 2 3 2 3 7 2" xfId="38371"/>
    <cellStyle name="20% - Accent6 2 3 2 3 8" xfId="22214"/>
    <cellStyle name="20% - Accent6 2 3 2 4" xfId="1004"/>
    <cellStyle name="20% - Accent6 2 3 2 4 2" xfId="2708"/>
    <cellStyle name="20% - Accent6 2 3 2 4 2 2" xfId="10194"/>
    <cellStyle name="20% - Accent6 2 3 2 4 2 2 2" xfId="15976"/>
    <cellStyle name="20% - Accent6 2 3 2 4 2 2 2 2" xfId="37916"/>
    <cellStyle name="20% - Accent6 2 3 2 4 2 2 3" xfId="21759"/>
    <cellStyle name="20% - Accent6 2 3 2 4 2 2 3 2" xfId="43698"/>
    <cellStyle name="20% - Accent6 2 3 2 4 2 2 4" xfId="32134"/>
    <cellStyle name="20% - Accent6 2 3 2 4 2 3" xfId="7303"/>
    <cellStyle name="20% - Accent6 2 3 2 4 2 3 2" xfId="29243"/>
    <cellStyle name="20% - Accent6 2 3 2 4 2 4" xfId="13085"/>
    <cellStyle name="20% - Accent6 2 3 2 4 2 4 2" xfId="35025"/>
    <cellStyle name="20% - Accent6 2 3 2 4 2 5" xfId="18868"/>
    <cellStyle name="20% - Accent6 2 3 2 4 2 5 2" xfId="40807"/>
    <cellStyle name="20% - Accent6 2 3 2 4 2 6" xfId="24650"/>
    <cellStyle name="20% - Accent6 2 3 2 4 3" xfId="5600"/>
    <cellStyle name="20% - Accent6 2 3 2 4 3 2" xfId="14274"/>
    <cellStyle name="20% - Accent6 2 3 2 4 3 2 2" xfId="36214"/>
    <cellStyle name="20% - Accent6 2 3 2 4 3 3" xfId="20057"/>
    <cellStyle name="20% - Accent6 2 3 2 4 3 3 2" xfId="41996"/>
    <cellStyle name="20% - Accent6 2 3 2 4 3 4" xfId="27541"/>
    <cellStyle name="20% - Accent6 2 3 2 4 4" xfId="8492"/>
    <cellStyle name="20% - Accent6 2 3 2 4 4 2" xfId="30432"/>
    <cellStyle name="20% - Accent6 2 3 2 4 5" xfId="4411"/>
    <cellStyle name="20% - Accent6 2 3 2 4 5 2" xfId="26352"/>
    <cellStyle name="20% - Accent6 2 3 2 4 6" xfId="11383"/>
    <cellStyle name="20% - Accent6 2 3 2 4 6 2" xfId="33323"/>
    <cellStyle name="20% - Accent6 2 3 2 4 7" xfId="17166"/>
    <cellStyle name="20% - Accent6 2 3 2 4 7 2" xfId="39105"/>
    <cellStyle name="20% - Accent6 2 3 2 4 8" xfId="22948"/>
    <cellStyle name="20% - Accent6 2 3 2 5" xfId="1971"/>
    <cellStyle name="20% - Accent6 2 3 2 5 2" xfId="6566"/>
    <cellStyle name="20% - Accent6 2 3 2 5 2 2" xfId="15239"/>
    <cellStyle name="20% - Accent6 2 3 2 5 2 2 2" xfId="37179"/>
    <cellStyle name="20% - Accent6 2 3 2 5 2 3" xfId="21022"/>
    <cellStyle name="20% - Accent6 2 3 2 5 2 3 2" xfId="42961"/>
    <cellStyle name="20% - Accent6 2 3 2 5 2 4" xfId="28506"/>
    <cellStyle name="20% - Accent6 2 3 2 5 3" xfId="9457"/>
    <cellStyle name="20% - Accent6 2 3 2 5 3 2" xfId="31397"/>
    <cellStyle name="20% - Accent6 2 3 2 5 4" xfId="3674"/>
    <cellStyle name="20% - Accent6 2 3 2 5 4 2" xfId="25615"/>
    <cellStyle name="20% - Accent6 2 3 2 5 5" xfId="12348"/>
    <cellStyle name="20% - Accent6 2 3 2 5 5 2" xfId="34288"/>
    <cellStyle name="20% - Accent6 2 3 2 5 6" xfId="18131"/>
    <cellStyle name="20% - Accent6 2 3 2 5 6 2" xfId="40070"/>
    <cellStyle name="20% - Accent6 2 3 2 5 7" xfId="23913"/>
    <cellStyle name="20% - Accent6 2 3 2 6" xfId="1471"/>
    <cellStyle name="20% - Accent6 2 3 2 6 2" xfId="8957"/>
    <cellStyle name="20% - Accent6 2 3 2 6 2 2" xfId="14739"/>
    <cellStyle name="20% - Accent6 2 3 2 6 2 2 2" xfId="36679"/>
    <cellStyle name="20% - Accent6 2 3 2 6 2 3" xfId="20522"/>
    <cellStyle name="20% - Accent6 2 3 2 6 2 3 2" xfId="42461"/>
    <cellStyle name="20% - Accent6 2 3 2 6 2 4" xfId="30897"/>
    <cellStyle name="20% - Accent6 2 3 2 6 3" xfId="6066"/>
    <cellStyle name="20% - Accent6 2 3 2 6 3 2" xfId="28006"/>
    <cellStyle name="20% - Accent6 2 3 2 6 4" xfId="11848"/>
    <cellStyle name="20% - Accent6 2 3 2 6 4 2" xfId="33788"/>
    <cellStyle name="20% - Accent6 2 3 2 6 5" xfId="17631"/>
    <cellStyle name="20% - Accent6 2 3 2 6 5 2" xfId="39570"/>
    <cellStyle name="20% - Accent6 2 3 2 6 6" xfId="23413"/>
    <cellStyle name="20% - Accent6 2 3 2 7" xfId="4863"/>
    <cellStyle name="20% - Accent6 2 3 2 7 2" xfId="13537"/>
    <cellStyle name="20% - Accent6 2 3 2 7 2 2" xfId="35477"/>
    <cellStyle name="20% - Accent6 2 3 2 7 3" xfId="19320"/>
    <cellStyle name="20% - Accent6 2 3 2 7 3 2" xfId="41259"/>
    <cellStyle name="20% - Accent6 2 3 2 7 4" xfId="26804"/>
    <cellStyle name="20% - Accent6 2 3 2 8" xfId="7755"/>
    <cellStyle name="20% - Accent6 2 3 2 8 2" xfId="29695"/>
    <cellStyle name="20% - Accent6 2 3 2 9" xfId="3174"/>
    <cellStyle name="20% - Accent6 2 3 2 9 2" xfId="25115"/>
    <cellStyle name="20% - Accent6 2 3 3" xfId="238"/>
    <cellStyle name="20% - Accent6 2 3 3 10" xfId="16433"/>
    <cellStyle name="20% - Accent6 2 3 3 10 2" xfId="38372"/>
    <cellStyle name="20% - Accent6 2 3 3 11" xfId="22215"/>
    <cellStyle name="20% - Accent6 2 3 3 2" xfId="239"/>
    <cellStyle name="20% - Accent6 2 3 3 2 2" xfId="1976"/>
    <cellStyle name="20% - Accent6 2 3 3 2 2 2" xfId="9462"/>
    <cellStyle name="20% - Accent6 2 3 3 2 2 2 2" xfId="15244"/>
    <cellStyle name="20% - Accent6 2 3 3 2 2 2 2 2" xfId="37184"/>
    <cellStyle name="20% - Accent6 2 3 3 2 2 2 3" xfId="21027"/>
    <cellStyle name="20% - Accent6 2 3 3 2 2 2 3 2" xfId="42966"/>
    <cellStyle name="20% - Accent6 2 3 3 2 2 2 4" xfId="31402"/>
    <cellStyle name="20% - Accent6 2 3 3 2 2 3" xfId="6571"/>
    <cellStyle name="20% - Accent6 2 3 3 2 2 3 2" xfId="28511"/>
    <cellStyle name="20% - Accent6 2 3 3 2 2 4" xfId="12353"/>
    <cellStyle name="20% - Accent6 2 3 3 2 2 4 2" xfId="34293"/>
    <cellStyle name="20% - Accent6 2 3 3 2 2 5" xfId="18136"/>
    <cellStyle name="20% - Accent6 2 3 3 2 2 5 2" xfId="40075"/>
    <cellStyle name="20% - Accent6 2 3 3 2 2 6" xfId="23918"/>
    <cellStyle name="20% - Accent6 2 3 3 2 3" xfId="4868"/>
    <cellStyle name="20% - Accent6 2 3 3 2 3 2" xfId="13542"/>
    <cellStyle name="20% - Accent6 2 3 3 2 3 2 2" xfId="35482"/>
    <cellStyle name="20% - Accent6 2 3 3 2 3 3" xfId="19325"/>
    <cellStyle name="20% - Accent6 2 3 3 2 3 3 2" xfId="41264"/>
    <cellStyle name="20% - Accent6 2 3 3 2 3 4" xfId="26809"/>
    <cellStyle name="20% - Accent6 2 3 3 2 4" xfId="7760"/>
    <cellStyle name="20% - Accent6 2 3 3 2 4 2" xfId="29700"/>
    <cellStyle name="20% - Accent6 2 3 3 2 5" xfId="3679"/>
    <cellStyle name="20% - Accent6 2 3 3 2 5 2" xfId="25620"/>
    <cellStyle name="20% - Accent6 2 3 3 2 6" xfId="10651"/>
    <cellStyle name="20% - Accent6 2 3 3 2 6 2" xfId="32591"/>
    <cellStyle name="20% - Accent6 2 3 3 2 7" xfId="16434"/>
    <cellStyle name="20% - Accent6 2 3 3 2 7 2" xfId="38373"/>
    <cellStyle name="20% - Accent6 2 3 3 2 8" xfId="22216"/>
    <cellStyle name="20% - Accent6 2 3 3 3" xfId="1006"/>
    <cellStyle name="20% - Accent6 2 3 3 3 2" xfId="2710"/>
    <cellStyle name="20% - Accent6 2 3 3 3 2 2" xfId="10196"/>
    <cellStyle name="20% - Accent6 2 3 3 3 2 2 2" xfId="15978"/>
    <cellStyle name="20% - Accent6 2 3 3 3 2 2 2 2" xfId="37918"/>
    <cellStyle name="20% - Accent6 2 3 3 3 2 2 3" xfId="21761"/>
    <cellStyle name="20% - Accent6 2 3 3 3 2 2 3 2" xfId="43700"/>
    <cellStyle name="20% - Accent6 2 3 3 3 2 2 4" xfId="32136"/>
    <cellStyle name="20% - Accent6 2 3 3 3 2 3" xfId="7305"/>
    <cellStyle name="20% - Accent6 2 3 3 3 2 3 2" xfId="29245"/>
    <cellStyle name="20% - Accent6 2 3 3 3 2 4" xfId="13087"/>
    <cellStyle name="20% - Accent6 2 3 3 3 2 4 2" xfId="35027"/>
    <cellStyle name="20% - Accent6 2 3 3 3 2 5" xfId="18870"/>
    <cellStyle name="20% - Accent6 2 3 3 3 2 5 2" xfId="40809"/>
    <cellStyle name="20% - Accent6 2 3 3 3 2 6" xfId="24652"/>
    <cellStyle name="20% - Accent6 2 3 3 3 3" xfId="5602"/>
    <cellStyle name="20% - Accent6 2 3 3 3 3 2" xfId="14276"/>
    <cellStyle name="20% - Accent6 2 3 3 3 3 2 2" xfId="36216"/>
    <cellStyle name="20% - Accent6 2 3 3 3 3 3" xfId="20059"/>
    <cellStyle name="20% - Accent6 2 3 3 3 3 3 2" xfId="41998"/>
    <cellStyle name="20% - Accent6 2 3 3 3 3 4" xfId="27543"/>
    <cellStyle name="20% - Accent6 2 3 3 3 4" xfId="8494"/>
    <cellStyle name="20% - Accent6 2 3 3 3 4 2" xfId="30434"/>
    <cellStyle name="20% - Accent6 2 3 3 3 5" xfId="4413"/>
    <cellStyle name="20% - Accent6 2 3 3 3 5 2" xfId="26354"/>
    <cellStyle name="20% - Accent6 2 3 3 3 6" xfId="11385"/>
    <cellStyle name="20% - Accent6 2 3 3 3 6 2" xfId="33325"/>
    <cellStyle name="20% - Accent6 2 3 3 3 7" xfId="17168"/>
    <cellStyle name="20% - Accent6 2 3 3 3 7 2" xfId="39107"/>
    <cellStyle name="20% - Accent6 2 3 3 3 8" xfId="22950"/>
    <cellStyle name="20% - Accent6 2 3 3 4" xfId="1975"/>
    <cellStyle name="20% - Accent6 2 3 3 4 2" xfId="6570"/>
    <cellStyle name="20% - Accent6 2 3 3 4 2 2" xfId="15243"/>
    <cellStyle name="20% - Accent6 2 3 3 4 2 2 2" xfId="37183"/>
    <cellStyle name="20% - Accent6 2 3 3 4 2 3" xfId="21026"/>
    <cellStyle name="20% - Accent6 2 3 3 4 2 3 2" xfId="42965"/>
    <cellStyle name="20% - Accent6 2 3 3 4 2 4" xfId="28510"/>
    <cellStyle name="20% - Accent6 2 3 3 4 3" xfId="9461"/>
    <cellStyle name="20% - Accent6 2 3 3 4 3 2" xfId="31401"/>
    <cellStyle name="20% - Accent6 2 3 3 4 4" xfId="3678"/>
    <cellStyle name="20% - Accent6 2 3 3 4 4 2" xfId="25619"/>
    <cellStyle name="20% - Accent6 2 3 3 4 5" xfId="12352"/>
    <cellStyle name="20% - Accent6 2 3 3 4 5 2" xfId="34292"/>
    <cellStyle name="20% - Accent6 2 3 3 4 6" xfId="18135"/>
    <cellStyle name="20% - Accent6 2 3 3 4 6 2" xfId="40074"/>
    <cellStyle name="20% - Accent6 2 3 3 4 7" xfId="23917"/>
    <cellStyle name="20% - Accent6 2 3 3 5" xfId="1473"/>
    <cellStyle name="20% - Accent6 2 3 3 5 2" xfId="8959"/>
    <cellStyle name="20% - Accent6 2 3 3 5 2 2" xfId="14741"/>
    <cellStyle name="20% - Accent6 2 3 3 5 2 2 2" xfId="36681"/>
    <cellStyle name="20% - Accent6 2 3 3 5 2 3" xfId="20524"/>
    <cellStyle name="20% - Accent6 2 3 3 5 2 3 2" xfId="42463"/>
    <cellStyle name="20% - Accent6 2 3 3 5 2 4" xfId="30899"/>
    <cellStyle name="20% - Accent6 2 3 3 5 3" xfId="6068"/>
    <cellStyle name="20% - Accent6 2 3 3 5 3 2" xfId="28008"/>
    <cellStyle name="20% - Accent6 2 3 3 5 4" xfId="11850"/>
    <cellStyle name="20% - Accent6 2 3 3 5 4 2" xfId="33790"/>
    <cellStyle name="20% - Accent6 2 3 3 5 5" xfId="17633"/>
    <cellStyle name="20% - Accent6 2 3 3 5 5 2" xfId="39572"/>
    <cellStyle name="20% - Accent6 2 3 3 5 6" xfId="23415"/>
    <cellStyle name="20% - Accent6 2 3 3 6" xfId="4867"/>
    <cellStyle name="20% - Accent6 2 3 3 6 2" xfId="13541"/>
    <cellStyle name="20% - Accent6 2 3 3 6 2 2" xfId="35481"/>
    <cellStyle name="20% - Accent6 2 3 3 6 3" xfId="19324"/>
    <cellStyle name="20% - Accent6 2 3 3 6 3 2" xfId="41263"/>
    <cellStyle name="20% - Accent6 2 3 3 6 4" xfId="26808"/>
    <cellStyle name="20% - Accent6 2 3 3 7" xfId="7759"/>
    <cellStyle name="20% - Accent6 2 3 3 7 2" xfId="29699"/>
    <cellStyle name="20% - Accent6 2 3 3 8" xfId="3176"/>
    <cellStyle name="20% - Accent6 2 3 3 8 2" xfId="25117"/>
    <cellStyle name="20% - Accent6 2 3 3 9" xfId="10650"/>
    <cellStyle name="20% - Accent6 2 3 3 9 2" xfId="32590"/>
    <cellStyle name="20% - Accent6 2 3 4" xfId="240"/>
    <cellStyle name="20% - Accent6 2 3 4 10" xfId="16435"/>
    <cellStyle name="20% - Accent6 2 3 4 10 2" xfId="38374"/>
    <cellStyle name="20% - Accent6 2 3 4 11" xfId="22217"/>
    <cellStyle name="20% - Accent6 2 3 4 2" xfId="241"/>
    <cellStyle name="20% - Accent6 2 3 4 2 2" xfId="1978"/>
    <cellStyle name="20% - Accent6 2 3 4 2 2 2" xfId="9464"/>
    <cellStyle name="20% - Accent6 2 3 4 2 2 2 2" xfId="15246"/>
    <cellStyle name="20% - Accent6 2 3 4 2 2 2 2 2" xfId="37186"/>
    <cellStyle name="20% - Accent6 2 3 4 2 2 2 3" xfId="21029"/>
    <cellStyle name="20% - Accent6 2 3 4 2 2 2 3 2" xfId="42968"/>
    <cellStyle name="20% - Accent6 2 3 4 2 2 2 4" xfId="31404"/>
    <cellStyle name="20% - Accent6 2 3 4 2 2 3" xfId="6573"/>
    <cellStyle name="20% - Accent6 2 3 4 2 2 3 2" xfId="28513"/>
    <cellStyle name="20% - Accent6 2 3 4 2 2 4" xfId="12355"/>
    <cellStyle name="20% - Accent6 2 3 4 2 2 4 2" xfId="34295"/>
    <cellStyle name="20% - Accent6 2 3 4 2 2 5" xfId="18138"/>
    <cellStyle name="20% - Accent6 2 3 4 2 2 5 2" xfId="40077"/>
    <cellStyle name="20% - Accent6 2 3 4 2 2 6" xfId="23920"/>
    <cellStyle name="20% - Accent6 2 3 4 2 3" xfId="4870"/>
    <cellStyle name="20% - Accent6 2 3 4 2 3 2" xfId="13544"/>
    <cellStyle name="20% - Accent6 2 3 4 2 3 2 2" xfId="35484"/>
    <cellStyle name="20% - Accent6 2 3 4 2 3 3" xfId="19327"/>
    <cellStyle name="20% - Accent6 2 3 4 2 3 3 2" xfId="41266"/>
    <cellStyle name="20% - Accent6 2 3 4 2 3 4" xfId="26811"/>
    <cellStyle name="20% - Accent6 2 3 4 2 4" xfId="7762"/>
    <cellStyle name="20% - Accent6 2 3 4 2 4 2" xfId="29702"/>
    <cellStyle name="20% - Accent6 2 3 4 2 5" xfId="3681"/>
    <cellStyle name="20% - Accent6 2 3 4 2 5 2" xfId="25622"/>
    <cellStyle name="20% - Accent6 2 3 4 2 6" xfId="10653"/>
    <cellStyle name="20% - Accent6 2 3 4 2 6 2" xfId="32593"/>
    <cellStyle name="20% - Accent6 2 3 4 2 7" xfId="16436"/>
    <cellStyle name="20% - Accent6 2 3 4 2 7 2" xfId="38375"/>
    <cellStyle name="20% - Accent6 2 3 4 2 8" xfId="22218"/>
    <cellStyle name="20% - Accent6 2 3 4 3" xfId="1007"/>
    <cellStyle name="20% - Accent6 2 3 4 3 2" xfId="2711"/>
    <cellStyle name="20% - Accent6 2 3 4 3 2 2" xfId="10197"/>
    <cellStyle name="20% - Accent6 2 3 4 3 2 2 2" xfId="15979"/>
    <cellStyle name="20% - Accent6 2 3 4 3 2 2 2 2" xfId="37919"/>
    <cellStyle name="20% - Accent6 2 3 4 3 2 2 3" xfId="21762"/>
    <cellStyle name="20% - Accent6 2 3 4 3 2 2 3 2" xfId="43701"/>
    <cellStyle name="20% - Accent6 2 3 4 3 2 2 4" xfId="32137"/>
    <cellStyle name="20% - Accent6 2 3 4 3 2 3" xfId="7306"/>
    <cellStyle name="20% - Accent6 2 3 4 3 2 3 2" xfId="29246"/>
    <cellStyle name="20% - Accent6 2 3 4 3 2 4" xfId="13088"/>
    <cellStyle name="20% - Accent6 2 3 4 3 2 4 2" xfId="35028"/>
    <cellStyle name="20% - Accent6 2 3 4 3 2 5" xfId="18871"/>
    <cellStyle name="20% - Accent6 2 3 4 3 2 5 2" xfId="40810"/>
    <cellStyle name="20% - Accent6 2 3 4 3 2 6" xfId="24653"/>
    <cellStyle name="20% - Accent6 2 3 4 3 3" xfId="5603"/>
    <cellStyle name="20% - Accent6 2 3 4 3 3 2" xfId="14277"/>
    <cellStyle name="20% - Accent6 2 3 4 3 3 2 2" xfId="36217"/>
    <cellStyle name="20% - Accent6 2 3 4 3 3 3" xfId="20060"/>
    <cellStyle name="20% - Accent6 2 3 4 3 3 3 2" xfId="41999"/>
    <cellStyle name="20% - Accent6 2 3 4 3 3 4" xfId="27544"/>
    <cellStyle name="20% - Accent6 2 3 4 3 4" xfId="8495"/>
    <cellStyle name="20% - Accent6 2 3 4 3 4 2" xfId="30435"/>
    <cellStyle name="20% - Accent6 2 3 4 3 5" xfId="4414"/>
    <cellStyle name="20% - Accent6 2 3 4 3 5 2" xfId="26355"/>
    <cellStyle name="20% - Accent6 2 3 4 3 6" xfId="11386"/>
    <cellStyle name="20% - Accent6 2 3 4 3 6 2" xfId="33326"/>
    <cellStyle name="20% - Accent6 2 3 4 3 7" xfId="17169"/>
    <cellStyle name="20% - Accent6 2 3 4 3 7 2" xfId="39108"/>
    <cellStyle name="20% - Accent6 2 3 4 3 8" xfId="22951"/>
    <cellStyle name="20% - Accent6 2 3 4 4" xfId="1977"/>
    <cellStyle name="20% - Accent6 2 3 4 4 2" xfId="6572"/>
    <cellStyle name="20% - Accent6 2 3 4 4 2 2" xfId="15245"/>
    <cellStyle name="20% - Accent6 2 3 4 4 2 2 2" xfId="37185"/>
    <cellStyle name="20% - Accent6 2 3 4 4 2 3" xfId="21028"/>
    <cellStyle name="20% - Accent6 2 3 4 4 2 3 2" xfId="42967"/>
    <cellStyle name="20% - Accent6 2 3 4 4 2 4" xfId="28512"/>
    <cellStyle name="20% - Accent6 2 3 4 4 3" xfId="9463"/>
    <cellStyle name="20% - Accent6 2 3 4 4 3 2" xfId="31403"/>
    <cellStyle name="20% - Accent6 2 3 4 4 4" xfId="3680"/>
    <cellStyle name="20% - Accent6 2 3 4 4 4 2" xfId="25621"/>
    <cellStyle name="20% - Accent6 2 3 4 4 5" xfId="12354"/>
    <cellStyle name="20% - Accent6 2 3 4 4 5 2" xfId="34294"/>
    <cellStyle name="20% - Accent6 2 3 4 4 6" xfId="18137"/>
    <cellStyle name="20% - Accent6 2 3 4 4 6 2" xfId="40076"/>
    <cellStyle name="20% - Accent6 2 3 4 4 7" xfId="23919"/>
    <cellStyle name="20% - Accent6 2 3 4 5" xfId="1474"/>
    <cellStyle name="20% - Accent6 2 3 4 5 2" xfId="8960"/>
    <cellStyle name="20% - Accent6 2 3 4 5 2 2" xfId="14742"/>
    <cellStyle name="20% - Accent6 2 3 4 5 2 2 2" xfId="36682"/>
    <cellStyle name="20% - Accent6 2 3 4 5 2 3" xfId="20525"/>
    <cellStyle name="20% - Accent6 2 3 4 5 2 3 2" xfId="42464"/>
    <cellStyle name="20% - Accent6 2 3 4 5 2 4" xfId="30900"/>
    <cellStyle name="20% - Accent6 2 3 4 5 3" xfId="6069"/>
    <cellStyle name="20% - Accent6 2 3 4 5 3 2" xfId="28009"/>
    <cellStyle name="20% - Accent6 2 3 4 5 4" xfId="11851"/>
    <cellStyle name="20% - Accent6 2 3 4 5 4 2" xfId="33791"/>
    <cellStyle name="20% - Accent6 2 3 4 5 5" xfId="17634"/>
    <cellStyle name="20% - Accent6 2 3 4 5 5 2" xfId="39573"/>
    <cellStyle name="20% - Accent6 2 3 4 5 6" xfId="23416"/>
    <cellStyle name="20% - Accent6 2 3 4 6" xfId="4869"/>
    <cellStyle name="20% - Accent6 2 3 4 6 2" xfId="13543"/>
    <cellStyle name="20% - Accent6 2 3 4 6 2 2" xfId="35483"/>
    <cellStyle name="20% - Accent6 2 3 4 6 3" xfId="19326"/>
    <cellStyle name="20% - Accent6 2 3 4 6 3 2" xfId="41265"/>
    <cellStyle name="20% - Accent6 2 3 4 6 4" xfId="26810"/>
    <cellStyle name="20% - Accent6 2 3 4 7" xfId="7761"/>
    <cellStyle name="20% - Accent6 2 3 4 7 2" xfId="29701"/>
    <cellStyle name="20% - Accent6 2 3 4 8" xfId="3177"/>
    <cellStyle name="20% - Accent6 2 3 4 8 2" xfId="25118"/>
    <cellStyle name="20% - Accent6 2 3 4 9" xfId="10652"/>
    <cellStyle name="20% - Accent6 2 3 4 9 2" xfId="32592"/>
    <cellStyle name="20% - Accent6 2 3 5" xfId="242"/>
    <cellStyle name="20% - Accent6 2 3 5 2" xfId="1979"/>
    <cellStyle name="20% - Accent6 2 3 5 2 2" xfId="6574"/>
    <cellStyle name="20% - Accent6 2 3 5 2 2 2" xfId="15247"/>
    <cellStyle name="20% - Accent6 2 3 5 2 2 2 2" xfId="37187"/>
    <cellStyle name="20% - Accent6 2 3 5 2 2 3" xfId="21030"/>
    <cellStyle name="20% - Accent6 2 3 5 2 2 3 2" xfId="42969"/>
    <cellStyle name="20% - Accent6 2 3 5 2 2 4" xfId="28514"/>
    <cellStyle name="20% - Accent6 2 3 5 2 3" xfId="9465"/>
    <cellStyle name="20% - Accent6 2 3 5 2 3 2" xfId="31405"/>
    <cellStyle name="20% - Accent6 2 3 5 2 4" xfId="3682"/>
    <cellStyle name="20% - Accent6 2 3 5 2 4 2" xfId="25623"/>
    <cellStyle name="20% - Accent6 2 3 5 2 5" xfId="12356"/>
    <cellStyle name="20% - Accent6 2 3 5 2 5 2" xfId="34296"/>
    <cellStyle name="20% - Accent6 2 3 5 2 6" xfId="18139"/>
    <cellStyle name="20% - Accent6 2 3 5 2 6 2" xfId="40078"/>
    <cellStyle name="20% - Accent6 2 3 5 2 7" xfId="23921"/>
    <cellStyle name="20% - Accent6 2 3 5 3" xfId="1470"/>
    <cellStyle name="20% - Accent6 2 3 5 3 2" xfId="8956"/>
    <cellStyle name="20% - Accent6 2 3 5 3 2 2" xfId="14738"/>
    <cellStyle name="20% - Accent6 2 3 5 3 2 2 2" xfId="36678"/>
    <cellStyle name="20% - Accent6 2 3 5 3 2 3" xfId="20521"/>
    <cellStyle name="20% - Accent6 2 3 5 3 2 3 2" xfId="42460"/>
    <cellStyle name="20% - Accent6 2 3 5 3 2 4" xfId="30896"/>
    <cellStyle name="20% - Accent6 2 3 5 3 3" xfId="6065"/>
    <cellStyle name="20% - Accent6 2 3 5 3 3 2" xfId="28005"/>
    <cellStyle name="20% - Accent6 2 3 5 3 4" xfId="11847"/>
    <cellStyle name="20% - Accent6 2 3 5 3 4 2" xfId="33787"/>
    <cellStyle name="20% - Accent6 2 3 5 3 5" xfId="17630"/>
    <cellStyle name="20% - Accent6 2 3 5 3 5 2" xfId="39569"/>
    <cellStyle name="20% - Accent6 2 3 5 3 6" xfId="23412"/>
    <cellStyle name="20% - Accent6 2 3 5 4" xfId="4871"/>
    <cellStyle name="20% - Accent6 2 3 5 4 2" xfId="13545"/>
    <cellStyle name="20% - Accent6 2 3 5 4 2 2" xfId="35485"/>
    <cellStyle name="20% - Accent6 2 3 5 4 3" xfId="19328"/>
    <cellStyle name="20% - Accent6 2 3 5 4 3 2" xfId="41267"/>
    <cellStyle name="20% - Accent6 2 3 5 4 4" xfId="26812"/>
    <cellStyle name="20% - Accent6 2 3 5 5" xfId="7763"/>
    <cellStyle name="20% - Accent6 2 3 5 5 2" xfId="29703"/>
    <cellStyle name="20% - Accent6 2 3 5 6" xfId="3173"/>
    <cellStyle name="20% - Accent6 2 3 5 6 2" xfId="25114"/>
    <cellStyle name="20% - Accent6 2 3 5 7" xfId="10654"/>
    <cellStyle name="20% - Accent6 2 3 5 7 2" xfId="32594"/>
    <cellStyle name="20% - Accent6 2 3 5 8" xfId="16437"/>
    <cellStyle name="20% - Accent6 2 3 5 8 2" xfId="38376"/>
    <cellStyle name="20% - Accent6 2 3 5 9" xfId="22219"/>
    <cellStyle name="20% - Accent6 2 3 6" xfId="885"/>
    <cellStyle name="20% - Accent6 2 3 6 2" xfId="2591"/>
    <cellStyle name="20% - Accent6 2 3 6 2 2" xfId="10077"/>
    <cellStyle name="20% - Accent6 2 3 6 2 2 2" xfId="15859"/>
    <cellStyle name="20% - Accent6 2 3 6 2 2 2 2" xfId="37799"/>
    <cellStyle name="20% - Accent6 2 3 6 2 2 3" xfId="21642"/>
    <cellStyle name="20% - Accent6 2 3 6 2 2 3 2" xfId="43581"/>
    <cellStyle name="20% - Accent6 2 3 6 2 2 4" xfId="32017"/>
    <cellStyle name="20% - Accent6 2 3 6 2 3" xfId="7186"/>
    <cellStyle name="20% - Accent6 2 3 6 2 3 2" xfId="29126"/>
    <cellStyle name="20% - Accent6 2 3 6 2 4" xfId="12968"/>
    <cellStyle name="20% - Accent6 2 3 6 2 4 2" xfId="34908"/>
    <cellStyle name="20% - Accent6 2 3 6 2 5" xfId="18751"/>
    <cellStyle name="20% - Accent6 2 3 6 2 5 2" xfId="40690"/>
    <cellStyle name="20% - Accent6 2 3 6 2 6" xfId="24533"/>
    <cellStyle name="20% - Accent6 2 3 6 3" xfId="5483"/>
    <cellStyle name="20% - Accent6 2 3 6 3 2" xfId="14157"/>
    <cellStyle name="20% - Accent6 2 3 6 3 2 2" xfId="36097"/>
    <cellStyle name="20% - Accent6 2 3 6 3 3" xfId="19940"/>
    <cellStyle name="20% - Accent6 2 3 6 3 3 2" xfId="41879"/>
    <cellStyle name="20% - Accent6 2 3 6 3 4" xfId="27424"/>
    <cellStyle name="20% - Accent6 2 3 6 4" xfId="8375"/>
    <cellStyle name="20% - Accent6 2 3 6 4 2" xfId="30315"/>
    <cellStyle name="20% - Accent6 2 3 6 5" xfId="4294"/>
    <cellStyle name="20% - Accent6 2 3 6 5 2" xfId="26235"/>
    <cellStyle name="20% - Accent6 2 3 6 6" xfId="11266"/>
    <cellStyle name="20% - Accent6 2 3 6 6 2" xfId="33206"/>
    <cellStyle name="20% - Accent6 2 3 6 7" xfId="17049"/>
    <cellStyle name="20% - Accent6 2 3 6 7 2" xfId="38988"/>
    <cellStyle name="20% - Accent6 2 3 6 8" xfId="22831"/>
    <cellStyle name="20% - Accent6 2 3 7" xfId="1970"/>
    <cellStyle name="20% - Accent6 2 3 7 2" xfId="6565"/>
    <cellStyle name="20% - Accent6 2 3 7 2 2" xfId="15238"/>
    <cellStyle name="20% - Accent6 2 3 7 2 2 2" xfId="37178"/>
    <cellStyle name="20% - Accent6 2 3 7 2 3" xfId="21021"/>
    <cellStyle name="20% - Accent6 2 3 7 2 3 2" xfId="42960"/>
    <cellStyle name="20% - Accent6 2 3 7 2 4" xfId="28505"/>
    <cellStyle name="20% - Accent6 2 3 7 3" xfId="9456"/>
    <cellStyle name="20% - Accent6 2 3 7 3 2" xfId="31396"/>
    <cellStyle name="20% - Accent6 2 3 7 4" xfId="3673"/>
    <cellStyle name="20% - Accent6 2 3 7 4 2" xfId="25614"/>
    <cellStyle name="20% - Accent6 2 3 7 5" xfId="12347"/>
    <cellStyle name="20% - Accent6 2 3 7 5 2" xfId="34287"/>
    <cellStyle name="20% - Accent6 2 3 7 6" xfId="18130"/>
    <cellStyle name="20% - Accent6 2 3 7 6 2" xfId="40069"/>
    <cellStyle name="20% - Accent6 2 3 7 7" xfId="23912"/>
    <cellStyle name="20% - Accent6 2 3 8" xfId="1304"/>
    <cellStyle name="20% - Accent6 2 3 8 2" xfId="8790"/>
    <cellStyle name="20% - Accent6 2 3 8 2 2" xfId="14572"/>
    <cellStyle name="20% - Accent6 2 3 8 2 2 2" xfId="36512"/>
    <cellStyle name="20% - Accent6 2 3 8 2 3" xfId="20355"/>
    <cellStyle name="20% - Accent6 2 3 8 2 3 2" xfId="42294"/>
    <cellStyle name="20% - Accent6 2 3 8 2 4" xfId="30730"/>
    <cellStyle name="20% - Accent6 2 3 8 3" xfId="5899"/>
    <cellStyle name="20% - Accent6 2 3 8 3 2" xfId="27839"/>
    <cellStyle name="20% - Accent6 2 3 8 4" xfId="11681"/>
    <cellStyle name="20% - Accent6 2 3 8 4 2" xfId="33621"/>
    <cellStyle name="20% - Accent6 2 3 8 5" xfId="17464"/>
    <cellStyle name="20% - Accent6 2 3 8 5 2" xfId="39403"/>
    <cellStyle name="20% - Accent6 2 3 8 6" xfId="23246"/>
    <cellStyle name="20% - Accent6 2 3 9" xfId="4862"/>
    <cellStyle name="20% - Accent6 2 3 9 2" xfId="13536"/>
    <cellStyle name="20% - Accent6 2 3 9 2 2" xfId="35476"/>
    <cellStyle name="20% - Accent6 2 3 9 3" xfId="19319"/>
    <cellStyle name="20% - Accent6 2 3 9 3 2" xfId="41258"/>
    <cellStyle name="20% - Accent6 2 3 9 4" xfId="26803"/>
    <cellStyle name="20% - Accent6 2 4" xfId="243"/>
    <cellStyle name="20% - Accent6 2 4 10" xfId="10655"/>
    <cellStyle name="20% - Accent6 2 4 10 2" xfId="32595"/>
    <cellStyle name="20% - Accent6 2 4 11" xfId="16438"/>
    <cellStyle name="20% - Accent6 2 4 11 2" xfId="38377"/>
    <cellStyle name="20% - Accent6 2 4 12" xfId="22220"/>
    <cellStyle name="20% - Accent6 2 4 2" xfId="244"/>
    <cellStyle name="20% - Accent6 2 4 2 10" xfId="16439"/>
    <cellStyle name="20% - Accent6 2 4 2 10 2" xfId="38378"/>
    <cellStyle name="20% - Accent6 2 4 2 11" xfId="22221"/>
    <cellStyle name="20% - Accent6 2 4 2 2" xfId="245"/>
    <cellStyle name="20% - Accent6 2 4 2 2 2" xfId="1982"/>
    <cellStyle name="20% - Accent6 2 4 2 2 2 2" xfId="9468"/>
    <cellStyle name="20% - Accent6 2 4 2 2 2 2 2" xfId="15250"/>
    <cellStyle name="20% - Accent6 2 4 2 2 2 2 2 2" xfId="37190"/>
    <cellStyle name="20% - Accent6 2 4 2 2 2 2 3" xfId="21033"/>
    <cellStyle name="20% - Accent6 2 4 2 2 2 2 3 2" xfId="42972"/>
    <cellStyle name="20% - Accent6 2 4 2 2 2 2 4" xfId="31408"/>
    <cellStyle name="20% - Accent6 2 4 2 2 2 3" xfId="6577"/>
    <cellStyle name="20% - Accent6 2 4 2 2 2 3 2" xfId="28517"/>
    <cellStyle name="20% - Accent6 2 4 2 2 2 4" xfId="12359"/>
    <cellStyle name="20% - Accent6 2 4 2 2 2 4 2" xfId="34299"/>
    <cellStyle name="20% - Accent6 2 4 2 2 2 5" xfId="18142"/>
    <cellStyle name="20% - Accent6 2 4 2 2 2 5 2" xfId="40081"/>
    <cellStyle name="20% - Accent6 2 4 2 2 2 6" xfId="23924"/>
    <cellStyle name="20% - Accent6 2 4 2 2 3" xfId="4874"/>
    <cellStyle name="20% - Accent6 2 4 2 2 3 2" xfId="13548"/>
    <cellStyle name="20% - Accent6 2 4 2 2 3 2 2" xfId="35488"/>
    <cellStyle name="20% - Accent6 2 4 2 2 3 3" xfId="19331"/>
    <cellStyle name="20% - Accent6 2 4 2 2 3 3 2" xfId="41270"/>
    <cellStyle name="20% - Accent6 2 4 2 2 3 4" xfId="26815"/>
    <cellStyle name="20% - Accent6 2 4 2 2 4" xfId="7766"/>
    <cellStyle name="20% - Accent6 2 4 2 2 4 2" xfId="29706"/>
    <cellStyle name="20% - Accent6 2 4 2 2 5" xfId="3685"/>
    <cellStyle name="20% - Accent6 2 4 2 2 5 2" xfId="25626"/>
    <cellStyle name="20% - Accent6 2 4 2 2 6" xfId="10657"/>
    <cellStyle name="20% - Accent6 2 4 2 2 6 2" xfId="32597"/>
    <cellStyle name="20% - Accent6 2 4 2 2 7" xfId="16440"/>
    <cellStyle name="20% - Accent6 2 4 2 2 7 2" xfId="38379"/>
    <cellStyle name="20% - Accent6 2 4 2 2 8" xfId="22222"/>
    <cellStyle name="20% - Accent6 2 4 2 3" xfId="1009"/>
    <cellStyle name="20% - Accent6 2 4 2 3 2" xfId="2713"/>
    <cellStyle name="20% - Accent6 2 4 2 3 2 2" xfId="10199"/>
    <cellStyle name="20% - Accent6 2 4 2 3 2 2 2" xfId="15981"/>
    <cellStyle name="20% - Accent6 2 4 2 3 2 2 2 2" xfId="37921"/>
    <cellStyle name="20% - Accent6 2 4 2 3 2 2 3" xfId="21764"/>
    <cellStyle name="20% - Accent6 2 4 2 3 2 2 3 2" xfId="43703"/>
    <cellStyle name="20% - Accent6 2 4 2 3 2 2 4" xfId="32139"/>
    <cellStyle name="20% - Accent6 2 4 2 3 2 3" xfId="7308"/>
    <cellStyle name="20% - Accent6 2 4 2 3 2 3 2" xfId="29248"/>
    <cellStyle name="20% - Accent6 2 4 2 3 2 4" xfId="13090"/>
    <cellStyle name="20% - Accent6 2 4 2 3 2 4 2" xfId="35030"/>
    <cellStyle name="20% - Accent6 2 4 2 3 2 5" xfId="18873"/>
    <cellStyle name="20% - Accent6 2 4 2 3 2 5 2" xfId="40812"/>
    <cellStyle name="20% - Accent6 2 4 2 3 2 6" xfId="24655"/>
    <cellStyle name="20% - Accent6 2 4 2 3 3" xfId="5605"/>
    <cellStyle name="20% - Accent6 2 4 2 3 3 2" xfId="14279"/>
    <cellStyle name="20% - Accent6 2 4 2 3 3 2 2" xfId="36219"/>
    <cellStyle name="20% - Accent6 2 4 2 3 3 3" xfId="20062"/>
    <cellStyle name="20% - Accent6 2 4 2 3 3 3 2" xfId="42001"/>
    <cellStyle name="20% - Accent6 2 4 2 3 3 4" xfId="27546"/>
    <cellStyle name="20% - Accent6 2 4 2 3 4" xfId="8497"/>
    <cellStyle name="20% - Accent6 2 4 2 3 4 2" xfId="30437"/>
    <cellStyle name="20% - Accent6 2 4 2 3 5" xfId="4416"/>
    <cellStyle name="20% - Accent6 2 4 2 3 5 2" xfId="26357"/>
    <cellStyle name="20% - Accent6 2 4 2 3 6" xfId="11388"/>
    <cellStyle name="20% - Accent6 2 4 2 3 6 2" xfId="33328"/>
    <cellStyle name="20% - Accent6 2 4 2 3 7" xfId="17171"/>
    <cellStyle name="20% - Accent6 2 4 2 3 7 2" xfId="39110"/>
    <cellStyle name="20% - Accent6 2 4 2 3 8" xfId="22953"/>
    <cellStyle name="20% - Accent6 2 4 2 4" xfId="1981"/>
    <cellStyle name="20% - Accent6 2 4 2 4 2" xfId="6576"/>
    <cellStyle name="20% - Accent6 2 4 2 4 2 2" xfId="15249"/>
    <cellStyle name="20% - Accent6 2 4 2 4 2 2 2" xfId="37189"/>
    <cellStyle name="20% - Accent6 2 4 2 4 2 3" xfId="21032"/>
    <cellStyle name="20% - Accent6 2 4 2 4 2 3 2" xfId="42971"/>
    <cellStyle name="20% - Accent6 2 4 2 4 2 4" xfId="28516"/>
    <cellStyle name="20% - Accent6 2 4 2 4 3" xfId="9467"/>
    <cellStyle name="20% - Accent6 2 4 2 4 3 2" xfId="31407"/>
    <cellStyle name="20% - Accent6 2 4 2 4 4" xfId="3684"/>
    <cellStyle name="20% - Accent6 2 4 2 4 4 2" xfId="25625"/>
    <cellStyle name="20% - Accent6 2 4 2 4 5" xfId="12358"/>
    <cellStyle name="20% - Accent6 2 4 2 4 5 2" xfId="34298"/>
    <cellStyle name="20% - Accent6 2 4 2 4 6" xfId="18141"/>
    <cellStyle name="20% - Accent6 2 4 2 4 6 2" xfId="40080"/>
    <cellStyle name="20% - Accent6 2 4 2 4 7" xfId="23923"/>
    <cellStyle name="20% - Accent6 2 4 2 5" xfId="1476"/>
    <cellStyle name="20% - Accent6 2 4 2 5 2" xfId="8962"/>
    <cellStyle name="20% - Accent6 2 4 2 5 2 2" xfId="14744"/>
    <cellStyle name="20% - Accent6 2 4 2 5 2 2 2" xfId="36684"/>
    <cellStyle name="20% - Accent6 2 4 2 5 2 3" xfId="20527"/>
    <cellStyle name="20% - Accent6 2 4 2 5 2 3 2" xfId="42466"/>
    <cellStyle name="20% - Accent6 2 4 2 5 2 4" xfId="30902"/>
    <cellStyle name="20% - Accent6 2 4 2 5 3" xfId="6071"/>
    <cellStyle name="20% - Accent6 2 4 2 5 3 2" xfId="28011"/>
    <cellStyle name="20% - Accent6 2 4 2 5 4" xfId="11853"/>
    <cellStyle name="20% - Accent6 2 4 2 5 4 2" xfId="33793"/>
    <cellStyle name="20% - Accent6 2 4 2 5 5" xfId="17636"/>
    <cellStyle name="20% - Accent6 2 4 2 5 5 2" xfId="39575"/>
    <cellStyle name="20% - Accent6 2 4 2 5 6" xfId="23418"/>
    <cellStyle name="20% - Accent6 2 4 2 6" xfId="4873"/>
    <cellStyle name="20% - Accent6 2 4 2 6 2" xfId="13547"/>
    <cellStyle name="20% - Accent6 2 4 2 6 2 2" xfId="35487"/>
    <cellStyle name="20% - Accent6 2 4 2 6 3" xfId="19330"/>
    <cellStyle name="20% - Accent6 2 4 2 6 3 2" xfId="41269"/>
    <cellStyle name="20% - Accent6 2 4 2 6 4" xfId="26814"/>
    <cellStyle name="20% - Accent6 2 4 2 7" xfId="7765"/>
    <cellStyle name="20% - Accent6 2 4 2 7 2" xfId="29705"/>
    <cellStyle name="20% - Accent6 2 4 2 8" xfId="3179"/>
    <cellStyle name="20% - Accent6 2 4 2 8 2" xfId="25120"/>
    <cellStyle name="20% - Accent6 2 4 2 9" xfId="10656"/>
    <cellStyle name="20% - Accent6 2 4 2 9 2" xfId="32596"/>
    <cellStyle name="20% - Accent6 2 4 3" xfId="246"/>
    <cellStyle name="20% - Accent6 2 4 3 2" xfId="1983"/>
    <cellStyle name="20% - Accent6 2 4 3 2 2" xfId="6578"/>
    <cellStyle name="20% - Accent6 2 4 3 2 2 2" xfId="15251"/>
    <cellStyle name="20% - Accent6 2 4 3 2 2 2 2" xfId="37191"/>
    <cellStyle name="20% - Accent6 2 4 3 2 2 3" xfId="21034"/>
    <cellStyle name="20% - Accent6 2 4 3 2 2 3 2" xfId="42973"/>
    <cellStyle name="20% - Accent6 2 4 3 2 2 4" xfId="28518"/>
    <cellStyle name="20% - Accent6 2 4 3 2 3" xfId="9469"/>
    <cellStyle name="20% - Accent6 2 4 3 2 3 2" xfId="31409"/>
    <cellStyle name="20% - Accent6 2 4 3 2 4" xfId="3686"/>
    <cellStyle name="20% - Accent6 2 4 3 2 4 2" xfId="25627"/>
    <cellStyle name="20% - Accent6 2 4 3 2 5" xfId="12360"/>
    <cellStyle name="20% - Accent6 2 4 3 2 5 2" xfId="34300"/>
    <cellStyle name="20% - Accent6 2 4 3 2 6" xfId="18143"/>
    <cellStyle name="20% - Accent6 2 4 3 2 6 2" xfId="40082"/>
    <cellStyle name="20% - Accent6 2 4 3 2 7" xfId="23925"/>
    <cellStyle name="20% - Accent6 2 4 3 3" xfId="1475"/>
    <cellStyle name="20% - Accent6 2 4 3 3 2" xfId="8961"/>
    <cellStyle name="20% - Accent6 2 4 3 3 2 2" xfId="14743"/>
    <cellStyle name="20% - Accent6 2 4 3 3 2 2 2" xfId="36683"/>
    <cellStyle name="20% - Accent6 2 4 3 3 2 3" xfId="20526"/>
    <cellStyle name="20% - Accent6 2 4 3 3 2 3 2" xfId="42465"/>
    <cellStyle name="20% - Accent6 2 4 3 3 2 4" xfId="30901"/>
    <cellStyle name="20% - Accent6 2 4 3 3 3" xfId="6070"/>
    <cellStyle name="20% - Accent6 2 4 3 3 3 2" xfId="28010"/>
    <cellStyle name="20% - Accent6 2 4 3 3 4" xfId="11852"/>
    <cellStyle name="20% - Accent6 2 4 3 3 4 2" xfId="33792"/>
    <cellStyle name="20% - Accent6 2 4 3 3 5" xfId="17635"/>
    <cellStyle name="20% - Accent6 2 4 3 3 5 2" xfId="39574"/>
    <cellStyle name="20% - Accent6 2 4 3 3 6" xfId="23417"/>
    <cellStyle name="20% - Accent6 2 4 3 4" xfId="4875"/>
    <cellStyle name="20% - Accent6 2 4 3 4 2" xfId="13549"/>
    <cellStyle name="20% - Accent6 2 4 3 4 2 2" xfId="35489"/>
    <cellStyle name="20% - Accent6 2 4 3 4 3" xfId="19332"/>
    <cellStyle name="20% - Accent6 2 4 3 4 3 2" xfId="41271"/>
    <cellStyle name="20% - Accent6 2 4 3 4 4" xfId="26816"/>
    <cellStyle name="20% - Accent6 2 4 3 5" xfId="7767"/>
    <cellStyle name="20% - Accent6 2 4 3 5 2" xfId="29707"/>
    <cellStyle name="20% - Accent6 2 4 3 6" xfId="3178"/>
    <cellStyle name="20% - Accent6 2 4 3 6 2" xfId="25119"/>
    <cellStyle name="20% - Accent6 2 4 3 7" xfId="10658"/>
    <cellStyle name="20% - Accent6 2 4 3 7 2" xfId="32598"/>
    <cellStyle name="20% - Accent6 2 4 3 8" xfId="16441"/>
    <cellStyle name="20% - Accent6 2 4 3 8 2" xfId="38380"/>
    <cellStyle name="20% - Accent6 2 4 3 9" xfId="22223"/>
    <cellStyle name="20% - Accent6 2 4 4" xfId="1008"/>
    <cellStyle name="20% - Accent6 2 4 4 2" xfId="2712"/>
    <cellStyle name="20% - Accent6 2 4 4 2 2" xfId="10198"/>
    <cellStyle name="20% - Accent6 2 4 4 2 2 2" xfId="15980"/>
    <cellStyle name="20% - Accent6 2 4 4 2 2 2 2" xfId="37920"/>
    <cellStyle name="20% - Accent6 2 4 4 2 2 3" xfId="21763"/>
    <cellStyle name="20% - Accent6 2 4 4 2 2 3 2" xfId="43702"/>
    <cellStyle name="20% - Accent6 2 4 4 2 2 4" xfId="32138"/>
    <cellStyle name="20% - Accent6 2 4 4 2 3" xfId="7307"/>
    <cellStyle name="20% - Accent6 2 4 4 2 3 2" xfId="29247"/>
    <cellStyle name="20% - Accent6 2 4 4 2 4" xfId="13089"/>
    <cellStyle name="20% - Accent6 2 4 4 2 4 2" xfId="35029"/>
    <cellStyle name="20% - Accent6 2 4 4 2 5" xfId="18872"/>
    <cellStyle name="20% - Accent6 2 4 4 2 5 2" xfId="40811"/>
    <cellStyle name="20% - Accent6 2 4 4 2 6" xfId="24654"/>
    <cellStyle name="20% - Accent6 2 4 4 3" xfId="5604"/>
    <cellStyle name="20% - Accent6 2 4 4 3 2" xfId="14278"/>
    <cellStyle name="20% - Accent6 2 4 4 3 2 2" xfId="36218"/>
    <cellStyle name="20% - Accent6 2 4 4 3 3" xfId="20061"/>
    <cellStyle name="20% - Accent6 2 4 4 3 3 2" xfId="42000"/>
    <cellStyle name="20% - Accent6 2 4 4 3 4" xfId="27545"/>
    <cellStyle name="20% - Accent6 2 4 4 4" xfId="8496"/>
    <cellStyle name="20% - Accent6 2 4 4 4 2" xfId="30436"/>
    <cellStyle name="20% - Accent6 2 4 4 5" xfId="4415"/>
    <cellStyle name="20% - Accent6 2 4 4 5 2" xfId="26356"/>
    <cellStyle name="20% - Accent6 2 4 4 6" xfId="11387"/>
    <cellStyle name="20% - Accent6 2 4 4 6 2" xfId="33327"/>
    <cellStyle name="20% - Accent6 2 4 4 7" xfId="17170"/>
    <cellStyle name="20% - Accent6 2 4 4 7 2" xfId="39109"/>
    <cellStyle name="20% - Accent6 2 4 4 8" xfId="22952"/>
    <cellStyle name="20% - Accent6 2 4 5" xfId="1980"/>
    <cellStyle name="20% - Accent6 2 4 5 2" xfId="6575"/>
    <cellStyle name="20% - Accent6 2 4 5 2 2" xfId="15248"/>
    <cellStyle name="20% - Accent6 2 4 5 2 2 2" xfId="37188"/>
    <cellStyle name="20% - Accent6 2 4 5 2 3" xfId="21031"/>
    <cellStyle name="20% - Accent6 2 4 5 2 3 2" xfId="42970"/>
    <cellStyle name="20% - Accent6 2 4 5 2 4" xfId="28515"/>
    <cellStyle name="20% - Accent6 2 4 5 3" xfId="9466"/>
    <cellStyle name="20% - Accent6 2 4 5 3 2" xfId="31406"/>
    <cellStyle name="20% - Accent6 2 4 5 4" xfId="3683"/>
    <cellStyle name="20% - Accent6 2 4 5 4 2" xfId="25624"/>
    <cellStyle name="20% - Accent6 2 4 5 5" xfId="12357"/>
    <cellStyle name="20% - Accent6 2 4 5 5 2" xfId="34297"/>
    <cellStyle name="20% - Accent6 2 4 5 6" xfId="18140"/>
    <cellStyle name="20% - Accent6 2 4 5 6 2" xfId="40079"/>
    <cellStyle name="20% - Accent6 2 4 5 7" xfId="23922"/>
    <cellStyle name="20% - Accent6 2 4 6" xfId="1301"/>
    <cellStyle name="20% - Accent6 2 4 6 2" xfId="8787"/>
    <cellStyle name="20% - Accent6 2 4 6 2 2" xfId="14569"/>
    <cellStyle name="20% - Accent6 2 4 6 2 2 2" xfId="36509"/>
    <cellStyle name="20% - Accent6 2 4 6 2 3" xfId="20352"/>
    <cellStyle name="20% - Accent6 2 4 6 2 3 2" xfId="42291"/>
    <cellStyle name="20% - Accent6 2 4 6 2 4" xfId="30727"/>
    <cellStyle name="20% - Accent6 2 4 6 3" xfId="5896"/>
    <cellStyle name="20% - Accent6 2 4 6 3 2" xfId="27836"/>
    <cellStyle name="20% - Accent6 2 4 6 4" xfId="11678"/>
    <cellStyle name="20% - Accent6 2 4 6 4 2" xfId="33618"/>
    <cellStyle name="20% - Accent6 2 4 6 5" xfId="17461"/>
    <cellStyle name="20% - Accent6 2 4 6 5 2" xfId="39400"/>
    <cellStyle name="20% - Accent6 2 4 6 6" xfId="23243"/>
    <cellStyle name="20% - Accent6 2 4 7" xfId="4872"/>
    <cellStyle name="20% - Accent6 2 4 7 2" xfId="13546"/>
    <cellStyle name="20% - Accent6 2 4 7 2 2" xfId="35486"/>
    <cellStyle name="20% - Accent6 2 4 7 3" xfId="19329"/>
    <cellStyle name="20% - Accent6 2 4 7 3 2" xfId="41268"/>
    <cellStyle name="20% - Accent6 2 4 7 4" xfId="26813"/>
    <cellStyle name="20% - Accent6 2 4 8" xfId="7764"/>
    <cellStyle name="20% - Accent6 2 4 8 2" xfId="29704"/>
    <cellStyle name="20% - Accent6 2 4 9" xfId="3004"/>
    <cellStyle name="20% - Accent6 2 4 9 2" xfId="24945"/>
    <cellStyle name="20% - Accent6 2 5" xfId="247"/>
    <cellStyle name="20% - Accent6 2 5 10" xfId="16442"/>
    <cellStyle name="20% - Accent6 2 5 10 2" xfId="38381"/>
    <cellStyle name="20% - Accent6 2 5 11" xfId="22224"/>
    <cellStyle name="20% - Accent6 2 5 2" xfId="248"/>
    <cellStyle name="20% - Accent6 2 5 2 2" xfId="1985"/>
    <cellStyle name="20% - Accent6 2 5 2 2 2" xfId="9471"/>
    <cellStyle name="20% - Accent6 2 5 2 2 2 2" xfId="15253"/>
    <cellStyle name="20% - Accent6 2 5 2 2 2 2 2" xfId="37193"/>
    <cellStyle name="20% - Accent6 2 5 2 2 2 3" xfId="21036"/>
    <cellStyle name="20% - Accent6 2 5 2 2 2 3 2" xfId="42975"/>
    <cellStyle name="20% - Accent6 2 5 2 2 2 4" xfId="31411"/>
    <cellStyle name="20% - Accent6 2 5 2 2 3" xfId="6580"/>
    <cellStyle name="20% - Accent6 2 5 2 2 3 2" xfId="28520"/>
    <cellStyle name="20% - Accent6 2 5 2 2 4" xfId="12362"/>
    <cellStyle name="20% - Accent6 2 5 2 2 4 2" xfId="34302"/>
    <cellStyle name="20% - Accent6 2 5 2 2 5" xfId="18145"/>
    <cellStyle name="20% - Accent6 2 5 2 2 5 2" xfId="40084"/>
    <cellStyle name="20% - Accent6 2 5 2 2 6" xfId="23927"/>
    <cellStyle name="20% - Accent6 2 5 2 3" xfId="4877"/>
    <cellStyle name="20% - Accent6 2 5 2 3 2" xfId="13551"/>
    <cellStyle name="20% - Accent6 2 5 2 3 2 2" xfId="35491"/>
    <cellStyle name="20% - Accent6 2 5 2 3 3" xfId="19334"/>
    <cellStyle name="20% - Accent6 2 5 2 3 3 2" xfId="41273"/>
    <cellStyle name="20% - Accent6 2 5 2 3 4" xfId="26818"/>
    <cellStyle name="20% - Accent6 2 5 2 4" xfId="7769"/>
    <cellStyle name="20% - Accent6 2 5 2 4 2" xfId="29709"/>
    <cellStyle name="20% - Accent6 2 5 2 5" xfId="3688"/>
    <cellStyle name="20% - Accent6 2 5 2 5 2" xfId="25629"/>
    <cellStyle name="20% - Accent6 2 5 2 6" xfId="10660"/>
    <cellStyle name="20% - Accent6 2 5 2 6 2" xfId="32600"/>
    <cellStyle name="20% - Accent6 2 5 2 7" xfId="16443"/>
    <cellStyle name="20% - Accent6 2 5 2 7 2" xfId="38382"/>
    <cellStyle name="20% - Accent6 2 5 2 8" xfId="22225"/>
    <cellStyle name="20% - Accent6 2 5 3" xfId="1010"/>
    <cellStyle name="20% - Accent6 2 5 3 2" xfId="2714"/>
    <cellStyle name="20% - Accent6 2 5 3 2 2" xfId="10200"/>
    <cellStyle name="20% - Accent6 2 5 3 2 2 2" xfId="15982"/>
    <cellStyle name="20% - Accent6 2 5 3 2 2 2 2" xfId="37922"/>
    <cellStyle name="20% - Accent6 2 5 3 2 2 3" xfId="21765"/>
    <cellStyle name="20% - Accent6 2 5 3 2 2 3 2" xfId="43704"/>
    <cellStyle name="20% - Accent6 2 5 3 2 2 4" xfId="32140"/>
    <cellStyle name="20% - Accent6 2 5 3 2 3" xfId="7309"/>
    <cellStyle name="20% - Accent6 2 5 3 2 3 2" xfId="29249"/>
    <cellStyle name="20% - Accent6 2 5 3 2 4" xfId="13091"/>
    <cellStyle name="20% - Accent6 2 5 3 2 4 2" xfId="35031"/>
    <cellStyle name="20% - Accent6 2 5 3 2 5" xfId="18874"/>
    <cellStyle name="20% - Accent6 2 5 3 2 5 2" xfId="40813"/>
    <cellStyle name="20% - Accent6 2 5 3 2 6" xfId="24656"/>
    <cellStyle name="20% - Accent6 2 5 3 3" xfId="5606"/>
    <cellStyle name="20% - Accent6 2 5 3 3 2" xfId="14280"/>
    <cellStyle name="20% - Accent6 2 5 3 3 2 2" xfId="36220"/>
    <cellStyle name="20% - Accent6 2 5 3 3 3" xfId="20063"/>
    <cellStyle name="20% - Accent6 2 5 3 3 3 2" xfId="42002"/>
    <cellStyle name="20% - Accent6 2 5 3 3 4" xfId="27547"/>
    <cellStyle name="20% - Accent6 2 5 3 4" xfId="8498"/>
    <cellStyle name="20% - Accent6 2 5 3 4 2" xfId="30438"/>
    <cellStyle name="20% - Accent6 2 5 3 5" xfId="4417"/>
    <cellStyle name="20% - Accent6 2 5 3 5 2" xfId="26358"/>
    <cellStyle name="20% - Accent6 2 5 3 6" xfId="11389"/>
    <cellStyle name="20% - Accent6 2 5 3 6 2" xfId="33329"/>
    <cellStyle name="20% - Accent6 2 5 3 7" xfId="17172"/>
    <cellStyle name="20% - Accent6 2 5 3 7 2" xfId="39111"/>
    <cellStyle name="20% - Accent6 2 5 3 8" xfId="22954"/>
    <cellStyle name="20% - Accent6 2 5 4" xfId="1984"/>
    <cellStyle name="20% - Accent6 2 5 4 2" xfId="6579"/>
    <cellStyle name="20% - Accent6 2 5 4 2 2" xfId="15252"/>
    <cellStyle name="20% - Accent6 2 5 4 2 2 2" xfId="37192"/>
    <cellStyle name="20% - Accent6 2 5 4 2 3" xfId="21035"/>
    <cellStyle name="20% - Accent6 2 5 4 2 3 2" xfId="42974"/>
    <cellStyle name="20% - Accent6 2 5 4 2 4" xfId="28519"/>
    <cellStyle name="20% - Accent6 2 5 4 3" xfId="9470"/>
    <cellStyle name="20% - Accent6 2 5 4 3 2" xfId="31410"/>
    <cellStyle name="20% - Accent6 2 5 4 4" xfId="3687"/>
    <cellStyle name="20% - Accent6 2 5 4 4 2" xfId="25628"/>
    <cellStyle name="20% - Accent6 2 5 4 5" xfId="12361"/>
    <cellStyle name="20% - Accent6 2 5 4 5 2" xfId="34301"/>
    <cellStyle name="20% - Accent6 2 5 4 6" xfId="18144"/>
    <cellStyle name="20% - Accent6 2 5 4 6 2" xfId="40083"/>
    <cellStyle name="20% - Accent6 2 5 4 7" xfId="23926"/>
    <cellStyle name="20% - Accent6 2 5 5" xfId="1477"/>
    <cellStyle name="20% - Accent6 2 5 5 2" xfId="8963"/>
    <cellStyle name="20% - Accent6 2 5 5 2 2" xfId="14745"/>
    <cellStyle name="20% - Accent6 2 5 5 2 2 2" xfId="36685"/>
    <cellStyle name="20% - Accent6 2 5 5 2 3" xfId="20528"/>
    <cellStyle name="20% - Accent6 2 5 5 2 3 2" xfId="42467"/>
    <cellStyle name="20% - Accent6 2 5 5 2 4" xfId="30903"/>
    <cellStyle name="20% - Accent6 2 5 5 3" xfId="6072"/>
    <cellStyle name="20% - Accent6 2 5 5 3 2" xfId="28012"/>
    <cellStyle name="20% - Accent6 2 5 5 4" xfId="11854"/>
    <cellStyle name="20% - Accent6 2 5 5 4 2" xfId="33794"/>
    <cellStyle name="20% - Accent6 2 5 5 5" xfId="17637"/>
    <cellStyle name="20% - Accent6 2 5 5 5 2" xfId="39576"/>
    <cellStyle name="20% - Accent6 2 5 5 6" xfId="23419"/>
    <cellStyle name="20% - Accent6 2 5 6" xfId="4876"/>
    <cellStyle name="20% - Accent6 2 5 6 2" xfId="13550"/>
    <cellStyle name="20% - Accent6 2 5 6 2 2" xfId="35490"/>
    <cellStyle name="20% - Accent6 2 5 6 3" xfId="19333"/>
    <cellStyle name="20% - Accent6 2 5 6 3 2" xfId="41272"/>
    <cellStyle name="20% - Accent6 2 5 6 4" xfId="26817"/>
    <cellStyle name="20% - Accent6 2 5 7" xfId="7768"/>
    <cellStyle name="20% - Accent6 2 5 7 2" xfId="29708"/>
    <cellStyle name="20% - Accent6 2 5 8" xfId="3180"/>
    <cellStyle name="20% - Accent6 2 5 8 2" xfId="25121"/>
    <cellStyle name="20% - Accent6 2 5 9" xfId="10659"/>
    <cellStyle name="20% - Accent6 2 5 9 2" xfId="32599"/>
    <cellStyle name="20% - Accent6 2 6" xfId="249"/>
    <cellStyle name="20% - Accent6 2 6 10" xfId="16444"/>
    <cellStyle name="20% - Accent6 2 6 10 2" xfId="38383"/>
    <cellStyle name="20% - Accent6 2 6 11" xfId="22226"/>
    <cellStyle name="20% - Accent6 2 6 2" xfId="250"/>
    <cellStyle name="20% - Accent6 2 6 2 2" xfId="1987"/>
    <cellStyle name="20% - Accent6 2 6 2 2 2" xfId="9473"/>
    <cellStyle name="20% - Accent6 2 6 2 2 2 2" xfId="15255"/>
    <cellStyle name="20% - Accent6 2 6 2 2 2 2 2" xfId="37195"/>
    <cellStyle name="20% - Accent6 2 6 2 2 2 3" xfId="21038"/>
    <cellStyle name="20% - Accent6 2 6 2 2 2 3 2" xfId="42977"/>
    <cellStyle name="20% - Accent6 2 6 2 2 2 4" xfId="31413"/>
    <cellStyle name="20% - Accent6 2 6 2 2 3" xfId="6582"/>
    <cellStyle name="20% - Accent6 2 6 2 2 3 2" xfId="28522"/>
    <cellStyle name="20% - Accent6 2 6 2 2 4" xfId="12364"/>
    <cellStyle name="20% - Accent6 2 6 2 2 4 2" xfId="34304"/>
    <cellStyle name="20% - Accent6 2 6 2 2 5" xfId="18147"/>
    <cellStyle name="20% - Accent6 2 6 2 2 5 2" xfId="40086"/>
    <cellStyle name="20% - Accent6 2 6 2 2 6" xfId="23929"/>
    <cellStyle name="20% - Accent6 2 6 2 3" xfId="4879"/>
    <cellStyle name="20% - Accent6 2 6 2 3 2" xfId="13553"/>
    <cellStyle name="20% - Accent6 2 6 2 3 2 2" xfId="35493"/>
    <cellStyle name="20% - Accent6 2 6 2 3 3" xfId="19336"/>
    <cellStyle name="20% - Accent6 2 6 2 3 3 2" xfId="41275"/>
    <cellStyle name="20% - Accent6 2 6 2 3 4" xfId="26820"/>
    <cellStyle name="20% - Accent6 2 6 2 4" xfId="7771"/>
    <cellStyle name="20% - Accent6 2 6 2 4 2" xfId="29711"/>
    <cellStyle name="20% - Accent6 2 6 2 5" xfId="3690"/>
    <cellStyle name="20% - Accent6 2 6 2 5 2" xfId="25631"/>
    <cellStyle name="20% - Accent6 2 6 2 6" xfId="10662"/>
    <cellStyle name="20% - Accent6 2 6 2 6 2" xfId="32602"/>
    <cellStyle name="20% - Accent6 2 6 2 7" xfId="16445"/>
    <cellStyle name="20% - Accent6 2 6 2 7 2" xfId="38384"/>
    <cellStyle name="20% - Accent6 2 6 2 8" xfId="22227"/>
    <cellStyle name="20% - Accent6 2 6 3" xfId="1011"/>
    <cellStyle name="20% - Accent6 2 6 3 2" xfId="2715"/>
    <cellStyle name="20% - Accent6 2 6 3 2 2" xfId="10201"/>
    <cellStyle name="20% - Accent6 2 6 3 2 2 2" xfId="15983"/>
    <cellStyle name="20% - Accent6 2 6 3 2 2 2 2" xfId="37923"/>
    <cellStyle name="20% - Accent6 2 6 3 2 2 3" xfId="21766"/>
    <cellStyle name="20% - Accent6 2 6 3 2 2 3 2" xfId="43705"/>
    <cellStyle name="20% - Accent6 2 6 3 2 2 4" xfId="32141"/>
    <cellStyle name="20% - Accent6 2 6 3 2 3" xfId="7310"/>
    <cellStyle name="20% - Accent6 2 6 3 2 3 2" xfId="29250"/>
    <cellStyle name="20% - Accent6 2 6 3 2 4" xfId="13092"/>
    <cellStyle name="20% - Accent6 2 6 3 2 4 2" xfId="35032"/>
    <cellStyle name="20% - Accent6 2 6 3 2 5" xfId="18875"/>
    <cellStyle name="20% - Accent6 2 6 3 2 5 2" xfId="40814"/>
    <cellStyle name="20% - Accent6 2 6 3 2 6" xfId="24657"/>
    <cellStyle name="20% - Accent6 2 6 3 3" xfId="5607"/>
    <cellStyle name="20% - Accent6 2 6 3 3 2" xfId="14281"/>
    <cellStyle name="20% - Accent6 2 6 3 3 2 2" xfId="36221"/>
    <cellStyle name="20% - Accent6 2 6 3 3 3" xfId="20064"/>
    <cellStyle name="20% - Accent6 2 6 3 3 3 2" xfId="42003"/>
    <cellStyle name="20% - Accent6 2 6 3 3 4" xfId="27548"/>
    <cellStyle name="20% - Accent6 2 6 3 4" xfId="8499"/>
    <cellStyle name="20% - Accent6 2 6 3 4 2" xfId="30439"/>
    <cellStyle name="20% - Accent6 2 6 3 5" xfId="4418"/>
    <cellStyle name="20% - Accent6 2 6 3 5 2" xfId="26359"/>
    <cellStyle name="20% - Accent6 2 6 3 6" xfId="11390"/>
    <cellStyle name="20% - Accent6 2 6 3 6 2" xfId="33330"/>
    <cellStyle name="20% - Accent6 2 6 3 7" xfId="17173"/>
    <cellStyle name="20% - Accent6 2 6 3 7 2" xfId="39112"/>
    <cellStyle name="20% - Accent6 2 6 3 8" xfId="22955"/>
    <cellStyle name="20% - Accent6 2 6 4" xfId="1986"/>
    <cellStyle name="20% - Accent6 2 6 4 2" xfId="6581"/>
    <cellStyle name="20% - Accent6 2 6 4 2 2" xfId="15254"/>
    <cellStyle name="20% - Accent6 2 6 4 2 2 2" xfId="37194"/>
    <cellStyle name="20% - Accent6 2 6 4 2 3" xfId="21037"/>
    <cellStyle name="20% - Accent6 2 6 4 2 3 2" xfId="42976"/>
    <cellStyle name="20% - Accent6 2 6 4 2 4" xfId="28521"/>
    <cellStyle name="20% - Accent6 2 6 4 3" xfId="9472"/>
    <cellStyle name="20% - Accent6 2 6 4 3 2" xfId="31412"/>
    <cellStyle name="20% - Accent6 2 6 4 4" xfId="3689"/>
    <cellStyle name="20% - Accent6 2 6 4 4 2" xfId="25630"/>
    <cellStyle name="20% - Accent6 2 6 4 5" xfId="12363"/>
    <cellStyle name="20% - Accent6 2 6 4 5 2" xfId="34303"/>
    <cellStyle name="20% - Accent6 2 6 4 6" xfId="18146"/>
    <cellStyle name="20% - Accent6 2 6 4 6 2" xfId="40085"/>
    <cellStyle name="20% - Accent6 2 6 4 7" xfId="23928"/>
    <cellStyle name="20% - Accent6 2 6 5" xfId="1478"/>
    <cellStyle name="20% - Accent6 2 6 5 2" xfId="8964"/>
    <cellStyle name="20% - Accent6 2 6 5 2 2" xfId="14746"/>
    <cellStyle name="20% - Accent6 2 6 5 2 2 2" xfId="36686"/>
    <cellStyle name="20% - Accent6 2 6 5 2 3" xfId="20529"/>
    <cellStyle name="20% - Accent6 2 6 5 2 3 2" xfId="42468"/>
    <cellStyle name="20% - Accent6 2 6 5 2 4" xfId="30904"/>
    <cellStyle name="20% - Accent6 2 6 5 3" xfId="6073"/>
    <cellStyle name="20% - Accent6 2 6 5 3 2" xfId="28013"/>
    <cellStyle name="20% - Accent6 2 6 5 4" xfId="11855"/>
    <cellStyle name="20% - Accent6 2 6 5 4 2" xfId="33795"/>
    <cellStyle name="20% - Accent6 2 6 5 5" xfId="17638"/>
    <cellStyle name="20% - Accent6 2 6 5 5 2" xfId="39577"/>
    <cellStyle name="20% - Accent6 2 6 5 6" xfId="23420"/>
    <cellStyle name="20% - Accent6 2 6 6" xfId="4878"/>
    <cellStyle name="20% - Accent6 2 6 6 2" xfId="13552"/>
    <cellStyle name="20% - Accent6 2 6 6 2 2" xfId="35492"/>
    <cellStyle name="20% - Accent6 2 6 6 3" xfId="19335"/>
    <cellStyle name="20% - Accent6 2 6 6 3 2" xfId="41274"/>
    <cellStyle name="20% - Accent6 2 6 6 4" xfId="26819"/>
    <cellStyle name="20% - Accent6 2 6 7" xfId="7770"/>
    <cellStyle name="20% - Accent6 2 6 7 2" xfId="29710"/>
    <cellStyle name="20% - Accent6 2 6 8" xfId="3181"/>
    <cellStyle name="20% - Accent6 2 6 8 2" xfId="25122"/>
    <cellStyle name="20% - Accent6 2 6 9" xfId="10661"/>
    <cellStyle name="20% - Accent6 2 6 9 2" xfId="32601"/>
    <cellStyle name="20% - Accent6 2 7" xfId="251"/>
    <cellStyle name="20% - Accent6 2 7 2" xfId="1988"/>
    <cellStyle name="20% - Accent6 2 7 2 2" xfId="6583"/>
    <cellStyle name="20% - Accent6 2 7 2 2 2" xfId="15256"/>
    <cellStyle name="20% - Accent6 2 7 2 2 2 2" xfId="37196"/>
    <cellStyle name="20% - Accent6 2 7 2 2 3" xfId="21039"/>
    <cellStyle name="20% - Accent6 2 7 2 2 3 2" xfId="42978"/>
    <cellStyle name="20% - Accent6 2 7 2 2 4" xfId="28523"/>
    <cellStyle name="20% - Accent6 2 7 2 3" xfId="9474"/>
    <cellStyle name="20% - Accent6 2 7 2 3 2" xfId="31414"/>
    <cellStyle name="20% - Accent6 2 7 2 4" xfId="3691"/>
    <cellStyle name="20% - Accent6 2 7 2 4 2" xfId="25632"/>
    <cellStyle name="20% - Accent6 2 7 2 5" xfId="12365"/>
    <cellStyle name="20% - Accent6 2 7 2 5 2" xfId="34305"/>
    <cellStyle name="20% - Accent6 2 7 2 6" xfId="18148"/>
    <cellStyle name="20% - Accent6 2 7 2 6 2" xfId="40087"/>
    <cellStyle name="20% - Accent6 2 7 2 7" xfId="23930"/>
    <cellStyle name="20% - Accent6 2 7 3" xfId="1459"/>
    <cellStyle name="20% - Accent6 2 7 3 2" xfId="8945"/>
    <cellStyle name="20% - Accent6 2 7 3 2 2" xfId="14727"/>
    <cellStyle name="20% - Accent6 2 7 3 2 2 2" xfId="36667"/>
    <cellStyle name="20% - Accent6 2 7 3 2 3" xfId="20510"/>
    <cellStyle name="20% - Accent6 2 7 3 2 3 2" xfId="42449"/>
    <cellStyle name="20% - Accent6 2 7 3 2 4" xfId="30885"/>
    <cellStyle name="20% - Accent6 2 7 3 3" xfId="6054"/>
    <cellStyle name="20% - Accent6 2 7 3 3 2" xfId="27994"/>
    <cellStyle name="20% - Accent6 2 7 3 4" xfId="11836"/>
    <cellStyle name="20% - Accent6 2 7 3 4 2" xfId="33776"/>
    <cellStyle name="20% - Accent6 2 7 3 5" xfId="17619"/>
    <cellStyle name="20% - Accent6 2 7 3 5 2" xfId="39558"/>
    <cellStyle name="20% - Accent6 2 7 3 6" xfId="23401"/>
    <cellStyle name="20% - Accent6 2 7 4" xfId="4880"/>
    <cellStyle name="20% - Accent6 2 7 4 2" xfId="13554"/>
    <cellStyle name="20% - Accent6 2 7 4 2 2" xfId="35494"/>
    <cellStyle name="20% - Accent6 2 7 4 3" xfId="19337"/>
    <cellStyle name="20% - Accent6 2 7 4 3 2" xfId="41276"/>
    <cellStyle name="20% - Accent6 2 7 4 4" xfId="26821"/>
    <cellStyle name="20% - Accent6 2 7 5" xfId="7772"/>
    <cellStyle name="20% - Accent6 2 7 5 2" xfId="29712"/>
    <cellStyle name="20% - Accent6 2 7 6" xfId="3162"/>
    <cellStyle name="20% - Accent6 2 7 6 2" xfId="25103"/>
    <cellStyle name="20% - Accent6 2 7 7" xfId="10663"/>
    <cellStyle name="20% - Accent6 2 7 7 2" xfId="32603"/>
    <cellStyle name="20% - Accent6 2 7 8" xfId="16446"/>
    <cellStyle name="20% - Accent6 2 7 8 2" xfId="38385"/>
    <cellStyle name="20% - Accent6 2 7 9" xfId="22228"/>
    <cellStyle name="20% - Accent6 2 8" xfId="847"/>
    <cellStyle name="20% - Accent6 2 8 2" xfId="2553"/>
    <cellStyle name="20% - Accent6 2 8 2 2" xfId="10039"/>
    <cellStyle name="20% - Accent6 2 8 2 2 2" xfId="15821"/>
    <cellStyle name="20% - Accent6 2 8 2 2 2 2" xfId="37761"/>
    <cellStyle name="20% - Accent6 2 8 2 2 3" xfId="21604"/>
    <cellStyle name="20% - Accent6 2 8 2 2 3 2" xfId="43543"/>
    <cellStyle name="20% - Accent6 2 8 2 2 4" xfId="31979"/>
    <cellStyle name="20% - Accent6 2 8 2 3" xfId="7148"/>
    <cellStyle name="20% - Accent6 2 8 2 3 2" xfId="29088"/>
    <cellStyle name="20% - Accent6 2 8 2 4" xfId="12930"/>
    <cellStyle name="20% - Accent6 2 8 2 4 2" xfId="34870"/>
    <cellStyle name="20% - Accent6 2 8 2 5" xfId="18713"/>
    <cellStyle name="20% - Accent6 2 8 2 5 2" xfId="40652"/>
    <cellStyle name="20% - Accent6 2 8 2 6" xfId="24495"/>
    <cellStyle name="20% - Accent6 2 8 3" xfId="5445"/>
    <cellStyle name="20% - Accent6 2 8 3 2" xfId="14119"/>
    <cellStyle name="20% - Accent6 2 8 3 2 2" xfId="36059"/>
    <cellStyle name="20% - Accent6 2 8 3 3" xfId="19902"/>
    <cellStyle name="20% - Accent6 2 8 3 3 2" xfId="41841"/>
    <cellStyle name="20% - Accent6 2 8 3 4" xfId="27386"/>
    <cellStyle name="20% - Accent6 2 8 4" xfId="8337"/>
    <cellStyle name="20% - Accent6 2 8 4 2" xfId="30277"/>
    <cellStyle name="20% - Accent6 2 8 5" xfId="4256"/>
    <cellStyle name="20% - Accent6 2 8 5 2" xfId="26197"/>
    <cellStyle name="20% - Accent6 2 8 6" xfId="11228"/>
    <cellStyle name="20% - Accent6 2 8 6 2" xfId="33168"/>
    <cellStyle name="20% - Accent6 2 8 7" xfId="17011"/>
    <cellStyle name="20% - Accent6 2 8 7 2" xfId="38950"/>
    <cellStyle name="20% - Accent6 2 8 8" xfId="22793"/>
    <cellStyle name="20% - Accent6 2 9" xfId="1949"/>
    <cellStyle name="20% - Accent6 2 9 2" xfId="6544"/>
    <cellStyle name="20% - Accent6 2 9 2 2" xfId="15217"/>
    <cellStyle name="20% - Accent6 2 9 2 2 2" xfId="37157"/>
    <cellStyle name="20% - Accent6 2 9 2 3" xfId="21000"/>
    <cellStyle name="20% - Accent6 2 9 2 3 2" xfId="42939"/>
    <cellStyle name="20% - Accent6 2 9 2 4" xfId="28484"/>
    <cellStyle name="20% - Accent6 2 9 3" xfId="9435"/>
    <cellStyle name="20% - Accent6 2 9 3 2" xfId="31375"/>
    <cellStyle name="20% - Accent6 2 9 4" xfId="3652"/>
    <cellStyle name="20% - Accent6 2 9 4 2" xfId="25593"/>
    <cellStyle name="20% - Accent6 2 9 5" xfId="12326"/>
    <cellStyle name="20% - Accent6 2 9 5 2" xfId="34266"/>
    <cellStyle name="20% - Accent6 2 9 6" xfId="18109"/>
    <cellStyle name="20% - Accent6 2 9 6 2" xfId="40048"/>
    <cellStyle name="20% - Accent6 2 9 7" xfId="23891"/>
    <cellStyle name="20% - Accent6 3" xfId="1271"/>
    <cellStyle name="20% - Accent6 3 2" xfId="5867"/>
    <cellStyle name="20% - Accent6 3 2 2" xfId="14540"/>
    <cellStyle name="20% - Accent6 3 2 2 2" xfId="36480"/>
    <cellStyle name="20% - Accent6 3 2 3" xfId="20323"/>
    <cellStyle name="20% - Accent6 3 2 3 2" xfId="42262"/>
    <cellStyle name="20% - Accent6 3 2 4" xfId="27807"/>
    <cellStyle name="20% - Accent6 3 3" xfId="8758"/>
    <cellStyle name="20% - Accent6 3 3 2" xfId="30698"/>
    <cellStyle name="20% - Accent6 3 4" xfId="2975"/>
    <cellStyle name="20% - Accent6 3 4 2" xfId="24916"/>
    <cellStyle name="20% - Accent6 3 5" xfId="11649"/>
    <cellStyle name="20% - Accent6 3 5 2" xfId="33589"/>
    <cellStyle name="20% - Accent6 3 6" xfId="17432"/>
    <cellStyle name="20% - Accent6 3 6 2" xfId="39371"/>
    <cellStyle name="20% - Accent6 3 7" xfId="23214"/>
    <cellStyle name="20% - Accent6 4" xfId="2539"/>
    <cellStyle name="20% - Accent6 4 2" xfId="7134"/>
    <cellStyle name="20% - Accent6 4 2 2" xfId="15807"/>
    <cellStyle name="20% - Accent6 4 2 2 2" xfId="37747"/>
    <cellStyle name="20% - Accent6 4 2 3" xfId="21590"/>
    <cellStyle name="20% - Accent6 4 2 3 2" xfId="43529"/>
    <cellStyle name="20% - Accent6 4 2 4" xfId="29074"/>
    <cellStyle name="20% - Accent6 4 3" xfId="10025"/>
    <cellStyle name="20% - Accent6 4 3 2" xfId="31965"/>
    <cellStyle name="20% - Accent6 4 4" xfId="4242"/>
    <cellStyle name="20% - Accent6 4 4 2" xfId="26183"/>
    <cellStyle name="20% - Accent6 4 5" xfId="12916"/>
    <cellStyle name="20% - Accent6 4 5 2" xfId="34856"/>
    <cellStyle name="20% - Accent6 4 6" xfId="18699"/>
    <cellStyle name="20% - Accent6 4 6 2" xfId="40638"/>
    <cellStyle name="20% - Accent6 4 7" xfId="24481"/>
    <cellStyle name="20% - Accent6 5" xfId="1241"/>
    <cellStyle name="20% - Accent6 5 2" xfId="8728"/>
    <cellStyle name="20% - Accent6 5 2 2" xfId="14510"/>
    <cellStyle name="20% - Accent6 5 2 2 2" xfId="36450"/>
    <cellStyle name="20% - Accent6 5 2 3" xfId="20293"/>
    <cellStyle name="20% - Accent6 5 2 3 2" xfId="42232"/>
    <cellStyle name="20% - Accent6 5 2 4" xfId="30668"/>
    <cellStyle name="20% - Accent6 5 3" xfId="5837"/>
    <cellStyle name="20% - Accent6 5 3 2" xfId="27777"/>
    <cellStyle name="20% - Accent6 5 4" xfId="11619"/>
    <cellStyle name="20% - Accent6 5 4 2" xfId="33559"/>
    <cellStyle name="20% - Accent6 5 5" xfId="17402"/>
    <cellStyle name="20% - Accent6 5 5 2" xfId="39341"/>
    <cellStyle name="20% - Accent6 5 6" xfId="23184"/>
    <cellStyle name="20% - Accent6 6" xfId="5431"/>
    <cellStyle name="20% - Accent6 6 2" xfId="14105"/>
    <cellStyle name="20% - Accent6 6 2 2" xfId="36045"/>
    <cellStyle name="20% - Accent6 6 3" xfId="19888"/>
    <cellStyle name="20% - Accent6 6 3 2" xfId="41827"/>
    <cellStyle name="20% - Accent6 6 4" xfId="27372"/>
    <cellStyle name="20% - Accent6 7" xfId="8323"/>
    <cellStyle name="20% - Accent6 7 2" xfId="30263"/>
    <cellStyle name="20% - Accent6 8" xfId="2945"/>
    <cellStyle name="20% - Accent6 8 2" xfId="24886"/>
    <cellStyle name="20% - Accent6 9" xfId="11214"/>
    <cellStyle name="20% - Accent6 9 2" xfId="33154"/>
    <cellStyle name="40% - Accent1" xfId="812" builtinId="31" customBuiltin="1"/>
    <cellStyle name="40% - Accent1 10" xfId="16988"/>
    <cellStyle name="40% - Accent1 10 2" xfId="38927"/>
    <cellStyle name="40% - Accent1 11" xfId="22770"/>
    <cellStyle name="40% - Accent1 2" xfId="252"/>
    <cellStyle name="40% - Accent1 2 10" xfId="1253"/>
    <cellStyle name="40% - Accent1 2 10 2" xfId="8740"/>
    <cellStyle name="40% - Accent1 2 10 2 2" xfId="14522"/>
    <cellStyle name="40% - Accent1 2 10 2 2 2" xfId="36462"/>
    <cellStyle name="40% - Accent1 2 10 2 3" xfId="20305"/>
    <cellStyle name="40% - Accent1 2 10 2 3 2" xfId="42244"/>
    <cellStyle name="40% - Accent1 2 10 2 4" xfId="30680"/>
    <cellStyle name="40% - Accent1 2 10 3" xfId="5849"/>
    <cellStyle name="40% - Accent1 2 10 3 2" xfId="27789"/>
    <cellStyle name="40% - Accent1 2 10 4" xfId="11631"/>
    <cellStyle name="40% - Accent1 2 10 4 2" xfId="33571"/>
    <cellStyle name="40% - Accent1 2 10 5" xfId="17414"/>
    <cellStyle name="40% - Accent1 2 10 5 2" xfId="39353"/>
    <cellStyle name="40% - Accent1 2 10 6" xfId="23196"/>
    <cellStyle name="40% - Accent1 2 11" xfId="4881"/>
    <cellStyle name="40% - Accent1 2 11 2" xfId="13555"/>
    <cellStyle name="40% - Accent1 2 11 2 2" xfId="35495"/>
    <cellStyle name="40% - Accent1 2 11 3" xfId="19338"/>
    <cellStyle name="40% - Accent1 2 11 3 2" xfId="41277"/>
    <cellStyle name="40% - Accent1 2 11 4" xfId="26822"/>
    <cellStyle name="40% - Accent1 2 12" xfId="7773"/>
    <cellStyle name="40% - Accent1 2 12 2" xfId="29713"/>
    <cellStyle name="40% - Accent1 2 13" xfId="2957"/>
    <cellStyle name="40% - Accent1 2 13 2" xfId="24898"/>
    <cellStyle name="40% - Accent1 2 14" xfId="10664"/>
    <cellStyle name="40% - Accent1 2 14 2" xfId="32604"/>
    <cellStyle name="40% - Accent1 2 15" xfId="16447"/>
    <cellStyle name="40% - Accent1 2 15 2" xfId="38386"/>
    <cellStyle name="40% - Accent1 2 16" xfId="22229"/>
    <cellStyle name="40% - Accent1 2 2" xfId="253"/>
    <cellStyle name="40% - Accent1 2 2 10" xfId="4882"/>
    <cellStyle name="40% - Accent1 2 2 10 2" xfId="13556"/>
    <cellStyle name="40% - Accent1 2 2 10 2 2" xfId="35496"/>
    <cellStyle name="40% - Accent1 2 2 10 3" xfId="19339"/>
    <cellStyle name="40% - Accent1 2 2 10 3 2" xfId="41278"/>
    <cellStyle name="40% - Accent1 2 2 10 4" xfId="26823"/>
    <cellStyle name="40% - Accent1 2 2 11" xfId="7774"/>
    <cellStyle name="40% - Accent1 2 2 11 2" xfId="29714"/>
    <cellStyle name="40% - Accent1 2 2 12" xfId="3009"/>
    <cellStyle name="40% - Accent1 2 2 12 2" xfId="24950"/>
    <cellStyle name="40% - Accent1 2 2 13" xfId="10665"/>
    <cellStyle name="40% - Accent1 2 2 13 2" xfId="32605"/>
    <cellStyle name="40% - Accent1 2 2 14" xfId="16448"/>
    <cellStyle name="40% - Accent1 2 2 14 2" xfId="38387"/>
    <cellStyle name="40% - Accent1 2 2 15" xfId="22230"/>
    <cellStyle name="40% - Accent1 2 2 2" xfId="254"/>
    <cellStyle name="40% - Accent1 2 2 2 10" xfId="7775"/>
    <cellStyle name="40% - Accent1 2 2 2 10 2" xfId="29715"/>
    <cellStyle name="40% - Accent1 2 2 2 11" xfId="3010"/>
    <cellStyle name="40% - Accent1 2 2 2 11 2" xfId="24951"/>
    <cellStyle name="40% - Accent1 2 2 2 12" xfId="10666"/>
    <cellStyle name="40% - Accent1 2 2 2 12 2" xfId="32606"/>
    <cellStyle name="40% - Accent1 2 2 2 13" xfId="16449"/>
    <cellStyle name="40% - Accent1 2 2 2 13 2" xfId="38388"/>
    <cellStyle name="40% - Accent1 2 2 2 14" xfId="22231"/>
    <cellStyle name="40% - Accent1 2 2 2 2" xfId="255"/>
    <cellStyle name="40% - Accent1 2 2 2 2 10" xfId="10667"/>
    <cellStyle name="40% - Accent1 2 2 2 2 10 2" xfId="32607"/>
    <cellStyle name="40% - Accent1 2 2 2 2 11" xfId="16450"/>
    <cellStyle name="40% - Accent1 2 2 2 2 11 2" xfId="38389"/>
    <cellStyle name="40% - Accent1 2 2 2 2 12" xfId="22232"/>
    <cellStyle name="40% - Accent1 2 2 2 2 2" xfId="256"/>
    <cellStyle name="40% - Accent1 2 2 2 2 2 10" xfId="16451"/>
    <cellStyle name="40% - Accent1 2 2 2 2 2 10 2" xfId="38390"/>
    <cellStyle name="40% - Accent1 2 2 2 2 2 11" xfId="22233"/>
    <cellStyle name="40% - Accent1 2 2 2 2 2 2" xfId="257"/>
    <cellStyle name="40% - Accent1 2 2 2 2 2 2 2" xfId="1994"/>
    <cellStyle name="40% - Accent1 2 2 2 2 2 2 2 2" xfId="9480"/>
    <cellStyle name="40% - Accent1 2 2 2 2 2 2 2 2 2" xfId="15262"/>
    <cellStyle name="40% - Accent1 2 2 2 2 2 2 2 2 2 2" xfId="37202"/>
    <cellStyle name="40% - Accent1 2 2 2 2 2 2 2 2 3" xfId="21045"/>
    <cellStyle name="40% - Accent1 2 2 2 2 2 2 2 2 3 2" xfId="42984"/>
    <cellStyle name="40% - Accent1 2 2 2 2 2 2 2 2 4" xfId="31420"/>
    <cellStyle name="40% - Accent1 2 2 2 2 2 2 2 3" xfId="6589"/>
    <cellStyle name="40% - Accent1 2 2 2 2 2 2 2 3 2" xfId="28529"/>
    <cellStyle name="40% - Accent1 2 2 2 2 2 2 2 4" xfId="12371"/>
    <cellStyle name="40% - Accent1 2 2 2 2 2 2 2 4 2" xfId="34311"/>
    <cellStyle name="40% - Accent1 2 2 2 2 2 2 2 5" xfId="18154"/>
    <cellStyle name="40% - Accent1 2 2 2 2 2 2 2 5 2" xfId="40093"/>
    <cellStyle name="40% - Accent1 2 2 2 2 2 2 2 6" xfId="23936"/>
    <cellStyle name="40% - Accent1 2 2 2 2 2 2 3" xfId="4886"/>
    <cellStyle name="40% - Accent1 2 2 2 2 2 2 3 2" xfId="13560"/>
    <cellStyle name="40% - Accent1 2 2 2 2 2 2 3 2 2" xfId="35500"/>
    <cellStyle name="40% - Accent1 2 2 2 2 2 2 3 3" xfId="19343"/>
    <cellStyle name="40% - Accent1 2 2 2 2 2 2 3 3 2" xfId="41282"/>
    <cellStyle name="40% - Accent1 2 2 2 2 2 2 3 4" xfId="26827"/>
    <cellStyle name="40% - Accent1 2 2 2 2 2 2 4" xfId="7778"/>
    <cellStyle name="40% - Accent1 2 2 2 2 2 2 4 2" xfId="29718"/>
    <cellStyle name="40% - Accent1 2 2 2 2 2 2 5" xfId="3697"/>
    <cellStyle name="40% - Accent1 2 2 2 2 2 2 5 2" xfId="25638"/>
    <cellStyle name="40% - Accent1 2 2 2 2 2 2 6" xfId="10669"/>
    <cellStyle name="40% - Accent1 2 2 2 2 2 2 6 2" xfId="32609"/>
    <cellStyle name="40% - Accent1 2 2 2 2 2 2 7" xfId="16452"/>
    <cellStyle name="40% - Accent1 2 2 2 2 2 2 7 2" xfId="38391"/>
    <cellStyle name="40% - Accent1 2 2 2 2 2 2 8" xfId="22234"/>
    <cellStyle name="40% - Accent1 2 2 2 2 2 3" xfId="1013"/>
    <cellStyle name="40% - Accent1 2 2 2 2 2 3 2" xfId="2717"/>
    <cellStyle name="40% - Accent1 2 2 2 2 2 3 2 2" xfId="10203"/>
    <cellStyle name="40% - Accent1 2 2 2 2 2 3 2 2 2" xfId="15985"/>
    <cellStyle name="40% - Accent1 2 2 2 2 2 3 2 2 2 2" xfId="37925"/>
    <cellStyle name="40% - Accent1 2 2 2 2 2 3 2 2 3" xfId="21768"/>
    <cellStyle name="40% - Accent1 2 2 2 2 2 3 2 2 3 2" xfId="43707"/>
    <cellStyle name="40% - Accent1 2 2 2 2 2 3 2 2 4" xfId="32143"/>
    <cellStyle name="40% - Accent1 2 2 2 2 2 3 2 3" xfId="7312"/>
    <cellStyle name="40% - Accent1 2 2 2 2 2 3 2 3 2" xfId="29252"/>
    <cellStyle name="40% - Accent1 2 2 2 2 2 3 2 4" xfId="13094"/>
    <cellStyle name="40% - Accent1 2 2 2 2 2 3 2 4 2" xfId="35034"/>
    <cellStyle name="40% - Accent1 2 2 2 2 2 3 2 5" xfId="18877"/>
    <cellStyle name="40% - Accent1 2 2 2 2 2 3 2 5 2" xfId="40816"/>
    <cellStyle name="40% - Accent1 2 2 2 2 2 3 2 6" xfId="24659"/>
    <cellStyle name="40% - Accent1 2 2 2 2 2 3 3" xfId="5609"/>
    <cellStyle name="40% - Accent1 2 2 2 2 2 3 3 2" xfId="14283"/>
    <cellStyle name="40% - Accent1 2 2 2 2 2 3 3 2 2" xfId="36223"/>
    <cellStyle name="40% - Accent1 2 2 2 2 2 3 3 3" xfId="20066"/>
    <cellStyle name="40% - Accent1 2 2 2 2 2 3 3 3 2" xfId="42005"/>
    <cellStyle name="40% - Accent1 2 2 2 2 2 3 3 4" xfId="27550"/>
    <cellStyle name="40% - Accent1 2 2 2 2 2 3 4" xfId="8501"/>
    <cellStyle name="40% - Accent1 2 2 2 2 2 3 4 2" xfId="30441"/>
    <cellStyle name="40% - Accent1 2 2 2 2 2 3 5" xfId="4420"/>
    <cellStyle name="40% - Accent1 2 2 2 2 2 3 5 2" xfId="26361"/>
    <cellStyle name="40% - Accent1 2 2 2 2 2 3 6" xfId="11392"/>
    <cellStyle name="40% - Accent1 2 2 2 2 2 3 6 2" xfId="33332"/>
    <cellStyle name="40% - Accent1 2 2 2 2 2 3 7" xfId="17175"/>
    <cellStyle name="40% - Accent1 2 2 2 2 2 3 7 2" xfId="39114"/>
    <cellStyle name="40% - Accent1 2 2 2 2 2 3 8" xfId="22957"/>
    <cellStyle name="40% - Accent1 2 2 2 2 2 4" xfId="1993"/>
    <cellStyle name="40% - Accent1 2 2 2 2 2 4 2" xfId="6588"/>
    <cellStyle name="40% - Accent1 2 2 2 2 2 4 2 2" xfId="15261"/>
    <cellStyle name="40% - Accent1 2 2 2 2 2 4 2 2 2" xfId="37201"/>
    <cellStyle name="40% - Accent1 2 2 2 2 2 4 2 3" xfId="21044"/>
    <cellStyle name="40% - Accent1 2 2 2 2 2 4 2 3 2" xfId="42983"/>
    <cellStyle name="40% - Accent1 2 2 2 2 2 4 2 4" xfId="28528"/>
    <cellStyle name="40% - Accent1 2 2 2 2 2 4 3" xfId="9479"/>
    <cellStyle name="40% - Accent1 2 2 2 2 2 4 3 2" xfId="31419"/>
    <cellStyle name="40% - Accent1 2 2 2 2 2 4 4" xfId="3696"/>
    <cellStyle name="40% - Accent1 2 2 2 2 2 4 4 2" xfId="25637"/>
    <cellStyle name="40% - Accent1 2 2 2 2 2 4 5" xfId="12370"/>
    <cellStyle name="40% - Accent1 2 2 2 2 2 4 5 2" xfId="34310"/>
    <cellStyle name="40% - Accent1 2 2 2 2 2 4 6" xfId="18153"/>
    <cellStyle name="40% - Accent1 2 2 2 2 2 4 6 2" xfId="40092"/>
    <cellStyle name="40% - Accent1 2 2 2 2 2 4 7" xfId="23935"/>
    <cellStyle name="40% - Accent1 2 2 2 2 2 5" xfId="1483"/>
    <cellStyle name="40% - Accent1 2 2 2 2 2 5 2" xfId="8969"/>
    <cellStyle name="40% - Accent1 2 2 2 2 2 5 2 2" xfId="14751"/>
    <cellStyle name="40% - Accent1 2 2 2 2 2 5 2 2 2" xfId="36691"/>
    <cellStyle name="40% - Accent1 2 2 2 2 2 5 2 3" xfId="20534"/>
    <cellStyle name="40% - Accent1 2 2 2 2 2 5 2 3 2" xfId="42473"/>
    <cellStyle name="40% - Accent1 2 2 2 2 2 5 2 4" xfId="30909"/>
    <cellStyle name="40% - Accent1 2 2 2 2 2 5 3" xfId="6078"/>
    <cellStyle name="40% - Accent1 2 2 2 2 2 5 3 2" xfId="28018"/>
    <cellStyle name="40% - Accent1 2 2 2 2 2 5 4" xfId="11860"/>
    <cellStyle name="40% - Accent1 2 2 2 2 2 5 4 2" xfId="33800"/>
    <cellStyle name="40% - Accent1 2 2 2 2 2 5 5" xfId="17643"/>
    <cellStyle name="40% - Accent1 2 2 2 2 2 5 5 2" xfId="39582"/>
    <cellStyle name="40% - Accent1 2 2 2 2 2 5 6" xfId="23425"/>
    <cellStyle name="40% - Accent1 2 2 2 2 2 6" xfId="4885"/>
    <cellStyle name="40% - Accent1 2 2 2 2 2 6 2" xfId="13559"/>
    <cellStyle name="40% - Accent1 2 2 2 2 2 6 2 2" xfId="35499"/>
    <cellStyle name="40% - Accent1 2 2 2 2 2 6 3" xfId="19342"/>
    <cellStyle name="40% - Accent1 2 2 2 2 2 6 3 2" xfId="41281"/>
    <cellStyle name="40% - Accent1 2 2 2 2 2 6 4" xfId="26826"/>
    <cellStyle name="40% - Accent1 2 2 2 2 2 7" xfId="7777"/>
    <cellStyle name="40% - Accent1 2 2 2 2 2 7 2" xfId="29717"/>
    <cellStyle name="40% - Accent1 2 2 2 2 2 8" xfId="3186"/>
    <cellStyle name="40% - Accent1 2 2 2 2 2 8 2" xfId="25127"/>
    <cellStyle name="40% - Accent1 2 2 2 2 2 9" xfId="10668"/>
    <cellStyle name="40% - Accent1 2 2 2 2 2 9 2" xfId="32608"/>
    <cellStyle name="40% - Accent1 2 2 2 2 3" xfId="258"/>
    <cellStyle name="40% - Accent1 2 2 2 2 3 2" xfId="1995"/>
    <cellStyle name="40% - Accent1 2 2 2 2 3 2 2" xfId="9481"/>
    <cellStyle name="40% - Accent1 2 2 2 2 3 2 2 2" xfId="15263"/>
    <cellStyle name="40% - Accent1 2 2 2 2 3 2 2 2 2" xfId="37203"/>
    <cellStyle name="40% - Accent1 2 2 2 2 3 2 2 3" xfId="21046"/>
    <cellStyle name="40% - Accent1 2 2 2 2 3 2 2 3 2" xfId="42985"/>
    <cellStyle name="40% - Accent1 2 2 2 2 3 2 2 4" xfId="31421"/>
    <cellStyle name="40% - Accent1 2 2 2 2 3 2 3" xfId="6590"/>
    <cellStyle name="40% - Accent1 2 2 2 2 3 2 3 2" xfId="28530"/>
    <cellStyle name="40% - Accent1 2 2 2 2 3 2 4" xfId="12372"/>
    <cellStyle name="40% - Accent1 2 2 2 2 3 2 4 2" xfId="34312"/>
    <cellStyle name="40% - Accent1 2 2 2 2 3 2 5" xfId="18155"/>
    <cellStyle name="40% - Accent1 2 2 2 2 3 2 5 2" xfId="40094"/>
    <cellStyle name="40% - Accent1 2 2 2 2 3 2 6" xfId="23937"/>
    <cellStyle name="40% - Accent1 2 2 2 2 3 3" xfId="4887"/>
    <cellStyle name="40% - Accent1 2 2 2 2 3 3 2" xfId="13561"/>
    <cellStyle name="40% - Accent1 2 2 2 2 3 3 2 2" xfId="35501"/>
    <cellStyle name="40% - Accent1 2 2 2 2 3 3 3" xfId="19344"/>
    <cellStyle name="40% - Accent1 2 2 2 2 3 3 3 2" xfId="41283"/>
    <cellStyle name="40% - Accent1 2 2 2 2 3 3 4" xfId="26828"/>
    <cellStyle name="40% - Accent1 2 2 2 2 3 4" xfId="7779"/>
    <cellStyle name="40% - Accent1 2 2 2 2 3 4 2" xfId="29719"/>
    <cellStyle name="40% - Accent1 2 2 2 2 3 5" xfId="3698"/>
    <cellStyle name="40% - Accent1 2 2 2 2 3 5 2" xfId="25639"/>
    <cellStyle name="40% - Accent1 2 2 2 2 3 6" xfId="10670"/>
    <cellStyle name="40% - Accent1 2 2 2 2 3 6 2" xfId="32610"/>
    <cellStyle name="40% - Accent1 2 2 2 2 3 7" xfId="16453"/>
    <cellStyle name="40% - Accent1 2 2 2 2 3 7 2" xfId="38392"/>
    <cellStyle name="40% - Accent1 2 2 2 2 3 8" xfId="22235"/>
    <cellStyle name="40% - Accent1 2 2 2 2 4" xfId="1012"/>
    <cellStyle name="40% - Accent1 2 2 2 2 4 2" xfId="2716"/>
    <cellStyle name="40% - Accent1 2 2 2 2 4 2 2" xfId="10202"/>
    <cellStyle name="40% - Accent1 2 2 2 2 4 2 2 2" xfId="15984"/>
    <cellStyle name="40% - Accent1 2 2 2 2 4 2 2 2 2" xfId="37924"/>
    <cellStyle name="40% - Accent1 2 2 2 2 4 2 2 3" xfId="21767"/>
    <cellStyle name="40% - Accent1 2 2 2 2 4 2 2 3 2" xfId="43706"/>
    <cellStyle name="40% - Accent1 2 2 2 2 4 2 2 4" xfId="32142"/>
    <cellStyle name="40% - Accent1 2 2 2 2 4 2 3" xfId="7311"/>
    <cellStyle name="40% - Accent1 2 2 2 2 4 2 3 2" xfId="29251"/>
    <cellStyle name="40% - Accent1 2 2 2 2 4 2 4" xfId="13093"/>
    <cellStyle name="40% - Accent1 2 2 2 2 4 2 4 2" xfId="35033"/>
    <cellStyle name="40% - Accent1 2 2 2 2 4 2 5" xfId="18876"/>
    <cellStyle name="40% - Accent1 2 2 2 2 4 2 5 2" xfId="40815"/>
    <cellStyle name="40% - Accent1 2 2 2 2 4 2 6" xfId="24658"/>
    <cellStyle name="40% - Accent1 2 2 2 2 4 3" xfId="5608"/>
    <cellStyle name="40% - Accent1 2 2 2 2 4 3 2" xfId="14282"/>
    <cellStyle name="40% - Accent1 2 2 2 2 4 3 2 2" xfId="36222"/>
    <cellStyle name="40% - Accent1 2 2 2 2 4 3 3" xfId="20065"/>
    <cellStyle name="40% - Accent1 2 2 2 2 4 3 3 2" xfId="42004"/>
    <cellStyle name="40% - Accent1 2 2 2 2 4 3 4" xfId="27549"/>
    <cellStyle name="40% - Accent1 2 2 2 2 4 4" xfId="8500"/>
    <cellStyle name="40% - Accent1 2 2 2 2 4 4 2" xfId="30440"/>
    <cellStyle name="40% - Accent1 2 2 2 2 4 5" xfId="4419"/>
    <cellStyle name="40% - Accent1 2 2 2 2 4 5 2" xfId="26360"/>
    <cellStyle name="40% - Accent1 2 2 2 2 4 6" xfId="11391"/>
    <cellStyle name="40% - Accent1 2 2 2 2 4 6 2" xfId="33331"/>
    <cellStyle name="40% - Accent1 2 2 2 2 4 7" xfId="17174"/>
    <cellStyle name="40% - Accent1 2 2 2 2 4 7 2" xfId="39113"/>
    <cellStyle name="40% - Accent1 2 2 2 2 4 8" xfId="22956"/>
    <cellStyle name="40% - Accent1 2 2 2 2 5" xfId="1992"/>
    <cellStyle name="40% - Accent1 2 2 2 2 5 2" xfId="6587"/>
    <cellStyle name="40% - Accent1 2 2 2 2 5 2 2" xfId="15260"/>
    <cellStyle name="40% - Accent1 2 2 2 2 5 2 2 2" xfId="37200"/>
    <cellStyle name="40% - Accent1 2 2 2 2 5 2 3" xfId="21043"/>
    <cellStyle name="40% - Accent1 2 2 2 2 5 2 3 2" xfId="42982"/>
    <cellStyle name="40% - Accent1 2 2 2 2 5 2 4" xfId="28527"/>
    <cellStyle name="40% - Accent1 2 2 2 2 5 3" xfId="9478"/>
    <cellStyle name="40% - Accent1 2 2 2 2 5 3 2" xfId="31418"/>
    <cellStyle name="40% - Accent1 2 2 2 2 5 4" xfId="3695"/>
    <cellStyle name="40% - Accent1 2 2 2 2 5 4 2" xfId="25636"/>
    <cellStyle name="40% - Accent1 2 2 2 2 5 5" xfId="12369"/>
    <cellStyle name="40% - Accent1 2 2 2 2 5 5 2" xfId="34309"/>
    <cellStyle name="40% - Accent1 2 2 2 2 5 6" xfId="18152"/>
    <cellStyle name="40% - Accent1 2 2 2 2 5 6 2" xfId="40091"/>
    <cellStyle name="40% - Accent1 2 2 2 2 5 7" xfId="23934"/>
    <cellStyle name="40% - Accent1 2 2 2 2 6" xfId="1482"/>
    <cellStyle name="40% - Accent1 2 2 2 2 6 2" xfId="8968"/>
    <cellStyle name="40% - Accent1 2 2 2 2 6 2 2" xfId="14750"/>
    <cellStyle name="40% - Accent1 2 2 2 2 6 2 2 2" xfId="36690"/>
    <cellStyle name="40% - Accent1 2 2 2 2 6 2 3" xfId="20533"/>
    <cellStyle name="40% - Accent1 2 2 2 2 6 2 3 2" xfId="42472"/>
    <cellStyle name="40% - Accent1 2 2 2 2 6 2 4" xfId="30908"/>
    <cellStyle name="40% - Accent1 2 2 2 2 6 3" xfId="6077"/>
    <cellStyle name="40% - Accent1 2 2 2 2 6 3 2" xfId="28017"/>
    <cellStyle name="40% - Accent1 2 2 2 2 6 4" xfId="11859"/>
    <cellStyle name="40% - Accent1 2 2 2 2 6 4 2" xfId="33799"/>
    <cellStyle name="40% - Accent1 2 2 2 2 6 5" xfId="17642"/>
    <cellStyle name="40% - Accent1 2 2 2 2 6 5 2" xfId="39581"/>
    <cellStyle name="40% - Accent1 2 2 2 2 6 6" xfId="23424"/>
    <cellStyle name="40% - Accent1 2 2 2 2 7" xfId="4884"/>
    <cellStyle name="40% - Accent1 2 2 2 2 7 2" xfId="13558"/>
    <cellStyle name="40% - Accent1 2 2 2 2 7 2 2" xfId="35498"/>
    <cellStyle name="40% - Accent1 2 2 2 2 7 3" xfId="19341"/>
    <cellStyle name="40% - Accent1 2 2 2 2 7 3 2" xfId="41280"/>
    <cellStyle name="40% - Accent1 2 2 2 2 7 4" xfId="26825"/>
    <cellStyle name="40% - Accent1 2 2 2 2 8" xfId="7776"/>
    <cellStyle name="40% - Accent1 2 2 2 2 8 2" xfId="29716"/>
    <cellStyle name="40% - Accent1 2 2 2 2 9" xfId="3185"/>
    <cellStyle name="40% - Accent1 2 2 2 2 9 2" xfId="25126"/>
    <cellStyle name="40% - Accent1 2 2 2 3" xfId="259"/>
    <cellStyle name="40% - Accent1 2 2 2 3 10" xfId="16454"/>
    <cellStyle name="40% - Accent1 2 2 2 3 10 2" xfId="38393"/>
    <cellStyle name="40% - Accent1 2 2 2 3 11" xfId="22236"/>
    <cellStyle name="40% - Accent1 2 2 2 3 2" xfId="260"/>
    <cellStyle name="40% - Accent1 2 2 2 3 2 2" xfId="1997"/>
    <cellStyle name="40% - Accent1 2 2 2 3 2 2 2" xfId="9483"/>
    <cellStyle name="40% - Accent1 2 2 2 3 2 2 2 2" xfId="15265"/>
    <cellStyle name="40% - Accent1 2 2 2 3 2 2 2 2 2" xfId="37205"/>
    <cellStyle name="40% - Accent1 2 2 2 3 2 2 2 3" xfId="21048"/>
    <cellStyle name="40% - Accent1 2 2 2 3 2 2 2 3 2" xfId="42987"/>
    <cellStyle name="40% - Accent1 2 2 2 3 2 2 2 4" xfId="31423"/>
    <cellStyle name="40% - Accent1 2 2 2 3 2 2 3" xfId="6592"/>
    <cellStyle name="40% - Accent1 2 2 2 3 2 2 3 2" xfId="28532"/>
    <cellStyle name="40% - Accent1 2 2 2 3 2 2 4" xfId="12374"/>
    <cellStyle name="40% - Accent1 2 2 2 3 2 2 4 2" xfId="34314"/>
    <cellStyle name="40% - Accent1 2 2 2 3 2 2 5" xfId="18157"/>
    <cellStyle name="40% - Accent1 2 2 2 3 2 2 5 2" xfId="40096"/>
    <cellStyle name="40% - Accent1 2 2 2 3 2 2 6" xfId="23939"/>
    <cellStyle name="40% - Accent1 2 2 2 3 2 3" xfId="4889"/>
    <cellStyle name="40% - Accent1 2 2 2 3 2 3 2" xfId="13563"/>
    <cellStyle name="40% - Accent1 2 2 2 3 2 3 2 2" xfId="35503"/>
    <cellStyle name="40% - Accent1 2 2 2 3 2 3 3" xfId="19346"/>
    <cellStyle name="40% - Accent1 2 2 2 3 2 3 3 2" xfId="41285"/>
    <cellStyle name="40% - Accent1 2 2 2 3 2 3 4" xfId="26830"/>
    <cellStyle name="40% - Accent1 2 2 2 3 2 4" xfId="7781"/>
    <cellStyle name="40% - Accent1 2 2 2 3 2 4 2" xfId="29721"/>
    <cellStyle name="40% - Accent1 2 2 2 3 2 5" xfId="3700"/>
    <cellStyle name="40% - Accent1 2 2 2 3 2 5 2" xfId="25641"/>
    <cellStyle name="40% - Accent1 2 2 2 3 2 6" xfId="10672"/>
    <cellStyle name="40% - Accent1 2 2 2 3 2 6 2" xfId="32612"/>
    <cellStyle name="40% - Accent1 2 2 2 3 2 7" xfId="16455"/>
    <cellStyle name="40% - Accent1 2 2 2 3 2 7 2" xfId="38394"/>
    <cellStyle name="40% - Accent1 2 2 2 3 2 8" xfId="22237"/>
    <cellStyle name="40% - Accent1 2 2 2 3 3" xfId="1014"/>
    <cellStyle name="40% - Accent1 2 2 2 3 3 2" xfId="2718"/>
    <cellStyle name="40% - Accent1 2 2 2 3 3 2 2" xfId="10204"/>
    <cellStyle name="40% - Accent1 2 2 2 3 3 2 2 2" xfId="15986"/>
    <cellStyle name="40% - Accent1 2 2 2 3 3 2 2 2 2" xfId="37926"/>
    <cellStyle name="40% - Accent1 2 2 2 3 3 2 2 3" xfId="21769"/>
    <cellStyle name="40% - Accent1 2 2 2 3 3 2 2 3 2" xfId="43708"/>
    <cellStyle name="40% - Accent1 2 2 2 3 3 2 2 4" xfId="32144"/>
    <cellStyle name="40% - Accent1 2 2 2 3 3 2 3" xfId="7313"/>
    <cellStyle name="40% - Accent1 2 2 2 3 3 2 3 2" xfId="29253"/>
    <cellStyle name="40% - Accent1 2 2 2 3 3 2 4" xfId="13095"/>
    <cellStyle name="40% - Accent1 2 2 2 3 3 2 4 2" xfId="35035"/>
    <cellStyle name="40% - Accent1 2 2 2 3 3 2 5" xfId="18878"/>
    <cellStyle name="40% - Accent1 2 2 2 3 3 2 5 2" xfId="40817"/>
    <cellStyle name="40% - Accent1 2 2 2 3 3 2 6" xfId="24660"/>
    <cellStyle name="40% - Accent1 2 2 2 3 3 3" xfId="5610"/>
    <cellStyle name="40% - Accent1 2 2 2 3 3 3 2" xfId="14284"/>
    <cellStyle name="40% - Accent1 2 2 2 3 3 3 2 2" xfId="36224"/>
    <cellStyle name="40% - Accent1 2 2 2 3 3 3 3" xfId="20067"/>
    <cellStyle name="40% - Accent1 2 2 2 3 3 3 3 2" xfId="42006"/>
    <cellStyle name="40% - Accent1 2 2 2 3 3 3 4" xfId="27551"/>
    <cellStyle name="40% - Accent1 2 2 2 3 3 4" xfId="8502"/>
    <cellStyle name="40% - Accent1 2 2 2 3 3 4 2" xfId="30442"/>
    <cellStyle name="40% - Accent1 2 2 2 3 3 5" xfId="4421"/>
    <cellStyle name="40% - Accent1 2 2 2 3 3 5 2" xfId="26362"/>
    <cellStyle name="40% - Accent1 2 2 2 3 3 6" xfId="11393"/>
    <cellStyle name="40% - Accent1 2 2 2 3 3 6 2" xfId="33333"/>
    <cellStyle name="40% - Accent1 2 2 2 3 3 7" xfId="17176"/>
    <cellStyle name="40% - Accent1 2 2 2 3 3 7 2" xfId="39115"/>
    <cellStyle name="40% - Accent1 2 2 2 3 3 8" xfId="22958"/>
    <cellStyle name="40% - Accent1 2 2 2 3 4" xfId="1996"/>
    <cellStyle name="40% - Accent1 2 2 2 3 4 2" xfId="6591"/>
    <cellStyle name="40% - Accent1 2 2 2 3 4 2 2" xfId="15264"/>
    <cellStyle name="40% - Accent1 2 2 2 3 4 2 2 2" xfId="37204"/>
    <cellStyle name="40% - Accent1 2 2 2 3 4 2 3" xfId="21047"/>
    <cellStyle name="40% - Accent1 2 2 2 3 4 2 3 2" xfId="42986"/>
    <cellStyle name="40% - Accent1 2 2 2 3 4 2 4" xfId="28531"/>
    <cellStyle name="40% - Accent1 2 2 2 3 4 3" xfId="9482"/>
    <cellStyle name="40% - Accent1 2 2 2 3 4 3 2" xfId="31422"/>
    <cellStyle name="40% - Accent1 2 2 2 3 4 4" xfId="3699"/>
    <cellStyle name="40% - Accent1 2 2 2 3 4 4 2" xfId="25640"/>
    <cellStyle name="40% - Accent1 2 2 2 3 4 5" xfId="12373"/>
    <cellStyle name="40% - Accent1 2 2 2 3 4 5 2" xfId="34313"/>
    <cellStyle name="40% - Accent1 2 2 2 3 4 6" xfId="18156"/>
    <cellStyle name="40% - Accent1 2 2 2 3 4 6 2" xfId="40095"/>
    <cellStyle name="40% - Accent1 2 2 2 3 4 7" xfId="23938"/>
    <cellStyle name="40% - Accent1 2 2 2 3 5" xfId="1484"/>
    <cellStyle name="40% - Accent1 2 2 2 3 5 2" xfId="8970"/>
    <cellStyle name="40% - Accent1 2 2 2 3 5 2 2" xfId="14752"/>
    <cellStyle name="40% - Accent1 2 2 2 3 5 2 2 2" xfId="36692"/>
    <cellStyle name="40% - Accent1 2 2 2 3 5 2 3" xfId="20535"/>
    <cellStyle name="40% - Accent1 2 2 2 3 5 2 3 2" xfId="42474"/>
    <cellStyle name="40% - Accent1 2 2 2 3 5 2 4" xfId="30910"/>
    <cellStyle name="40% - Accent1 2 2 2 3 5 3" xfId="6079"/>
    <cellStyle name="40% - Accent1 2 2 2 3 5 3 2" xfId="28019"/>
    <cellStyle name="40% - Accent1 2 2 2 3 5 4" xfId="11861"/>
    <cellStyle name="40% - Accent1 2 2 2 3 5 4 2" xfId="33801"/>
    <cellStyle name="40% - Accent1 2 2 2 3 5 5" xfId="17644"/>
    <cellStyle name="40% - Accent1 2 2 2 3 5 5 2" xfId="39583"/>
    <cellStyle name="40% - Accent1 2 2 2 3 5 6" xfId="23426"/>
    <cellStyle name="40% - Accent1 2 2 2 3 6" xfId="4888"/>
    <cellStyle name="40% - Accent1 2 2 2 3 6 2" xfId="13562"/>
    <cellStyle name="40% - Accent1 2 2 2 3 6 2 2" xfId="35502"/>
    <cellStyle name="40% - Accent1 2 2 2 3 6 3" xfId="19345"/>
    <cellStyle name="40% - Accent1 2 2 2 3 6 3 2" xfId="41284"/>
    <cellStyle name="40% - Accent1 2 2 2 3 6 4" xfId="26829"/>
    <cellStyle name="40% - Accent1 2 2 2 3 7" xfId="7780"/>
    <cellStyle name="40% - Accent1 2 2 2 3 7 2" xfId="29720"/>
    <cellStyle name="40% - Accent1 2 2 2 3 8" xfId="3187"/>
    <cellStyle name="40% - Accent1 2 2 2 3 8 2" xfId="25128"/>
    <cellStyle name="40% - Accent1 2 2 2 3 9" xfId="10671"/>
    <cellStyle name="40% - Accent1 2 2 2 3 9 2" xfId="32611"/>
    <cellStyle name="40% - Accent1 2 2 2 4" xfId="261"/>
    <cellStyle name="40% - Accent1 2 2 2 4 10" xfId="16456"/>
    <cellStyle name="40% - Accent1 2 2 2 4 10 2" xfId="38395"/>
    <cellStyle name="40% - Accent1 2 2 2 4 11" xfId="22238"/>
    <cellStyle name="40% - Accent1 2 2 2 4 2" xfId="262"/>
    <cellStyle name="40% - Accent1 2 2 2 4 2 2" xfId="1999"/>
    <cellStyle name="40% - Accent1 2 2 2 4 2 2 2" xfId="9485"/>
    <cellStyle name="40% - Accent1 2 2 2 4 2 2 2 2" xfId="15267"/>
    <cellStyle name="40% - Accent1 2 2 2 4 2 2 2 2 2" xfId="37207"/>
    <cellStyle name="40% - Accent1 2 2 2 4 2 2 2 3" xfId="21050"/>
    <cellStyle name="40% - Accent1 2 2 2 4 2 2 2 3 2" xfId="42989"/>
    <cellStyle name="40% - Accent1 2 2 2 4 2 2 2 4" xfId="31425"/>
    <cellStyle name="40% - Accent1 2 2 2 4 2 2 3" xfId="6594"/>
    <cellStyle name="40% - Accent1 2 2 2 4 2 2 3 2" xfId="28534"/>
    <cellStyle name="40% - Accent1 2 2 2 4 2 2 4" xfId="12376"/>
    <cellStyle name="40% - Accent1 2 2 2 4 2 2 4 2" xfId="34316"/>
    <cellStyle name="40% - Accent1 2 2 2 4 2 2 5" xfId="18159"/>
    <cellStyle name="40% - Accent1 2 2 2 4 2 2 5 2" xfId="40098"/>
    <cellStyle name="40% - Accent1 2 2 2 4 2 2 6" xfId="23941"/>
    <cellStyle name="40% - Accent1 2 2 2 4 2 3" xfId="4891"/>
    <cellStyle name="40% - Accent1 2 2 2 4 2 3 2" xfId="13565"/>
    <cellStyle name="40% - Accent1 2 2 2 4 2 3 2 2" xfId="35505"/>
    <cellStyle name="40% - Accent1 2 2 2 4 2 3 3" xfId="19348"/>
    <cellStyle name="40% - Accent1 2 2 2 4 2 3 3 2" xfId="41287"/>
    <cellStyle name="40% - Accent1 2 2 2 4 2 3 4" xfId="26832"/>
    <cellStyle name="40% - Accent1 2 2 2 4 2 4" xfId="7783"/>
    <cellStyle name="40% - Accent1 2 2 2 4 2 4 2" xfId="29723"/>
    <cellStyle name="40% - Accent1 2 2 2 4 2 5" xfId="3702"/>
    <cellStyle name="40% - Accent1 2 2 2 4 2 5 2" xfId="25643"/>
    <cellStyle name="40% - Accent1 2 2 2 4 2 6" xfId="10674"/>
    <cellStyle name="40% - Accent1 2 2 2 4 2 6 2" xfId="32614"/>
    <cellStyle name="40% - Accent1 2 2 2 4 2 7" xfId="16457"/>
    <cellStyle name="40% - Accent1 2 2 2 4 2 7 2" xfId="38396"/>
    <cellStyle name="40% - Accent1 2 2 2 4 2 8" xfId="22239"/>
    <cellStyle name="40% - Accent1 2 2 2 4 3" xfId="1015"/>
    <cellStyle name="40% - Accent1 2 2 2 4 3 2" xfId="2719"/>
    <cellStyle name="40% - Accent1 2 2 2 4 3 2 2" xfId="10205"/>
    <cellStyle name="40% - Accent1 2 2 2 4 3 2 2 2" xfId="15987"/>
    <cellStyle name="40% - Accent1 2 2 2 4 3 2 2 2 2" xfId="37927"/>
    <cellStyle name="40% - Accent1 2 2 2 4 3 2 2 3" xfId="21770"/>
    <cellStyle name="40% - Accent1 2 2 2 4 3 2 2 3 2" xfId="43709"/>
    <cellStyle name="40% - Accent1 2 2 2 4 3 2 2 4" xfId="32145"/>
    <cellStyle name="40% - Accent1 2 2 2 4 3 2 3" xfId="7314"/>
    <cellStyle name="40% - Accent1 2 2 2 4 3 2 3 2" xfId="29254"/>
    <cellStyle name="40% - Accent1 2 2 2 4 3 2 4" xfId="13096"/>
    <cellStyle name="40% - Accent1 2 2 2 4 3 2 4 2" xfId="35036"/>
    <cellStyle name="40% - Accent1 2 2 2 4 3 2 5" xfId="18879"/>
    <cellStyle name="40% - Accent1 2 2 2 4 3 2 5 2" xfId="40818"/>
    <cellStyle name="40% - Accent1 2 2 2 4 3 2 6" xfId="24661"/>
    <cellStyle name="40% - Accent1 2 2 2 4 3 3" xfId="5611"/>
    <cellStyle name="40% - Accent1 2 2 2 4 3 3 2" xfId="14285"/>
    <cellStyle name="40% - Accent1 2 2 2 4 3 3 2 2" xfId="36225"/>
    <cellStyle name="40% - Accent1 2 2 2 4 3 3 3" xfId="20068"/>
    <cellStyle name="40% - Accent1 2 2 2 4 3 3 3 2" xfId="42007"/>
    <cellStyle name="40% - Accent1 2 2 2 4 3 3 4" xfId="27552"/>
    <cellStyle name="40% - Accent1 2 2 2 4 3 4" xfId="8503"/>
    <cellStyle name="40% - Accent1 2 2 2 4 3 4 2" xfId="30443"/>
    <cellStyle name="40% - Accent1 2 2 2 4 3 5" xfId="4422"/>
    <cellStyle name="40% - Accent1 2 2 2 4 3 5 2" xfId="26363"/>
    <cellStyle name="40% - Accent1 2 2 2 4 3 6" xfId="11394"/>
    <cellStyle name="40% - Accent1 2 2 2 4 3 6 2" xfId="33334"/>
    <cellStyle name="40% - Accent1 2 2 2 4 3 7" xfId="17177"/>
    <cellStyle name="40% - Accent1 2 2 2 4 3 7 2" xfId="39116"/>
    <cellStyle name="40% - Accent1 2 2 2 4 3 8" xfId="22959"/>
    <cellStyle name="40% - Accent1 2 2 2 4 4" xfId="1998"/>
    <cellStyle name="40% - Accent1 2 2 2 4 4 2" xfId="6593"/>
    <cellStyle name="40% - Accent1 2 2 2 4 4 2 2" xfId="15266"/>
    <cellStyle name="40% - Accent1 2 2 2 4 4 2 2 2" xfId="37206"/>
    <cellStyle name="40% - Accent1 2 2 2 4 4 2 3" xfId="21049"/>
    <cellStyle name="40% - Accent1 2 2 2 4 4 2 3 2" xfId="42988"/>
    <cellStyle name="40% - Accent1 2 2 2 4 4 2 4" xfId="28533"/>
    <cellStyle name="40% - Accent1 2 2 2 4 4 3" xfId="9484"/>
    <cellStyle name="40% - Accent1 2 2 2 4 4 3 2" xfId="31424"/>
    <cellStyle name="40% - Accent1 2 2 2 4 4 4" xfId="3701"/>
    <cellStyle name="40% - Accent1 2 2 2 4 4 4 2" xfId="25642"/>
    <cellStyle name="40% - Accent1 2 2 2 4 4 5" xfId="12375"/>
    <cellStyle name="40% - Accent1 2 2 2 4 4 5 2" xfId="34315"/>
    <cellStyle name="40% - Accent1 2 2 2 4 4 6" xfId="18158"/>
    <cellStyle name="40% - Accent1 2 2 2 4 4 6 2" xfId="40097"/>
    <cellStyle name="40% - Accent1 2 2 2 4 4 7" xfId="23940"/>
    <cellStyle name="40% - Accent1 2 2 2 4 5" xfId="1485"/>
    <cellStyle name="40% - Accent1 2 2 2 4 5 2" xfId="8971"/>
    <cellStyle name="40% - Accent1 2 2 2 4 5 2 2" xfId="14753"/>
    <cellStyle name="40% - Accent1 2 2 2 4 5 2 2 2" xfId="36693"/>
    <cellStyle name="40% - Accent1 2 2 2 4 5 2 3" xfId="20536"/>
    <cellStyle name="40% - Accent1 2 2 2 4 5 2 3 2" xfId="42475"/>
    <cellStyle name="40% - Accent1 2 2 2 4 5 2 4" xfId="30911"/>
    <cellStyle name="40% - Accent1 2 2 2 4 5 3" xfId="6080"/>
    <cellStyle name="40% - Accent1 2 2 2 4 5 3 2" xfId="28020"/>
    <cellStyle name="40% - Accent1 2 2 2 4 5 4" xfId="11862"/>
    <cellStyle name="40% - Accent1 2 2 2 4 5 4 2" xfId="33802"/>
    <cellStyle name="40% - Accent1 2 2 2 4 5 5" xfId="17645"/>
    <cellStyle name="40% - Accent1 2 2 2 4 5 5 2" xfId="39584"/>
    <cellStyle name="40% - Accent1 2 2 2 4 5 6" xfId="23427"/>
    <cellStyle name="40% - Accent1 2 2 2 4 6" xfId="4890"/>
    <cellStyle name="40% - Accent1 2 2 2 4 6 2" xfId="13564"/>
    <cellStyle name="40% - Accent1 2 2 2 4 6 2 2" xfId="35504"/>
    <cellStyle name="40% - Accent1 2 2 2 4 6 3" xfId="19347"/>
    <cellStyle name="40% - Accent1 2 2 2 4 6 3 2" xfId="41286"/>
    <cellStyle name="40% - Accent1 2 2 2 4 6 4" xfId="26831"/>
    <cellStyle name="40% - Accent1 2 2 2 4 7" xfId="7782"/>
    <cellStyle name="40% - Accent1 2 2 2 4 7 2" xfId="29722"/>
    <cellStyle name="40% - Accent1 2 2 2 4 8" xfId="3188"/>
    <cellStyle name="40% - Accent1 2 2 2 4 8 2" xfId="25129"/>
    <cellStyle name="40% - Accent1 2 2 2 4 9" xfId="10673"/>
    <cellStyle name="40% - Accent1 2 2 2 4 9 2" xfId="32613"/>
    <cellStyle name="40% - Accent1 2 2 2 5" xfId="263"/>
    <cellStyle name="40% - Accent1 2 2 2 5 2" xfId="2000"/>
    <cellStyle name="40% - Accent1 2 2 2 5 2 2" xfId="6595"/>
    <cellStyle name="40% - Accent1 2 2 2 5 2 2 2" xfId="15268"/>
    <cellStyle name="40% - Accent1 2 2 2 5 2 2 2 2" xfId="37208"/>
    <cellStyle name="40% - Accent1 2 2 2 5 2 2 3" xfId="21051"/>
    <cellStyle name="40% - Accent1 2 2 2 5 2 2 3 2" xfId="42990"/>
    <cellStyle name="40% - Accent1 2 2 2 5 2 2 4" xfId="28535"/>
    <cellStyle name="40% - Accent1 2 2 2 5 2 3" xfId="9486"/>
    <cellStyle name="40% - Accent1 2 2 2 5 2 3 2" xfId="31426"/>
    <cellStyle name="40% - Accent1 2 2 2 5 2 4" xfId="3703"/>
    <cellStyle name="40% - Accent1 2 2 2 5 2 4 2" xfId="25644"/>
    <cellStyle name="40% - Accent1 2 2 2 5 2 5" xfId="12377"/>
    <cellStyle name="40% - Accent1 2 2 2 5 2 5 2" xfId="34317"/>
    <cellStyle name="40% - Accent1 2 2 2 5 2 6" xfId="18160"/>
    <cellStyle name="40% - Accent1 2 2 2 5 2 6 2" xfId="40099"/>
    <cellStyle name="40% - Accent1 2 2 2 5 2 7" xfId="23942"/>
    <cellStyle name="40% - Accent1 2 2 2 5 3" xfId="1481"/>
    <cellStyle name="40% - Accent1 2 2 2 5 3 2" xfId="8967"/>
    <cellStyle name="40% - Accent1 2 2 2 5 3 2 2" xfId="14749"/>
    <cellStyle name="40% - Accent1 2 2 2 5 3 2 2 2" xfId="36689"/>
    <cellStyle name="40% - Accent1 2 2 2 5 3 2 3" xfId="20532"/>
    <cellStyle name="40% - Accent1 2 2 2 5 3 2 3 2" xfId="42471"/>
    <cellStyle name="40% - Accent1 2 2 2 5 3 2 4" xfId="30907"/>
    <cellStyle name="40% - Accent1 2 2 2 5 3 3" xfId="6076"/>
    <cellStyle name="40% - Accent1 2 2 2 5 3 3 2" xfId="28016"/>
    <cellStyle name="40% - Accent1 2 2 2 5 3 4" xfId="11858"/>
    <cellStyle name="40% - Accent1 2 2 2 5 3 4 2" xfId="33798"/>
    <cellStyle name="40% - Accent1 2 2 2 5 3 5" xfId="17641"/>
    <cellStyle name="40% - Accent1 2 2 2 5 3 5 2" xfId="39580"/>
    <cellStyle name="40% - Accent1 2 2 2 5 3 6" xfId="23423"/>
    <cellStyle name="40% - Accent1 2 2 2 5 4" xfId="4892"/>
    <cellStyle name="40% - Accent1 2 2 2 5 4 2" xfId="13566"/>
    <cellStyle name="40% - Accent1 2 2 2 5 4 2 2" xfId="35506"/>
    <cellStyle name="40% - Accent1 2 2 2 5 4 3" xfId="19349"/>
    <cellStyle name="40% - Accent1 2 2 2 5 4 3 2" xfId="41288"/>
    <cellStyle name="40% - Accent1 2 2 2 5 4 4" xfId="26833"/>
    <cellStyle name="40% - Accent1 2 2 2 5 5" xfId="7784"/>
    <cellStyle name="40% - Accent1 2 2 2 5 5 2" xfId="29724"/>
    <cellStyle name="40% - Accent1 2 2 2 5 6" xfId="3184"/>
    <cellStyle name="40% - Accent1 2 2 2 5 6 2" xfId="25125"/>
    <cellStyle name="40% - Accent1 2 2 2 5 7" xfId="10675"/>
    <cellStyle name="40% - Accent1 2 2 2 5 7 2" xfId="32615"/>
    <cellStyle name="40% - Accent1 2 2 2 5 8" xfId="16458"/>
    <cellStyle name="40% - Accent1 2 2 2 5 8 2" xfId="38397"/>
    <cellStyle name="40% - Accent1 2 2 2 5 9" xfId="22240"/>
    <cellStyle name="40% - Accent1 2 2 2 6" xfId="905"/>
    <cellStyle name="40% - Accent1 2 2 2 6 2" xfId="2611"/>
    <cellStyle name="40% - Accent1 2 2 2 6 2 2" xfId="10097"/>
    <cellStyle name="40% - Accent1 2 2 2 6 2 2 2" xfId="15879"/>
    <cellStyle name="40% - Accent1 2 2 2 6 2 2 2 2" xfId="37819"/>
    <cellStyle name="40% - Accent1 2 2 2 6 2 2 3" xfId="21662"/>
    <cellStyle name="40% - Accent1 2 2 2 6 2 2 3 2" xfId="43601"/>
    <cellStyle name="40% - Accent1 2 2 2 6 2 2 4" xfId="32037"/>
    <cellStyle name="40% - Accent1 2 2 2 6 2 3" xfId="7206"/>
    <cellStyle name="40% - Accent1 2 2 2 6 2 3 2" xfId="29146"/>
    <cellStyle name="40% - Accent1 2 2 2 6 2 4" xfId="12988"/>
    <cellStyle name="40% - Accent1 2 2 2 6 2 4 2" xfId="34928"/>
    <cellStyle name="40% - Accent1 2 2 2 6 2 5" xfId="18771"/>
    <cellStyle name="40% - Accent1 2 2 2 6 2 5 2" xfId="40710"/>
    <cellStyle name="40% - Accent1 2 2 2 6 2 6" xfId="24553"/>
    <cellStyle name="40% - Accent1 2 2 2 6 3" xfId="5503"/>
    <cellStyle name="40% - Accent1 2 2 2 6 3 2" xfId="14177"/>
    <cellStyle name="40% - Accent1 2 2 2 6 3 2 2" xfId="36117"/>
    <cellStyle name="40% - Accent1 2 2 2 6 3 3" xfId="19960"/>
    <cellStyle name="40% - Accent1 2 2 2 6 3 3 2" xfId="41899"/>
    <cellStyle name="40% - Accent1 2 2 2 6 3 4" xfId="27444"/>
    <cellStyle name="40% - Accent1 2 2 2 6 4" xfId="8395"/>
    <cellStyle name="40% - Accent1 2 2 2 6 4 2" xfId="30335"/>
    <cellStyle name="40% - Accent1 2 2 2 6 5" xfId="4314"/>
    <cellStyle name="40% - Accent1 2 2 2 6 5 2" xfId="26255"/>
    <cellStyle name="40% - Accent1 2 2 2 6 6" xfId="11286"/>
    <cellStyle name="40% - Accent1 2 2 2 6 6 2" xfId="33226"/>
    <cellStyle name="40% - Accent1 2 2 2 6 7" xfId="17069"/>
    <cellStyle name="40% - Accent1 2 2 2 6 7 2" xfId="39008"/>
    <cellStyle name="40% - Accent1 2 2 2 6 8" xfId="22851"/>
    <cellStyle name="40% - Accent1 2 2 2 7" xfId="1991"/>
    <cellStyle name="40% - Accent1 2 2 2 7 2" xfId="6586"/>
    <cellStyle name="40% - Accent1 2 2 2 7 2 2" xfId="15259"/>
    <cellStyle name="40% - Accent1 2 2 2 7 2 2 2" xfId="37199"/>
    <cellStyle name="40% - Accent1 2 2 2 7 2 3" xfId="21042"/>
    <cellStyle name="40% - Accent1 2 2 2 7 2 3 2" xfId="42981"/>
    <cellStyle name="40% - Accent1 2 2 2 7 2 4" xfId="28526"/>
    <cellStyle name="40% - Accent1 2 2 2 7 3" xfId="9477"/>
    <cellStyle name="40% - Accent1 2 2 2 7 3 2" xfId="31417"/>
    <cellStyle name="40% - Accent1 2 2 2 7 4" xfId="3694"/>
    <cellStyle name="40% - Accent1 2 2 2 7 4 2" xfId="25635"/>
    <cellStyle name="40% - Accent1 2 2 2 7 5" xfId="12368"/>
    <cellStyle name="40% - Accent1 2 2 2 7 5 2" xfId="34308"/>
    <cellStyle name="40% - Accent1 2 2 2 7 6" xfId="18151"/>
    <cellStyle name="40% - Accent1 2 2 2 7 6 2" xfId="40090"/>
    <cellStyle name="40% - Accent1 2 2 2 7 7" xfId="23933"/>
    <cellStyle name="40% - Accent1 2 2 2 8" xfId="1307"/>
    <cellStyle name="40% - Accent1 2 2 2 8 2" xfId="8793"/>
    <cellStyle name="40% - Accent1 2 2 2 8 2 2" xfId="14575"/>
    <cellStyle name="40% - Accent1 2 2 2 8 2 2 2" xfId="36515"/>
    <cellStyle name="40% - Accent1 2 2 2 8 2 3" xfId="20358"/>
    <cellStyle name="40% - Accent1 2 2 2 8 2 3 2" xfId="42297"/>
    <cellStyle name="40% - Accent1 2 2 2 8 2 4" xfId="30733"/>
    <cellStyle name="40% - Accent1 2 2 2 8 3" xfId="5902"/>
    <cellStyle name="40% - Accent1 2 2 2 8 3 2" xfId="27842"/>
    <cellStyle name="40% - Accent1 2 2 2 8 4" xfId="11684"/>
    <cellStyle name="40% - Accent1 2 2 2 8 4 2" xfId="33624"/>
    <cellStyle name="40% - Accent1 2 2 2 8 5" xfId="17467"/>
    <cellStyle name="40% - Accent1 2 2 2 8 5 2" xfId="39406"/>
    <cellStyle name="40% - Accent1 2 2 2 8 6" xfId="23249"/>
    <cellStyle name="40% - Accent1 2 2 2 9" xfId="4883"/>
    <cellStyle name="40% - Accent1 2 2 2 9 2" xfId="13557"/>
    <cellStyle name="40% - Accent1 2 2 2 9 2 2" xfId="35497"/>
    <cellStyle name="40% - Accent1 2 2 2 9 3" xfId="19340"/>
    <cellStyle name="40% - Accent1 2 2 2 9 3 2" xfId="41279"/>
    <cellStyle name="40% - Accent1 2 2 2 9 4" xfId="26824"/>
    <cellStyle name="40% - Accent1 2 2 3" xfId="264"/>
    <cellStyle name="40% - Accent1 2 2 3 10" xfId="10676"/>
    <cellStyle name="40% - Accent1 2 2 3 10 2" xfId="32616"/>
    <cellStyle name="40% - Accent1 2 2 3 11" xfId="16459"/>
    <cellStyle name="40% - Accent1 2 2 3 11 2" xfId="38398"/>
    <cellStyle name="40% - Accent1 2 2 3 12" xfId="22241"/>
    <cellStyle name="40% - Accent1 2 2 3 2" xfId="265"/>
    <cellStyle name="40% - Accent1 2 2 3 2 10" xfId="16460"/>
    <cellStyle name="40% - Accent1 2 2 3 2 10 2" xfId="38399"/>
    <cellStyle name="40% - Accent1 2 2 3 2 11" xfId="22242"/>
    <cellStyle name="40% - Accent1 2 2 3 2 2" xfId="266"/>
    <cellStyle name="40% - Accent1 2 2 3 2 2 2" xfId="2003"/>
    <cellStyle name="40% - Accent1 2 2 3 2 2 2 2" xfId="9489"/>
    <cellStyle name="40% - Accent1 2 2 3 2 2 2 2 2" xfId="15271"/>
    <cellStyle name="40% - Accent1 2 2 3 2 2 2 2 2 2" xfId="37211"/>
    <cellStyle name="40% - Accent1 2 2 3 2 2 2 2 3" xfId="21054"/>
    <cellStyle name="40% - Accent1 2 2 3 2 2 2 2 3 2" xfId="42993"/>
    <cellStyle name="40% - Accent1 2 2 3 2 2 2 2 4" xfId="31429"/>
    <cellStyle name="40% - Accent1 2 2 3 2 2 2 3" xfId="6598"/>
    <cellStyle name="40% - Accent1 2 2 3 2 2 2 3 2" xfId="28538"/>
    <cellStyle name="40% - Accent1 2 2 3 2 2 2 4" xfId="12380"/>
    <cellStyle name="40% - Accent1 2 2 3 2 2 2 4 2" xfId="34320"/>
    <cellStyle name="40% - Accent1 2 2 3 2 2 2 5" xfId="18163"/>
    <cellStyle name="40% - Accent1 2 2 3 2 2 2 5 2" xfId="40102"/>
    <cellStyle name="40% - Accent1 2 2 3 2 2 2 6" xfId="23945"/>
    <cellStyle name="40% - Accent1 2 2 3 2 2 3" xfId="4895"/>
    <cellStyle name="40% - Accent1 2 2 3 2 2 3 2" xfId="13569"/>
    <cellStyle name="40% - Accent1 2 2 3 2 2 3 2 2" xfId="35509"/>
    <cellStyle name="40% - Accent1 2 2 3 2 2 3 3" xfId="19352"/>
    <cellStyle name="40% - Accent1 2 2 3 2 2 3 3 2" xfId="41291"/>
    <cellStyle name="40% - Accent1 2 2 3 2 2 3 4" xfId="26836"/>
    <cellStyle name="40% - Accent1 2 2 3 2 2 4" xfId="7787"/>
    <cellStyle name="40% - Accent1 2 2 3 2 2 4 2" xfId="29727"/>
    <cellStyle name="40% - Accent1 2 2 3 2 2 5" xfId="3706"/>
    <cellStyle name="40% - Accent1 2 2 3 2 2 5 2" xfId="25647"/>
    <cellStyle name="40% - Accent1 2 2 3 2 2 6" xfId="10678"/>
    <cellStyle name="40% - Accent1 2 2 3 2 2 6 2" xfId="32618"/>
    <cellStyle name="40% - Accent1 2 2 3 2 2 7" xfId="16461"/>
    <cellStyle name="40% - Accent1 2 2 3 2 2 7 2" xfId="38400"/>
    <cellStyle name="40% - Accent1 2 2 3 2 2 8" xfId="22243"/>
    <cellStyle name="40% - Accent1 2 2 3 2 3" xfId="1017"/>
    <cellStyle name="40% - Accent1 2 2 3 2 3 2" xfId="2721"/>
    <cellStyle name="40% - Accent1 2 2 3 2 3 2 2" xfId="10207"/>
    <cellStyle name="40% - Accent1 2 2 3 2 3 2 2 2" xfId="15989"/>
    <cellStyle name="40% - Accent1 2 2 3 2 3 2 2 2 2" xfId="37929"/>
    <cellStyle name="40% - Accent1 2 2 3 2 3 2 2 3" xfId="21772"/>
    <cellStyle name="40% - Accent1 2 2 3 2 3 2 2 3 2" xfId="43711"/>
    <cellStyle name="40% - Accent1 2 2 3 2 3 2 2 4" xfId="32147"/>
    <cellStyle name="40% - Accent1 2 2 3 2 3 2 3" xfId="7316"/>
    <cellStyle name="40% - Accent1 2 2 3 2 3 2 3 2" xfId="29256"/>
    <cellStyle name="40% - Accent1 2 2 3 2 3 2 4" xfId="13098"/>
    <cellStyle name="40% - Accent1 2 2 3 2 3 2 4 2" xfId="35038"/>
    <cellStyle name="40% - Accent1 2 2 3 2 3 2 5" xfId="18881"/>
    <cellStyle name="40% - Accent1 2 2 3 2 3 2 5 2" xfId="40820"/>
    <cellStyle name="40% - Accent1 2 2 3 2 3 2 6" xfId="24663"/>
    <cellStyle name="40% - Accent1 2 2 3 2 3 3" xfId="5613"/>
    <cellStyle name="40% - Accent1 2 2 3 2 3 3 2" xfId="14287"/>
    <cellStyle name="40% - Accent1 2 2 3 2 3 3 2 2" xfId="36227"/>
    <cellStyle name="40% - Accent1 2 2 3 2 3 3 3" xfId="20070"/>
    <cellStyle name="40% - Accent1 2 2 3 2 3 3 3 2" xfId="42009"/>
    <cellStyle name="40% - Accent1 2 2 3 2 3 3 4" xfId="27554"/>
    <cellStyle name="40% - Accent1 2 2 3 2 3 4" xfId="8505"/>
    <cellStyle name="40% - Accent1 2 2 3 2 3 4 2" xfId="30445"/>
    <cellStyle name="40% - Accent1 2 2 3 2 3 5" xfId="4424"/>
    <cellStyle name="40% - Accent1 2 2 3 2 3 5 2" xfId="26365"/>
    <cellStyle name="40% - Accent1 2 2 3 2 3 6" xfId="11396"/>
    <cellStyle name="40% - Accent1 2 2 3 2 3 6 2" xfId="33336"/>
    <cellStyle name="40% - Accent1 2 2 3 2 3 7" xfId="17179"/>
    <cellStyle name="40% - Accent1 2 2 3 2 3 7 2" xfId="39118"/>
    <cellStyle name="40% - Accent1 2 2 3 2 3 8" xfId="22961"/>
    <cellStyle name="40% - Accent1 2 2 3 2 4" xfId="2002"/>
    <cellStyle name="40% - Accent1 2 2 3 2 4 2" xfId="6597"/>
    <cellStyle name="40% - Accent1 2 2 3 2 4 2 2" xfId="15270"/>
    <cellStyle name="40% - Accent1 2 2 3 2 4 2 2 2" xfId="37210"/>
    <cellStyle name="40% - Accent1 2 2 3 2 4 2 3" xfId="21053"/>
    <cellStyle name="40% - Accent1 2 2 3 2 4 2 3 2" xfId="42992"/>
    <cellStyle name="40% - Accent1 2 2 3 2 4 2 4" xfId="28537"/>
    <cellStyle name="40% - Accent1 2 2 3 2 4 3" xfId="9488"/>
    <cellStyle name="40% - Accent1 2 2 3 2 4 3 2" xfId="31428"/>
    <cellStyle name="40% - Accent1 2 2 3 2 4 4" xfId="3705"/>
    <cellStyle name="40% - Accent1 2 2 3 2 4 4 2" xfId="25646"/>
    <cellStyle name="40% - Accent1 2 2 3 2 4 5" xfId="12379"/>
    <cellStyle name="40% - Accent1 2 2 3 2 4 5 2" xfId="34319"/>
    <cellStyle name="40% - Accent1 2 2 3 2 4 6" xfId="18162"/>
    <cellStyle name="40% - Accent1 2 2 3 2 4 6 2" xfId="40101"/>
    <cellStyle name="40% - Accent1 2 2 3 2 4 7" xfId="23944"/>
    <cellStyle name="40% - Accent1 2 2 3 2 5" xfId="1487"/>
    <cellStyle name="40% - Accent1 2 2 3 2 5 2" xfId="8973"/>
    <cellStyle name="40% - Accent1 2 2 3 2 5 2 2" xfId="14755"/>
    <cellStyle name="40% - Accent1 2 2 3 2 5 2 2 2" xfId="36695"/>
    <cellStyle name="40% - Accent1 2 2 3 2 5 2 3" xfId="20538"/>
    <cellStyle name="40% - Accent1 2 2 3 2 5 2 3 2" xfId="42477"/>
    <cellStyle name="40% - Accent1 2 2 3 2 5 2 4" xfId="30913"/>
    <cellStyle name="40% - Accent1 2 2 3 2 5 3" xfId="6082"/>
    <cellStyle name="40% - Accent1 2 2 3 2 5 3 2" xfId="28022"/>
    <cellStyle name="40% - Accent1 2 2 3 2 5 4" xfId="11864"/>
    <cellStyle name="40% - Accent1 2 2 3 2 5 4 2" xfId="33804"/>
    <cellStyle name="40% - Accent1 2 2 3 2 5 5" xfId="17647"/>
    <cellStyle name="40% - Accent1 2 2 3 2 5 5 2" xfId="39586"/>
    <cellStyle name="40% - Accent1 2 2 3 2 5 6" xfId="23429"/>
    <cellStyle name="40% - Accent1 2 2 3 2 6" xfId="4894"/>
    <cellStyle name="40% - Accent1 2 2 3 2 6 2" xfId="13568"/>
    <cellStyle name="40% - Accent1 2 2 3 2 6 2 2" xfId="35508"/>
    <cellStyle name="40% - Accent1 2 2 3 2 6 3" xfId="19351"/>
    <cellStyle name="40% - Accent1 2 2 3 2 6 3 2" xfId="41290"/>
    <cellStyle name="40% - Accent1 2 2 3 2 6 4" xfId="26835"/>
    <cellStyle name="40% - Accent1 2 2 3 2 7" xfId="7786"/>
    <cellStyle name="40% - Accent1 2 2 3 2 7 2" xfId="29726"/>
    <cellStyle name="40% - Accent1 2 2 3 2 8" xfId="3190"/>
    <cellStyle name="40% - Accent1 2 2 3 2 8 2" xfId="25131"/>
    <cellStyle name="40% - Accent1 2 2 3 2 9" xfId="10677"/>
    <cellStyle name="40% - Accent1 2 2 3 2 9 2" xfId="32617"/>
    <cellStyle name="40% - Accent1 2 2 3 3" xfId="267"/>
    <cellStyle name="40% - Accent1 2 2 3 3 2" xfId="2004"/>
    <cellStyle name="40% - Accent1 2 2 3 3 2 2" xfId="9490"/>
    <cellStyle name="40% - Accent1 2 2 3 3 2 2 2" xfId="15272"/>
    <cellStyle name="40% - Accent1 2 2 3 3 2 2 2 2" xfId="37212"/>
    <cellStyle name="40% - Accent1 2 2 3 3 2 2 3" xfId="21055"/>
    <cellStyle name="40% - Accent1 2 2 3 3 2 2 3 2" xfId="42994"/>
    <cellStyle name="40% - Accent1 2 2 3 3 2 2 4" xfId="31430"/>
    <cellStyle name="40% - Accent1 2 2 3 3 2 3" xfId="6599"/>
    <cellStyle name="40% - Accent1 2 2 3 3 2 3 2" xfId="28539"/>
    <cellStyle name="40% - Accent1 2 2 3 3 2 4" xfId="12381"/>
    <cellStyle name="40% - Accent1 2 2 3 3 2 4 2" xfId="34321"/>
    <cellStyle name="40% - Accent1 2 2 3 3 2 5" xfId="18164"/>
    <cellStyle name="40% - Accent1 2 2 3 3 2 5 2" xfId="40103"/>
    <cellStyle name="40% - Accent1 2 2 3 3 2 6" xfId="23946"/>
    <cellStyle name="40% - Accent1 2 2 3 3 3" xfId="4896"/>
    <cellStyle name="40% - Accent1 2 2 3 3 3 2" xfId="13570"/>
    <cellStyle name="40% - Accent1 2 2 3 3 3 2 2" xfId="35510"/>
    <cellStyle name="40% - Accent1 2 2 3 3 3 3" xfId="19353"/>
    <cellStyle name="40% - Accent1 2 2 3 3 3 3 2" xfId="41292"/>
    <cellStyle name="40% - Accent1 2 2 3 3 3 4" xfId="26837"/>
    <cellStyle name="40% - Accent1 2 2 3 3 4" xfId="7788"/>
    <cellStyle name="40% - Accent1 2 2 3 3 4 2" xfId="29728"/>
    <cellStyle name="40% - Accent1 2 2 3 3 5" xfId="3707"/>
    <cellStyle name="40% - Accent1 2 2 3 3 5 2" xfId="25648"/>
    <cellStyle name="40% - Accent1 2 2 3 3 6" xfId="10679"/>
    <cellStyle name="40% - Accent1 2 2 3 3 6 2" xfId="32619"/>
    <cellStyle name="40% - Accent1 2 2 3 3 7" xfId="16462"/>
    <cellStyle name="40% - Accent1 2 2 3 3 7 2" xfId="38401"/>
    <cellStyle name="40% - Accent1 2 2 3 3 8" xfId="22244"/>
    <cellStyle name="40% - Accent1 2 2 3 4" xfId="1016"/>
    <cellStyle name="40% - Accent1 2 2 3 4 2" xfId="2720"/>
    <cellStyle name="40% - Accent1 2 2 3 4 2 2" xfId="10206"/>
    <cellStyle name="40% - Accent1 2 2 3 4 2 2 2" xfId="15988"/>
    <cellStyle name="40% - Accent1 2 2 3 4 2 2 2 2" xfId="37928"/>
    <cellStyle name="40% - Accent1 2 2 3 4 2 2 3" xfId="21771"/>
    <cellStyle name="40% - Accent1 2 2 3 4 2 2 3 2" xfId="43710"/>
    <cellStyle name="40% - Accent1 2 2 3 4 2 2 4" xfId="32146"/>
    <cellStyle name="40% - Accent1 2 2 3 4 2 3" xfId="7315"/>
    <cellStyle name="40% - Accent1 2 2 3 4 2 3 2" xfId="29255"/>
    <cellStyle name="40% - Accent1 2 2 3 4 2 4" xfId="13097"/>
    <cellStyle name="40% - Accent1 2 2 3 4 2 4 2" xfId="35037"/>
    <cellStyle name="40% - Accent1 2 2 3 4 2 5" xfId="18880"/>
    <cellStyle name="40% - Accent1 2 2 3 4 2 5 2" xfId="40819"/>
    <cellStyle name="40% - Accent1 2 2 3 4 2 6" xfId="24662"/>
    <cellStyle name="40% - Accent1 2 2 3 4 3" xfId="5612"/>
    <cellStyle name="40% - Accent1 2 2 3 4 3 2" xfId="14286"/>
    <cellStyle name="40% - Accent1 2 2 3 4 3 2 2" xfId="36226"/>
    <cellStyle name="40% - Accent1 2 2 3 4 3 3" xfId="20069"/>
    <cellStyle name="40% - Accent1 2 2 3 4 3 3 2" xfId="42008"/>
    <cellStyle name="40% - Accent1 2 2 3 4 3 4" xfId="27553"/>
    <cellStyle name="40% - Accent1 2 2 3 4 4" xfId="8504"/>
    <cellStyle name="40% - Accent1 2 2 3 4 4 2" xfId="30444"/>
    <cellStyle name="40% - Accent1 2 2 3 4 5" xfId="4423"/>
    <cellStyle name="40% - Accent1 2 2 3 4 5 2" xfId="26364"/>
    <cellStyle name="40% - Accent1 2 2 3 4 6" xfId="11395"/>
    <cellStyle name="40% - Accent1 2 2 3 4 6 2" xfId="33335"/>
    <cellStyle name="40% - Accent1 2 2 3 4 7" xfId="17178"/>
    <cellStyle name="40% - Accent1 2 2 3 4 7 2" xfId="39117"/>
    <cellStyle name="40% - Accent1 2 2 3 4 8" xfId="22960"/>
    <cellStyle name="40% - Accent1 2 2 3 5" xfId="2001"/>
    <cellStyle name="40% - Accent1 2 2 3 5 2" xfId="6596"/>
    <cellStyle name="40% - Accent1 2 2 3 5 2 2" xfId="15269"/>
    <cellStyle name="40% - Accent1 2 2 3 5 2 2 2" xfId="37209"/>
    <cellStyle name="40% - Accent1 2 2 3 5 2 3" xfId="21052"/>
    <cellStyle name="40% - Accent1 2 2 3 5 2 3 2" xfId="42991"/>
    <cellStyle name="40% - Accent1 2 2 3 5 2 4" xfId="28536"/>
    <cellStyle name="40% - Accent1 2 2 3 5 3" xfId="9487"/>
    <cellStyle name="40% - Accent1 2 2 3 5 3 2" xfId="31427"/>
    <cellStyle name="40% - Accent1 2 2 3 5 4" xfId="3704"/>
    <cellStyle name="40% - Accent1 2 2 3 5 4 2" xfId="25645"/>
    <cellStyle name="40% - Accent1 2 2 3 5 5" xfId="12378"/>
    <cellStyle name="40% - Accent1 2 2 3 5 5 2" xfId="34318"/>
    <cellStyle name="40% - Accent1 2 2 3 5 6" xfId="18161"/>
    <cellStyle name="40% - Accent1 2 2 3 5 6 2" xfId="40100"/>
    <cellStyle name="40% - Accent1 2 2 3 5 7" xfId="23943"/>
    <cellStyle name="40% - Accent1 2 2 3 6" xfId="1486"/>
    <cellStyle name="40% - Accent1 2 2 3 6 2" xfId="8972"/>
    <cellStyle name="40% - Accent1 2 2 3 6 2 2" xfId="14754"/>
    <cellStyle name="40% - Accent1 2 2 3 6 2 2 2" xfId="36694"/>
    <cellStyle name="40% - Accent1 2 2 3 6 2 3" xfId="20537"/>
    <cellStyle name="40% - Accent1 2 2 3 6 2 3 2" xfId="42476"/>
    <cellStyle name="40% - Accent1 2 2 3 6 2 4" xfId="30912"/>
    <cellStyle name="40% - Accent1 2 2 3 6 3" xfId="6081"/>
    <cellStyle name="40% - Accent1 2 2 3 6 3 2" xfId="28021"/>
    <cellStyle name="40% - Accent1 2 2 3 6 4" xfId="11863"/>
    <cellStyle name="40% - Accent1 2 2 3 6 4 2" xfId="33803"/>
    <cellStyle name="40% - Accent1 2 2 3 6 5" xfId="17646"/>
    <cellStyle name="40% - Accent1 2 2 3 6 5 2" xfId="39585"/>
    <cellStyle name="40% - Accent1 2 2 3 6 6" xfId="23428"/>
    <cellStyle name="40% - Accent1 2 2 3 7" xfId="4893"/>
    <cellStyle name="40% - Accent1 2 2 3 7 2" xfId="13567"/>
    <cellStyle name="40% - Accent1 2 2 3 7 2 2" xfId="35507"/>
    <cellStyle name="40% - Accent1 2 2 3 7 3" xfId="19350"/>
    <cellStyle name="40% - Accent1 2 2 3 7 3 2" xfId="41289"/>
    <cellStyle name="40% - Accent1 2 2 3 7 4" xfId="26834"/>
    <cellStyle name="40% - Accent1 2 2 3 8" xfId="7785"/>
    <cellStyle name="40% - Accent1 2 2 3 8 2" xfId="29725"/>
    <cellStyle name="40% - Accent1 2 2 3 9" xfId="3189"/>
    <cellStyle name="40% - Accent1 2 2 3 9 2" xfId="25130"/>
    <cellStyle name="40% - Accent1 2 2 4" xfId="268"/>
    <cellStyle name="40% - Accent1 2 2 4 10" xfId="16463"/>
    <cellStyle name="40% - Accent1 2 2 4 10 2" xfId="38402"/>
    <cellStyle name="40% - Accent1 2 2 4 11" xfId="22245"/>
    <cellStyle name="40% - Accent1 2 2 4 2" xfId="269"/>
    <cellStyle name="40% - Accent1 2 2 4 2 2" xfId="2006"/>
    <cellStyle name="40% - Accent1 2 2 4 2 2 2" xfId="9492"/>
    <cellStyle name="40% - Accent1 2 2 4 2 2 2 2" xfId="15274"/>
    <cellStyle name="40% - Accent1 2 2 4 2 2 2 2 2" xfId="37214"/>
    <cellStyle name="40% - Accent1 2 2 4 2 2 2 3" xfId="21057"/>
    <cellStyle name="40% - Accent1 2 2 4 2 2 2 3 2" xfId="42996"/>
    <cellStyle name="40% - Accent1 2 2 4 2 2 2 4" xfId="31432"/>
    <cellStyle name="40% - Accent1 2 2 4 2 2 3" xfId="6601"/>
    <cellStyle name="40% - Accent1 2 2 4 2 2 3 2" xfId="28541"/>
    <cellStyle name="40% - Accent1 2 2 4 2 2 4" xfId="12383"/>
    <cellStyle name="40% - Accent1 2 2 4 2 2 4 2" xfId="34323"/>
    <cellStyle name="40% - Accent1 2 2 4 2 2 5" xfId="18166"/>
    <cellStyle name="40% - Accent1 2 2 4 2 2 5 2" xfId="40105"/>
    <cellStyle name="40% - Accent1 2 2 4 2 2 6" xfId="23948"/>
    <cellStyle name="40% - Accent1 2 2 4 2 3" xfId="4898"/>
    <cellStyle name="40% - Accent1 2 2 4 2 3 2" xfId="13572"/>
    <cellStyle name="40% - Accent1 2 2 4 2 3 2 2" xfId="35512"/>
    <cellStyle name="40% - Accent1 2 2 4 2 3 3" xfId="19355"/>
    <cellStyle name="40% - Accent1 2 2 4 2 3 3 2" xfId="41294"/>
    <cellStyle name="40% - Accent1 2 2 4 2 3 4" xfId="26839"/>
    <cellStyle name="40% - Accent1 2 2 4 2 4" xfId="7790"/>
    <cellStyle name="40% - Accent1 2 2 4 2 4 2" xfId="29730"/>
    <cellStyle name="40% - Accent1 2 2 4 2 5" xfId="3709"/>
    <cellStyle name="40% - Accent1 2 2 4 2 5 2" xfId="25650"/>
    <cellStyle name="40% - Accent1 2 2 4 2 6" xfId="10681"/>
    <cellStyle name="40% - Accent1 2 2 4 2 6 2" xfId="32621"/>
    <cellStyle name="40% - Accent1 2 2 4 2 7" xfId="16464"/>
    <cellStyle name="40% - Accent1 2 2 4 2 7 2" xfId="38403"/>
    <cellStyle name="40% - Accent1 2 2 4 2 8" xfId="22246"/>
    <cellStyle name="40% - Accent1 2 2 4 3" xfId="1018"/>
    <cellStyle name="40% - Accent1 2 2 4 3 2" xfId="2722"/>
    <cellStyle name="40% - Accent1 2 2 4 3 2 2" xfId="10208"/>
    <cellStyle name="40% - Accent1 2 2 4 3 2 2 2" xfId="15990"/>
    <cellStyle name="40% - Accent1 2 2 4 3 2 2 2 2" xfId="37930"/>
    <cellStyle name="40% - Accent1 2 2 4 3 2 2 3" xfId="21773"/>
    <cellStyle name="40% - Accent1 2 2 4 3 2 2 3 2" xfId="43712"/>
    <cellStyle name="40% - Accent1 2 2 4 3 2 2 4" xfId="32148"/>
    <cellStyle name="40% - Accent1 2 2 4 3 2 3" xfId="7317"/>
    <cellStyle name="40% - Accent1 2 2 4 3 2 3 2" xfId="29257"/>
    <cellStyle name="40% - Accent1 2 2 4 3 2 4" xfId="13099"/>
    <cellStyle name="40% - Accent1 2 2 4 3 2 4 2" xfId="35039"/>
    <cellStyle name="40% - Accent1 2 2 4 3 2 5" xfId="18882"/>
    <cellStyle name="40% - Accent1 2 2 4 3 2 5 2" xfId="40821"/>
    <cellStyle name="40% - Accent1 2 2 4 3 2 6" xfId="24664"/>
    <cellStyle name="40% - Accent1 2 2 4 3 3" xfId="5614"/>
    <cellStyle name="40% - Accent1 2 2 4 3 3 2" xfId="14288"/>
    <cellStyle name="40% - Accent1 2 2 4 3 3 2 2" xfId="36228"/>
    <cellStyle name="40% - Accent1 2 2 4 3 3 3" xfId="20071"/>
    <cellStyle name="40% - Accent1 2 2 4 3 3 3 2" xfId="42010"/>
    <cellStyle name="40% - Accent1 2 2 4 3 3 4" xfId="27555"/>
    <cellStyle name="40% - Accent1 2 2 4 3 4" xfId="8506"/>
    <cellStyle name="40% - Accent1 2 2 4 3 4 2" xfId="30446"/>
    <cellStyle name="40% - Accent1 2 2 4 3 5" xfId="4425"/>
    <cellStyle name="40% - Accent1 2 2 4 3 5 2" xfId="26366"/>
    <cellStyle name="40% - Accent1 2 2 4 3 6" xfId="11397"/>
    <cellStyle name="40% - Accent1 2 2 4 3 6 2" xfId="33337"/>
    <cellStyle name="40% - Accent1 2 2 4 3 7" xfId="17180"/>
    <cellStyle name="40% - Accent1 2 2 4 3 7 2" xfId="39119"/>
    <cellStyle name="40% - Accent1 2 2 4 3 8" xfId="22962"/>
    <cellStyle name="40% - Accent1 2 2 4 4" xfId="2005"/>
    <cellStyle name="40% - Accent1 2 2 4 4 2" xfId="6600"/>
    <cellStyle name="40% - Accent1 2 2 4 4 2 2" xfId="15273"/>
    <cellStyle name="40% - Accent1 2 2 4 4 2 2 2" xfId="37213"/>
    <cellStyle name="40% - Accent1 2 2 4 4 2 3" xfId="21056"/>
    <cellStyle name="40% - Accent1 2 2 4 4 2 3 2" xfId="42995"/>
    <cellStyle name="40% - Accent1 2 2 4 4 2 4" xfId="28540"/>
    <cellStyle name="40% - Accent1 2 2 4 4 3" xfId="9491"/>
    <cellStyle name="40% - Accent1 2 2 4 4 3 2" xfId="31431"/>
    <cellStyle name="40% - Accent1 2 2 4 4 4" xfId="3708"/>
    <cellStyle name="40% - Accent1 2 2 4 4 4 2" xfId="25649"/>
    <cellStyle name="40% - Accent1 2 2 4 4 5" xfId="12382"/>
    <cellStyle name="40% - Accent1 2 2 4 4 5 2" xfId="34322"/>
    <cellStyle name="40% - Accent1 2 2 4 4 6" xfId="18165"/>
    <cellStyle name="40% - Accent1 2 2 4 4 6 2" xfId="40104"/>
    <cellStyle name="40% - Accent1 2 2 4 4 7" xfId="23947"/>
    <cellStyle name="40% - Accent1 2 2 4 5" xfId="1488"/>
    <cellStyle name="40% - Accent1 2 2 4 5 2" xfId="8974"/>
    <cellStyle name="40% - Accent1 2 2 4 5 2 2" xfId="14756"/>
    <cellStyle name="40% - Accent1 2 2 4 5 2 2 2" xfId="36696"/>
    <cellStyle name="40% - Accent1 2 2 4 5 2 3" xfId="20539"/>
    <cellStyle name="40% - Accent1 2 2 4 5 2 3 2" xfId="42478"/>
    <cellStyle name="40% - Accent1 2 2 4 5 2 4" xfId="30914"/>
    <cellStyle name="40% - Accent1 2 2 4 5 3" xfId="6083"/>
    <cellStyle name="40% - Accent1 2 2 4 5 3 2" xfId="28023"/>
    <cellStyle name="40% - Accent1 2 2 4 5 4" xfId="11865"/>
    <cellStyle name="40% - Accent1 2 2 4 5 4 2" xfId="33805"/>
    <cellStyle name="40% - Accent1 2 2 4 5 5" xfId="17648"/>
    <cellStyle name="40% - Accent1 2 2 4 5 5 2" xfId="39587"/>
    <cellStyle name="40% - Accent1 2 2 4 5 6" xfId="23430"/>
    <cellStyle name="40% - Accent1 2 2 4 6" xfId="4897"/>
    <cellStyle name="40% - Accent1 2 2 4 6 2" xfId="13571"/>
    <cellStyle name="40% - Accent1 2 2 4 6 2 2" xfId="35511"/>
    <cellStyle name="40% - Accent1 2 2 4 6 3" xfId="19354"/>
    <cellStyle name="40% - Accent1 2 2 4 6 3 2" xfId="41293"/>
    <cellStyle name="40% - Accent1 2 2 4 6 4" xfId="26838"/>
    <cellStyle name="40% - Accent1 2 2 4 7" xfId="7789"/>
    <cellStyle name="40% - Accent1 2 2 4 7 2" xfId="29729"/>
    <cellStyle name="40% - Accent1 2 2 4 8" xfId="3191"/>
    <cellStyle name="40% - Accent1 2 2 4 8 2" xfId="25132"/>
    <cellStyle name="40% - Accent1 2 2 4 9" xfId="10680"/>
    <cellStyle name="40% - Accent1 2 2 4 9 2" xfId="32620"/>
    <cellStyle name="40% - Accent1 2 2 5" xfId="270"/>
    <cellStyle name="40% - Accent1 2 2 5 10" xfId="16465"/>
    <cellStyle name="40% - Accent1 2 2 5 10 2" xfId="38404"/>
    <cellStyle name="40% - Accent1 2 2 5 11" xfId="22247"/>
    <cellStyle name="40% - Accent1 2 2 5 2" xfId="271"/>
    <cellStyle name="40% - Accent1 2 2 5 2 2" xfId="2008"/>
    <cellStyle name="40% - Accent1 2 2 5 2 2 2" xfId="9494"/>
    <cellStyle name="40% - Accent1 2 2 5 2 2 2 2" xfId="15276"/>
    <cellStyle name="40% - Accent1 2 2 5 2 2 2 2 2" xfId="37216"/>
    <cellStyle name="40% - Accent1 2 2 5 2 2 2 3" xfId="21059"/>
    <cellStyle name="40% - Accent1 2 2 5 2 2 2 3 2" xfId="42998"/>
    <cellStyle name="40% - Accent1 2 2 5 2 2 2 4" xfId="31434"/>
    <cellStyle name="40% - Accent1 2 2 5 2 2 3" xfId="6603"/>
    <cellStyle name="40% - Accent1 2 2 5 2 2 3 2" xfId="28543"/>
    <cellStyle name="40% - Accent1 2 2 5 2 2 4" xfId="12385"/>
    <cellStyle name="40% - Accent1 2 2 5 2 2 4 2" xfId="34325"/>
    <cellStyle name="40% - Accent1 2 2 5 2 2 5" xfId="18168"/>
    <cellStyle name="40% - Accent1 2 2 5 2 2 5 2" xfId="40107"/>
    <cellStyle name="40% - Accent1 2 2 5 2 2 6" xfId="23950"/>
    <cellStyle name="40% - Accent1 2 2 5 2 3" xfId="4900"/>
    <cellStyle name="40% - Accent1 2 2 5 2 3 2" xfId="13574"/>
    <cellStyle name="40% - Accent1 2 2 5 2 3 2 2" xfId="35514"/>
    <cellStyle name="40% - Accent1 2 2 5 2 3 3" xfId="19357"/>
    <cellStyle name="40% - Accent1 2 2 5 2 3 3 2" xfId="41296"/>
    <cellStyle name="40% - Accent1 2 2 5 2 3 4" xfId="26841"/>
    <cellStyle name="40% - Accent1 2 2 5 2 4" xfId="7792"/>
    <cellStyle name="40% - Accent1 2 2 5 2 4 2" xfId="29732"/>
    <cellStyle name="40% - Accent1 2 2 5 2 5" xfId="3711"/>
    <cellStyle name="40% - Accent1 2 2 5 2 5 2" xfId="25652"/>
    <cellStyle name="40% - Accent1 2 2 5 2 6" xfId="10683"/>
    <cellStyle name="40% - Accent1 2 2 5 2 6 2" xfId="32623"/>
    <cellStyle name="40% - Accent1 2 2 5 2 7" xfId="16466"/>
    <cellStyle name="40% - Accent1 2 2 5 2 7 2" xfId="38405"/>
    <cellStyle name="40% - Accent1 2 2 5 2 8" xfId="22248"/>
    <cellStyle name="40% - Accent1 2 2 5 3" xfId="1019"/>
    <cellStyle name="40% - Accent1 2 2 5 3 2" xfId="2723"/>
    <cellStyle name="40% - Accent1 2 2 5 3 2 2" xfId="10209"/>
    <cellStyle name="40% - Accent1 2 2 5 3 2 2 2" xfId="15991"/>
    <cellStyle name="40% - Accent1 2 2 5 3 2 2 2 2" xfId="37931"/>
    <cellStyle name="40% - Accent1 2 2 5 3 2 2 3" xfId="21774"/>
    <cellStyle name="40% - Accent1 2 2 5 3 2 2 3 2" xfId="43713"/>
    <cellStyle name="40% - Accent1 2 2 5 3 2 2 4" xfId="32149"/>
    <cellStyle name="40% - Accent1 2 2 5 3 2 3" xfId="7318"/>
    <cellStyle name="40% - Accent1 2 2 5 3 2 3 2" xfId="29258"/>
    <cellStyle name="40% - Accent1 2 2 5 3 2 4" xfId="13100"/>
    <cellStyle name="40% - Accent1 2 2 5 3 2 4 2" xfId="35040"/>
    <cellStyle name="40% - Accent1 2 2 5 3 2 5" xfId="18883"/>
    <cellStyle name="40% - Accent1 2 2 5 3 2 5 2" xfId="40822"/>
    <cellStyle name="40% - Accent1 2 2 5 3 2 6" xfId="24665"/>
    <cellStyle name="40% - Accent1 2 2 5 3 3" xfId="5615"/>
    <cellStyle name="40% - Accent1 2 2 5 3 3 2" xfId="14289"/>
    <cellStyle name="40% - Accent1 2 2 5 3 3 2 2" xfId="36229"/>
    <cellStyle name="40% - Accent1 2 2 5 3 3 3" xfId="20072"/>
    <cellStyle name="40% - Accent1 2 2 5 3 3 3 2" xfId="42011"/>
    <cellStyle name="40% - Accent1 2 2 5 3 3 4" xfId="27556"/>
    <cellStyle name="40% - Accent1 2 2 5 3 4" xfId="8507"/>
    <cellStyle name="40% - Accent1 2 2 5 3 4 2" xfId="30447"/>
    <cellStyle name="40% - Accent1 2 2 5 3 5" xfId="4426"/>
    <cellStyle name="40% - Accent1 2 2 5 3 5 2" xfId="26367"/>
    <cellStyle name="40% - Accent1 2 2 5 3 6" xfId="11398"/>
    <cellStyle name="40% - Accent1 2 2 5 3 6 2" xfId="33338"/>
    <cellStyle name="40% - Accent1 2 2 5 3 7" xfId="17181"/>
    <cellStyle name="40% - Accent1 2 2 5 3 7 2" xfId="39120"/>
    <cellStyle name="40% - Accent1 2 2 5 3 8" xfId="22963"/>
    <cellStyle name="40% - Accent1 2 2 5 4" xfId="2007"/>
    <cellStyle name="40% - Accent1 2 2 5 4 2" xfId="6602"/>
    <cellStyle name="40% - Accent1 2 2 5 4 2 2" xfId="15275"/>
    <cellStyle name="40% - Accent1 2 2 5 4 2 2 2" xfId="37215"/>
    <cellStyle name="40% - Accent1 2 2 5 4 2 3" xfId="21058"/>
    <cellStyle name="40% - Accent1 2 2 5 4 2 3 2" xfId="42997"/>
    <cellStyle name="40% - Accent1 2 2 5 4 2 4" xfId="28542"/>
    <cellStyle name="40% - Accent1 2 2 5 4 3" xfId="9493"/>
    <cellStyle name="40% - Accent1 2 2 5 4 3 2" xfId="31433"/>
    <cellStyle name="40% - Accent1 2 2 5 4 4" xfId="3710"/>
    <cellStyle name="40% - Accent1 2 2 5 4 4 2" xfId="25651"/>
    <cellStyle name="40% - Accent1 2 2 5 4 5" xfId="12384"/>
    <cellStyle name="40% - Accent1 2 2 5 4 5 2" xfId="34324"/>
    <cellStyle name="40% - Accent1 2 2 5 4 6" xfId="18167"/>
    <cellStyle name="40% - Accent1 2 2 5 4 6 2" xfId="40106"/>
    <cellStyle name="40% - Accent1 2 2 5 4 7" xfId="23949"/>
    <cellStyle name="40% - Accent1 2 2 5 5" xfId="1489"/>
    <cellStyle name="40% - Accent1 2 2 5 5 2" xfId="8975"/>
    <cellStyle name="40% - Accent1 2 2 5 5 2 2" xfId="14757"/>
    <cellStyle name="40% - Accent1 2 2 5 5 2 2 2" xfId="36697"/>
    <cellStyle name="40% - Accent1 2 2 5 5 2 3" xfId="20540"/>
    <cellStyle name="40% - Accent1 2 2 5 5 2 3 2" xfId="42479"/>
    <cellStyle name="40% - Accent1 2 2 5 5 2 4" xfId="30915"/>
    <cellStyle name="40% - Accent1 2 2 5 5 3" xfId="6084"/>
    <cellStyle name="40% - Accent1 2 2 5 5 3 2" xfId="28024"/>
    <cellStyle name="40% - Accent1 2 2 5 5 4" xfId="11866"/>
    <cellStyle name="40% - Accent1 2 2 5 5 4 2" xfId="33806"/>
    <cellStyle name="40% - Accent1 2 2 5 5 5" xfId="17649"/>
    <cellStyle name="40% - Accent1 2 2 5 5 5 2" xfId="39588"/>
    <cellStyle name="40% - Accent1 2 2 5 5 6" xfId="23431"/>
    <cellStyle name="40% - Accent1 2 2 5 6" xfId="4899"/>
    <cellStyle name="40% - Accent1 2 2 5 6 2" xfId="13573"/>
    <cellStyle name="40% - Accent1 2 2 5 6 2 2" xfId="35513"/>
    <cellStyle name="40% - Accent1 2 2 5 6 3" xfId="19356"/>
    <cellStyle name="40% - Accent1 2 2 5 6 3 2" xfId="41295"/>
    <cellStyle name="40% - Accent1 2 2 5 6 4" xfId="26840"/>
    <cellStyle name="40% - Accent1 2 2 5 7" xfId="7791"/>
    <cellStyle name="40% - Accent1 2 2 5 7 2" xfId="29731"/>
    <cellStyle name="40% - Accent1 2 2 5 8" xfId="3192"/>
    <cellStyle name="40% - Accent1 2 2 5 8 2" xfId="25133"/>
    <cellStyle name="40% - Accent1 2 2 5 9" xfId="10682"/>
    <cellStyle name="40% - Accent1 2 2 5 9 2" xfId="32622"/>
    <cellStyle name="40% - Accent1 2 2 6" xfId="272"/>
    <cellStyle name="40% - Accent1 2 2 6 2" xfId="2009"/>
    <cellStyle name="40% - Accent1 2 2 6 2 2" xfId="6604"/>
    <cellStyle name="40% - Accent1 2 2 6 2 2 2" xfId="15277"/>
    <cellStyle name="40% - Accent1 2 2 6 2 2 2 2" xfId="37217"/>
    <cellStyle name="40% - Accent1 2 2 6 2 2 3" xfId="21060"/>
    <cellStyle name="40% - Accent1 2 2 6 2 2 3 2" xfId="42999"/>
    <cellStyle name="40% - Accent1 2 2 6 2 2 4" xfId="28544"/>
    <cellStyle name="40% - Accent1 2 2 6 2 3" xfId="9495"/>
    <cellStyle name="40% - Accent1 2 2 6 2 3 2" xfId="31435"/>
    <cellStyle name="40% - Accent1 2 2 6 2 4" xfId="3712"/>
    <cellStyle name="40% - Accent1 2 2 6 2 4 2" xfId="25653"/>
    <cellStyle name="40% - Accent1 2 2 6 2 5" xfId="12386"/>
    <cellStyle name="40% - Accent1 2 2 6 2 5 2" xfId="34326"/>
    <cellStyle name="40% - Accent1 2 2 6 2 6" xfId="18169"/>
    <cellStyle name="40% - Accent1 2 2 6 2 6 2" xfId="40108"/>
    <cellStyle name="40% - Accent1 2 2 6 2 7" xfId="23951"/>
    <cellStyle name="40% - Accent1 2 2 6 3" xfId="1480"/>
    <cellStyle name="40% - Accent1 2 2 6 3 2" xfId="8966"/>
    <cellStyle name="40% - Accent1 2 2 6 3 2 2" xfId="14748"/>
    <cellStyle name="40% - Accent1 2 2 6 3 2 2 2" xfId="36688"/>
    <cellStyle name="40% - Accent1 2 2 6 3 2 3" xfId="20531"/>
    <cellStyle name="40% - Accent1 2 2 6 3 2 3 2" xfId="42470"/>
    <cellStyle name="40% - Accent1 2 2 6 3 2 4" xfId="30906"/>
    <cellStyle name="40% - Accent1 2 2 6 3 3" xfId="6075"/>
    <cellStyle name="40% - Accent1 2 2 6 3 3 2" xfId="28015"/>
    <cellStyle name="40% - Accent1 2 2 6 3 4" xfId="11857"/>
    <cellStyle name="40% - Accent1 2 2 6 3 4 2" xfId="33797"/>
    <cellStyle name="40% - Accent1 2 2 6 3 5" xfId="17640"/>
    <cellStyle name="40% - Accent1 2 2 6 3 5 2" xfId="39579"/>
    <cellStyle name="40% - Accent1 2 2 6 3 6" xfId="23422"/>
    <cellStyle name="40% - Accent1 2 2 6 4" xfId="4901"/>
    <cellStyle name="40% - Accent1 2 2 6 4 2" xfId="13575"/>
    <cellStyle name="40% - Accent1 2 2 6 4 2 2" xfId="35515"/>
    <cellStyle name="40% - Accent1 2 2 6 4 3" xfId="19358"/>
    <cellStyle name="40% - Accent1 2 2 6 4 3 2" xfId="41297"/>
    <cellStyle name="40% - Accent1 2 2 6 4 4" xfId="26842"/>
    <cellStyle name="40% - Accent1 2 2 6 5" xfId="7793"/>
    <cellStyle name="40% - Accent1 2 2 6 5 2" xfId="29733"/>
    <cellStyle name="40% - Accent1 2 2 6 6" xfId="3183"/>
    <cellStyle name="40% - Accent1 2 2 6 6 2" xfId="25124"/>
    <cellStyle name="40% - Accent1 2 2 6 7" xfId="10684"/>
    <cellStyle name="40% - Accent1 2 2 6 7 2" xfId="32624"/>
    <cellStyle name="40% - Accent1 2 2 6 8" xfId="16467"/>
    <cellStyle name="40% - Accent1 2 2 6 8 2" xfId="38406"/>
    <cellStyle name="40% - Accent1 2 2 6 9" xfId="22249"/>
    <cellStyle name="40% - Accent1 2 2 7" xfId="867"/>
    <cellStyle name="40% - Accent1 2 2 7 2" xfId="2573"/>
    <cellStyle name="40% - Accent1 2 2 7 2 2" xfId="10059"/>
    <cellStyle name="40% - Accent1 2 2 7 2 2 2" xfId="15841"/>
    <cellStyle name="40% - Accent1 2 2 7 2 2 2 2" xfId="37781"/>
    <cellStyle name="40% - Accent1 2 2 7 2 2 3" xfId="21624"/>
    <cellStyle name="40% - Accent1 2 2 7 2 2 3 2" xfId="43563"/>
    <cellStyle name="40% - Accent1 2 2 7 2 2 4" xfId="31999"/>
    <cellStyle name="40% - Accent1 2 2 7 2 3" xfId="7168"/>
    <cellStyle name="40% - Accent1 2 2 7 2 3 2" xfId="29108"/>
    <cellStyle name="40% - Accent1 2 2 7 2 4" xfId="12950"/>
    <cellStyle name="40% - Accent1 2 2 7 2 4 2" xfId="34890"/>
    <cellStyle name="40% - Accent1 2 2 7 2 5" xfId="18733"/>
    <cellStyle name="40% - Accent1 2 2 7 2 5 2" xfId="40672"/>
    <cellStyle name="40% - Accent1 2 2 7 2 6" xfId="24515"/>
    <cellStyle name="40% - Accent1 2 2 7 3" xfId="5465"/>
    <cellStyle name="40% - Accent1 2 2 7 3 2" xfId="14139"/>
    <cellStyle name="40% - Accent1 2 2 7 3 2 2" xfId="36079"/>
    <cellStyle name="40% - Accent1 2 2 7 3 3" xfId="19922"/>
    <cellStyle name="40% - Accent1 2 2 7 3 3 2" xfId="41861"/>
    <cellStyle name="40% - Accent1 2 2 7 3 4" xfId="27406"/>
    <cellStyle name="40% - Accent1 2 2 7 4" xfId="8357"/>
    <cellStyle name="40% - Accent1 2 2 7 4 2" xfId="30297"/>
    <cellStyle name="40% - Accent1 2 2 7 5" xfId="4276"/>
    <cellStyle name="40% - Accent1 2 2 7 5 2" xfId="26217"/>
    <cellStyle name="40% - Accent1 2 2 7 6" xfId="11248"/>
    <cellStyle name="40% - Accent1 2 2 7 6 2" xfId="33188"/>
    <cellStyle name="40% - Accent1 2 2 7 7" xfId="17031"/>
    <cellStyle name="40% - Accent1 2 2 7 7 2" xfId="38970"/>
    <cellStyle name="40% - Accent1 2 2 7 8" xfId="22813"/>
    <cellStyle name="40% - Accent1 2 2 8" xfId="1990"/>
    <cellStyle name="40% - Accent1 2 2 8 2" xfId="6585"/>
    <cellStyle name="40% - Accent1 2 2 8 2 2" xfId="15258"/>
    <cellStyle name="40% - Accent1 2 2 8 2 2 2" xfId="37198"/>
    <cellStyle name="40% - Accent1 2 2 8 2 3" xfId="21041"/>
    <cellStyle name="40% - Accent1 2 2 8 2 3 2" xfId="42980"/>
    <cellStyle name="40% - Accent1 2 2 8 2 4" xfId="28525"/>
    <cellStyle name="40% - Accent1 2 2 8 3" xfId="9476"/>
    <cellStyle name="40% - Accent1 2 2 8 3 2" xfId="31416"/>
    <cellStyle name="40% - Accent1 2 2 8 4" xfId="3693"/>
    <cellStyle name="40% - Accent1 2 2 8 4 2" xfId="25634"/>
    <cellStyle name="40% - Accent1 2 2 8 5" xfId="12367"/>
    <cellStyle name="40% - Accent1 2 2 8 5 2" xfId="34307"/>
    <cellStyle name="40% - Accent1 2 2 8 6" xfId="18150"/>
    <cellStyle name="40% - Accent1 2 2 8 6 2" xfId="40089"/>
    <cellStyle name="40% - Accent1 2 2 8 7" xfId="23932"/>
    <cellStyle name="40% - Accent1 2 2 9" xfId="1306"/>
    <cellStyle name="40% - Accent1 2 2 9 2" xfId="8792"/>
    <cellStyle name="40% - Accent1 2 2 9 2 2" xfId="14574"/>
    <cellStyle name="40% - Accent1 2 2 9 2 2 2" xfId="36514"/>
    <cellStyle name="40% - Accent1 2 2 9 2 3" xfId="20357"/>
    <cellStyle name="40% - Accent1 2 2 9 2 3 2" xfId="42296"/>
    <cellStyle name="40% - Accent1 2 2 9 2 4" xfId="30732"/>
    <cellStyle name="40% - Accent1 2 2 9 3" xfId="5901"/>
    <cellStyle name="40% - Accent1 2 2 9 3 2" xfId="27841"/>
    <cellStyle name="40% - Accent1 2 2 9 4" xfId="11683"/>
    <cellStyle name="40% - Accent1 2 2 9 4 2" xfId="33623"/>
    <cellStyle name="40% - Accent1 2 2 9 5" xfId="17466"/>
    <cellStyle name="40% - Accent1 2 2 9 5 2" xfId="39405"/>
    <cellStyle name="40% - Accent1 2 2 9 6" xfId="23248"/>
    <cellStyle name="40% - Accent1 2 3" xfId="273"/>
    <cellStyle name="40% - Accent1 2 3 10" xfId="7794"/>
    <cellStyle name="40% - Accent1 2 3 10 2" xfId="29734"/>
    <cellStyle name="40% - Accent1 2 3 11" xfId="3011"/>
    <cellStyle name="40% - Accent1 2 3 11 2" xfId="24952"/>
    <cellStyle name="40% - Accent1 2 3 12" xfId="10685"/>
    <cellStyle name="40% - Accent1 2 3 12 2" xfId="32625"/>
    <cellStyle name="40% - Accent1 2 3 13" xfId="16468"/>
    <cellStyle name="40% - Accent1 2 3 13 2" xfId="38407"/>
    <cellStyle name="40% - Accent1 2 3 14" xfId="22250"/>
    <cellStyle name="40% - Accent1 2 3 2" xfId="274"/>
    <cellStyle name="40% - Accent1 2 3 2 10" xfId="10686"/>
    <cellStyle name="40% - Accent1 2 3 2 10 2" xfId="32626"/>
    <cellStyle name="40% - Accent1 2 3 2 11" xfId="16469"/>
    <cellStyle name="40% - Accent1 2 3 2 11 2" xfId="38408"/>
    <cellStyle name="40% - Accent1 2 3 2 12" xfId="22251"/>
    <cellStyle name="40% - Accent1 2 3 2 2" xfId="275"/>
    <cellStyle name="40% - Accent1 2 3 2 2 10" xfId="16470"/>
    <cellStyle name="40% - Accent1 2 3 2 2 10 2" xfId="38409"/>
    <cellStyle name="40% - Accent1 2 3 2 2 11" xfId="22252"/>
    <cellStyle name="40% - Accent1 2 3 2 2 2" xfId="276"/>
    <cellStyle name="40% - Accent1 2 3 2 2 2 2" xfId="2013"/>
    <cellStyle name="40% - Accent1 2 3 2 2 2 2 2" xfId="9499"/>
    <cellStyle name="40% - Accent1 2 3 2 2 2 2 2 2" xfId="15281"/>
    <cellStyle name="40% - Accent1 2 3 2 2 2 2 2 2 2" xfId="37221"/>
    <cellStyle name="40% - Accent1 2 3 2 2 2 2 2 3" xfId="21064"/>
    <cellStyle name="40% - Accent1 2 3 2 2 2 2 2 3 2" xfId="43003"/>
    <cellStyle name="40% - Accent1 2 3 2 2 2 2 2 4" xfId="31439"/>
    <cellStyle name="40% - Accent1 2 3 2 2 2 2 3" xfId="6608"/>
    <cellStyle name="40% - Accent1 2 3 2 2 2 2 3 2" xfId="28548"/>
    <cellStyle name="40% - Accent1 2 3 2 2 2 2 4" xfId="12390"/>
    <cellStyle name="40% - Accent1 2 3 2 2 2 2 4 2" xfId="34330"/>
    <cellStyle name="40% - Accent1 2 3 2 2 2 2 5" xfId="18173"/>
    <cellStyle name="40% - Accent1 2 3 2 2 2 2 5 2" xfId="40112"/>
    <cellStyle name="40% - Accent1 2 3 2 2 2 2 6" xfId="23955"/>
    <cellStyle name="40% - Accent1 2 3 2 2 2 3" xfId="4905"/>
    <cellStyle name="40% - Accent1 2 3 2 2 2 3 2" xfId="13579"/>
    <cellStyle name="40% - Accent1 2 3 2 2 2 3 2 2" xfId="35519"/>
    <cellStyle name="40% - Accent1 2 3 2 2 2 3 3" xfId="19362"/>
    <cellStyle name="40% - Accent1 2 3 2 2 2 3 3 2" xfId="41301"/>
    <cellStyle name="40% - Accent1 2 3 2 2 2 3 4" xfId="26846"/>
    <cellStyle name="40% - Accent1 2 3 2 2 2 4" xfId="7797"/>
    <cellStyle name="40% - Accent1 2 3 2 2 2 4 2" xfId="29737"/>
    <cellStyle name="40% - Accent1 2 3 2 2 2 5" xfId="3716"/>
    <cellStyle name="40% - Accent1 2 3 2 2 2 5 2" xfId="25657"/>
    <cellStyle name="40% - Accent1 2 3 2 2 2 6" xfId="10688"/>
    <cellStyle name="40% - Accent1 2 3 2 2 2 6 2" xfId="32628"/>
    <cellStyle name="40% - Accent1 2 3 2 2 2 7" xfId="16471"/>
    <cellStyle name="40% - Accent1 2 3 2 2 2 7 2" xfId="38410"/>
    <cellStyle name="40% - Accent1 2 3 2 2 2 8" xfId="22253"/>
    <cellStyle name="40% - Accent1 2 3 2 2 3" xfId="1021"/>
    <cellStyle name="40% - Accent1 2 3 2 2 3 2" xfId="2725"/>
    <cellStyle name="40% - Accent1 2 3 2 2 3 2 2" xfId="10211"/>
    <cellStyle name="40% - Accent1 2 3 2 2 3 2 2 2" xfId="15993"/>
    <cellStyle name="40% - Accent1 2 3 2 2 3 2 2 2 2" xfId="37933"/>
    <cellStyle name="40% - Accent1 2 3 2 2 3 2 2 3" xfId="21776"/>
    <cellStyle name="40% - Accent1 2 3 2 2 3 2 2 3 2" xfId="43715"/>
    <cellStyle name="40% - Accent1 2 3 2 2 3 2 2 4" xfId="32151"/>
    <cellStyle name="40% - Accent1 2 3 2 2 3 2 3" xfId="7320"/>
    <cellStyle name="40% - Accent1 2 3 2 2 3 2 3 2" xfId="29260"/>
    <cellStyle name="40% - Accent1 2 3 2 2 3 2 4" xfId="13102"/>
    <cellStyle name="40% - Accent1 2 3 2 2 3 2 4 2" xfId="35042"/>
    <cellStyle name="40% - Accent1 2 3 2 2 3 2 5" xfId="18885"/>
    <cellStyle name="40% - Accent1 2 3 2 2 3 2 5 2" xfId="40824"/>
    <cellStyle name="40% - Accent1 2 3 2 2 3 2 6" xfId="24667"/>
    <cellStyle name="40% - Accent1 2 3 2 2 3 3" xfId="5617"/>
    <cellStyle name="40% - Accent1 2 3 2 2 3 3 2" xfId="14291"/>
    <cellStyle name="40% - Accent1 2 3 2 2 3 3 2 2" xfId="36231"/>
    <cellStyle name="40% - Accent1 2 3 2 2 3 3 3" xfId="20074"/>
    <cellStyle name="40% - Accent1 2 3 2 2 3 3 3 2" xfId="42013"/>
    <cellStyle name="40% - Accent1 2 3 2 2 3 3 4" xfId="27558"/>
    <cellStyle name="40% - Accent1 2 3 2 2 3 4" xfId="8509"/>
    <cellStyle name="40% - Accent1 2 3 2 2 3 4 2" xfId="30449"/>
    <cellStyle name="40% - Accent1 2 3 2 2 3 5" xfId="4428"/>
    <cellStyle name="40% - Accent1 2 3 2 2 3 5 2" xfId="26369"/>
    <cellStyle name="40% - Accent1 2 3 2 2 3 6" xfId="11400"/>
    <cellStyle name="40% - Accent1 2 3 2 2 3 6 2" xfId="33340"/>
    <cellStyle name="40% - Accent1 2 3 2 2 3 7" xfId="17183"/>
    <cellStyle name="40% - Accent1 2 3 2 2 3 7 2" xfId="39122"/>
    <cellStyle name="40% - Accent1 2 3 2 2 3 8" xfId="22965"/>
    <cellStyle name="40% - Accent1 2 3 2 2 4" xfId="2012"/>
    <cellStyle name="40% - Accent1 2 3 2 2 4 2" xfId="6607"/>
    <cellStyle name="40% - Accent1 2 3 2 2 4 2 2" xfId="15280"/>
    <cellStyle name="40% - Accent1 2 3 2 2 4 2 2 2" xfId="37220"/>
    <cellStyle name="40% - Accent1 2 3 2 2 4 2 3" xfId="21063"/>
    <cellStyle name="40% - Accent1 2 3 2 2 4 2 3 2" xfId="43002"/>
    <cellStyle name="40% - Accent1 2 3 2 2 4 2 4" xfId="28547"/>
    <cellStyle name="40% - Accent1 2 3 2 2 4 3" xfId="9498"/>
    <cellStyle name="40% - Accent1 2 3 2 2 4 3 2" xfId="31438"/>
    <cellStyle name="40% - Accent1 2 3 2 2 4 4" xfId="3715"/>
    <cellStyle name="40% - Accent1 2 3 2 2 4 4 2" xfId="25656"/>
    <cellStyle name="40% - Accent1 2 3 2 2 4 5" xfId="12389"/>
    <cellStyle name="40% - Accent1 2 3 2 2 4 5 2" xfId="34329"/>
    <cellStyle name="40% - Accent1 2 3 2 2 4 6" xfId="18172"/>
    <cellStyle name="40% - Accent1 2 3 2 2 4 6 2" xfId="40111"/>
    <cellStyle name="40% - Accent1 2 3 2 2 4 7" xfId="23954"/>
    <cellStyle name="40% - Accent1 2 3 2 2 5" xfId="1492"/>
    <cellStyle name="40% - Accent1 2 3 2 2 5 2" xfId="8978"/>
    <cellStyle name="40% - Accent1 2 3 2 2 5 2 2" xfId="14760"/>
    <cellStyle name="40% - Accent1 2 3 2 2 5 2 2 2" xfId="36700"/>
    <cellStyle name="40% - Accent1 2 3 2 2 5 2 3" xfId="20543"/>
    <cellStyle name="40% - Accent1 2 3 2 2 5 2 3 2" xfId="42482"/>
    <cellStyle name="40% - Accent1 2 3 2 2 5 2 4" xfId="30918"/>
    <cellStyle name="40% - Accent1 2 3 2 2 5 3" xfId="6087"/>
    <cellStyle name="40% - Accent1 2 3 2 2 5 3 2" xfId="28027"/>
    <cellStyle name="40% - Accent1 2 3 2 2 5 4" xfId="11869"/>
    <cellStyle name="40% - Accent1 2 3 2 2 5 4 2" xfId="33809"/>
    <cellStyle name="40% - Accent1 2 3 2 2 5 5" xfId="17652"/>
    <cellStyle name="40% - Accent1 2 3 2 2 5 5 2" xfId="39591"/>
    <cellStyle name="40% - Accent1 2 3 2 2 5 6" xfId="23434"/>
    <cellStyle name="40% - Accent1 2 3 2 2 6" xfId="4904"/>
    <cellStyle name="40% - Accent1 2 3 2 2 6 2" xfId="13578"/>
    <cellStyle name="40% - Accent1 2 3 2 2 6 2 2" xfId="35518"/>
    <cellStyle name="40% - Accent1 2 3 2 2 6 3" xfId="19361"/>
    <cellStyle name="40% - Accent1 2 3 2 2 6 3 2" xfId="41300"/>
    <cellStyle name="40% - Accent1 2 3 2 2 6 4" xfId="26845"/>
    <cellStyle name="40% - Accent1 2 3 2 2 7" xfId="7796"/>
    <cellStyle name="40% - Accent1 2 3 2 2 7 2" xfId="29736"/>
    <cellStyle name="40% - Accent1 2 3 2 2 8" xfId="3195"/>
    <cellStyle name="40% - Accent1 2 3 2 2 8 2" xfId="25136"/>
    <cellStyle name="40% - Accent1 2 3 2 2 9" xfId="10687"/>
    <cellStyle name="40% - Accent1 2 3 2 2 9 2" xfId="32627"/>
    <cellStyle name="40% - Accent1 2 3 2 3" xfId="277"/>
    <cellStyle name="40% - Accent1 2 3 2 3 2" xfId="2014"/>
    <cellStyle name="40% - Accent1 2 3 2 3 2 2" xfId="9500"/>
    <cellStyle name="40% - Accent1 2 3 2 3 2 2 2" xfId="15282"/>
    <cellStyle name="40% - Accent1 2 3 2 3 2 2 2 2" xfId="37222"/>
    <cellStyle name="40% - Accent1 2 3 2 3 2 2 3" xfId="21065"/>
    <cellStyle name="40% - Accent1 2 3 2 3 2 2 3 2" xfId="43004"/>
    <cellStyle name="40% - Accent1 2 3 2 3 2 2 4" xfId="31440"/>
    <cellStyle name="40% - Accent1 2 3 2 3 2 3" xfId="6609"/>
    <cellStyle name="40% - Accent1 2 3 2 3 2 3 2" xfId="28549"/>
    <cellStyle name="40% - Accent1 2 3 2 3 2 4" xfId="12391"/>
    <cellStyle name="40% - Accent1 2 3 2 3 2 4 2" xfId="34331"/>
    <cellStyle name="40% - Accent1 2 3 2 3 2 5" xfId="18174"/>
    <cellStyle name="40% - Accent1 2 3 2 3 2 5 2" xfId="40113"/>
    <cellStyle name="40% - Accent1 2 3 2 3 2 6" xfId="23956"/>
    <cellStyle name="40% - Accent1 2 3 2 3 3" xfId="4906"/>
    <cellStyle name="40% - Accent1 2 3 2 3 3 2" xfId="13580"/>
    <cellStyle name="40% - Accent1 2 3 2 3 3 2 2" xfId="35520"/>
    <cellStyle name="40% - Accent1 2 3 2 3 3 3" xfId="19363"/>
    <cellStyle name="40% - Accent1 2 3 2 3 3 3 2" xfId="41302"/>
    <cellStyle name="40% - Accent1 2 3 2 3 3 4" xfId="26847"/>
    <cellStyle name="40% - Accent1 2 3 2 3 4" xfId="7798"/>
    <cellStyle name="40% - Accent1 2 3 2 3 4 2" xfId="29738"/>
    <cellStyle name="40% - Accent1 2 3 2 3 5" xfId="3717"/>
    <cellStyle name="40% - Accent1 2 3 2 3 5 2" xfId="25658"/>
    <cellStyle name="40% - Accent1 2 3 2 3 6" xfId="10689"/>
    <cellStyle name="40% - Accent1 2 3 2 3 6 2" xfId="32629"/>
    <cellStyle name="40% - Accent1 2 3 2 3 7" xfId="16472"/>
    <cellStyle name="40% - Accent1 2 3 2 3 7 2" xfId="38411"/>
    <cellStyle name="40% - Accent1 2 3 2 3 8" xfId="22254"/>
    <cellStyle name="40% - Accent1 2 3 2 4" xfId="1020"/>
    <cellStyle name="40% - Accent1 2 3 2 4 2" xfId="2724"/>
    <cellStyle name="40% - Accent1 2 3 2 4 2 2" xfId="10210"/>
    <cellStyle name="40% - Accent1 2 3 2 4 2 2 2" xfId="15992"/>
    <cellStyle name="40% - Accent1 2 3 2 4 2 2 2 2" xfId="37932"/>
    <cellStyle name="40% - Accent1 2 3 2 4 2 2 3" xfId="21775"/>
    <cellStyle name="40% - Accent1 2 3 2 4 2 2 3 2" xfId="43714"/>
    <cellStyle name="40% - Accent1 2 3 2 4 2 2 4" xfId="32150"/>
    <cellStyle name="40% - Accent1 2 3 2 4 2 3" xfId="7319"/>
    <cellStyle name="40% - Accent1 2 3 2 4 2 3 2" xfId="29259"/>
    <cellStyle name="40% - Accent1 2 3 2 4 2 4" xfId="13101"/>
    <cellStyle name="40% - Accent1 2 3 2 4 2 4 2" xfId="35041"/>
    <cellStyle name="40% - Accent1 2 3 2 4 2 5" xfId="18884"/>
    <cellStyle name="40% - Accent1 2 3 2 4 2 5 2" xfId="40823"/>
    <cellStyle name="40% - Accent1 2 3 2 4 2 6" xfId="24666"/>
    <cellStyle name="40% - Accent1 2 3 2 4 3" xfId="5616"/>
    <cellStyle name="40% - Accent1 2 3 2 4 3 2" xfId="14290"/>
    <cellStyle name="40% - Accent1 2 3 2 4 3 2 2" xfId="36230"/>
    <cellStyle name="40% - Accent1 2 3 2 4 3 3" xfId="20073"/>
    <cellStyle name="40% - Accent1 2 3 2 4 3 3 2" xfId="42012"/>
    <cellStyle name="40% - Accent1 2 3 2 4 3 4" xfId="27557"/>
    <cellStyle name="40% - Accent1 2 3 2 4 4" xfId="8508"/>
    <cellStyle name="40% - Accent1 2 3 2 4 4 2" xfId="30448"/>
    <cellStyle name="40% - Accent1 2 3 2 4 5" xfId="4427"/>
    <cellStyle name="40% - Accent1 2 3 2 4 5 2" xfId="26368"/>
    <cellStyle name="40% - Accent1 2 3 2 4 6" xfId="11399"/>
    <cellStyle name="40% - Accent1 2 3 2 4 6 2" xfId="33339"/>
    <cellStyle name="40% - Accent1 2 3 2 4 7" xfId="17182"/>
    <cellStyle name="40% - Accent1 2 3 2 4 7 2" xfId="39121"/>
    <cellStyle name="40% - Accent1 2 3 2 4 8" xfId="22964"/>
    <cellStyle name="40% - Accent1 2 3 2 5" xfId="2011"/>
    <cellStyle name="40% - Accent1 2 3 2 5 2" xfId="6606"/>
    <cellStyle name="40% - Accent1 2 3 2 5 2 2" xfId="15279"/>
    <cellStyle name="40% - Accent1 2 3 2 5 2 2 2" xfId="37219"/>
    <cellStyle name="40% - Accent1 2 3 2 5 2 3" xfId="21062"/>
    <cellStyle name="40% - Accent1 2 3 2 5 2 3 2" xfId="43001"/>
    <cellStyle name="40% - Accent1 2 3 2 5 2 4" xfId="28546"/>
    <cellStyle name="40% - Accent1 2 3 2 5 3" xfId="9497"/>
    <cellStyle name="40% - Accent1 2 3 2 5 3 2" xfId="31437"/>
    <cellStyle name="40% - Accent1 2 3 2 5 4" xfId="3714"/>
    <cellStyle name="40% - Accent1 2 3 2 5 4 2" xfId="25655"/>
    <cellStyle name="40% - Accent1 2 3 2 5 5" xfId="12388"/>
    <cellStyle name="40% - Accent1 2 3 2 5 5 2" xfId="34328"/>
    <cellStyle name="40% - Accent1 2 3 2 5 6" xfId="18171"/>
    <cellStyle name="40% - Accent1 2 3 2 5 6 2" xfId="40110"/>
    <cellStyle name="40% - Accent1 2 3 2 5 7" xfId="23953"/>
    <cellStyle name="40% - Accent1 2 3 2 6" xfId="1491"/>
    <cellStyle name="40% - Accent1 2 3 2 6 2" xfId="8977"/>
    <cellStyle name="40% - Accent1 2 3 2 6 2 2" xfId="14759"/>
    <cellStyle name="40% - Accent1 2 3 2 6 2 2 2" xfId="36699"/>
    <cellStyle name="40% - Accent1 2 3 2 6 2 3" xfId="20542"/>
    <cellStyle name="40% - Accent1 2 3 2 6 2 3 2" xfId="42481"/>
    <cellStyle name="40% - Accent1 2 3 2 6 2 4" xfId="30917"/>
    <cellStyle name="40% - Accent1 2 3 2 6 3" xfId="6086"/>
    <cellStyle name="40% - Accent1 2 3 2 6 3 2" xfId="28026"/>
    <cellStyle name="40% - Accent1 2 3 2 6 4" xfId="11868"/>
    <cellStyle name="40% - Accent1 2 3 2 6 4 2" xfId="33808"/>
    <cellStyle name="40% - Accent1 2 3 2 6 5" xfId="17651"/>
    <cellStyle name="40% - Accent1 2 3 2 6 5 2" xfId="39590"/>
    <cellStyle name="40% - Accent1 2 3 2 6 6" xfId="23433"/>
    <cellStyle name="40% - Accent1 2 3 2 7" xfId="4903"/>
    <cellStyle name="40% - Accent1 2 3 2 7 2" xfId="13577"/>
    <cellStyle name="40% - Accent1 2 3 2 7 2 2" xfId="35517"/>
    <cellStyle name="40% - Accent1 2 3 2 7 3" xfId="19360"/>
    <cellStyle name="40% - Accent1 2 3 2 7 3 2" xfId="41299"/>
    <cellStyle name="40% - Accent1 2 3 2 7 4" xfId="26844"/>
    <cellStyle name="40% - Accent1 2 3 2 8" xfId="7795"/>
    <cellStyle name="40% - Accent1 2 3 2 8 2" xfId="29735"/>
    <cellStyle name="40% - Accent1 2 3 2 9" xfId="3194"/>
    <cellStyle name="40% - Accent1 2 3 2 9 2" xfId="25135"/>
    <cellStyle name="40% - Accent1 2 3 3" xfId="278"/>
    <cellStyle name="40% - Accent1 2 3 3 10" xfId="16473"/>
    <cellStyle name="40% - Accent1 2 3 3 10 2" xfId="38412"/>
    <cellStyle name="40% - Accent1 2 3 3 11" xfId="22255"/>
    <cellStyle name="40% - Accent1 2 3 3 2" xfId="279"/>
    <cellStyle name="40% - Accent1 2 3 3 2 2" xfId="2016"/>
    <cellStyle name="40% - Accent1 2 3 3 2 2 2" xfId="9502"/>
    <cellStyle name="40% - Accent1 2 3 3 2 2 2 2" xfId="15284"/>
    <cellStyle name="40% - Accent1 2 3 3 2 2 2 2 2" xfId="37224"/>
    <cellStyle name="40% - Accent1 2 3 3 2 2 2 3" xfId="21067"/>
    <cellStyle name="40% - Accent1 2 3 3 2 2 2 3 2" xfId="43006"/>
    <cellStyle name="40% - Accent1 2 3 3 2 2 2 4" xfId="31442"/>
    <cellStyle name="40% - Accent1 2 3 3 2 2 3" xfId="6611"/>
    <cellStyle name="40% - Accent1 2 3 3 2 2 3 2" xfId="28551"/>
    <cellStyle name="40% - Accent1 2 3 3 2 2 4" xfId="12393"/>
    <cellStyle name="40% - Accent1 2 3 3 2 2 4 2" xfId="34333"/>
    <cellStyle name="40% - Accent1 2 3 3 2 2 5" xfId="18176"/>
    <cellStyle name="40% - Accent1 2 3 3 2 2 5 2" xfId="40115"/>
    <cellStyle name="40% - Accent1 2 3 3 2 2 6" xfId="23958"/>
    <cellStyle name="40% - Accent1 2 3 3 2 3" xfId="4908"/>
    <cellStyle name="40% - Accent1 2 3 3 2 3 2" xfId="13582"/>
    <cellStyle name="40% - Accent1 2 3 3 2 3 2 2" xfId="35522"/>
    <cellStyle name="40% - Accent1 2 3 3 2 3 3" xfId="19365"/>
    <cellStyle name="40% - Accent1 2 3 3 2 3 3 2" xfId="41304"/>
    <cellStyle name="40% - Accent1 2 3 3 2 3 4" xfId="26849"/>
    <cellStyle name="40% - Accent1 2 3 3 2 4" xfId="7800"/>
    <cellStyle name="40% - Accent1 2 3 3 2 4 2" xfId="29740"/>
    <cellStyle name="40% - Accent1 2 3 3 2 5" xfId="3719"/>
    <cellStyle name="40% - Accent1 2 3 3 2 5 2" xfId="25660"/>
    <cellStyle name="40% - Accent1 2 3 3 2 6" xfId="10691"/>
    <cellStyle name="40% - Accent1 2 3 3 2 6 2" xfId="32631"/>
    <cellStyle name="40% - Accent1 2 3 3 2 7" xfId="16474"/>
    <cellStyle name="40% - Accent1 2 3 3 2 7 2" xfId="38413"/>
    <cellStyle name="40% - Accent1 2 3 3 2 8" xfId="22256"/>
    <cellStyle name="40% - Accent1 2 3 3 3" xfId="1022"/>
    <cellStyle name="40% - Accent1 2 3 3 3 2" xfId="2726"/>
    <cellStyle name="40% - Accent1 2 3 3 3 2 2" xfId="10212"/>
    <cellStyle name="40% - Accent1 2 3 3 3 2 2 2" xfId="15994"/>
    <cellStyle name="40% - Accent1 2 3 3 3 2 2 2 2" xfId="37934"/>
    <cellStyle name="40% - Accent1 2 3 3 3 2 2 3" xfId="21777"/>
    <cellStyle name="40% - Accent1 2 3 3 3 2 2 3 2" xfId="43716"/>
    <cellStyle name="40% - Accent1 2 3 3 3 2 2 4" xfId="32152"/>
    <cellStyle name="40% - Accent1 2 3 3 3 2 3" xfId="7321"/>
    <cellStyle name="40% - Accent1 2 3 3 3 2 3 2" xfId="29261"/>
    <cellStyle name="40% - Accent1 2 3 3 3 2 4" xfId="13103"/>
    <cellStyle name="40% - Accent1 2 3 3 3 2 4 2" xfId="35043"/>
    <cellStyle name="40% - Accent1 2 3 3 3 2 5" xfId="18886"/>
    <cellStyle name="40% - Accent1 2 3 3 3 2 5 2" xfId="40825"/>
    <cellStyle name="40% - Accent1 2 3 3 3 2 6" xfId="24668"/>
    <cellStyle name="40% - Accent1 2 3 3 3 3" xfId="5618"/>
    <cellStyle name="40% - Accent1 2 3 3 3 3 2" xfId="14292"/>
    <cellStyle name="40% - Accent1 2 3 3 3 3 2 2" xfId="36232"/>
    <cellStyle name="40% - Accent1 2 3 3 3 3 3" xfId="20075"/>
    <cellStyle name="40% - Accent1 2 3 3 3 3 3 2" xfId="42014"/>
    <cellStyle name="40% - Accent1 2 3 3 3 3 4" xfId="27559"/>
    <cellStyle name="40% - Accent1 2 3 3 3 4" xfId="8510"/>
    <cellStyle name="40% - Accent1 2 3 3 3 4 2" xfId="30450"/>
    <cellStyle name="40% - Accent1 2 3 3 3 5" xfId="4429"/>
    <cellStyle name="40% - Accent1 2 3 3 3 5 2" xfId="26370"/>
    <cellStyle name="40% - Accent1 2 3 3 3 6" xfId="11401"/>
    <cellStyle name="40% - Accent1 2 3 3 3 6 2" xfId="33341"/>
    <cellStyle name="40% - Accent1 2 3 3 3 7" xfId="17184"/>
    <cellStyle name="40% - Accent1 2 3 3 3 7 2" xfId="39123"/>
    <cellStyle name="40% - Accent1 2 3 3 3 8" xfId="22966"/>
    <cellStyle name="40% - Accent1 2 3 3 4" xfId="2015"/>
    <cellStyle name="40% - Accent1 2 3 3 4 2" xfId="6610"/>
    <cellStyle name="40% - Accent1 2 3 3 4 2 2" xfId="15283"/>
    <cellStyle name="40% - Accent1 2 3 3 4 2 2 2" xfId="37223"/>
    <cellStyle name="40% - Accent1 2 3 3 4 2 3" xfId="21066"/>
    <cellStyle name="40% - Accent1 2 3 3 4 2 3 2" xfId="43005"/>
    <cellStyle name="40% - Accent1 2 3 3 4 2 4" xfId="28550"/>
    <cellStyle name="40% - Accent1 2 3 3 4 3" xfId="9501"/>
    <cellStyle name="40% - Accent1 2 3 3 4 3 2" xfId="31441"/>
    <cellStyle name="40% - Accent1 2 3 3 4 4" xfId="3718"/>
    <cellStyle name="40% - Accent1 2 3 3 4 4 2" xfId="25659"/>
    <cellStyle name="40% - Accent1 2 3 3 4 5" xfId="12392"/>
    <cellStyle name="40% - Accent1 2 3 3 4 5 2" xfId="34332"/>
    <cellStyle name="40% - Accent1 2 3 3 4 6" xfId="18175"/>
    <cellStyle name="40% - Accent1 2 3 3 4 6 2" xfId="40114"/>
    <cellStyle name="40% - Accent1 2 3 3 4 7" xfId="23957"/>
    <cellStyle name="40% - Accent1 2 3 3 5" xfId="1493"/>
    <cellStyle name="40% - Accent1 2 3 3 5 2" xfId="8979"/>
    <cellStyle name="40% - Accent1 2 3 3 5 2 2" xfId="14761"/>
    <cellStyle name="40% - Accent1 2 3 3 5 2 2 2" xfId="36701"/>
    <cellStyle name="40% - Accent1 2 3 3 5 2 3" xfId="20544"/>
    <cellStyle name="40% - Accent1 2 3 3 5 2 3 2" xfId="42483"/>
    <cellStyle name="40% - Accent1 2 3 3 5 2 4" xfId="30919"/>
    <cellStyle name="40% - Accent1 2 3 3 5 3" xfId="6088"/>
    <cellStyle name="40% - Accent1 2 3 3 5 3 2" xfId="28028"/>
    <cellStyle name="40% - Accent1 2 3 3 5 4" xfId="11870"/>
    <cellStyle name="40% - Accent1 2 3 3 5 4 2" xfId="33810"/>
    <cellStyle name="40% - Accent1 2 3 3 5 5" xfId="17653"/>
    <cellStyle name="40% - Accent1 2 3 3 5 5 2" xfId="39592"/>
    <cellStyle name="40% - Accent1 2 3 3 5 6" xfId="23435"/>
    <cellStyle name="40% - Accent1 2 3 3 6" xfId="4907"/>
    <cellStyle name="40% - Accent1 2 3 3 6 2" xfId="13581"/>
    <cellStyle name="40% - Accent1 2 3 3 6 2 2" xfId="35521"/>
    <cellStyle name="40% - Accent1 2 3 3 6 3" xfId="19364"/>
    <cellStyle name="40% - Accent1 2 3 3 6 3 2" xfId="41303"/>
    <cellStyle name="40% - Accent1 2 3 3 6 4" xfId="26848"/>
    <cellStyle name="40% - Accent1 2 3 3 7" xfId="7799"/>
    <cellStyle name="40% - Accent1 2 3 3 7 2" xfId="29739"/>
    <cellStyle name="40% - Accent1 2 3 3 8" xfId="3196"/>
    <cellStyle name="40% - Accent1 2 3 3 8 2" xfId="25137"/>
    <cellStyle name="40% - Accent1 2 3 3 9" xfId="10690"/>
    <cellStyle name="40% - Accent1 2 3 3 9 2" xfId="32630"/>
    <cellStyle name="40% - Accent1 2 3 4" xfId="280"/>
    <cellStyle name="40% - Accent1 2 3 4 10" xfId="16475"/>
    <cellStyle name="40% - Accent1 2 3 4 10 2" xfId="38414"/>
    <cellStyle name="40% - Accent1 2 3 4 11" xfId="22257"/>
    <cellStyle name="40% - Accent1 2 3 4 2" xfId="281"/>
    <cellStyle name="40% - Accent1 2 3 4 2 2" xfId="2018"/>
    <cellStyle name="40% - Accent1 2 3 4 2 2 2" xfId="9504"/>
    <cellStyle name="40% - Accent1 2 3 4 2 2 2 2" xfId="15286"/>
    <cellStyle name="40% - Accent1 2 3 4 2 2 2 2 2" xfId="37226"/>
    <cellStyle name="40% - Accent1 2 3 4 2 2 2 3" xfId="21069"/>
    <cellStyle name="40% - Accent1 2 3 4 2 2 2 3 2" xfId="43008"/>
    <cellStyle name="40% - Accent1 2 3 4 2 2 2 4" xfId="31444"/>
    <cellStyle name="40% - Accent1 2 3 4 2 2 3" xfId="6613"/>
    <cellStyle name="40% - Accent1 2 3 4 2 2 3 2" xfId="28553"/>
    <cellStyle name="40% - Accent1 2 3 4 2 2 4" xfId="12395"/>
    <cellStyle name="40% - Accent1 2 3 4 2 2 4 2" xfId="34335"/>
    <cellStyle name="40% - Accent1 2 3 4 2 2 5" xfId="18178"/>
    <cellStyle name="40% - Accent1 2 3 4 2 2 5 2" xfId="40117"/>
    <cellStyle name="40% - Accent1 2 3 4 2 2 6" xfId="23960"/>
    <cellStyle name="40% - Accent1 2 3 4 2 3" xfId="4910"/>
    <cellStyle name="40% - Accent1 2 3 4 2 3 2" xfId="13584"/>
    <cellStyle name="40% - Accent1 2 3 4 2 3 2 2" xfId="35524"/>
    <cellStyle name="40% - Accent1 2 3 4 2 3 3" xfId="19367"/>
    <cellStyle name="40% - Accent1 2 3 4 2 3 3 2" xfId="41306"/>
    <cellStyle name="40% - Accent1 2 3 4 2 3 4" xfId="26851"/>
    <cellStyle name="40% - Accent1 2 3 4 2 4" xfId="7802"/>
    <cellStyle name="40% - Accent1 2 3 4 2 4 2" xfId="29742"/>
    <cellStyle name="40% - Accent1 2 3 4 2 5" xfId="3721"/>
    <cellStyle name="40% - Accent1 2 3 4 2 5 2" xfId="25662"/>
    <cellStyle name="40% - Accent1 2 3 4 2 6" xfId="10693"/>
    <cellStyle name="40% - Accent1 2 3 4 2 6 2" xfId="32633"/>
    <cellStyle name="40% - Accent1 2 3 4 2 7" xfId="16476"/>
    <cellStyle name="40% - Accent1 2 3 4 2 7 2" xfId="38415"/>
    <cellStyle name="40% - Accent1 2 3 4 2 8" xfId="22258"/>
    <cellStyle name="40% - Accent1 2 3 4 3" xfId="1023"/>
    <cellStyle name="40% - Accent1 2 3 4 3 2" xfId="2727"/>
    <cellStyle name="40% - Accent1 2 3 4 3 2 2" xfId="10213"/>
    <cellStyle name="40% - Accent1 2 3 4 3 2 2 2" xfId="15995"/>
    <cellStyle name="40% - Accent1 2 3 4 3 2 2 2 2" xfId="37935"/>
    <cellStyle name="40% - Accent1 2 3 4 3 2 2 3" xfId="21778"/>
    <cellStyle name="40% - Accent1 2 3 4 3 2 2 3 2" xfId="43717"/>
    <cellStyle name="40% - Accent1 2 3 4 3 2 2 4" xfId="32153"/>
    <cellStyle name="40% - Accent1 2 3 4 3 2 3" xfId="7322"/>
    <cellStyle name="40% - Accent1 2 3 4 3 2 3 2" xfId="29262"/>
    <cellStyle name="40% - Accent1 2 3 4 3 2 4" xfId="13104"/>
    <cellStyle name="40% - Accent1 2 3 4 3 2 4 2" xfId="35044"/>
    <cellStyle name="40% - Accent1 2 3 4 3 2 5" xfId="18887"/>
    <cellStyle name="40% - Accent1 2 3 4 3 2 5 2" xfId="40826"/>
    <cellStyle name="40% - Accent1 2 3 4 3 2 6" xfId="24669"/>
    <cellStyle name="40% - Accent1 2 3 4 3 3" xfId="5619"/>
    <cellStyle name="40% - Accent1 2 3 4 3 3 2" xfId="14293"/>
    <cellStyle name="40% - Accent1 2 3 4 3 3 2 2" xfId="36233"/>
    <cellStyle name="40% - Accent1 2 3 4 3 3 3" xfId="20076"/>
    <cellStyle name="40% - Accent1 2 3 4 3 3 3 2" xfId="42015"/>
    <cellStyle name="40% - Accent1 2 3 4 3 3 4" xfId="27560"/>
    <cellStyle name="40% - Accent1 2 3 4 3 4" xfId="8511"/>
    <cellStyle name="40% - Accent1 2 3 4 3 4 2" xfId="30451"/>
    <cellStyle name="40% - Accent1 2 3 4 3 5" xfId="4430"/>
    <cellStyle name="40% - Accent1 2 3 4 3 5 2" xfId="26371"/>
    <cellStyle name="40% - Accent1 2 3 4 3 6" xfId="11402"/>
    <cellStyle name="40% - Accent1 2 3 4 3 6 2" xfId="33342"/>
    <cellStyle name="40% - Accent1 2 3 4 3 7" xfId="17185"/>
    <cellStyle name="40% - Accent1 2 3 4 3 7 2" xfId="39124"/>
    <cellStyle name="40% - Accent1 2 3 4 3 8" xfId="22967"/>
    <cellStyle name="40% - Accent1 2 3 4 4" xfId="2017"/>
    <cellStyle name="40% - Accent1 2 3 4 4 2" xfId="6612"/>
    <cellStyle name="40% - Accent1 2 3 4 4 2 2" xfId="15285"/>
    <cellStyle name="40% - Accent1 2 3 4 4 2 2 2" xfId="37225"/>
    <cellStyle name="40% - Accent1 2 3 4 4 2 3" xfId="21068"/>
    <cellStyle name="40% - Accent1 2 3 4 4 2 3 2" xfId="43007"/>
    <cellStyle name="40% - Accent1 2 3 4 4 2 4" xfId="28552"/>
    <cellStyle name="40% - Accent1 2 3 4 4 3" xfId="9503"/>
    <cellStyle name="40% - Accent1 2 3 4 4 3 2" xfId="31443"/>
    <cellStyle name="40% - Accent1 2 3 4 4 4" xfId="3720"/>
    <cellStyle name="40% - Accent1 2 3 4 4 4 2" xfId="25661"/>
    <cellStyle name="40% - Accent1 2 3 4 4 5" xfId="12394"/>
    <cellStyle name="40% - Accent1 2 3 4 4 5 2" xfId="34334"/>
    <cellStyle name="40% - Accent1 2 3 4 4 6" xfId="18177"/>
    <cellStyle name="40% - Accent1 2 3 4 4 6 2" xfId="40116"/>
    <cellStyle name="40% - Accent1 2 3 4 4 7" xfId="23959"/>
    <cellStyle name="40% - Accent1 2 3 4 5" xfId="1494"/>
    <cellStyle name="40% - Accent1 2 3 4 5 2" xfId="8980"/>
    <cellStyle name="40% - Accent1 2 3 4 5 2 2" xfId="14762"/>
    <cellStyle name="40% - Accent1 2 3 4 5 2 2 2" xfId="36702"/>
    <cellStyle name="40% - Accent1 2 3 4 5 2 3" xfId="20545"/>
    <cellStyle name="40% - Accent1 2 3 4 5 2 3 2" xfId="42484"/>
    <cellStyle name="40% - Accent1 2 3 4 5 2 4" xfId="30920"/>
    <cellStyle name="40% - Accent1 2 3 4 5 3" xfId="6089"/>
    <cellStyle name="40% - Accent1 2 3 4 5 3 2" xfId="28029"/>
    <cellStyle name="40% - Accent1 2 3 4 5 4" xfId="11871"/>
    <cellStyle name="40% - Accent1 2 3 4 5 4 2" xfId="33811"/>
    <cellStyle name="40% - Accent1 2 3 4 5 5" xfId="17654"/>
    <cellStyle name="40% - Accent1 2 3 4 5 5 2" xfId="39593"/>
    <cellStyle name="40% - Accent1 2 3 4 5 6" xfId="23436"/>
    <cellStyle name="40% - Accent1 2 3 4 6" xfId="4909"/>
    <cellStyle name="40% - Accent1 2 3 4 6 2" xfId="13583"/>
    <cellStyle name="40% - Accent1 2 3 4 6 2 2" xfId="35523"/>
    <cellStyle name="40% - Accent1 2 3 4 6 3" xfId="19366"/>
    <cellStyle name="40% - Accent1 2 3 4 6 3 2" xfId="41305"/>
    <cellStyle name="40% - Accent1 2 3 4 6 4" xfId="26850"/>
    <cellStyle name="40% - Accent1 2 3 4 7" xfId="7801"/>
    <cellStyle name="40% - Accent1 2 3 4 7 2" xfId="29741"/>
    <cellStyle name="40% - Accent1 2 3 4 8" xfId="3197"/>
    <cellStyle name="40% - Accent1 2 3 4 8 2" xfId="25138"/>
    <cellStyle name="40% - Accent1 2 3 4 9" xfId="10692"/>
    <cellStyle name="40% - Accent1 2 3 4 9 2" xfId="32632"/>
    <cellStyle name="40% - Accent1 2 3 5" xfId="282"/>
    <cellStyle name="40% - Accent1 2 3 5 2" xfId="2019"/>
    <cellStyle name="40% - Accent1 2 3 5 2 2" xfId="6614"/>
    <cellStyle name="40% - Accent1 2 3 5 2 2 2" xfId="15287"/>
    <cellStyle name="40% - Accent1 2 3 5 2 2 2 2" xfId="37227"/>
    <cellStyle name="40% - Accent1 2 3 5 2 2 3" xfId="21070"/>
    <cellStyle name="40% - Accent1 2 3 5 2 2 3 2" xfId="43009"/>
    <cellStyle name="40% - Accent1 2 3 5 2 2 4" xfId="28554"/>
    <cellStyle name="40% - Accent1 2 3 5 2 3" xfId="9505"/>
    <cellStyle name="40% - Accent1 2 3 5 2 3 2" xfId="31445"/>
    <cellStyle name="40% - Accent1 2 3 5 2 4" xfId="3722"/>
    <cellStyle name="40% - Accent1 2 3 5 2 4 2" xfId="25663"/>
    <cellStyle name="40% - Accent1 2 3 5 2 5" xfId="12396"/>
    <cellStyle name="40% - Accent1 2 3 5 2 5 2" xfId="34336"/>
    <cellStyle name="40% - Accent1 2 3 5 2 6" xfId="18179"/>
    <cellStyle name="40% - Accent1 2 3 5 2 6 2" xfId="40118"/>
    <cellStyle name="40% - Accent1 2 3 5 2 7" xfId="23961"/>
    <cellStyle name="40% - Accent1 2 3 5 3" xfId="1490"/>
    <cellStyle name="40% - Accent1 2 3 5 3 2" xfId="8976"/>
    <cellStyle name="40% - Accent1 2 3 5 3 2 2" xfId="14758"/>
    <cellStyle name="40% - Accent1 2 3 5 3 2 2 2" xfId="36698"/>
    <cellStyle name="40% - Accent1 2 3 5 3 2 3" xfId="20541"/>
    <cellStyle name="40% - Accent1 2 3 5 3 2 3 2" xfId="42480"/>
    <cellStyle name="40% - Accent1 2 3 5 3 2 4" xfId="30916"/>
    <cellStyle name="40% - Accent1 2 3 5 3 3" xfId="6085"/>
    <cellStyle name="40% - Accent1 2 3 5 3 3 2" xfId="28025"/>
    <cellStyle name="40% - Accent1 2 3 5 3 4" xfId="11867"/>
    <cellStyle name="40% - Accent1 2 3 5 3 4 2" xfId="33807"/>
    <cellStyle name="40% - Accent1 2 3 5 3 5" xfId="17650"/>
    <cellStyle name="40% - Accent1 2 3 5 3 5 2" xfId="39589"/>
    <cellStyle name="40% - Accent1 2 3 5 3 6" xfId="23432"/>
    <cellStyle name="40% - Accent1 2 3 5 4" xfId="4911"/>
    <cellStyle name="40% - Accent1 2 3 5 4 2" xfId="13585"/>
    <cellStyle name="40% - Accent1 2 3 5 4 2 2" xfId="35525"/>
    <cellStyle name="40% - Accent1 2 3 5 4 3" xfId="19368"/>
    <cellStyle name="40% - Accent1 2 3 5 4 3 2" xfId="41307"/>
    <cellStyle name="40% - Accent1 2 3 5 4 4" xfId="26852"/>
    <cellStyle name="40% - Accent1 2 3 5 5" xfId="7803"/>
    <cellStyle name="40% - Accent1 2 3 5 5 2" xfId="29743"/>
    <cellStyle name="40% - Accent1 2 3 5 6" xfId="3193"/>
    <cellStyle name="40% - Accent1 2 3 5 6 2" xfId="25134"/>
    <cellStyle name="40% - Accent1 2 3 5 7" xfId="10694"/>
    <cellStyle name="40% - Accent1 2 3 5 7 2" xfId="32634"/>
    <cellStyle name="40% - Accent1 2 3 5 8" xfId="16477"/>
    <cellStyle name="40% - Accent1 2 3 5 8 2" xfId="38416"/>
    <cellStyle name="40% - Accent1 2 3 5 9" xfId="22259"/>
    <cellStyle name="40% - Accent1 2 3 6" xfId="886"/>
    <cellStyle name="40% - Accent1 2 3 6 2" xfId="2592"/>
    <cellStyle name="40% - Accent1 2 3 6 2 2" xfId="10078"/>
    <cellStyle name="40% - Accent1 2 3 6 2 2 2" xfId="15860"/>
    <cellStyle name="40% - Accent1 2 3 6 2 2 2 2" xfId="37800"/>
    <cellStyle name="40% - Accent1 2 3 6 2 2 3" xfId="21643"/>
    <cellStyle name="40% - Accent1 2 3 6 2 2 3 2" xfId="43582"/>
    <cellStyle name="40% - Accent1 2 3 6 2 2 4" xfId="32018"/>
    <cellStyle name="40% - Accent1 2 3 6 2 3" xfId="7187"/>
    <cellStyle name="40% - Accent1 2 3 6 2 3 2" xfId="29127"/>
    <cellStyle name="40% - Accent1 2 3 6 2 4" xfId="12969"/>
    <cellStyle name="40% - Accent1 2 3 6 2 4 2" xfId="34909"/>
    <cellStyle name="40% - Accent1 2 3 6 2 5" xfId="18752"/>
    <cellStyle name="40% - Accent1 2 3 6 2 5 2" xfId="40691"/>
    <cellStyle name="40% - Accent1 2 3 6 2 6" xfId="24534"/>
    <cellStyle name="40% - Accent1 2 3 6 3" xfId="5484"/>
    <cellStyle name="40% - Accent1 2 3 6 3 2" xfId="14158"/>
    <cellStyle name="40% - Accent1 2 3 6 3 2 2" xfId="36098"/>
    <cellStyle name="40% - Accent1 2 3 6 3 3" xfId="19941"/>
    <cellStyle name="40% - Accent1 2 3 6 3 3 2" xfId="41880"/>
    <cellStyle name="40% - Accent1 2 3 6 3 4" xfId="27425"/>
    <cellStyle name="40% - Accent1 2 3 6 4" xfId="8376"/>
    <cellStyle name="40% - Accent1 2 3 6 4 2" xfId="30316"/>
    <cellStyle name="40% - Accent1 2 3 6 5" xfId="4295"/>
    <cellStyle name="40% - Accent1 2 3 6 5 2" xfId="26236"/>
    <cellStyle name="40% - Accent1 2 3 6 6" xfId="11267"/>
    <cellStyle name="40% - Accent1 2 3 6 6 2" xfId="33207"/>
    <cellStyle name="40% - Accent1 2 3 6 7" xfId="17050"/>
    <cellStyle name="40% - Accent1 2 3 6 7 2" xfId="38989"/>
    <cellStyle name="40% - Accent1 2 3 6 8" xfId="22832"/>
    <cellStyle name="40% - Accent1 2 3 7" xfId="2010"/>
    <cellStyle name="40% - Accent1 2 3 7 2" xfId="6605"/>
    <cellStyle name="40% - Accent1 2 3 7 2 2" xfId="15278"/>
    <cellStyle name="40% - Accent1 2 3 7 2 2 2" xfId="37218"/>
    <cellStyle name="40% - Accent1 2 3 7 2 3" xfId="21061"/>
    <cellStyle name="40% - Accent1 2 3 7 2 3 2" xfId="43000"/>
    <cellStyle name="40% - Accent1 2 3 7 2 4" xfId="28545"/>
    <cellStyle name="40% - Accent1 2 3 7 3" xfId="9496"/>
    <cellStyle name="40% - Accent1 2 3 7 3 2" xfId="31436"/>
    <cellStyle name="40% - Accent1 2 3 7 4" xfId="3713"/>
    <cellStyle name="40% - Accent1 2 3 7 4 2" xfId="25654"/>
    <cellStyle name="40% - Accent1 2 3 7 5" xfId="12387"/>
    <cellStyle name="40% - Accent1 2 3 7 5 2" xfId="34327"/>
    <cellStyle name="40% - Accent1 2 3 7 6" xfId="18170"/>
    <cellStyle name="40% - Accent1 2 3 7 6 2" xfId="40109"/>
    <cellStyle name="40% - Accent1 2 3 7 7" xfId="23952"/>
    <cellStyle name="40% - Accent1 2 3 8" xfId="1308"/>
    <cellStyle name="40% - Accent1 2 3 8 2" xfId="8794"/>
    <cellStyle name="40% - Accent1 2 3 8 2 2" xfId="14576"/>
    <cellStyle name="40% - Accent1 2 3 8 2 2 2" xfId="36516"/>
    <cellStyle name="40% - Accent1 2 3 8 2 3" xfId="20359"/>
    <cellStyle name="40% - Accent1 2 3 8 2 3 2" xfId="42298"/>
    <cellStyle name="40% - Accent1 2 3 8 2 4" xfId="30734"/>
    <cellStyle name="40% - Accent1 2 3 8 3" xfId="5903"/>
    <cellStyle name="40% - Accent1 2 3 8 3 2" xfId="27843"/>
    <cellStyle name="40% - Accent1 2 3 8 4" xfId="11685"/>
    <cellStyle name="40% - Accent1 2 3 8 4 2" xfId="33625"/>
    <cellStyle name="40% - Accent1 2 3 8 5" xfId="17468"/>
    <cellStyle name="40% - Accent1 2 3 8 5 2" xfId="39407"/>
    <cellStyle name="40% - Accent1 2 3 8 6" xfId="23250"/>
    <cellStyle name="40% - Accent1 2 3 9" xfId="4902"/>
    <cellStyle name="40% - Accent1 2 3 9 2" xfId="13576"/>
    <cellStyle name="40% - Accent1 2 3 9 2 2" xfId="35516"/>
    <cellStyle name="40% - Accent1 2 3 9 3" xfId="19359"/>
    <cellStyle name="40% - Accent1 2 3 9 3 2" xfId="41298"/>
    <cellStyle name="40% - Accent1 2 3 9 4" xfId="26843"/>
    <cellStyle name="40% - Accent1 2 4" xfId="283"/>
    <cellStyle name="40% - Accent1 2 4 10" xfId="10695"/>
    <cellStyle name="40% - Accent1 2 4 10 2" xfId="32635"/>
    <cellStyle name="40% - Accent1 2 4 11" xfId="16478"/>
    <cellStyle name="40% - Accent1 2 4 11 2" xfId="38417"/>
    <cellStyle name="40% - Accent1 2 4 12" xfId="22260"/>
    <cellStyle name="40% - Accent1 2 4 2" xfId="284"/>
    <cellStyle name="40% - Accent1 2 4 2 10" xfId="16479"/>
    <cellStyle name="40% - Accent1 2 4 2 10 2" xfId="38418"/>
    <cellStyle name="40% - Accent1 2 4 2 11" xfId="22261"/>
    <cellStyle name="40% - Accent1 2 4 2 2" xfId="285"/>
    <cellStyle name="40% - Accent1 2 4 2 2 2" xfId="2022"/>
    <cellStyle name="40% - Accent1 2 4 2 2 2 2" xfId="9508"/>
    <cellStyle name="40% - Accent1 2 4 2 2 2 2 2" xfId="15290"/>
    <cellStyle name="40% - Accent1 2 4 2 2 2 2 2 2" xfId="37230"/>
    <cellStyle name="40% - Accent1 2 4 2 2 2 2 3" xfId="21073"/>
    <cellStyle name="40% - Accent1 2 4 2 2 2 2 3 2" xfId="43012"/>
    <cellStyle name="40% - Accent1 2 4 2 2 2 2 4" xfId="31448"/>
    <cellStyle name="40% - Accent1 2 4 2 2 2 3" xfId="6617"/>
    <cellStyle name="40% - Accent1 2 4 2 2 2 3 2" xfId="28557"/>
    <cellStyle name="40% - Accent1 2 4 2 2 2 4" xfId="12399"/>
    <cellStyle name="40% - Accent1 2 4 2 2 2 4 2" xfId="34339"/>
    <cellStyle name="40% - Accent1 2 4 2 2 2 5" xfId="18182"/>
    <cellStyle name="40% - Accent1 2 4 2 2 2 5 2" xfId="40121"/>
    <cellStyle name="40% - Accent1 2 4 2 2 2 6" xfId="23964"/>
    <cellStyle name="40% - Accent1 2 4 2 2 3" xfId="4914"/>
    <cellStyle name="40% - Accent1 2 4 2 2 3 2" xfId="13588"/>
    <cellStyle name="40% - Accent1 2 4 2 2 3 2 2" xfId="35528"/>
    <cellStyle name="40% - Accent1 2 4 2 2 3 3" xfId="19371"/>
    <cellStyle name="40% - Accent1 2 4 2 2 3 3 2" xfId="41310"/>
    <cellStyle name="40% - Accent1 2 4 2 2 3 4" xfId="26855"/>
    <cellStyle name="40% - Accent1 2 4 2 2 4" xfId="7806"/>
    <cellStyle name="40% - Accent1 2 4 2 2 4 2" xfId="29746"/>
    <cellStyle name="40% - Accent1 2 4 2 2 5" xfId="3725"/>
    <cellStyle name="40% - Accent1 2 4 2 2 5 2" xfId="25666"/>
    <cellStyle name="40% - Accent1 2 4 2 2 6" xfId="10697"/>
    <cellStyle name="40% - Accent1 2 4 2 2 6 2" xfId="32637"/>
    <cellStyle name="40% - Accent1 2 4 2 2 7" xfId="16480"/>
    <cellStyle name="40% - Accent1 2 4 2 2 7 2" xfId="38419"/>
    <cellStyle name="40% - Accent1 2 4 2 2 8" xfId="22262"/>
    <cellStyle name="40% - Accent1 2 4 2 3" xfId="1025"/>
    <cellStyle name="40% - Accent1 2 4 2 3 2" xfId="2729"/>
    <cellStyle name="40% - Accent1 2 4 2 3 2 2" xfId="10215"/>
    <cellStyle name="40% - Accent1 2 4 2 3 2 2 2" xfId="15997"/>
    <cellStyle name="40% - Accent1 2 4 2 3 2 2 2 2" xfId="37937"/>
    <cellStyle name="40% - Accent1 2 4 2 3 2 2 3" xfId="21780"/>
    <cellStyle name="40% - Accent1 2 4 2 3 2 2 3 2" xfId="43719"/>
    <cellStyle name="40% - Accent1 2 4 2 3 2 2 4" xfId="32155"/>
    <cellStyle name="40% - Accent1 2 4 2 3 2 3" xfId="7324"/>
    <cellStyle name="40% - Accent1 2 4 2 3 2 3 2" xfId="29264"/>
    <cellStyle name="40% - Accent1 2 4 2 3 2 4" xfId="13106"/>
    <cellStyle name="40% - Accent1 2 4 2 3 2 4 2" xfId="35046"/>
    <cellStyle name="40% - Accent1 2 4 2 3 2 5" xfId="18889"/>
    <cellStyle name="40% - Accent1 2 4 2 3 2 5 2" xfId="40828"/>
    <cellStyle name="40% - Accent1 2 4 2 3 2 6" xfId="24671"/>
    <cellStyle name="40% - Accent1 2 4 2 3 3" xfId="5621"/>
    <cellStyle name="40% - Accent1 2 4 2 3 3 2" xfId="14295"/>
    <cellStyle name="40% - Accent1 2 4 2 3 3 2 2" xfId="36235"/>
    <cellStyle name="40% - Accent1 2 4 2 3 3 3" xfId="20078"/>
    <cellStyle name="40% - Accent1 2 4 2 3 3 3 2" xfId="42017"/>
    <cellStyle name="40% - Accent1 2 4 2 3 3 4" xfId="27562"/>
    <cellStyle name="40% - Accent1 2 4 2 3 4" xfId="8513"/>
    <cellStyle name="40% - Accent1 2 4 2 3 4 2" xfId="30453"/>
    <cellStyle name="40% - Accent1 2 4 2 3 5" xfId="4432"/>
    <cellStyle name="40% - Accent1 2 4 2 3 5 2" xfId="26373"/>
    <cellStyle name="40% - Accent1 2 4 2 3 6" xfId="11404"/>
    <cellStyle name="40% - Accent1 2 4 2 3 6 2" xfId="33344"/>
    <cellStyle name="40% - Accent1 2 4 2 3 7" xfId="17187"/>
    <cellStyle name="40% - Accent1 2 4 2 3 7 2" xfId="39126"/>
    <cellStyle name="40% - Accent1 2 4 2 3 8" xfId="22969"/>
    <cellStyle name="40% - Accent1 2 4 2 4" xfId="2021"/>
    <cellStyle name="40% - Accent1 2 4 2 4 2" xfId="6616"/>
    <cellStyle name="40% - Accent1 2 4 2 4 2 2" xfId="15289"/>
    <cellStyle name="40% - Accent1 2 4 2 4 2 2 2" xfId="37229"/>
    <cellStyle name="40% - Accent1 2 4 2 4 2 3" xfId="21072"/>
    <cellStyle name="40% - Accent1 2 4 2 4 2 3 2" xfId="43011"/>
    <cellStyle name="40% - Accent1 2 4 2 4 2 4" xfId="28556"/>
    <cellStyle name="40% - Accent1 2 4 2 4 3" xfId="9507"/>
    <cellStyle name="40% - Accent1 2 4 2 4 3 2" xfId="31447"/>
    <cellStyle name="40% - Accent1 2 4 2 4 4" xfId="3724"/>
    <cellStyle name="40% - Accent1 2 4 2 4 4 2" xfId="25665"/>
    <cellStyle name="40% - Accent1 2 4 2 4 5" xfId="12398"/>
    <cellStyle name="40% - Accent1 2 4 2 4 5 2" xfId="34338"/>
    <cellStyle name="40% - Accent1 2 4 2 4 6" xfId="18181"/>
    <cellStyle name="40% - Accent1 2 4 2 4 6 2" xfId="40120"/>
    <cellStyle name="40% - Accent1 2 4 2 4 7" xfId="23963"/>
    <cellStyle name="40% - Accent1 2 4 2 5" xfId="1496"/>
    <cellStyle name="40% - Accent1 2 4 2 5 2" xfId="8982"/>
    <cellStyle name="40% - Accent1 2 4 2 5 2 2" xfId="14764"/>
    <cellStyle name="40% - Accent1 2 4 2 5 2 2 2" xfId="36704"/>
    <cellStyle name="40% - Accent1 2 4 2 5 2 3" xfId="20547"/>
    <cellStyle name="40% - Accent1 2 4 2 5 2 3 2" xfId="42486"/>
    <cellStyle name="40% - Accent1 2 4 2 5 2 4" xfId="30922"/>
    <cellStyle name="40% - Accent1 2 4 2 5 3" xfId="6091"/>
    <cellStyle name="40% - Accent1 2 4 2 5 3 2" xfId="28031"/>
    <cellStyle name="40% - Accent1 2 4 2 5 4" xfId="11873"/>
    <cellStyle name="40% - Accent1 2 4 2 5 4 2" xfId="33813"/>
    <cellStyle name="40% - Accent1 2 4 2 5 5" xfId="17656"/>
    <cellStyle name="40% - Accent1 2 4 2 5 5 2" xfId="39595"/>
    <cellStyle name="40% - Accent1 2 4 2 5 6" xfId="23438"/>
    <cellStyle name="40% - Accent1 2 4 2 6" xfId="4913"/>
    <cellStyle name="40% - Accent1 2 4 2 6 2" xfId="13587"/>
    <cellStyle name="40% - Accent1 2 4 2 6 2 2" xfId="35527"/>
    <cellStyle name="40% - Accent1 2 4 2 6 3" xfId="19370"/>
    <cellStyle name="40% - Accent1 2 4 2 6 3 2" xfId="41309"/>
    <cellStyle name="40% - Accent1 2 4 2 6 4" xfId="26854"/>
    <cellStyle name="40% - Accent1 2 4 2 7" xfId="7805"/>
    <cellStyle name="40% - Accent1 2 4 2 7 2" xfId="29745"/>
    <cellStyle name="40% - Accent1 2 4 2 8" xfId="3199"/>
    <cellStyle name="40% - Accent1 2 4 2 8 2" xfId="25140"/>
    <cellStyle name="40% - Accent1 2 4 2 9" xfId="10696"/>
    <cellStyle name="40% - Accent1 2 4 2 9 2" xfId="32636"/>
    <cellStyle name="40% - Accent1 2 4 3" xfId="286"/>
    <cellStyle name="40% - Accent1 2 4 3 2" xfId="2023"/>
    <cellStyle name="40% - Accent1 2 4 3 2 2" xfId="6618"/>
    <cellStyle name="40% - Accent1 2 4 3 2 2 2" xfId="15291"/>
    <cellStyle name="40% - Accent1 2 4 3 2 2 2 2" xfId="37231"/>
    <cellStyle name="40% - Accent1 2 4 3 2 2 3" xfId="21074"/>
    <cellStyle name="40% - Accent1 2 4 3 2 2 3 2" xfId="43013"/>
    <cellStyle name="40% - Accent1 2 4 3 2 2 4" xfId="28558"/>
    <cellStyle name="40% - Accent1 2 4 3 2 3" xfId="9509"/>
    <cellStyle name="40% - Accent1 2 4 3 2 3 2" xfId="31449"/>
    <cellStyle name="40% - Accent1 2 4 3 2 4" xfId="3726"/>
    <cellStyle name="40% - Accent1 2 4 3 2 4 2" xfId="25667"/>
    <cellStyle name="40% - Accent1 2 4 3 2 5" xfId="12400"/>
    <cellStyle name="40% - Accent1 2 4 3 2 5 2" xfId="34340"/>
    <cellStyle name="40% - Accent1 2 4 3 2 6" xfId="18183"/>
    <cellStyle name="40% - Accent1 2 4 3 2 6 2" xfId="40122"/>
    <cellStyle name="40% - Accent1 2 4 3 2 7" xfId="23965"/>
    <cellStyle name="40% - Accent1 2 4 3 3" xfId="1495"/>
    <cellStyle name="40% - Accent1 2 4 3 3 2" xfId="8981"/>
    <cellStyle name="40% - Accent1 2 4 3 3 2 2" xfId="14763"/>
    <cellStyle name="40% - Accent1 2 4 3 3 2 2 2" xfId="36703"/>
    <cellStyle name="40% - Accent1 2 4 3 3 2 3" xfId="20546"/>
    <cellStyle name="40% - Accent1 2 4 3 3 2 3 2" xfId="42485"/>
    <cellStyle name="40% - Accent1 2 4 3 3 2 4" xfId="30921"/>
    <cellStyle name="40% - Accent1 2 4 3 3 3" xfId="6090"/>
    <cellStyle name="40% - Accent1 2 4 3 3 3 2" xfId="28030"/>
    <cellStyle name="40% - Accent1 2 4 3 3 4" xfId="11872"/>
    <cellStyle name="40% - Accent1 2 4 3 3 4 2" xfId="33812"/>
    <cellStyle name="40% - Accent1 2 4 3 3 5" xfId="17655"/>
    <cellStyle name="40% - Accent1 2 4 3 3 5 2" xfId="39594"/>
    <cellStyle name="40% - Accent1 2 4 3 3 6" xfId="23437"/>
    <cellStyle name="40% - Accent1 2 4 3 4" xfId="4915"/>
    <cellStyle name="40% - Accent1 2 4 3 4 2" xfId="13589"/>
    <cellStyle name="40% - Accent1 2 4 3 4 2 2" xfId="35529"/>
    <cellStyle name="40% - Accent1 2 4 3 4 3" xfId="19372"/>
    <cellStyle name="40% - Accent1 2 4 3 4 3 2" xfId="41311"/>
    <cellStyle name="40% - Accent1 2 4 3 4 4" xfId="26856"/>
    <cellStyle name="40% - Accent1 2 4 3 5" xfId="7807"/>
    <cellStyle name="40% - Accent1 2 4 3 5 2" xfId="29747"/>
    <cellStyle name="40% - Accent1 2 4 3 6" xfId="3198"/>
    <cellStyle name="40% - Accent1 2 4 3 6 2" xfId="25139"/>
    <cellStyle name="40% - Accent1 2 4 3 7" xfId="10698"/>
    <cellStyle name="40% - Accent1 2 4 3 7 2" xfId="32638"/>
    <cellStyle name="40% - Accent1 2 4 3 8" xfId="16481"/>
    <cellStyle name="40% - Accent1 2 4 3 8 2" xfId="38420"/>
    <cellStyle name="40% - Accent1 2 4 3 9" xfId="22263"/>
    <cellStyle name="40% - Accent1 2 4 4" xfId="1024"/>
    <cellStyle name="40% - Accent1 2 4 4 2" xfId="2728"/>
    <cellStyle name="40% - Accent1 2 4 4 2 2" xfId="10214"/>
    <cellStyle name="40% - Accent1 2 4 4 2 2 2" xfId="15996"/>
    <cellStyle name="40% - Accent1 2 4 4 2 2 2 2" xfId="37936"/>
    <cellStyle name="40% - Accent1 2 4 4 2 2 3" xfId="21779"/>
    <cellStyle name="40% - Accent1 2 4 4 2 2 3 2" xfId="43718"/>
    <cellStyle name="40% - Accent1 2 4 4 2 2 4" xfId="32154"/>
    <cellStyle name="40% - Accent1 2 4 4 2 3" xfId="7323"/>
    <cellStyle name="40% - Accent1 2 4 4 2 3 2" xfId="29263"/>
    <cellStyle name="40% - Accent1 2 4 4 2 4" xfId="13105"/>
    <cellStyle name="40% - Accent1 2 4 4 2 4 2" xfId="35045"/>
    <cellStyle name="40% - Accent1 2 4 4 2 5" xfId="18888"/>
    <cellStyle name="40% - Accent1 2 4 4 2 5 2" xfId="40827"/>
    <cellStyle name="40% - Accent1 2 4 4 2 6" xfId="24670"/>
    <cellStyle name="40% - Accent1 2 4 4 3" xfId="5620"/>
    <cellStyle name="40% - Accent1 2 4 4 3 2" xfId="14294"/>
    <cellStyle name="40% - Accent1 2 4 4 3 2 2" xfId="36234"/>
    <cellStyle name="40% - Accent1 2 4 4 3 3" xfId="20077"/>
    <cellStyle name="40% - Accent1 2 4 4 3 3 2" xfId="42016"/>
    <cellStyle name="40% - Accent1 2 4 4 3 4" xfId="27561"/>
    <cellStyle name="40% - Accent1 2 4 4 4" xfId="8512"/>
    <cellStyle name="40% - Accent1 2 4 4 4 2" xfId="30452"/>
    <cellStyle name="40% - Accent1 2 4 4 5" xfId="4431"/>
    <cellStyle name="40% - Accent1 2 4 4 5 2" xfId="26372"/>
    <cellStyle name="40% - Accent1 2 4 4 6" xfId="11403"/>
    <cellStyle name="40% - Accent1 2 4 4 6 2" xfId="33343"/>
    <cellStyle name="40% - Accent1 2 4 4 7" xfId="17186"/>
    <cellStyle name="40% - Accent1 2 4 4 7 2" xfId="39125"/>
    <cellStyle name="40% - Accent1 2 4 4 8" xfId="22968"/>
    <cellStyle name="40% - Accent1 2 4 5" xfId="2020"/>
    <cellStyle name="40% - Accent1 2 4 5 2" xfId="6615"/>
    <cellStyle name="40% - Accent1 2 4 5 2 2" xfId="15288"/>
    <cellStyle name="40% - Accent1 2 4 5 2 2 2" xfId="37228"/>
    <cellStyle name="40% - Accent1 2 4 5 2 3" xfId="21071"/>
    <cellStyle name="40% - Accent1 2 4 5 2 3 2" xfId="43010"/>
    <cellStyle name="40% - Accent1 2 4 5 2 4" xfId="28555"/>
    <cellStyle name="40% - Accent1 2 4 5 3" xfId="9506"/>
    <cellStyle name="40% - Accent1 2 4 5 3 2" xfId="31446"/>
    <cellStyle name="40% - Accent1 2 4 5 4" xfId="3723"/>
    <cellStyle name="40% - Accent1 2 4 5 4 2" xfId="25664"/>
    <cellStyle name="40% - Accent1 2 4 5 5" xfId="12397"/>
    <cellStyle name="40% - Accent1 2 4 5 5 2" xfId="34337"/>
    <cellStyle name="40% - Accent1 2 4 5 6" xfId="18180"/>
    <cellStyle name="40% - Accent1 2 4 5 6 2" xfId="40119"/>
    <cellStyle name="40% - Accent1 2 4 5 7" xfId="23962"/>
    <cellStyle name="40% - Accent1 2 4 6" xfId="1305"/>
    <cellStyle name="40% - Accent1 2 4 6 2" xfId="8791"/>
    <cellStyle name="40% - Accent1 2 4 6 2 2" xfId="14573"/>
    <cellStyle name="40% - Accent1 2 4 6 2 2 2" xfId="36513"/>
    <cellStyle name="40% - Accent1 2 4 6 2 3" xfId="20356"/>
    <cellStyle name="40% - Accent1 2 4 6 2 3 2" xfId="42295"/>
    <cellStyle name="40% - Accent1 2 4 6 2 4" xfId="30731"/>
    <cellStyle name="40% - Accent1 2 4 6 3" xfId="5900"/>
    <cellStyle name="40% - Accent1 2 4 6 3 2" xfId="27840"/>
    <cellStyle name="40% - Accent1 2 4 6 4" xfId="11682"/>
    <cellStyle name="40% - Accent1 2 4 6 4 2" xfId="33622"/>
    <cellStyle name="40% - Accent1 2 4 6 5" xfId="17465"/>
    <cellStyle name="40% - Accent1 2 4 6 5 2" xfId="39404"/>
    <cellStyle name="40% - Accent1 2 4 6 6" xfId="23247"/>
    <cellStyle name="40% - Accent1 2 4 7" xfId="4912"/>
    <cellStyle name="40% - Accent1 2 4 7 2" xfId="13586"/>
    <cellStyle name="40% - Accent1 2 4 7 2 2" xfId="35526"/>
    <cellStyle name="40% - Accent1 2 4 7 3" xfId="19369"/>
    <cellStyle name="40% - Accent1 2 4 7 3 2" xfId="41308"/>
    <cellStyle name="40% - Accent1 2 4 7 4" xfId="26853"/>
    <cellStyle name="40% - Accent1 2 4 8" xfId="7804"/>
    <cellStyle name="40% - Accent1 2 4 8 2" xfId="29744"/>
    <cellStyle name="40% - Accent1 2 4 9" xfId="3008"/>
    <cellStyle name="40% - Accent1 2 4 9 2" xfId="24949"/>
    <cellStyle name="40% - Accent1 2 5" xfId="287"/>
    <cellStyle name="40% - Accent1 2 5 10" xfId="16482"/>
    <cellStyle name="40% - Accent1 2 5 10 2" xfId="38421"/>
    <cellStyle name="40% - Accent1 2 5 11" xfId="22264"/>
    <cellStyle name="40% - Accent1 2 5 2" xfId="288"/>
    <cellStyle name="40% - Accent1 2 5 2 2" xfId="2025"/>
    <cellStyle name="40% - Accent1 2 5 2 2 2" xfId="9511"/>
    <cellStyle name="40% - Accent1 2 5 2 2 2 2" xfId="15293"/>
    <cellStyle name="40% - Accent1 2 5 2 2 2 2 2" xfId="37233"/>
    <cellStyle name="40% - Accent1 2 5 2 2 2 3" xfId="21076"/>
    <cellStyle name="40% - Accent1 2 5 2 2 2 3 2" xfId="43015"/>
    <cellStyle name="40% - Accent1 2 5 2 2 2 4" xfId="31451"/>
    <cellStyle name="40% - Accent1 2 5 2 2 3" xfId="6620"/>
    <cellStyle name="40% - Accent1 2 5 2 2 3 2" xfId="28560"/>
    <cellStyle name="40% - Accent1 2 5 2 2 4" xfId="12402"/>
    <cellStyle name="40% - Accent1 2 5 2 2 4 2" xfId="34342"/>
    <cellStyle name="40% - Accent1 2 5 2 2 5" xfId="18185"/>
    <cellStyle name="40% - Accent1 2 5 2 2 5 2" xfId="40124"/>
    <cellStyle name="40% - Accent1 2 5 2 2 6" xfId="23967"/>
    <cellStyle name="40% - Accent1 2 5 2 3" xfId="4917"/>
    <cellStyle name="40% - Accent1 2 5 2 3 2" xfId="13591"/>
    <cellStyle name="40% - Accent1 2 5 2 3 2 2" xfId="35531"/>
    <cellStyle name="40% - Accent1 2 5 2 3 3" xfId="19374"/>
    <cellStyle name="40% - Accent1 2 5 2 3 3 2" xfId="41313"/>
    <cellStyle name="40% - Accent1 2 5 2 3 4" xfId="26858"/>
    <cellStyle name="40% - Accent1 2 5 2 4" xfId="7809"/>
    <cellStyle name="40% - Accent1 2 5 2 4 2" xfId="29749"/>
    <cellStyle name="40% - Accent1 2 5 2 5" xfId="3728"/>
    <cellStyle name="40% - Accent1 2 5 2 5 2" xfId="25669"/>
    <cellStyle name="40% - Accent1 2 5 2 6" xfId="10700"/>
    <cellStyle name="40% - Accent1 2 5 2 6 2" xfId="32640"/>
    <cellStyle name="40% - Accent1 2 5 2 7" xfId="16483"/>
    <cellStyle name="40% - Accent1 2 5 2 7 2" xfId="38422"/>
    <cellStyle name="40% - Accent1 2 5 2 8" xfId="22265"/>
    <cellStyle name="40% - Accent1 2 5 3" xfId="1026"/>
    <cellStyle name="40% - Accent1 2 5 3 2" xfId="2730"/>
    <cellStyle name="40% - Accent1 2 5 3 2 2" xfId="10216"/>
    <cellStyle name="40% - Accent1 2 5 3 2 2 2" xfId="15998"/>
    <cellStyle name="40% - Accent1 2 5 3 2 2 2 2" xfId="37938"/>
    <cellStyle name="40% - Accent1 2 5 3 2 2 3" xfId="21781"/>
    <cellStyle name="40% - Accent1 2 5 3 2 2 3 2" xfId="43720"/>
    <cellStyle name="40% - Accent1 2 5 3 2 2 4" xfId="32156"/>
    <cellStyle name="40% - Accent1 2 5 3 2 3" xfId="7325"/>
    <cellStyle name="40% - Accent1 2 5 3 2 3 2" xfId="29265"/>
    <cellStyle name="40% - Accent1 2 5 3 2 4" xfId="13107"/>
    <cellStyle name="40% - Accent1 2 5 3 2 4 2" xfId="35047"/>
    <cellStyle name="40% - Accent1 2 5 3 2 5" xfId="18890"/>
    <cellStyle name="40% - Accent1 2 5 3 2 5 2" xfId="40829"/>
    <cellStyle name="40% - Accent1 2 5 3 2 6" xfId="24672"/>
    <cellStyle name="40% - Accent1 2 5 3 3" xfId="5622"/>
    <cellStyle name="40% - Accent1 2 5 3 3 2" xfId="14296"/>
    <cellStyle name="40% - Accent1 2 5 3 3 2 2" xfId="36236"/>
    <cellStyle name="40% - Accent1 2 5 3 3 3" xfId="20079"/>
    <cellStyle name="40% - Accent1 2 5 3 3 3 2" xfId="42018"/>
    <cellStyle name="40% - Accent1 2 5 3 3 4" xfId="27563"/>
    <cellStyle name="40% - Accent1 2 5 3 4" xfId="8514"/>
    <cellStyle name="40% - Accent1 2 5 3 4 2" xfId="30454"/>
    <cellStyle name="40% - Accent1 2 5 3 5" xfId="4433"/>
    <cellStyle name="40% - Accent1 2 5 3 5 2" xfId="26374"/>
    <cellStyle name="40% - Accent1 2 5 3 6" xfId="11405"/>
    <cellStyle name="40% - Accent1 2 5 3 6 2" xfId="33345"/>
    <cellStyle name="40% - Accent1 2 5 3 7" xfId="17188"/>
    <cellStyle name="40% - Accent1 2 5 3 7 2" xfId="39127"/>
    <cellStyle name="40% - Accent1 2 5 3 8" xfId="22970"/>
    <cellStyle name="40% - Accent1 2 5 4" xfId="2024"/>
    <cellStyle name="40% - Accent1 2 5 4 2" xfId="6619"/>
    <cellStyle name="40% - Accent1 2 5 4 2 2" xfId="15292"/>
    <cellStyle name="40% - Accent1 2 5 4 2 2 2" xfId="37232"/>
    <cellStyle name="40% - Accent1 2 5 4 2 3" xfId="21075"/>
    <cellStyle name="40% - Accent1 2 5 4 2 3 2" xfId="43014"/>
    <cellStyle name="40% - Accent1 2 5 4 2 4" xfId="28559"/>
    <cellStyle name="40% - Accent1 2 5 4 3" xfId="9510"/>
    <cellStyle name="40% - Accent1 2 5 4 3 2" xfId="31450"/>
    <cellStyle name="40% - Accent1 2 5 4 4" xfId="3727"/>
    <cellStyle name="40% - Accent1 2 5 4 4 2" xfId="25668"/>
    <cellStyle name="40% - Accent1 2 5 4 5" xfId="12401"/>
    <cellStyle name="40% - Accent1 2 5 4 5 2" xfId="34341"/>
    <cellStyle name="40% - Accent1 2 5 4 6" xfId="18184"/>
    <cellStyle name="40% - Accent1 2 5 4 6 2" xfId="40123"/>
    <cellStyle name="40% - Accent1 2 5 4 7" xfId="23966"/>
    <cellStyle name="40% - Accent1 2 5 5" xfId="1497"/>
    <cellStyle name="40% - Accent1 2 5 5 2" xfId="8983"/>
    <cellStyle name="40% - Accent1 2 5 5 2 2" xfId="14765"/>
    <cellStyle name="40% - Accent1 2 5 5 2 2 2" xfId="36705"/>
    <cellStyle name="40% - Accent1 2 5 5 2 3" xfId="20548"/>
    <cellStyle name="40% - Accent1 2 5 5 2 3 2" xfId="42487"/>
    <cellStyle name="40% - Accent1 2 5 5 2 4" xfId="30923"/>
    <cellStyle name="40% - Accent1 2 5 5 3" xfId="6092"/>
    <cellStyle name="40% - Accent1 2 5 5 3 2" xfId="28032"/>
    <cellStyle name="40% - Accent1 2 5 5 4" xfId="11874"/>
    <cellStyle name="40% - Accent1 2 5 5 4 2" xfId="33814"/>
    <cellStyle name="40% - Accent1 2 5 5 5" xfId="17657"/>
    <cellStyle name="40% - Accent1 2 5 5 5 2" xfId="39596"/>
    <cellStyle name="40% - Accent1 2 5 5 6" xfId="23439"/>
    <cellStyle name="40% - Accent1 2 5 6" xfId="4916"/>
    <cellStyle name="40% - Accent1 2 5 6 2" xfId="13590"/>
    <cellStyle name="40% - Accent1 2 5 6 2 2" xfId="35530"/>
    <cellStyle name="40% - Accent1 2 5 6 3" xfId="19373"/>
    <cellStyle name="40% - Accent1 2 5 6 3 2" xfId="41312"/>
    <cellStyle name="40% - Accent1 2 5 6 4" xfId="26857"/>
    <cellStyle name="40% - Accent1 2 5 7" xfId="7808"/>
    <cellStyle name="40% - Accent1 2 5 7 2" xfId="29748"/>
    <cellStyle name="40% - Accent1 2 5 8" xfId="3200"/>
    <cellStyle name="40% - Accent1 2 5 8 2" xfId="25141"/>
    <cellStyle name="40% - Accent1 2 5 9" xfId="10699"/>
    <cellStyle name="40% - Accent1 2 5 9 2" xfId="32639"/>
    <cellStyle name="40% - Accent1 2 6" xfId="289"/>
    <cellStyle name="40% - Accent1 2 6 10" xfId="16484"/>
    <cellStyle name="40% - Accent1 2 6 10 2" xfId="38423"/>
    <cellStyle name="40% - Accent1 2 6 11" xfId="22266"/>
    <cellStyle name="40% - Accent1 2 6 2" xfId="290"/>
    <cellStyle name="40% - Accent1 2 6 2 2" xfId="2027"/>
    <cellStyle name="40% - Accent1 2 6 2 2 2" xfId="9513"/>
    <cellStyle name="40% - Accent1 2 6 2 2 2 2" xfId="15295"/>
    <cellStyle name="40% - Accent1 2 6 2 2 2 2 2" xfId="37235"/>
    <cellStyle name="40% - Accent1 2 6 2 2 2 3" xfId="21078"/>
    <cellStyle name="40% - Accent1 2 6 2 2 2 3 2" xfId="43017"/>
    <cellStyle name="40% - Accent1 2 6 2 2 2 4" xfId="31453"/>
    <cellStyle name="40% - Accent1 2 6 2 2 3" xfId="6622"/>
    <cellStyle name="40% - Accent1 2 6 2 2 3 2" xfId="28562"/>
    <cellStyle name="40% - Accent1 2 6 2 2 4" xfId="12404"/>
    <cellStyle name="40% - Accent1 2 6 2 2 4 2" xfId="34344"/>
    <cellStyle name="40% - Accent1 2 6 2 2 5" xfId="18187"/>
    <cellStyle name="40% - Accent1 2 6 2 2 5 2" xfId="40126"/>
    <cellStyle name="40% - Accent1 2 6 2 2 6" xfId="23969"/>
    <cellStyle name="40% - Accent1 2 6 2 3" xfId="4919"/>
    <cellStyle name="40% - Accent1 2 6 2 3 2" xfId="13593"/>
    <cellStyle name="40% - Accent1 2 6 2 3 2 2" xfId="35533"/>
    <cellStyle name="40% - Accent1 2 6 2 3 3" xfId="19376"/>
    <cellStyle name="40% - Accent1 2 6 2 3 3 2" xfId="41315"/>
    <cellStyle name="40% - Accent1 2 6 2 3 4" xfId="26860"/>
    <cellStyle name="40% - Accent1 2 6 2 4" xfId="7811"/>
    <cellStyle name="40% - Accent1 2 6 2 4 2" xfId="29751"/>
    <cellStyle name="40% - Accent1 2 6 2 5" xfId="3730"/>
    <cellStyle name="40% - Accent1 2 6 2 5 2" xfId="25671"/>
    <cellStyle name="40% - Accent1 2 6 2 6" xfId="10702"/>
    <cellStyle name="40% - Accent1 2 6 2 6 2" xfId="32642"/>
    <cellStyle name="40% - Accent1 2 6 2 7" xfId="16485"/>
    <cellStyle name="40% - Accent1 2 6 2 7 2" xfId="38424"/>
    <cellStyle name="40% - Accent1 2 6 2 8" xfId="22267"/>
    <cellStyle name="40% - Accent1 2 6 3" xfId="1027"/>
    <cellStyle name="40% - Accent1 2 6 3 2" xfId="2731"/>
    <cellStyle name="40% - Accent1 2 6 3 2 2" xfId="10217"/>
    <cellStyle name="40% - Accent1 2 6 3 2 2 2" xfId="15999"/>
    <cellStyle name="40% - Accent1 2 6 3 2 2 2 2" xfId="37939"/>
    <cellStyle name="40% - Accent1 2 6 3 2 2 3" xfId="21782"/>
    <cellStyle name="40% - Accent1 2 6 3 2 2 3 2" xfId="43721"/>
    <cellStyle name="40% - Accent1 2 6 3 2 2 4" xfId="32157"/>
    <cellStyle name="40% - Accent1 2 6 3 2 3" xfId="7326"/>
    <cellStyle name="40% - Accent1 2 6 3 2 3 2" xfId="29266"/>
    <cellStyle name="40% - Accent1 2 6 3 2 4" xfId="13108"/>
    <cellStyle name="40% - Accent1 2 6 3 2 4 2" xfId="35048"/>
    <cellStyle name="40% - Accent1 2 6 3 2 5" xfId="18891"/>
    <cellStyle name="40% - Accent1 2 6 3 2 5 2" xfId="40830"/>
    <cellStyle name="40% - Accent1 2 6 3 2 6" xfId="24673"/>
    <cellStyle name="40% - Accent1 2 6 3 3" xfId="5623"/>
    <cellStyle name="40% - Accent1 2 6 3 3 2" xfId="14297"/>
    <cellStyle name="40% - Accent1 2 6 3 3 2 2" xfId="36237"/>
    <cellStyle name="40% - Accent1 2 6 3 3 3" xfId="20080"/>
    <cellStyle name="40% - Accent1 2 6 3 3 3 2" xfId="42019"/>
    <cellStyle name="40% - Accent1 2 6 3 3 4" xfId="27564"/>
    <cellStyle name="40% - Accent1 2 6 3 4" xfId="8515"/>
    <cellStyle name="40% - Accent1 2 6 3 4 2" xfId="30455"/>
    <cellStyle name="40% - Accent1 2 6 3 5" xfId="4434"/>
    <cellStyle name="40% - Accent1 2 6 3 5 2" xfId="26375"/>
    <cellStyle name="40% - Accent1 2 6 3 6" xfId="11406"/>
    <cellStyle name="40% - Accent1 2 6 3 6 2" xfId="33346"/>
    <cellStyle name="40% - Accent1 2 6 3 7" xfId="17189"/>
    <cellStyle name="40% - Accent1 2 6 3 7 2" xfId="39128"/>
    <cellStyle name="40% - Accent1 2 6 3 8" xfId="22971"/>
    <cellStyle name="40% - Accent1 2 6 4" xfId="2026"/>
    <cellStyle name="40% - Accent1 2 6 4 2" xfId="6621"/>
    <cellStyle name="40% - Accent1 2 6 4 2 2" xfId="15294"/>
    <cellStyle name="40% - Accent1 2 6 4 2 2 2" xfId="37234"/>
    <cellStyle name="40% - Accent1 2 6 4 2 3" xfId="21077"/>
    <cellStyle name="40% - Accent1 2 6 4 2 3 2" xfId="43016"/>
    <cellStyle name="40% - Accent1 2 6 4 2 4" xfId="28561"/>
    <cellStyle name="40% - Accent1 2 6 4 3" xfId="9512"/>
    <cellStyle name="40% - Accent1 2 6 4 3 2" xfId="31452"/>
    <cellStyle name="40% - Accent1 2 6 4 4" xfId="3729"/>
    <cellStyle name="40% - Accent1 2 6 4 4 2" xfId="25670"/>
    <cellStyle name="40% - Accent1 2 6 4 5" xfId="12403"/>
    <cellStyle name="40% - Accent1 2 6 4 5 2" xfId="34343"/>
    <cellStyle name="40% - Accent1 2 6 4 6" xfId="18186"/>
    <cellStyle name="40% - Accent1 2 6 4 6 2" xfId="40125"/>
    <cellStyle name="40% - Accent1 2 6 4 7" xfId="23968"/>
    <cellStyle name="40% - Accent1 2 6 5" xfId="1498"/>
    <cellStyle name="40% - Accent1 2 6 5 2" xfId="8984"/>
    <cellStyle name="40% - Accent1 2 6 5 2 2" xfId="14766"/>
    <cellStyle name="40% - Accent1 2 6 5 2 2 2" xfId="36706"/>
    <cellStyle name="40% - Accent1 2 6 5 2 3" xfId="20549"/>
    <cellStyle name="40% - Accent1 2 6 5 2 3 2" xfId="42488"/>
    <cellStyle name="40% - Accent1 2 6 5 2 4" xfId="30924"/>
    <cellStyle name="40% - Accent1 2 6 5 3" xfId="6093"/>
    <cellStyle name="40% - Accent1 2 6 5 3 2" xfId="28033"/>
    <cellStyle name="40% - Accent1 2 6 5 4" xfId="11875"/>
    <cellStyle name="40% - Accent1 2 6 5 4 2" xfId="33815"/>
    <cellStyle name="40% - Accent1 2 6 5 5" xfId="17658"/>
    <cellStyle name="40% - Accent1 2 6 5 5 2" xfId="39597"/>
    <cellStyle name="40% - Accent1 2 6 5 6" xfId="23440"/>
    <cellStyle name="40% - Accent1 2 6 6" xfId="4918"/>
    <cellStyle name="40% - Accent1 2 6 6 2" xfId="13592"/>
    <cellStyle name="40% - Accent1 2 6 6 2 2" xfId="35532"/>
    <cellStyle name="40% - Accent1 2 6 6 3" xfId="19375"/>
    <cellStyle name="40% - Accent1 2 6 6 3 2" xfId="41314"/>
    <cellStyle name="40% - Accent1 2 6 6 4" xfId="26859"/>
    <cellStyle name="40% - Accent1 2 6 7" xfId="7810"/>
    <cellStyle name="40% - Accent1 2 6 7 2" xfId="29750"/>
    <cellStyle name="40% - Accent1 2 6 8" xfId="3201"/>
    <cellStyle name="40% - Accent1 2 6 8 2" xfId="25142"/>
    <cellStyle name="40% - Accent1 2 6 9" xfId="10701"/>
    <cellStyle name="40% - Accent1 2 6 9 2" xfId="32641"/>
    <cellStyle name="40% - Accent1 2 7" xfId="291"/>
    <cellStyle name="40% - Accent1 2 7 2" xfId="2028"/>
    <cellStyle name="40% - Accent1 2 7 2 2" xfId="6623"/>
    <cellStyle name="40% - Accent1 2 7 2 2 2" xfId="15296"/>
    <cellStyle name="40% - Accent1 2 7 2 2 2 2" xfId="37236"/>
    <cellStyle name="40% - Accent1 2 7 2 2 3" xfId="21079"/>
    <cellStyle name="40% - Accent1 2 7 2 2 3 2" xfId="43018"/>
    <cellStyle name="40% - Accent1 2 7 2 2 4" xfId="28563"/>
    <cellStyle name="40% - Accent1 2 7 2 3" xfId="9514"/>
    <cellStyle name="40% - Accent1 2 7 2 3 2" xfId="31454"/>
    <cellStyle name="40% - Accent1 2 7 2 4" xfId="3731"/>
    <cellStyle name="40% - Accent1 2 7 2 4 2" xfId="25672"/>
    <cellStyle name="40% - Accent1 2 7 2 5" xfId="12405"/>
    <cellStyle name="40% - Accent1 2 7 2 5 2" xfId="34345"/>
    <cellStyle name="40% - Accent1 2 7 2 6" xfId="18188"/>
    <cellStyle name="40% - Accent1 2 7 2 6 2" xfId="40127"/>
    <cellStyle name="40% - Accent1 2 7 2 7" xfId="23970"/>
    <cellStyle name="40% - Accent1 2 7 3" xfId="1479"/>
    <cellStyle name="40% - Accent1 2 7 3 2" xfId="8965"/>
    <cellStyle name="40% - Accent1 2 7 3 2 2" xfId="14747"/>
    <cellStyle name="40% - Accent1 2 7 3 2 2 2" xfId="36687"/>
    <cellStyle name="40% - Accent1 2 7 3 2 3" xfId="20530"/>
    <cellStyle name="40% - Accent1 2 7 3 2 3 2" xfId="42469"/>
    <cellStyle name="40% - Accent1 2 7 3 2 4" xfId="30905"/>
    <cellStyle name="40% - Accent1 2 7 3 3" xfId="6074"/>
    <cellStyle name="40% - Accent1 2 7 3 3 2" xfId="28014"/>
    <cellStyle name="40% - Accent1 2 7 3 4" xfId="11856"/>
    <cellStyle name="40% - Accent1 2 7 3 4 2" xfId="33796"/>
    <cellStyle name="40% - Accent1 2 7 3 5" xfId="17639"/>
    <cellStyle name="40% - Accent1 2 7 3 5 2" xfId="39578"/>
    <cellStyle name="40% - Accent1 2 7 3 6" xfId="23421"/>
    <cellStyle name="40% - Accent1 2 7 4" xfId="4920"/>
    <cellStyle name="40% - Accent1 2 7 4 2" xfId="13594"/>
    <cellStyle name="40% - Accent1 2 7 4 2 2" xfId="35534"/>
    <cellStyle name="40% - Accent1 2 7 4 3" xfId="19377"/>
    <cellStyle name="40% - Accent1 2 7 4 3 2" xfId="41316"/>
    <cellStyle name="40% - Accent1 2 7 4 4" xfId="26861"/>
    <cellStyle name="40% - Accent1 2 7 5" xfId="7812"/>
    <cellStyle name="40% - Accent1 2 7 5 2" xfId="29752"/>
    <cellStyle name="40% - Accent1 2 7 6" xfId="3182"/>
    <cellStyle name="40% - Accent1 2 7 6 2" xfId="25123"/>
    <cellStyle name="40% - Accent1 2 7 7" xfId="10703"/>
    <cellStyle name="40% - Accent1 2 7 7 2" xfId="32643"/>
    <cellStyle name="40% - Accent1 2 7 8" xfId="16486"/>
    <cellStyle name="40% - Accent1 2 7 8 2" xfId="38425"/>
    <cellStyle name="40% - Accent1 2 7 9" xfId="22268"/>
    <cellStyle name="40% - Accent1 2 8" xfId="848"/>
    <cellStyle name="40% - Accent1 2 8 2" xfId="2554"/>
    <cellStyle name="40% - Accent1 2 8 2 2" xfId="10040"/>
    <cellStyle name="40% - Accent1 2 8 2 2 2" xfId="15822"/>
    <cellStyle name="40% - Accent1 2 8 2 2 2 2" xfId="37762"/>
    <cellStyle name="40% - Accent1 2 8 2 2 3" xfId="21605"/>
    <cellStyle name="40% - Accent1 2 8 2 2 3 2" xfId="43544"/>
    <cellStyle name="40% - Accent1 2 8 2 2 4" xfId="31980"/>
    <cellStyle name="40% - Accent1 2 8 2 3" xfId="7149"/>
    <cellStyle name="40% - Accent1 2 8 2 3 2" xfId="29089"/>
    <cellStyle name="40% - Accent1 2 8 2 4" xfId="12931"/>
    <cellStyle name="40% - Accent1 2 8 2 4 2" xfId="34871"/>
    <cellStyle name="40% - Accent1 2 8 2 5" xfId="18714"/>
    <cellStyle name="40% - Accent1 2 8 2 5 2" xfId="40653"/>
    <cellStyle name="40% - Accent1 2 8 2 6" xfId="24496"/>
    <cellStyle name="40% - Accent1 2 8 3" xfId="5446"/>
    <cellStyle name="40% - Accent1 2 8 3 2" xfId="14120"/>
    <cellStyle name="40% - Accent1 2 8 3 2 2" xfId="36060"/>
    <cellStyle name="40% - Accent1 2 8 3 3" xfId="19903"/>
    <cellStyle name="40% - Accent1 2 8 3 3 2" xfId="41842"/>
    <cellStyle name="40% - Accent1 2 8 3 4" xfId="27387"/>
    <cellStyle name="40% - Accent1 2 8 4" xfId="8338"/>
    <cellStyle name="40% - Accent1 2 8 4 2" xfId="30278"/>
    <cellStyle name="40% - Accent1 2 8 5" xfId="4257"/>
    <cellStyle name="40% - Accent1 2 8 5 2" xfId="26198"/>
    <cellStyle name="40% - Accent1 2 8 6" xfId="11229"/>
    <cellStyle name="40% - Accent1 2 8 6 2" xfId="33169"/>
    <cellStyle name="40% - Accent1 2 8 7" xfId="17012"/>
    <cellStyle name="40% - Accent1 2 8 7 2" xfId="38951"/>
    <cellStyle name="40% - Accent1 2 8 8" xfId="22794"/>
    <cellStyle name="40% - Accent1 2 9" xfId="1989"/>
    <cellStyle name="40% - Accent1 2 9 2" xfId="6584"/>
    <cellStyle name="40% - Accent1 2 9 2 2" xfId="15257"/>
    <cellStyle name="40% - Accent1 2 9 2 2 2" xfId="37197"/>
    <cellStyle name="40% - Accent1 2 9 2 3" xfId="21040"/>
    <cellStyle name="40% - Accent1 2 9 2 3 2" xfId="42979"/>
    <cellStyle name="40% - Accent1 2 9 2 4" xfId="28524"/>
    <cellStyle name="40% - Accent1 2 9 3" xfId="9475"/>
    <cellStyle name="40% - Accent1 2 9 3 2" xfId="31415"/>
    <cellStyle name="40% - Accent1 2 9 4" xfId="3692"/>
    <cellStyle name="40% - Accent1 2 9 4 2" xfId="25633"/>
    <cellStyle name="40% - Accent1 2 9 5" xfId="12366"/>
    <cellStyle name="40% - Accent1 2 9 5 2" xfId="34306"/>
    <cellStyle name="40% - Accent1 2 9 6" xfId="18149"/>
    <cellStyle name="40% - Accent1 2 9 6 2" xfId="40088"/>
    <cellStyle name="40% - Accent1 2 9 7" xfId="23931"/>
    <cellStyle name="40% - Accent1 3" xfId="1262"/>
    <cellStyle name="40% - Accent1 3 2" xfId="5858"/>
    <cellStyle name="40% - Accent1 3 2 2" xfId="14531"/>
    <cellStyle name="40% - Accent1 3 2 2 2" xfId="36471"/>
    <cellStyle name="40% - Accent1 3 2 3" xfId="20314"/>
    <cellStyle name="40% - Accent1 3 2 3 2" xfId="42253"/>
    <cellStyle name="40% - Accent1 3 2 4" xfId="27798"/>
    <cellStyle name="40% - Accent1 3 3" xfId="8749"/>
    <cellStyle name="40% - Accent1 3 3 2" xfId="30689"/>
    <cellStyle name="40% - Accent1 3 4" xfId="2966"/>
    <cellStyle name="40% - Accent1 3 4 2" xfId="24907"/>
    <cellStyle name="40% - Accent1 3 5" xfId="11640"/>
    <cellStyle name="40% - Accent1 3 5 2" xfId="33580"/>
    <cellStyle name="40% - Accent1 3 6" xfId="17423"/>
    <cellStyle name="40% - Accent1 3 6 2" xfId="39362"/>
    <cellStyle name="40% - Accent1 3 7" xfId="23205"/>
    <cellStyle name="40% - Accent1 4" xfId="2530"/>
    <cellStyle name="40% - Accent1 4 2" xfId="7125"/>
    <cellStyle name="40% - Accent1 4 2 2" xfId="15798"/>
    <cellStyle name="40% - Accent1 4 2 2 2" xfId="37738"/>
    <cellStyle name="40% - Accent1 4 2 3" xfId="21581"/>
    <cellStyle name="40% - Accent1 4 2 3 2" xfId="43520"/>
    <cellStyle name="40% - Accent1 4 2 4" xfId="29065"/>
    <cellStyle name="40% - Accent1 4 3" xfId="10016"/>
    <cellStyle name="40% - Accent1 4 3 2" xfId="31956"/>
    <cellStyle name="40% - Accent1 4 4" xfId="4233"/>
    <cellStyle name="40% - Accent1 4 4 2" xfId="26174"/>
    <cellStyle name="40% - Accent1 4 5" xfId="12907"/>
    <cellStyle name="40% - Accent1 4 5 2" xfId="34847"/>
    <cellStyle name="40% - Accent1 4 6" xfId="18690"/>
    <cellStyle name="40% - Accent1 4 6 2" xfId="40629"/>
    <cellStyle name="40% - Accent1 4 7" xfId="24472"/>
    <cellStyle name="40% - Accent1 5" xfId="1232"/>
    <cellStyle name="40% - Accent1 5 2" xfId="8719"/>
    <cellStyle name="40% - Accent1 5 2 2" xfId="14501"/>
    <cellStyle name="40% - Accent1 5 2 2 2" xfId="36441"/>
    <cellStyle name="40% - Accent1 5 2 3" xfId="20284"/>
    <cellStyle name="40% - Accent1 5 2 3 2" xfId="42223"/>
    <cellStyle name="40% - Accent1 5 2 4" xfId="30659"/>
    <cellStyle name="40% - Accent1 5 3" xfId="5828"/>
    <cellStyle name="40% - Accent1 5 3 2" xfId="27768"/>
    <cellStyle name="40% - Accent1 5 4" xfId="11610"/>
    <cellStyle name="40% - Accent1 5 4 2" xfId="33550"/>
    <cellStyle name="40% - Accent1 5 5" xfId="17393"/>
    <cellStyle name="40% - Accent1 5 5 2" xfId="39332"/>
    <cellStyle name="40% - Accent1 5 6" xfId="23175"/>
    <cellStyle name="40% - Accent1 6" xfId="5422"/>
    <cellStyle name="40% - Accent1 6 2" xfId="14096"/>
    <cellStyle name="40% - Accent1 6 2 2" xfId="36036"/>
    <cellStyle name="40% - Accent1 6 3" xfId="19879"/>
    <cellStyle name="40% - Accent1 6 3 2" xfId="41818"/>
    <cellStyle name="40% - Accent1 6 4" xfId="27363"/>
    <cellStyle name="40% - Accent1 7" xfId="8314"/>
    <cellStyle name="40% - Accent1 7 2" xfId="30254"/>
    <cellStyle name="40% - Accent1 8" xfId="2936"/>
    <cellStyle name="40% - Accent1 8 2" xfId="24877"/>
    <cellStyle name="40% - Accent1 9" xfId="11205"/>
    <cellStyle name="40% - Accent1 9 2" xfId="33145"/>
    <cellStyle name="40% - Accent2" xfId="816" builtinId="35" customBuiltin="1"/>
    <cellStyle name="40% - Accent2 10" xfId="16990"/>
    <cellStyle name="40% - Accent2 10 2" xfId="38929"/>
    <cellStyle name="40% - Accent2 11" xfId="22772"/>
    <cellStyle name="40% - Accent2 2" xfId="292"/>
    <cellStyle name="40% - Accent2 2 10" xfId="1254"/>
    <cellStyle name="40% - Accent2 2 10 2" xfId="8741"/>
    <cellStyle name="40% - Accent2 2 10 2 2" xfId="14523"/>
    <cellStyle name="40% - Accent2 2 10 2 2 2" xfId="36463"/>
    <cellStyle name="40% - Accent2 2 10 2 3" xfId="20306"/>
    <cellStyle name="40% - Accent2 2 10 2 3 2" xfId="42245"/>
    <cellStyle name="40% - Accent2 2 10 2 4" xfId="30681"/>
    <cellStyle name="40% - Accent2 2 10 3" xfId="5850"/>
    <cellStyle name="40% - Accent2 2 10 3 2" xfId="27790"/>
    <cellStyle name="40% - Accent2 2 10 4" xfId="11632"/>
    <cellStyle name="40% - Accent2 2 10 4 2" xfId="33572"/>
    <cellStyle name="40% - Accent2 2 10 5" xfId="17415"/>
    <cellStyle name="40% - Accent2 2 10 5 2" xfId="39354"/>
    <cellStyle name="40% - Accent2 2 10 6" xfId="23197"/>
    <cellStyle name="40% - Accent2 2 11" xfId="4921"/>
    <cellStyle name="40% - Accent2 2 11 2" xfId="13595"/>
    <cellStyle name="40% - Accent2 2 11 2 2" xfId="35535"/>
    <cellStyle name="40% - Accent2 2 11 3" xfId="19378"/>
    <cellStyle name="40% - Accent2 2 11 3 2" xfId="41317"/>
    <cellStyle name="40% - Accent2 2 11 4" xfId="26862"/>
    <cellStyle name="40% - Accent2 2 12" xfId="7813"/>
    <cellStyle name="40% - Accent2 2 12 2" xfId="29753"/>
    <cellStyle name="40% - Accent2 2 13" xfId="2958"/>
    <cellStyle name="40% - Accent2 2 13 2" xfId="24899"/>
    <cellStyle name="40% - Accent2 2 14" xfId="10704"/>
    <cellStyle name="40% - Accent2 2 14 2" xfId="32644"/>
    <cellStyle name="40% - Accent2 2 15" xfId="16487"/>
    <cellStyle name="40% - Accent2 2 15 2" xfId="38426"/>
    <cellStyle name="40% - Accent2 2 16" xfId="22269"/>
    <cellStyle name="40% - Accent2 2 2" xfId="293"/>
    <cellStyle name="40% - Accent2 2 2 10" xfId="4922"/>
    <cellStyle name="40% - Accent2 2 2 10 2" xfId="13596"/>
    <cellStyle name="40% - Accent2 2 2 10 2 2" xfId="35536"/>
    <cellStyle name="40% - Accent2 2 2 10 3" xfId="19379"/>
    <cellStyle name="40% - Accent2 2 2 10 3 2" xfId="41318"/>
    <cellStyle name="40% - Accent2 2 2 10 4" xfId="26863"/>
    <cellStyle name="40% - Accent2 2 2 11" xfId="7814"/>
    <cellStyle name="40% - Accent2 2 2 11 2" xfId="29754"/>
    <cellStyle name="40% - Accent2 2 2 12" xfId="3013"/>
    <cellStyle name="40% - Accent2 2 2 12 2" xfId="24954"/>
    <cellStyle name="40% - Accent2 2 2 13" xfId="10705"/>
    <cellStyle name="40% - Accent2 2 2 13 2" xfId="32645"/>
    <cellStyle name="40% - Accent2 2 2 14" xfId="16488"/>
    <cellStyle name="40% - Accent2 2 2 14 2" xfId="38427"/>
    <cellStyle name="40% - Accent2 2 2 15" xfId="22270"/>
    <cellStyle name="40% - Accent2 2 2 2" xfId="294"/>
    <cellStyle name="40% - Accent2 2 2 2 10" xfId="7815"/>
    <cellStyle name="40% - Accent2 2 2 2 10 2" xfId="29755"/>
    <cellStyle name="40% - Accent2 2 2 2 11" xfId="3014"/>
    <cellStyle name="40% - Accent2 2 2 2 11 2" xfId="24955"/>
    <cellStyle name="40% - Accent2 2 2 2 12" xfId="10706"/>
    <cellStyle name="40% - Accent2 2 2 2 12 2" xfId="32646"/>
    <cellStyle name="40% - Accent2 2 2 2 13" xfId="16489"/>
    <cellStyle name="40% - Accent2 2 2 2 13 2" xfId="38428"/>
    <cellStyle name="40% - Accent2 2 2 2 14" xfId="22271"/>
    <cellStyle name="40% - Accent2 2 2 2 2" xfId="295"/>
    <cellStyle name="40% - Accent2 2 2 2 2 10" xfId="10707"/>
    <cellStyle name="40% - Accent2 2 2 2 2 10 2" xfId="32647"/>
    <cellStyle name="40% - Accent2 2 2 2 2 11" xfId="16490"/>
    <cellStyle name="40% - Accent2 2 2 2 2 11 2" xfId="38429"/>
    <cellStyle name="40% - Accent2 2 2 2 2 12" xfId="22272"/>
    <cellStyle name="40% - Accent2 2 2 2 2 2" xfId="296"/>
    <cellStyle name="40% - Accent2 2 2 2 2 2 10" xfId="16491"/>
    <cellStyle name="40% - Accent2 2 2 2 2 2 10 2" xfId="38430"/>
    <cellStyle name="40% - Accent2 2 2 2 2 2 11" xfId="22273"/>
    <cellStyle name="40% - Accent2 2 2 2 2 2 2" xfId="297"/>
    <cellStyle name="40% - Accent2 2 2 2 2 2 2 2" xfId="2034"/>
    <cellStyle name="40% - Accent2 2 2 2 2 2 2 2 2" xfId="9520"/>
    <cellStyle name="40% - Accent2 2 2 2 2 2 2 2 2 2" xfId="15302"/>
    <cellStyle name="40% - Accent2 2 2 2 2 2 2 2 2 2 2" xfId="37242"/>
    <cellStyle name="40% - Accent2 2 2 2 2 2 2 2 2 3" xfId="21085"/>
    <cellStyle name="40% - Accent2 2 2 2 2 2 2 2 2 3 2" xfId="43024"/>
    <cellStyle name="40% - Accent2 2 2 2 2 2 2 2 2 4" xfId="31460"/>
    <cellStyle name="40% - Accent2 2 2 2 2 2 2 2 3" xfId="6629"/>
    <cellStyle name="40% - Accent2 2 2 2 2 2 2 2 3 2" xfId="28569"/>
    <cellStyle name="40% - Accent2 2 2 2 2 2 2 2 4" xfId="12411"/>
    <cellStyle name="40% - Accent2 2 2 2 2 2 2 2 4 2" xfId="34351"/>
    <cellStyle name="40% - Accent2 2 2 2 2 2 2 2 5" xfId="18194"/>
    <cellStyle name="40% - Accent2 2 2 2 2 2 2 2 5 2" xfId="40133"/>
    <cellStyle name="40% - Accent2 2 2 2 2 2 2 2 6" xfId="23976"/>
    <cellStyle name="40% - Accent2 2 2 2 2 2 2 3" xfId="4926"/>
    <cellStyle name="40% - Accent2 2 2 2 2 2 2 3 2" xfId="13600"/>
    <cellStyle name="40% - Accent2 2 2 2 2 2 2 3 2 2" xfId="35540"/>
    <cellStyle name="40% - Accent2 2 2 2 2 2 2 3 3" xfId="19383"/>
    <cellStyle name="40% - Accent2 2 2 2 2 2 2 3 3 2" xfId="41322"/>
    <cellStyle name="40% - Accent2 2 2 2 2 2 2 3 4" xfId="26867"/>
    <cellStyle name="40% - Accent2 2 2 2 2 2 2 4" xfId="7818"/>
    <cellStyle name="40% - Accent2 2 2 2 2 2 2 4 2" xfId="29758"/>
    <cellStyle name="40% - Accent2 2 2 2 2 2 2 5" xfId="3737"/>
    <cellStyle name="40% - Accent2 2 2 2 2 2 2 5 2" xfId="25678"/>
    <cellStyle name="40% - Accent2 2 2 2 2 2 2 6" xfId="10709"/>
    <cellStyle name="40% - Accent2 2 2 2 2 2 2 6 2" xfId="32649"/>
    <cellStyle name="40% - Accent2 2 2 2 2 2 2 7" xfId="16492"/>
    <cellStyle name="40% - Accent2 2 2 2 2 2 2 7 2" xfId="38431"/>
    <cellStyle name="40% - Accent2 2 2 2 2 2 2 8" xfId="22274"/>
    <cellStyle name="40% - Accent2 2 2 2 2 2 3" xfId="1029"/>
    <cellStyle name="40% - Accent2 2 2 2 2 2 3 2" xfId="2733"/>
    <cellStyle name="40% - Accent2 2 2 2 2 2 3 2 2" xfId="10219"/>
    <cellStyle name="40% - Accent2 2 2 2 2 2 3 2 2 2" xfId="16001"/>
    <cellStyle name="40% - Accent2 2 2 2 2 2 3 2 2 2 2" xfId="37941"/>
    <cellStyle name="40% - Accent2 2 2 2 2 2 3 2 2 3" xfId="21784"/>
    <cellStyle name="40% - Accent2 2 2 2 2 2 3 2 2 3 2" xfId="43723"/>
    <cellStyle name="40% - Accent2 2 2 2 2 2 3 2 2 4" xfId="32159"/>
    <cellStyle name="40% - Accent2 2 2 2 2 2 3 2 3" xfId="7328"/>
    <cellStyle name="40% - Accent2 2 2 2 2 2 3 2 3 2" xfId="29268"/>
    <cellStyle name="40% - Accent2 2 2 2 2 2 3 2 4" xfId="13110"/>
    <cellStyle name="40% - Accent2 2 2 2 2 2 3 2 4 2" xfId="35050"/>
    <cellStyle name="40% - Accent2 2 2 2 2 2 3 2 5" xfId="18893"/>
    <cellStyle name="40% - Accent2 2 2 2 2 2 3 2 5 2" xfId="40832"/>
    <cellStyle name="40% - Accent2 2 2 2 2 2 3 2 6" xfId="24675"/>
    <cellStyle name="40% - Accent2 2 2 2 2 2 3 3" xfId="5625"/>
    <cellStyle name="40% - Accent2 2 2 2 2 2 3 3 2" xfId="14299"/>
    <cellStyle name="40% - Accent2 2 2 2 2 2 3 3 2 2" xfId="36239"/>
    <cellStyle name="40% - Accent2 2 2 2 2 2 3 3 3" xfId="20082"/>
    <cellStyle name="40% - Accent2 2 2 2 2 2 3 3 3 2" xfId="42021"/>
    <cellStyle name="40% - Accent2 2 2 2 2 2 3 3 4" xfId="27566"/>
    <cellStyle name="40% - Accent2 2 2 2 2 2 3 4" xfId="8517"/>
    <cellStyle name="40% - Accent2 2 2 2 2 2 3 4 2" xfId="30457"/>
    <cellStyle name="40% - Accent2 2 2 2 2 2 3 5" xfId="4436"/>
    <cellStyle name="40% - Accent2 2 2 2 2 2 3 5 2" xfId="26377"/>
    <cellStyle name="40% - Accent2 2 2 2 2 2 3 6" xfId="11408"/>
    <cellStyle name="40% - Accent2 2 2 2 2 2 3 6 2" xfId="33348"/>
    <cellStyle name="40% - Accent2 2 2 2 2 2 3 7" xfId="17191"/>
    <cellStyle name="40% - Accent2 2 2 2 2 2 3 7 2" xfId="39130"/>
    <cellStyle name="40% - Accent2 2 2 2 2 2 3 8" xfId="22973"/>
    <cellStyle name="40% - Accent2 2 2 2 2 2 4" xfId="2033"/>
    <cellStyle name="40% - Accent2 2 2 2 2 2 4 2" xfId="6628"/>
    <cellStyle name="40% - Accent2 2 2 2 2 2 4 2 2" xfId="15301"/>
    <cellStyle name="40% - Accent2 2 2 2 2 2 4 2 2 2" xfId="37241"/>
    <cellStyle name="40% - Accent2 2 2 2 2 2 4 2 3" xfId="21084"/>
    <cellStyle name="40% - Accent2 2 2 2 2 2 4 2 3 2" xfId="43023"/>
    <cellStyle name="40% - Accent2 2 2 2 2 2 4 2 4" xfId="28568"/>
    <cellStyle name="40% - Accent2 2 2 2 2 2 4 3" xfId="9519"/>
    <cellStyle name="40% - Accent2 2 2 2 2 2 4 3 2" xfId="31459"/>
    <cellStyle name="40% - Accent2 2 2 2 2 2 4 4" xfId="3736"/>
    <cellStyle name="40% - Accent2 2 2 2 2 2 4 4 2" xfId="25677"/>
    <cellStyle name="40% - Accent2 2 2 2 2 2 4 5" xfId="12410"/>
    <cellStyle name="40% - Accent2 2 2 2 2 2 4 5 2" xfId="34350"/>
    <cellStyle name="40% - Accent2 2 2 2 2 2 4 6" xfId="18193"/>
    <cellStyle name="40% - Accent2 2 2 2 2 2 4 6 2" xfId="40132"/>
    <cellStyle name="40% - Accent2 2 2 2 2 2 4 7" xfId="23975"/>
    <cellStyle name="40% - Accent2 2 2 2 2 2 5" xfId="1503"/>
    <cellStyle name="40% - Accent2 2 2 2 2 2 5 2" xfId="8989"/>
    <cellStyle name="40% - Accent2 2 2 2 2 2 5 2 2" xfId="14771"/>
    <cellStyle name="40% - Accent2 2 2 2 2 2 5 2 2 2" xfId="36711"/>
    <cellStyle name="40% - Accent2 2 2 2 2 2 5 2 3" xfId="20554"/>
    <cellStyle name="40% - Accent2 2 2 2 2 2 5 2 3 2" xfId="42493"/>
    <cellStyle name="40% - Accent2 2 2 2 2 2 5 2 4" xfId="30929"/>
    <cellStyle name="40% - Accent2 2 2 2 2 2 5 3" xfId="6098"/>
    <cellStyle name="40% - Accent2 2 2 2 2 2 5 3 2" xfId="28038"/>
    <cellStyle name="40% - Accent2 2 2 2 2 2 5 4" xfId="11880"/>
    <cellStyle name="40% - Accent2 2 2 2 2 2 5 4 2" xfId="33820"/>
    <cellStyle name="40% - Accent2 2 2 2 2 2 5 5" xfId="17663"/>
    <cellStyle name="40% - Accent2 2 2 2 2 2 5 5 2" xfId="39602"/>
    <cellStyle name="40% - Accent2 2 2 2 2 2 5 6" xfId="23445"/>
    <cellStyle name="40% - Accent2 2 2 2 2 2 6" xfId="4925"/>
    <cellStyle name="40% - Accent2 2 2 2 2 2 6 2" xfId="13599"/>
    <cellStyle name="40% - Accent2 2 2 2 2 2 6 2 2" xfId="35539"/>
    <cellStyle name="40% - Accent2 2 2 2 2 2 6 3" xfId="19382"/>
    <cellStyle name="40% - Accent2 2 2 2 2 2 6 3 2" xfId="41321"/>
    <cellStyle name="40% - Accent2 2 2 2 2 2 6 4" xfId="26866"/>
    <cellStyle name="40% - Accent2 2 2 2 2 2 7" xfId="7817"/>
    <cellStyle name="40% - Accent2 2 2 2 2 2 7 2" xfId="29757"/>
    <cellStyle name="40% - Accent2 2 2 2 2 2 8" xfId="3206"/>
    <cellStyle name="40% - Accent2 2 2 2 2 2 8 2" xfId="25147"/>
    <cellStyle name="40% - Accent2 2 2 2 2 2 9" xfId="10708"/>
    <cellStyle name="40% - Accent2 2 2 2 2 2 9 2" xfId="32648"/>
    <cellStyle name="40% - Accent2 2 2 2 2 3" xfId="298"/>
    <cellStyle name="40% - Accent2 2 2 2 2 3 2" xfId="2035"/>
    <cellStyle name="40% - Accent2 2 2 2 2 3 2 2" xfId="9521"/>
    <cellStyle name="40% - Accent2 2 2 2 2 3 2 2 2" xfId="15303"/>
    <cellStyle name="40% - Accent2 2 2 2 2 3 2 2 2 2" xfId="37243"/>
    <cellStyle name="40% - Accent2 2 2 2 2 3 2 2 3" xfId="21086"/>
    <cellStyle name="40% - Accent2 2 2 2 2 3 2 2 3 2" xfId="43025"/>
    <cellStyle name="40% - Accent2 2 2 2 2 3 2 2 4" xfId="31461"/>
    <cellStyle name="40% - Accent2 2 2 2 2 3 2 3" xfId="6630"/>
    <cellStyle name="40% - Accent2 2 2 2 2 3 2 3 2" xfId="28570"/>
    <cellStyle name="40% - Accent2 2 2 2 2 3 2 4" xfId="12412"/>
    <cellStyle name="40% - Accent2 2 2 2 2 3 2 4 2" xfId="34352"/>
    <cellStyle name="40% - Accent2 2 2 2 2 3 2 5" xfId="18195"/>
    <cellStyle name="40% - Accent2 2 2 2 2 3 2 5 2" xfId="40134"/>
    <cellStyle name="40% - Accent2 2 2 2 2 3 2 6" xfId="23977"/>
    <cellStyle name="40% - Accent2 2 2 2 2 3 3" xfId="4927"/>
    <cellStyle name="40% - Accent2 2 2 2 2 3 3 2" xfId="13601"/>
    <cellStyle name="40% - Accent2 2 2 2 2 3 3 2 2" xfId="35541"/>
    <cellStyle name="40% - Accent2 2 2 2 2 3 3 3" xfId="19384"/>
    <cellStyle name="40% - Accent2 2 2 2 2 3 3 3 2" xfId="41323"/>
    <cellStyle name="40% - Accent2 2 2 2 2 3 3 4" xfId="26868"/>
    <cellStyle name="40% - Accent2 2 2 2 2 3 4" xfId="7819"/>
    <cellStyle name="40% - Accent2 2 2 2 2 3 4 2" xfId="29759"/>
    <cellStyle name="40% - Accent2 2 2 2 2 3 5" xfId="3738"/>
    <cellStyle name="40% - Accent2 2 2 2 2 3 5 2" xfId="25679"/>
    <cellStyle name="40% - Accent2 2 2 2 2 3 6" xfId="10710"/>
    <cellStyle name="40% - Accent2 2 2 2 2 3 6 2" xfId="32650"/>
    <cellStyle name="40% - Accent2 2 2 2 2 3 7" xfId="16493"/>
    <cellStyle name="40% - Accent2 2 2 2 2 3 7 2" xfId="38432"/>
    <cellStyle name="40% - Accent2 2 2 2 2 3 8" xfId="22275"/>
    <cellStyle name="40% - Accent2 2 2 2 2 4" xfId="1028"/>
    <cellStyle name="40% - Accent2 2 2 2 2 4 2" xfId="2732"/>
    <cellStyle name="40% - Accent2 2 2 2 2 4 2 2" xfId="10218"/>
    <cellStyle name="40% - Accent2 2 2 2 2 4 2 2 2" xfId="16000"/>
    <cellStyle name="40% - Accent2 2 2 2 2 4 2 2 2 2" xfId="37940"/>
    <cellStyle name="40% - Accent2 2 2 2 2 4 2 2 3" xfId="21783"/>
    <cellStyle name="40% - Accent2 2 2 2 2 4 2 2 3 2" xfId="43722"/>
    <cellStyle name="40% - Accent2 2 2 2 2 4 2 2 4" xfId="32158"/>
    <cellStyle name="40% - Accent2 2 2 2 2 4 2 3" xfId="7327"/>
    <cellStyle name="40% - Accent2 2 2 2 2 4 2 3 2" xfId="29267"/>
    <cellStyle name="40% - Accent2 2 2 2 2 4 2 4" xfId="13109"/>
    <cellStyle name="40% - Accent2 2 2 2 2 4 2 4 2" xfId="35049"/>
    <cellStyle name="40% - Accent2 2 2 2 2 4 2 5" xfId="18892"/>
    <cellStyle name="40% - Accent2 2 2 2 2 4 2 5 2" xfId="40831"/>
    <cellStyle name="40% - Accent2 2 2 2 2 4 2 6" xfId="24674"/>
    <cellStyle name="40% - Accent2 2 2 2 2 4 3" xfId="5624"/>
    <cellStyle name="40% - Accent2 2 2 2 2 4 3 2" xfId="14298"/>
    <cellStyle name="40% - Accent2 2 2 2 2 4 3 2 2" xfId="36238"/>
    <cellStyle name="40% - Accent2 2 2 2 2 4 3 3" xfId="20081"/>
    <cellStyle name="40% - Accent2 2 2 2 2 4 3 3 2" xfId="42020"/>
    <cellStyle name="40% - Accent2 2 2 2 2 4 3 4" xfId="27565"/>
    <cellStyle name="40% - Accent2 2 2 2 2 4 4" xfId="8516"/>
    <cellStyle name="40% - Accent2 2 2 2 2 4 4 2" xfId="30456"/>
    <cellStyle name="40% - Accent2 2 2 2 2 4 5" xfId="4435"/>
    <cellStyle name="40% - Accent2 2 2 2 2 4 5 2" xfId="26376"/>
    <cellStyle name="40% - Accent2 2 2 2 2 4 6" xfId="11407"/>
    <cellStyle name="40% - Accent2 2 2 2 2 4 6 2" xfId="33347"/>
    <cellStyle name="40% - Accent2 2 2 2 2 4 7" xfId="17190"/>
    <cellStyle name="40% - Accent2 2 2 2 2 4 7 2" xfId="39129"/>
    <cellStyle name="40% - Accent2 2 2 2 2 4 8" xfId="22972"/>
    <cellStyle name="40% - Accent2 2 2 2 2 5" xfId="2032"/>
    <cellStyle name="40% - Accent2 2 2 2 2 5 2" xfId="6627"/>
    <cellStyle name="40% - Accent2 2 2 2 2 5 2 2" xfId="15300"/>
    <cellStyle name="40% - Accent2 2 2 2 2 5 2 2 2" xfId="37240"/>
    <cellStyle name="40% - Accent2 2 2 2 2 5 2 3" xfId="21083"/>
    <cellStyle name="40% - Accent2 2 2 2 2 5 2 3 2" xfId="43022"/>
    <cellStyle name="40% - Accent2 2 2 2 2 5 2 4" xfId="28567"/>
    <cellStyle name="40% - Accent2 2 2 2 2 5 3" xfId="9518"/>
    <cellStyle name="40% - Accent2 2 2 2 2 5 3 2" xfId="31458"/>
    <cellStyle name="40% - Accent2 2 2 2 2 5 4" xfId="3735"/>
    <cellStyle name="40% - Accent2 2 2 2 2 5 4 2" xfId="25676"/>
    <cellStyle name="40% - Accent2 2 2 2 2 5 5" xfId="12409"/>
    <cellStyle name="40% - Accent2 2 2 2 2 5 5 2" xfId="34349"/>
    <cellStyle name="40% - Accent2 2 2 2 2 5 6" xfId="18192"/>
    <cellStyle name="40% - Accent2 2 2 2 2 5 6 2" xfId="40131"/>
    <cellStyle name="40% - Accent2 2 2 2 2 5 7" xfId="23974"/>
    <cellStyle name="40% - Accent2 2 2 2 2 6" xfId="1502"/>
    <cellStyle name="40% - Accent2 2 2 2 2 6 2" xfId="8988"/>
    <cellStyle name="40% - Accent2 2 2 2 2 6 2 2" xfId="14770"/>
    <cellStyle name="40% - Accent2 2 2 2 2 6 2 2 2" xfId="36710"/>
    <cellStyle name="40% - Accent2 2 2 2 2 6 2 3" xfId="20553"/>
    <cellStyle name="40% - Accent2 2 2 2 2 6 2 3 2" xfId="42492"/>
    <cellStyle name="40% - Accent2 2 2 2 2 6 2 4" xfId="30928"/>
    <cellStyle name="40% - Accent2 2 2 2 2 6 3" xfId="6097"/>
    <cellStyle name="40% - Accent2 2 2 2 2 6 3 2" xfId="28037"/>
    <cellStyle name="40% - Accent2 2 2 2 2 6 4" xfId="11879"/>
    <cellStyle name="40% - Accent2 2 2 2 2 6 4 2" xfId="33819"/>
    <cellStyle name="40% - Accent2 2 2 2 2 6 5" xfId="17662"/>
    <cellStyle name="40% - Accent2 2 2 2 2 6 5 2" xfId="39601"/>
    <cellStyle name="40% - Accent2 2 2 2 2 6 6" xfId="23444"/>
    <cellStyle name="40% - Accent2 2 2 2 2 7" xfId="4924"/>
    <cellStyle name="40% - Accent2 2 2 2 2 7 2" xfId="13598"/>
    <cellStyle name="40% - Accent2 2 2 2 2 7 2 2" xfId="35538"/>
    <cellStyle name="40% - Accent2 2 2 2 2 7 3" xfId="19381"/>
    <cellStyle name="40% - Accent2 2 2 2 2 7 3 2" xfId="41320"/>
    <cellStyle name="40% - Accent2 2 2 2 2 7 4" xfId="26865"/>
    <cellStyle name="40% - Accent2 2 2 2 2 8" xfId="7816"/>
    <cellStyle name="40% - Accent2 2 2 2 2 8 2" xfId="29756"/>
    <cellStyle name="40% - Accent2 2 2 2 2 9" xfId="3205"/>
    <cellStyle name="40% - Accent2 2 2 2 2 9 2" xfId="25146"/>
    <cellStyle name="40% - Accent2 2 2 2 3" xfId="299"/>
    <cellStyle name="40% - Accent2 2 2 2 3 10" xfId="16494"/>
    <cellStyle name="40% - Accent2 2 2 2 3 10 2" xfId="38433"/>
    <cellStyle name="40% - Accent2 2 2 2 3 11" xfId="22276"/>
    <cellStyle name="40% - Accent2 2 2 2 3 2" xfId="300"/>
    <cellStyle name="40% - Accent2 2 2 2 3 2 2" xfId="2037"/>
    <cellStyle name="40% - Accent2 2 2 2 3 2 2 2" xfId="9523"/>
    <cellStyle name="40% - Accent2 2 2 2 3 2 2 2 2" xfId="15305"/>
    <cellStyle name="40% - Accent2 2 2 2 3 2 2 2 2 2" xfId="37245"/>
    <cellStyle name="40% - Accent2 2 2 2 3 2 2 2 3" xfId="21088"/>
    <cellStyle name="40% - Accent2 2 2 2 3 2 2 2 3 2" xfId="43027"/>
    <cellStyle name="40% - Accent2 2 2 2 3 2 2 2 4" xfId="31463"/>
    <cellStyle name="40% - Accent2 2 2 2 3 2 2 3" xfId="6632"/>
    <cellStyle name="40% - Accent2 2 2 2 3 2 2 3 2" xfId="28572"/>
    <cellStyle name="40% - Accent2 2 2 2 3 2 2 4" xfId="12414"/>
    <cellStyle name="40% - Accent2 2 2 2 3 2 2 4 2" xfId="34354"/>
    <cellStyle name="40% - Accent2 2 2 2 3 2 2 5" xfId="18197"/>
    <cellStyle name="40% - Accent2 2 2 2 3 2 2 5 2" xfId="40136"/>
    <cellStyle name="40% - Accent2 2 2 2 3 2 2 6" xfId="23979"/>
    <cellStyle name="40% - Accent2 2 2 2 3 2 3" xfId="4929"/>
    <cellStyle name="40% - Accent2 2 2 2 3 2 3 2" xfId="13603"/>
    <cellStyle name="40% - Accent2 2 2 2 3 2 3 2 2" xfId="35543"/>
    <cellStyle name="40% - Accent2 2 2 2 3 2 3 3" xfId="19386"/>
    <cellStyle name="40% - Accent2 2 2 2 3 2 3 3 2" xfId="41325"/>
    <cellStyle name="40% - Accent2 2 2 2 3 2 3 4" xfId="26870"/>
    <cellStyle name="40% - Accent2 2 2 2 3 2 4" xfId="7821"/>
    <cellStyle name="40% - Accent2 2 2 2 3 2 4 2" xfId="29761"/>
    <cellStyle name="40% - Accent2 2 2 2 3 2 5" xfId="3740"/>
    <cellStyle name="40% - Accent2 2 2 2 3 2 5 2" xfId="25681"/>
    <cellStyle name="40% - Accent2 2 2 2 3 2 6" xfId="10712"/>
    <cellStyle name="40% - Accent2 2 2 2 3 2 6 2" xfId="32652"/>
    <cellStyle name="40% - Accent2 2 2 2 3 2 7" xfId="16495"/>
    <cellStyle name="40% - Accent2 2 2 2 3 2 7 2" xfId="38434"/>
    <cellStyle name="40% - Accent2 2 2 2 3 2 8" xfId="22277"/>
    <cellStyle name="40% - Accent2 2 2 2 3 3" xfId="1030"/>
    <cellStyle name="40% - Accent2 2 2 2 3 3 2" xfId="2734"/>
    <cellStyle name="40% - Accent2 2 2 2 3 3 2 2" xfId="10220"/>
    <cellStyle name="40% - Accent2 2 2 2 3 3 2 2 2" xfId="16002"/>
    <cellStyle name="40% - Accent2 2 2 2 3 3 2 2 2 2" xfId="37942"/>
    <cellStyle name="40% - Accent2 2 2 2 3 3 2 2 3" xfId="21785"/>
    <cellStyle name="40% - Accent2 2 2 2 3 3 2 2 3 2" xfId="43724"/>
    <cellStyle name="40% - Accent2 2 2 2 3 3 2 2 4" xfId="32160"/>
    <cellStyle name="40% - Accent2 2 2 2 3 3 2 3" xfId="7329"/>
    <cellStyle name="40% - Accent2 2 2 2 3 3 2 3 2" xfId="29269"/>
    <cellStyle name="40% - Accent2 2 2 2 3 3 2 4" xfId="13111"/>
    <cellStyle name="40% - Accent2 2 2 2 3 3 2 4 2" xfId="35051"/>
    <cellStyle name="40% - Accent2 2 2 2 3 3 2 5" xfId="18894"/>
    <cellStyle name="40% - Accent2 2 2 2 3 3 2 5 2" xfId="40833"/>
    <cellStyle name="40% - Accent2 2 2 2 3 3 2 6" xfId="24676"/>
    <cellStyle name="40% - Accent2 2 2 2 3 3 3" xfId="5626"/>
    <cellStyle name="40% - Accent2 2 2 2 3 3 3 2" xfId="14300"/>
    <cellStyle name="40% - Accent2 2 2 2 3 3 3 2 2" xfId="36240"/>
    <cellStyle name="40% - Accent2 2 2 2 3 3 3 3" xfId="20083"/>
    <cellStyle name="40% - Accent2 2 2 2 3 3 3 3 2" xfId="42022"/>
    <cellStyle name="40% - Accent2 2 2 2 3 3 3 4" xfId="27567"/>
    <cellStyle name="40% - Accent2 2 2 2 3 3 4" xfId="8518"/>
    <cellStyle name="40% - Accent2 2 2 2 3 3 4 2" xfId="30458"/>
    <cellStyle name="40% - Accent2 2 2 2 3 3 5" xfId="4437"/>
    <cellStyle name="40% - Accent2 2 2 2 3 3 5 2" xfId="26378"/>
    <cellStyle name="40% - Accent2 2 2 2 3 3 6" xfId="11409"/>
    <cellStyle name="40% - Accent2 2 2 2 3 3 6 2" xfId="33349"/>
    <cellStyle name="40% - Accent2 2 2 2 3 3 7" xfId="17192"/>
    <cellStyle name="40% - Accent2 2 2 2 3 3 7 2" xfId="39131"/>
    <cellStyle name="40% - Accent2 2 2 2 3 3 8" xfId="22974"/>
    <cellStyle name="40% - Accent2 2 2 2 3 4" xfId="2036"/>
    <cellStyle name="40% - Accent2 2 2 2 3 4 2" xfId="6631"/>
    <cellStyle name="40% - Accent2 2 2 2 3 4 2 2" xfId="15304"/>
    <cellStyle name="40% - Accent2 2 2 2 3 4 2 2 2" xfId="37244"/>
    <cellStyle name="40% - Accent2 2 2 2 3 4 2 3" xfId="21087"/>
    <cellStyle name="40% - Accent2 2 2 2 3 4 2 3 2" xfId="43026"/>
    <cellStyle name="40% - Accent2 2 2 2 3 4 2 4" xfId="28571"/>
    <cellStyle name="40% - Accent2 2 2 2 3 4 3" xfId="9522"/>
    <cellStyle name="40% - Accent2 2 2 2 3 4 3 2" xfId="31462"/>
    <cellStyle name="40% - Accent2 2 2 2 3 4 4" xfId="3739"/>
    <cellStyle name="40% - Accent2 2 2 2 3 4 4 2" xfId="25680"/>
    <cellStyle name="40% - Accent2 2 2 2 3 4 5" xfId="12413"/>
    <cellStyle name="40% - Accent2 2 2 2 3 4 5 2" xfId="34353"/>
    <cellStyle name="40% - Accent2 2 2 2 3 4 6" xfId="18196"/>
    <cellStyle name="40% - Accent2 2 2 2 3 4 6 2" xfId="40135"/>
    <cellStyle name="40% - Accent2 2 2 2 3 4 7" xfId="23978"/>
    <cellStyle name="40% - Accent2 2 2 2 3 5" xfId="1504"/>
    <cellStyle name="40% - Accent2 2 2 2 3 5 2" xfId="8990"/>
    <cellStyle name="40% - Accent2 2 2 2 3 5 2 2" xfId="14772"/>
    <cellStyle name="40% - Accent2 2 2 2 3 5 2 2 2" xfId="36712"/>
    <cellStyle name="40% - Accent2 2 2 2 3 5 2 3" xfId="20555"/>
    <cellStyle name="40% - Accent2 2 2 2 3 5 2 3 2" xfId="42494"/>
    <cellStyle name="40% - Accent2 2 2 2 3 5 2 4" xfId="30930"/>
    <cellStyle name="40% - Accent2 2 2 2 3 5 3" xfId="6099"/>
    <cellStyle name="40% - Accent2 2 2 2 3 5 3 2" xfId="28039"/>
    <cellStyle name="40% - Accent2 2 2 2 3 5 4" xfId="11881"/>
    <cellStyle name="40% - Accent2 2 2 2 3 5 4 2" xfId="33821"/>
    <cellStyle name="40% - Accent2 2 2 2 3 5 5" xfId="17664"/>
    <cellStyle name="40% - Accent2 2 2 2 3 5 5 2" xfId="39603"/>
    <cellStyle name="40% - Accent2 2 2 2 3 5 6" xfId="23446"/>
    <cellStyle name="40% - Accent2 2 2 2 3 6" xfId="4928"/>
    <cellStyle name="40% - Accent2 2 2 2 3 6 2" xfId="13602"/>
    <cellStyle name="40% - Accent2 2 2 2 3 6 2 2" xfId="35542"/>
    <cellStyle name="40% - Accent2 2 2 2 3 6 3" xfId="19385"/>
    <cellStyle name="40% - Accent2 2 2 2 3 6 3 2" xfId="41324"/>
    <cellStyle name="40% - Accent2 2 2 2 3 6 4" xfId="26869"/>
    <cellStyle name="40% - Accent2 2 2 2 3 7" xfId="7820"/>
    <cellStyle name="40% - Accent2 2 2 2 3 7 2" xfId="29760"/>
    <cellStyle name="40% - Accent2 2 2 2 3 8" xfId="3207"/>
    <cellStyle name="40% - Accent2 2 2 2 3 8 2" xfId="25148"/>
    <cellStyle name="40% - Accent2 2 2 2 3 9" xfId="10711"/>
    <cellStyle name="40% - Accent2 2 2 2 3 9 2" xfId="32651"/>
    <cellStyle name="40% - Accent2 2 2 2 4" xfId="301"/>
    <cellStyle name="40% - Accent2 2 2 2 4 10" xfId="16496"/>
    <cellStyle name="40% - Accent2 2 2 2 4 10 2" xfId="38435"/>
    <cellStyle name="40% - Accent2 2 2 2 4 11" xfId="22278"/>
    <cellStyle name="40% - Accent2 2 2 2 4 2" xfId="302"/>
    <cellStyle name="40% - Accent2 2 2 2 4 2 2" xfId="2039"/>
    <cellStyle name="40% - Accent2 2 2 2 4 2 2 2" xfId="9525"/>
    <cellStyle name="40% - Accent2 2 2 2 4 2 2 2 2" xfId="15307"/>
    <cellStyle name="40% - Accent2 2 2 2 4 2 2 2 2 2" xfId="37247"/>
    <cellStyle name="40% - Accent2 2 2 2 4 2 2 2 3" xfId="21090"/>
    <cellStyle name="40% - Accent2 2 2 2 4 2 2 2 3 2" xfId="43029"/>
    <cellStyle name="40% - Accent2 2 2 2 4 2 2 2 4" xfId="31465"/>
    <cellStyle name="40% - Accent2 2 2 2 4 2 2 3" xfId="6634"/>
    <cellStyle name="40% - Accent2 2 2 2 4 2 2 3 2" xfId="28574"/>
    <cellStyle name="40% - Accent2 2 2 2 4 2 2 4" xfId="12416"/>
    <cellStyle name="40% - Accent2 2 2 2 4 2 2 4 2" xfId="34356"/>
    <cellStyle name="40% - Accent2 2 2 2 4 2 2 5" xfId="18199"/>
    <cellStyle name="40% - Accent2 2 2 2 4 2 2 5 2" xfId="40138"/>
    <cellStyle name="40% - Accent2 2 2 2 4 2 2 6" xfId="23981"/>
    <cellStyle name="40% - Accent2 2 2 2 4 2 3" xfId="4931"/>
    <cellStyle name="40% - Accent2 2 2 2 4 2 3 2" xfId="13605"/>
    <cellStyle name="40% - Accent2 2 2 2 4 2 3 2 2" xfId="35545"/>
    <cellStyle name="40% - Accent2 2 2 2 4 2 3 3" xfId="19388"/>
    <cellStyle name="40% - Accent2 2 2 2 4 2 3 3 2" xfId="41327"/>
    <cellStyle name="40% - Accent2 2 2 2 4 2 3 4" xfId="26872"/>
    <cellStyle name="40% - Accent2 2 2 2 4 2 4" xfId="7823"/>
    <cellStyle name="40% - Accent2 2 2 2 4 2 4 2" xfId="29763"/>
    <cellStyle name="40% - Accent2 2 2 2 4 2 5" xfId="3742"/>
    <cellStyle name="40% - Accent2 2 2 2 4 2 5 2" xfId="25683"/>
    <cellStyle name="40% - Accent2 2 2 2 4 2 6" xfId="10714"/>
    <cellStyle name="40% - Accent2 2 2 2 4 2 6 2" xfId="32654"/>
    <cellStyle name="40% - Accent2 2 2 2 4 2 7" xfId="16497"/>
    <cellStyle name="40% - Accent2 2 2 2 4 2 7 2" xfId="38436"/>
    <cellStyle name="40% - Accent2 2 2 2 4 2 8" xfId="22279"/>
    <cellStyle name="40% - Accent2 2 2 2 4 3" xfId="1031"/>
    <cellStyle name="40% - Accent2 2 2 2 4 3 2" xfId="2735"/>
    <cellStyle name="40% - Accent2 2 2 2 4 3 2 2" xfId="10221"/>
    <cellStyle name="40% - Accent2 2 2 2 4 3 2 2 2" xfId="16003"/>
    <cellStyle name="40% - Accent2 2 2 2 4 3 2 2 2 2" xfId="37943"/>
    <cellStyle name="40% - Accent2 2 2 2 4 3 2 2 3" xfId="21786"/>
    <cellStyle name="40% - Accent2 2 2 2 4 3 2 2 3 2" xfId="43725"/>
    <cellStyle name="40% - Accent2 2 2 2 4 3 2 2 4" xfId="32161"/>
    <cellStyle name="40% - Accent2 2 2 2 4 3 2 3" xfId="7330"/>
    <cellStyle name="40% - Accent2 2 2 2 4 3 2 3 2" xfId="29270"/>
    <cellStyle name="40% - Accent2 2 2 2 4 3 2 4" xfId="13112"/>
    <cellStyle name="40% - Accent2 2 2 2 4 3 2 4 2" xfId="35052"/>
    <cellStyle name="40% - Accent2 2 2 2 4 3 2 5" xfId="18895"/>
    <cellStyle name="40% - Accent2 2 2 2 4 3 2 5 2" xfId="40834"/>
    <cellStyle name="40% - Accent2 2 2 2 4 3 2 6" xfId="24677"/>
    <cellStyle name="40% - Accent2 2 2 2 4 3 3" xfId="5627"/>
    <cellStyle name="40% - Accent2 2 2 2 4 3 3 2" xfId="14301"/>
    <cellStyle name="40% - Accent2 2 2 2 4 3 3 2 2" xfId="36241"/>
    <cellStyle name="40% - Accent2 2 2 2 4 3 3 3" xfId="20084"/>
    <cellStyle name="40% - Accent2 2 2 2 4 3 3 3 2" xfId="42023"/>
    <cellStyle name="40% - Accent2 2 2 2 4 3 3 4" xfId="27568"/>
    <cellStyle name="40% - Accent2 2 2 2 4 3 4" xfId="8519"/>
    <cellStyle name="40% - Accent2 2 2 2 4 3 4 2" xfId="30459"/>
    <cellStyle name="40% - Accent2 2 2 2 4 3 5" xfId="4438"/>
    <cellStyle name="40% - Accent2 2 2 2 4 3 5 2" xfId="26379"/>
    <cellStyle name="40% - Accent2 2 2 2 4 3 6" xfId="11410"/>
    <cellStyle name="40% - Accent2 2 2 2 4 3 6 2" xfId="33350"/>
    <cellStyle name="40% - Accent2 2 2 2 4 3 7" xfId="17193"/>
    <cellStyle name="40% - Accent2 2 2 2 4 3 7 2" xfId="39132"/>
    <cellStyle name="40% - Accent2 2 2 2 4 3 8" xfId="22975"/>
    <cellStyle name="40% - Accent2 2 2 2 4 4" xfId="2038"/>
    <cellStyle name="40% - Accent2 2 2 2 4 4 2" xfId="6633"/>
    <cellStyle name="40% - Accent2 2 2 2 4 4 2 2" xfId="15306"/>
    <cellStyle name="40% - Accent2 2 2 2 4 4 2 2 2" xfId="37246"/>
    <cellStyle name="40% - Accent2 2 2 2 4 4 2 3" xfId="21089"/>
    <cellStyle name="40% - Accent2 2 2 2 4 4 2 3 2" xfId="43028"/>
    <cellStyle name="40% - Accent2 2 2 2 4 4 2 4" xfId="28573"/>
    <cellStyle name="40% - Accent2 2 2 2 4 4 3" xfId="9524"/>
    <cellStyle name="40% - Accent2 2 2 2 4 4 3 2" xfId="31464"/>
    <cellStyle name="40% - Accent2 2 2 2 4 4 4" xfId="3741"/>
    <cellStyle name="40% - Accent2 2 2 2 4 4 4 2" xfId="25682"/>
    <cellStyle name="40% - Accent2 2 2 2 4 4 5" xfId="12415"/>
    <cellStyle name="40% - Accent2 2 2 2 4 4 5 2" xfId="34355"/>
    <cellStyle name="40% - Accent2 2 2 2 4 4 6" xfId="18198"/>
    <cellStyle name="40% - Accent2 2 2 2 4 4 6 2" xfId="40137"/>
    <cellStyle name="40% - Accent2 2 2 2 4 4 7" xfId="23980"/>
    <cellStyle name="40% - Accent2 2 2 2 4 5" xfId="1505"/>
    <cellStyle name="40% - Accent2 2 2 2 4 5 2" xfId="8991"/>
    <cellStyle name="40% - Accent2 2 2 2 4 5 2 2" xfId="14773"/>
    <cellStyle name="40% - Accent2 2 2 2 4 5 2 2 2" xfId="36713"/>
    <cellStyle name="40% - Accent2 2 2 2 4 5 2 3" xfId="20556"/>
    <cellStyle name="40% - Accent2 2 2 2 4 5 2 3 2" xfId="42495"/>
    <cellStyle name="40% - Accent2 2 2 2 4 5 2 4" xfId="30931"/>
    <cellStyle name="40% - Accent2 2 2 2 4 5 3" xfId="6100"/>
    <cellStyle name="40% - Accent2 2 2 2 4 5 3 2" xfId="28040"/>
    <cellStyle name="40% - Accent2 2 2 2 4 5 4" xfId="11882"/>
    <cellStyle name="40% - Accent2 2 2 2 4 5 4 2" xfId="33822"/>
    <cellStyle name="40% - Accent2 2 2 2 4 5 5" xfId="17665"/>
    <cellStyle name="40% - Accent2 2 2 2 4 5 5 2" xfId="39604"/>
    <cellStyle name="40% - Accent2 2 2 2 4 5 6" xfId="23447"/>
    <cellStyle name="40% - Accent2 2 2 2 4 6" xfId="4930"/>
    <cellStyle name="40% - Accent2 2 2 2 4 6 2" xfId="13604"/>
    <cellStyle name="40% - Accent2 2 2 2 4 6 2 2" xfId="35544"/>
    <cellStyle name="40% - Accent2 2 2 2 4 6 3" xfId="19387"/>
    <cellStyle name="40% - Accent2 2 2 2 4 6 3 2" xfId="41326"/>
    <cellStyle name="40% - Accent2 2 2 2 4 6 4" xfId="26871"/>
    <cellStyle name="40% - Accent2 2 2 2 4 7" xfId="7822"/>
    <cellStyle name="40% - Accent2 2 2 2 4 7 2" xfId="29762"/>
    <cellStyle name="40% - Accent2 2 2 2 4 8" xfId="3208"/>
    <cellStyle name="40% - Accent2 2 2 2 4 8 2" xfId="25149"/>
    <cellStyle name="40% - Accent2 2 2 2 4 9" xfId="10713"/>
    <cellStyle name="40% - Accent2 2 2 2 4 9 2" xfId="32653"/>
    <cellStyle name="40% - Accent2 2 2 2 5" xfId="303"/>
    <cellStyle name="40% - Accent2 2 2 2 5 2" xfId="2040"/>
    <cellStyle name="40% - Accent2 2 2 2 5 2 2" xfId="6635"/>
    <cellStyle name="40% - Accent2 2 2 2 5 2 2 2" xfId="15308"/>
    <cellStyle name="40% - Accent2 2 2 2 5 2 2 2 2" xfId="37248"/>
    <cellStyle name="40% - Accent2 2 2 2 5 2 2 3" xfId="21091"/>
    <cellStyle name="40% - Accent2 2 2 2 5 2 2 3 2" xfId="43030"/>
    <cellStyle name="40% - Accent2 2 2 2 5 2 2 4" xfId="28575"/>
    <cellStyle name="40% - Accent2 2 2 2 5 2 3" xfId="9526"/>
    <cellStyle name="40% - Accent2 2 2 2 5 2 3 2" xfId="31466"/>
    <cellStyle name="40% - Accent2 2 2 2 5 2 4" xfId="3743"/>
    <cellStyle name="40% - Accent2 2 2 2 5 2 4 2" xfId="25684"/>
    <cellStyle name="40% - Accent2 2 2 2 5 2 5" xfId="12417"/>
    <cellStyle name="40% - Accent2 2 2 2 5 2 5 2" xfId="34357"/>
    <cellStyle name="40% - Accent2 2 2 2 5 2 6" xfId="18200"/>
    <cellStyle name="40% - Accent2 2 2 2 5 2 6 2" xfId="40139"/>
    <cellStyle name="40% - Accent2 2 2 2 5 2 7" xfId="23982"/>
    <cellStyle name="40% - Accent2 2 2 2 5 3" xfId="1501"/>
    <cellStyle name="40% - Accent2 2 2 2 5 3 2" xfId="8987"/>
    <cellStyle name="40% - Accent2 2 2 2 5 3 2 2" xfId="14769"/>
    <cellStyle name="40% - Accent2 2 2 2 5 3 2 2 2" xfId="36709"/>
    <cellStyle name="40% - Accent2 2 2 2 5 3 2 3" xfId="20552"/>
    <cellStyle name="40% - Accent2 2 2 2 5 3 2 3 2" xfId="42491"/>
    <cellStyle name="40% - Accent2 2 2 2 5 3 2 4" xfId="30927"/>
    <cellStyle name="40% - Accent2 2 2 2 5 3 3" xfId="6096"/>
    <cellStyle name="40% - Accent2 2 2 2 5 3 3 2" xfId="28036"/>
    <cellStyle name="40% - Accent2 2 2 2 5 3 4" xfId="11878"/>
    <cellStyle name="40% - Accent2 2 2 2 5 3 4 2" xfId="33818"/>
    <cellStyle name="40% - Accent2 2 2 2 5 3 5" xfId="17661"/>
    <cellStyle name="40% - Accent2 2 2 2 5 3 5 2" xfId="39600"/>
    <cellStyle name="40% - Accent2 2 2 2 5 3 6" xfId="23443"/>
    <cellStyle name="40% - Accent2 2 2 2 5 4" xfId="4932"/>
    <cellStyle name="40% - Accent2 2 2 2 5 4 2" xfId="13606"/>
    <cellStyle name="40% - Accent2 2 2 2 5 4 2 2" xfId="35546"/>
    <cellStyle name="40% - Accent2 2 2 2 5 4 3" xfId="19389"/>
    <cellStyle name="40% - Accent2 2 2 2 5 4 3 2" xfId="41328"/>
    <cellStyle name="40% - Accent2 2 2 2 5 4 4" xfId="26873"/>
    <cellStyle name="40% - Accent2 2 2 2 5 5" xfId="7824"/>
    <cellStyle name="40% - Accent2 2 2 2 5 5 2" xfId="29764"/>
    <cellStyle name="40% - Accent2 2 2 2 5 6" xfId="3204"/>
    <cellStyle name="40% - Accent2 2 2 2 5 6 2" xfId="25145"/>
    <cellStyle name="40% - Accent2 2 2 2 5 7" xfId="10715"/>
    <cellStyle name="40% - Accent2 2 2 2 5 7 2" xfId="32655"/>
    <cellStyle name="40% - Accent2 2 2 2 5 8" xfId="16498"/>
    <cellStyle name="40% - Accent2 2 2 2 5 8 2" xfId="38437"/>
    <cellStyle name="40% - Accent2 2 2 2 5 9" xfId="22280"/>
    <cellStyle name="40% - Accent2 2 2 2 6" xfId="906"/>
    <cellStyle name="40% - Accent2 2 2 2 6 2" xfId="2612"/>
    <cellStyle name="40% - Accent2 2 2 2 6 2 2" xfId="10098"/>
    <cellStyle name="40% - Accent2 2 2 2 6 2 2 2" xfId="15880"/>
    <cellStyle name="40% - Accent2 2 2 2 6 2 2 2 2" xfId="37820"/>
    <cellStyle name="40% - Accent2 2 2 2 6 2 2 3" xfId="21663"/>
    <cellStyle name="40% - Accent2 2 2 2 6 2 2 3 2" xfId="43602"/>
    <cellStyle name="40% - Accent2 2 2 2 6 2 2 4" xfId="32038"/>
    <cellStyle name="40% - Accent2 2 2 2 6 2 3" xfId="7207"/>
    <cellStyle name="40% - Accent2 2 2 2 6 2 3 2" xfId="29147"/>
    <cellStyle name="40% - Accent2 2 2 2 6 2 4" xfId="12989"/>
    <cellStyle name="40% - Accent2 2 2 2 6 2 4 2" xfId="34929"/>
    <cellStyle name="40% - Accent2 2 2 2 6 2 5" xfId="18772"/>
    <cellStyle name="40% - Accent2 2 2 2 6 2 5 2" xfId="40711"/>
    <cellStyle name="40% - Accent2 2 2 2 6 2 6" xfId="24554"/>
    <cellStyle name="40% - Accent2 2 2 2 6 3" xfId="5504"/>
    <cellStyle name="40% - Accent2 2 2 2 6 3 2" xfId="14178"/>
    <cellStyle name="40% - Accent2 2 2 2 6 3 2 2" xfId="36118"/>
    <cellStyle name="40% - Accent2 2 2 2 6 3 3" xfId="19961"/>
    <cellStyle name="40% - Accent2 2 2 2 6 3 3 2" xfId="41900"/>
    <cellStyle name="40% - Accent2 2 2 2 6 3 4" xfId="27445"/>
    <cellStyle name="40% - Accent2 2 2 2 6 4" xfId="8396"/>
    <cellStyle name="40% - Accent2 2 2 2 6 4 2" xfId="30336"/>
    <cellStyle name="40% - Accent2 2 2 2 6 5" xfId="4315"/>
    <cellStyle name="40% - Accent2 2 2 2 6 5 2" xfId="26256"/>
    <cellStyle name="40% - Accent2 2 2 2 6 6" xfId="11287"/>
    <cellStyle name="40% - Accent2 2 2 2 6 6 2" xfId="33227"/>
    <cellStyle name="40% - Accent2 2 2 2 6 7" xfId="17070"/>
    <cellStyle name="40% - Accent2 2 2 2 6 7 2" xfId="39009"/>
    <cellStyle name="40% - Accent2 2 2 2 6 8" xfId="22852"/>
    <cellStyle name="40% - Accent2 2 2 2 7" xfId="2031"/>
    <cellStyle name="40% - Accent2 2 2 2 7 2" xfId="6626"/>
    <cellStyle name="40% - Accent2 2 2 2 7 2 2" xfId="15299"/>
    <cellStyle name="40% - Accent2 2 2 2 7 2 2 2" xfId="37239"/>
    <cellStyle name="40% - Accent2 2 2 2 7 2 3" xfId="21082"/>
    <cellStyle name="40% - Accent2 2 2 2 7 2 3 2" xfId="43021"/>
    <cellStyle name="40% - Accent2 2 2 2 7 2 4" xfId="28566"/>
    <cellStyle name="40% - Accent2 2 2 2 7 3" xfId="9517"/>
    <cellStyle name="40% - Accent2 2 2 2 7 3 2" xfId="31457"/>
    <cellStyle name="40% - Accent2 2 2 2 7 4" xfId="3734"/>
    <cellStyle name="40% - Accent2 2 2 2 7 4 2" xfId="25675"/>
    <cellStyle name="40% - Accent2 2 2 2 7 5" xfId="12408"/>
    <cellStyle name="40% - Accent2 2 2 2 7 5 2" xfId="34348"/>
    <cellStyle name="40% - Accent2 2 2 2 7 6" xfId="18191"/>
    <cellStyle name="40% - Accent2 2 2 2 7 6 2" xfId="40130"/>
    <cellStyle name="40% - Accent2 2 2 2 7 7" xfId="23973"/>
    <cellStyle name="40% - Accent2 2 2 2 8" xfId="1311"/>
    <cellStyle name="40% - Accent2 2 2 2 8 2" xfId="8797"/>
    <cellStyle name="40% - Accent2 2 2 2 8 2 2" xfId="14579"/>
    <cellStyle name="40% - Accent2 2 2 2 8 2 2 2" xfId="36519"/>
    <cellStyle name="40% - Accent2 2 2 2 8 2 3" xfId="20362"/>
    <cellStyle name="40% - Accent2 2 2 2 8 2 3 2" xfId="42301"/>
    <cellStyle name="40% - Accent2 2 2 2 8 2 4" xfId="30737"/>
    <cellStyle name="40% - Accent2 2 2 2 8 3" xfId="5906"/>
    <cellStyle name="40% - Accent2 2 2 2 8 3 2" xfId="27846"/>
    <cellStyle name="40% - Accent2 2 2 2 8 4" xfId="11688"/>
    <cellStyle name="40% - Accent2 2 2 2 8 4 2" xfId="33628"/>
    <cellStyle name="40% - Accent2 2 2 2 8 5" xfId="17471"/>
    <cellStyle name="40% - Accent2 2 2 2 8 5 2" xfId="39410"/>
    <cellStyle name="40% - Accent2 2 2 2 8 6" xfId="23253"/>
    <cellStyle name="40% - Accent2 2 2 2 9" xfId="4923"/>
    <cellStyle name="40% - Accent2 2 2 2 9 2" xfId="13597"/>
    <cellStyle name="40% - Accent2 2 2 2 9 2 2" xfId="35537"/>
    <cellStyle name="40% - Accent2 2 2 2 9 3" xfId="19380"/>
    <cellStyle name="40% - Accent2 2 2 2 9 3 2" xfId="41319"/>
    <cellStyle name="40% - Accent2 2 2 2 9 4" xfId="26864"/>
    <cellStyle name="40% - Accent2 2 2 3" xfId="304"/>
    <cellStyle name="40% - Accent2 2 2 3 10" xfId="10716"/>
    <cellStyle name="40% - Accent2 2 2 3 10 2" xfId="32656"/>
    <cellStyle name="40% - Accent2 2 2 3 11" xfId="16499"/>
    <cellStyle name="40% - Accent2 2 2 3 11 2" xfId="38438"/>
    <cellStyle name="40% - Accent2 2 2 3 12" xfId="22281"/>
    <cellStyle name="40% - Accent2 2 2 3 2" xfId="305"/>
    <cellStyle name="40% - Accent2 2 2 3 2 10" xfId="16500"/>
    <cellStyle name="40% - Accent2 2 2 3 2 10 2" xfId="38439"/>
    <cellStyle name="40% - Accent2 2 2 3 2 11" xfId="22282"/>
    <cellStyle name="40% - Accent2 2 2 3 2 2" xfId="306"/>
    <cellStyle name="40% - Accent2 2 2 3 2 2 2" xfId="2043"/>
    <cellStyle name="40% - Accent2 2 2 3 2 2 2 2" xfId="9529"/>
    <cellStyle name="40% - Accent2 2 2 3 2 2 2 2 2" xfId="15311"/>
    <cellStyle name="40% - Accent2 2 2 3 2 2 2 2 2 2" xfId="37251"/>
    <cellStyle name="40% - Accent2 2 2 3 2 2 2 2 3" xfId="21094"/>
    <cellStyle name="40% - Accent2 2 2 3 2 2 2 2 3 2" xfId="43033"/>
    <cellStyle name="40% - Accent2 2 2 3 2 2 2 2 4" xfId="31469"/>
    <cellStyle name="40% - Accent2 2 2 3 2 2 2 3" xfId="6638"/>
    <cellStyle name="40% - Accent2 2 2 3 2 2 2 3 2" xfId="28578"/>
    <cellStyle name="40% - Accent2 2 2 3 2 2 2 4" xfId="12420"/>
    <cellStyle name="40% - Accent2 2 2 3 2 2 2 4 2" xfId="34360"/>
    <cellStyle name="40% - Accent2 2 2 3 2 2 2 5" xfId="18203"/>
    <cellStyle name="40% - Accent2 2 2 3 2 2 2 5 2" xfId="40142"/>
    <cellStyle name="40% - Accent2 2 2 3 2 2 2 6" xfId="23985"/>
    <cellStyle name="40% - Accent2 2 2 3 2 2 3" xfId="4935"/>
    <cellStyle name="40% - Accent2 2 2 3 2 2 3 2" xfId="13609"/>
    <cellStyle name="40% - Accent2 2 2 3 2 2 3 2 2" xfId="35549"/>
    <cellStyle name="40% - Accent2 2 2 3 2 2 3 3" xfId="19392"/>
    <cellStyle name="40% - Accent2 2 2 3 2 2 3 3 2" xfId="41331"/>
    <cellStyle name="40% - Accent2 2 2 3 2 2 3 4" xfId="26876"/>
    <cellStyle name="40% - Accent2 2 2 3 2 2 4" xfId="7827"/>
    <cellStyle name="40% - Accent2 2 2 3 2 2 4 2" xfId="29767"/>
    <cellStyle name="40% - Accent2 2 2 3 2 2 5" xfId="3746"/>
    <cellStyle name="40% - Accent2 2 2 3 2 2 5 2" xfId="25687"/>
    <cellStyle name="40% - Accent2 2 2 3 2 2 6" xfId="10718"/>
    <cellStyle name="40% - Accent2 2 2 3 2 2 6 2" xfId="32658"/>
    <cellStyle name="40% - Accent2 2 2 3 2 2 7" xfId="16501"/>
    <cellStyle name="40% - Accent2 2 2 3 2 2 7 2" xfId="38440"/>
    <cellStyle name="40% - Accent2 2 2 3 2 2 8" xfId="22283"/>
    <cellStyle name="40% - Accent2 2 2 3 2 3" xfId="1033"/>
    <cellStyle name="40% - Accent2 2 2 3 2 3 2" xfId="2737"/>
    <cellStyle name="40% - Accent2 2 2 3 2 3 2 2" xfId="10223"/>
    <cellStyle name="40% - Accent2 2 2 3 2 3 2 2 2" xfId="16005"/>
    <cellStyle name="40% - Accent2 2 2 3 2 3 2 2 2 2" xfId="37945"/>
    <cellStyle name="40% - Accent2 2 2 3 2 3 2 2 3" xfId="21788"/>
    <cellStyle name="40% - Accent2 2 2 3 2 3 2 2 3 2" xfId="43727"/>
    <cellStyle name="40% - Accent2 2 2 3 2 3 2 2 4" xfId="32163"/>
    <cellStyle name="40% - Accent2 2 2 3 2 3 2 3" xfId="7332"/>
    <cellStyle name="40% - Accent2 2 2 3 2 3 2 3 2" xfId="29272"/>
    <cellStyle name="40% - Accent2 2 2 3 2 3 2 4" xfId="13114"/>
    <cellStyle name="40% - Accent2 2 2 3 2 3 2 4 2" xfId="35054"/>
    <cellStyle name="40% - Accent2 2 2 3 2 3 2 5" xfId="18897"/>
    <cellStyle name="40% - Accent2 2 2 3 2 3 2 5 2" xfId="40836"/>
    <cellStyle name="40% - Accent2 2 2 3 2 3 2 6" xfId="24679"/>
    <cellStyle name="40% - Accent2 2 2 3 2 3 3" xfId="5629"/>
    <cellStyle name="40% - Accent2 2 2 3 2 3 3 2" xfId="14303"/>
    <cellStyle name="40% - Accent2 2 2 3 2 3 3 2 2" xfId="36243"/>
    <cellStyle name="40% - Accent2 2 2 3 2 3 3 3" xfId="20086"/>
    <cellStyle name="40% - Accent2 2 2 3 2 3 3 3 2" xfId="42025"/>
    <cellStyle name="40% - Accent2 2 2 3 2 3 3 4" xfId="27570"/>
    <cellStyle name="40% - Accent2 2 2 3 2 3 4" xfId="8521"/>
    <cellStyle name="40% - Accent2 2 2 3 2 3 4 2" xfId="30461"/>
    <cellStyle name="40% - Accent2 2 2 3 2 3 5" xfId="4440"/>
    <cellStyle name="40% - Accent2 2 2 3 2 3 5 2" xfId="26381"/>
    <cellStyle name="40% - Accent2 2 2 3 2 3 6" xfId="11412"/>
    <cellStyle name="40% - Accent2 2 2 3 2 3 6 2" xfId="33352"/>
    <cellStyle name="40% - Accent2 2 2 3 2 3 7" xfId="17195"/>
    <cellStyle name="40% - Accent2 2 2 3 2 3 7 2" xfId="39134"/>
    <cellStyle name="40% - Accent2 2 2 3 2 3 8" xfId="22977"/>
    <cellStyle name="40% - Accent2 2 2 3 2 4" xfId="2042"/>
    <cellStyle name="40% - Accent2 2 2 3 2 4 2" xfId="6637"/>
    <cellStyle name="40% - Accent2 2 2 3 2 4 2 2" xfId="15310"/>
    <cellStyle name="40% - Accent2 2 2 3 2 4 2 2 2" xfId="37250"/>
    <cellStyle name="40% - Accent2 2 2 3 2 4 2 3" xfId="21093"/>
    <cellStyle name="40% - Accent2 2 2 3 2 4 2 3 2" xfId="43032"/>
    <cellStyle name="40% - Accent2 2 2 3 2 4 2 4" xfId="28577"/>
    <cellStyle name="40% - Accent2 2 2 3 2 4 3" xfId="9528"/>
    <cellStyle name="40% - Accent2 2 2 3 2 4 3 2" xfId="31468"/>
    <cellStyle name="40% - Accent2 2 2 3 2 4 4" xfId="3745"/>
    <cellStyle name="40% - Accent2 2 2 3 2 4 4 2" xfId="25686"/>
    <cellStyle name="40% - Accent2 2 2 3 2 4 5" xfId="12419"/>
    <cellStyle name="40% - Accent2 2 2 3 2 4 5 2" xfId="34359"/>
    <cellStyle name="40% - Accent2 2 2 3 2 4 6" xfId="18202"/>
    <cellStyle name="40% - Accent2 2 2 3 2 4 6 2" xfId="40141"/>
    <cellStyle name="40% - Accent2 2 2 3 2 4 7" xfId="23984"/>
    <cellStyle name="40% - Accent2 2 2 3 2 5" xfId="1507"/>
    <cellStyle name="40% - Accent2 2 2 3 2 5 2" xfId="8993"/>
    <cellStyle name="40% - Accent2 2 2 3 2 5 2 2" xfId="14775"/>
    <cellStyle name="40% - Accent2 2 2 3 2 5 2 2 2" xfId="36715"/>
    <cellStyle name="40% - Accent2 2 2 3 2 5 2 3" xfId="20558"/>
    <cellStyle name="40% - Accent2 2 2 3 2 5 2 3 2" xfId="42497"/>
    <cellStyle name="40% - Accent2 2 2 3 2 5 2 4" xfId="30933"/>
    <cellStyle name="40% - Accent2 2 2 3 2 5 3" xfId="6102"/>
    <cellStyle name="40% - Accent2 2 2 3 2 5 3 2" xfId="28042"/>
    <cellStyle name="40% - Accent2 2 2 3 2 5 4" xfId="11884"/>
    <cellStyle name="40% - Accent2 2 2 3 2 5 4 2" xfId="33824"/>
    <cellStyle name="40% - Accent2 2 2 3 2 5 5" xfId="17667"/>
    <cellStyle name="40% - Accent2 2 2 3 2 5 5 2" xfId="39606"/>
    <cellStyle name="40% - Accent2 2 2 3 2 5 6" xfId="23449"/>
    <cellStyle name="40% - Accent2 2 2 3 2 6" xfId="4934"/>
    <cellStyle name="40% - Accent2 2 2 3 2 6 2" xfId="13608"/>
    <cellStyle name="40% - Accent2 2 2 3 2 6 2 2" xfId="35548"/>
    <cellStyle name="40% - Accent2 2 2 3 2 6 3" xfId="19391"/>
    <cellStyle name="40% - Accent2 2 2 3 2 6 3 2" xfId="41330"/>
    <cellStyle name="40% - Accent2 2 2 3 2 6 4" xfId="26875"/>
    <cellStyle name="40% - Accent2 2 2 3 2 7" xfId="7826"/>
    <cellStyle name="40% - Accent2 2 2 3 2 7 2" xfId="29766"/>
    <cellStyle name="40% - Accent2 2 2 3 2 8" xfId="3210"/>
    <cellStyle name="40% - Accent2 2 2 3 2 8 2" xfId="25151"/>
    <cellStyle name="40% - Accent2 2 2 3 2 9" xfId="10717"/>
    <cellStyle name="40% - Accent2 2 2 3 2 9 2" xfId="32657"/>
    <cellStyle name="40% - Accent2 2 2 3 3" xfId="307"/>
    <cellStyle name="40% - Accent2 2 2 3 3 2" xfId="2044"/>
    <cellStyle name="40% - Accent2 2 2 3 3 2 2" xfId="9530"/>
    <cellStyle name="40% - Accent2 2 2 3 3 2 2 2" xfId="15312"/>
    <cellStyle name="40% - Accent2 2 2 3 3 2 2 2 2" xfId="37252"/>
    <cellStyle name="40% - Accent2 2 2 3 3 2 2 3" xfId="21095"/>
    <cellStyle name="40% - Accent2 2 2 3 3 2 2 3 2" xfId="43034"/>
    <cellStyle name="40% - Accent2 2 2 3 3 2 2 4" xfId="31470"/>
    <cellStyle name="40% - Accent2 2 2 3 3 2 3" xfId="6639"/>
    <cellStyle name="40% - Accent2 2 2 3 3 2 3 2" xfId="28579"/>
    <cellStyle name="40% - Accent2 2 2 3 3 2 4" xfId="12421"/>
    <cellStyle name="40% - Accent2 2 2 3 3 2 4 2" xfId="34361"/>
    <cellStyle name="40% - Accent2 2 2 3 3 2 5" xfId="18204"/>
    <cellStyle name="40% - Accent2 2 2 3 3 2 5 2" xfId="40143"/>
    <cellStyle name="40% - Accent2 2 2 3 3 2 6" xfId="23986"/>
    <cellStyle name="40% - Accent2 2 2 3 3 3" xfId="4936"/>
    <cellStyle name="40% - Accent2 2 2 3 3 3 2" xfId="13610"/>
    <cellStyle name="40% - Accent2 2 2 3 3 3 2 2" xfId="35550"/>
    <cellStyle name="40% - Accent2 2 2 3 3 3 3" xfId="19393"/>
    <cellStyle name="40% - Accent2 2 2 3 3 3 3 2" xfId="41332"/>
    <cellStyle name="40% - Accent2 2 2 3 3 3 4" xfId="26877"/>
    <cellStyle name="40% - Accent2 2 2 3 3 4" xfId="7828"/>
    <cellStyle name="40% - Accent2 2 2 3 3 4 2" xfId="29768"/>
    <cellStyle name="40% - Accent2 2 2 3 3 5" xfId="3747"/>
    <cellStyle name="40% - Accent2 2 2 3 3 5 2" xfId="25688"/>
    <cellStyle name="40% - Accent2 2 2 3 3 6" xfId="10719"/>
    <cellStyle name="40% - Accent2 2 2 3 3 6 2" xfId="32659"/>
    <cellStyle name="40% - Accent2 2 2 3 3 7" xfId="16502"/>
    <cellStyle name="40% - Accent2 2 2 3 3 7 2" xfId="38441"/>
    <cellStyle name="40% - Accent2 2 2 3 3 8" xfId="22284"/>
    <cellStyle name="40% - Accent2 2 2 3 4" xfId="1032"/>
    <cellStyle name="40% - Accent2 2 2 3 4 2" xfId="2736"/>
    <cellStyle name="40% - Accent2 2 2 3 4 2 2" xfId="10222"/>
    <cellStyle name="40% - Accent2 2 2 3 4 2 2 2" xfId="16004"/>
    <cellStyle name="40% - Accent2 2 2 3 4 2 2 2 2" xfId="37944"/>
    <cellStyle name="40% - Accent2 2 2 3 4 2 2 3" xfId="21787"/>
    <cellStyle name="40% - Accent2 2 2 3 4 2 2 3 2" xfId="43726"/>
    <cellStyle name="40% - Accent2 2 2 3 4 2 2 4" xfId="32162"/>
    <cellStyle name="40% - Accent2 2 2 3 4 2 3" xfId="7331"/>
    <cellStyle name="40% - Accent2 2 2 3 4 2 3 2" xfId="29271"/>
    <cellStyle name="40% - Accent2 2 2 3 4 2 4" xfId="13113"/>
    <cellStyle name="40% - Accent2 2 2 3 4 2 4 2" xfId="35053"/>
    <cellStyle name="40% - Accent2 2 2 3 4 2 5" xfId="18896"/>
    <cellStyle name="40% - Accent2 2 2 3 4 2 5 2" xfId="40835"/>
    <cellStyle name="40% - Accent2 2 2 3 4 2 6" xfId="24678"/>
    <cellStyle name="40% - Accent2 2 2 3 4 3" xfId="5628"/>
    <cellStyle name="40% - Accent2 2 2 3 4 3 2" xfId="14302"/>
    <cellStyle name="40% - Accent2 2 2 3 4 3 2 2" xfId="36242"/>
    <cellStyle name="40% - Accent2 2 2 3 4 3 3" xfId="20085"/>
    <cellStyle name="40% - Accent2 2 2 3 4 3 3 2" xfId="42024"/>
    <cellStyle name="40% - Accent2 2 2 3 4 3 4" xfId="27569"/>
    <cellStyle name="40% - Accent2 2 2 3 4 4" xfId="8520"/>
    <cellStyle name="40% - Accent2 2 2 3 4 4 2" xfId="30460"/>
    <cellStyle name="40% - Accent2 2 2 3 4 5" xfId="4439"/>
    <cellStyle name="40% - Accent2 2 2 3 4 5 2" xfId="26380"/>
    <cellStyle name="40% - Accent2 2 2 3 4 6" xfId="11411"/>
    <cellStyle name="40% - Accent2 2 2 3 4 6 2" xfId="33351"/>
    <cellStyle name="40% - Accent2 2 2 3 4 7" xfId="17194"/>
    <cellStyle name="40% - Accent2 2 2 3 4 7 2" xfId="39133"/>
    <cellStyle name="40% - Accent2 2 2 3 4 8" xfId="22976"/>
    <cellStyle name="40% - Accent2 2 2 3 5" xfId="2041"/>
    <cellStyle name="40% - Accent2 2 2 3 5 2" xfId="6636"/>
    <cellStyle name="40% - Accent2 2 2 3 5 2 2" xfId="15309"/>
    <cellStyle name="40% - Accent2 2 2 3 5 2 2 2" xfId="37249"/>
    <cellStyle name="40% - Accent2 2 2 3 5 2 3" xfId="21092"/>
    <cellStyle name="40% - Accent2 2 2 3 5 2 3 2" xfId="43031"/>
    <cellStyle name="40% - Accent2 2 2 3 5 2 4" xfId="28576"/>
    <cellStyle name="40% - Accent2 2 2 3 5 3" xfId="9527"/>
    <cellStyle name="40% - Accent2 2 2 3 5 3 2" xfId="31467"/>
    <cellStyle name="40% - Accent2 2 2 3 5 4" xfId="3744"/>
    <cellStyle name="40% - Accent2 2 2 3 5 4 2" xfId="25685"/>
    <cellStyle name="40% - Accent2 2 2 3 5 5" xfId="12418"/>
    <cellStyle name="40% - Accent2 2 2 3 5 5 2" xfId="34358"/>
    <cellStyle name="40% - Accent2 2 2 3 5 6" xfId="18201"/>
    <cellStyle name="40% - Accent2 2 2 3 5 6 2" xfId="40140"/>
    <cellStyle name="40% - Accent2 2 2 3 5 7" xfId="23983"/>
    <cellStyle name="40% - Accent2 2 2 3 6" xfId="1506"/>
    <cellStyle name="40% - Accent2 2 2 3 6 2" xfId="8992"/>
    <cellStyle name="40% - Accent2 2 2 3 6 2 2" xfId="14774"/>
    <cellStyle name="40% - Accent2 2 2 3 6 2 2 2" xfId="36714"/>
    <cellStyle name="40% - Accent2 2 2 3 6 2 3" xfId="20557"/>
    <cellStyle name="40% - Accent2 2 2 3 6 2 3 2" xfId="42496"/>
    <cellStyle name="40% - Accent2 2 2 3 6 2 4" xfId="30932"/>
    <cellStyle name="40% - Accent2 2 2 3 6 3" xfId="6101"/>
    <cellStyle name="40% - Accent2 2 2 3 6 3 2" xfId="28041"/>
    <cellStyle name="40% - Accent2 2 2 3 6 4" xfId="11883"/>
    <cellStyle name="40% - Accent2 2 2 3 6 4 2" xfId="33823"/>
    <cellStyle name="40% - Accent2 2 2 3 6 5" xfId="17666"/>
    <cellStyle name="40% - Accent2 2 2 3 6 5 2" xfId="39605"/>
    <cellStyle name="40% - Accent2 2 2 3 6 6" xfId="23448"/>
    <cellStyle name="40% - Accent2 2 2 3 7" xfId="4933"/>
    <cellStyle name="40% - Accent2 2 2 3 7 2" xfId="13607"/>
    <cellStyle name="40% - Accent2 2 2 3 7 2 2" xfId="35547"/>
    <cellStyle name="40% - Accent2 2 2 3 7 3" xfId="19390"/>
    <cellStyle name="40% - Accent2 2 2 3 7 3 2" xfId="41329"/>
    <cellStyle name="40% - Accent2 2 2 3 7 4" xfId="26874"/>
    <cellStyle name="40% - Accent2 2 2 3 8" xfId="7825"/>
    <cellStyle name="40% - Accent2 2 2 3 8 2" xfId="29765"/>
    <cellStyle name="40% - Accent2 2 2 3 9" xfId="3209"/>
    <cellStyle name="40% - Accent2 2 2 3 9 2" xfId="25150"/>
    <cellStyle name="40% - Accent2 2 2 4" xfId="308"/>
    <cellStyle name="40% - Accent2 2 2 4 10" xfId="16503"/>
    <cellStyle name="40% - Accent2 2 2 4 10 2" xfId="38442"/>
    <cellStyle name="40% - Accent2 2 2 4 11" xfId="22285"/>
    <cellStyle name="40% - Accent2 2 2 4 2" xfId="309"/>
    <cellStyle name="40% - Accent2 2 2 4 2 2" xfId="2046"/>
    <cellStyle name="40% - Accent2 2 2 4 2 2 2" xfId="9532"/>
    <cellStyle name="40% - Accent2 2 2 4 2 2 2 2" xfId="15314"/>
    <cellStyle name="40% - Accent2 2 2 4 2 2 2 2 2" xfId="37254"/>
    <cellStyle name="40% - Accent2 2 2 4 2 2 2 3" xfId="21097"/>
    <cellStyle name="40% - Accent2 2 2 4 2 2 2 3 2" xfId="43036"/>
    <cellStyle name="40% - Accent2 2 2 4 2 2 2 4" xfId="31472"/>
    <cellStyle name="40% - Accent2 2 2 4 2 2 3" xfId="6641"/>
    <cellStyle name="40% - Accent2 2 2 4 2 2 3 2" xfId="28581"/>
    <cellStyle name="40% - Accent2 2 2 4 2 2 4" xfId="12423"/>
    <cellStyle name="40% - Accent2 2 2 4 2 2 4 2" xfId="34363"/>
    <cellStyle name="40% - Accent2 2 2 4 2 2 5" xfId="18206"/>
    <cellStyle name="40% - Accent2 2 2 4 2 2 5 2" xfId="40145"/>
    <cellStyle name="40% - Accent2 2 2 4 2 2 6" xfId="23988"/>
    <cellStyle name="40% - Accent2 2 2 4 2 3" xfId="4938"/>
    <cellStyle name="40% - Accent2 2 2 4 2 3 2" xfId="13612"/>
    <cellStyle name="40% - Accent2 2 2 4 2 3 2 2" xfId="35552"/>
    <cellStyle name="40% - Accent2 2 2 4 2 3 3" xfId="19395"/>
    <cellStyle name="40% - Accent2 2 2 4 2 3 3 2" xfId="41334"/>
    <cellStyle name="40% - Accent2 2 2 4 2 3 4" xfId="26879"/>
    <cellStyle name="40% - Accent2 2 2 4 2 4" xfId="7830"/>
    <cellStyle name="40% - Accent2 2 2 4 2 4 2" xfId="29770"/>
    <cellStyle name="40% - Accent2 2 2 4 2 5" xfId="3749"/>
    <cellStyle name="40% - Accent2 2 2 4 2 5 2" xfId="25690"/>
    <cellStyle name="40% - Accent2 2 2 4 2 6" xfId="10721"/>
    <cellStyle name="40% - Accent2 2 2 4 2 6 2" xfId="32661"/>
    <cellStyle name="40% - Accent2 2 2 4 2 7" xfId="16504"/>
    <cellStyle name="40% - Accent2 2 2 4 2 7 2" xfId="38443"/>
    <cellStyle name="40% - Accent2 2 2 4 2 8" xfId="22286"/>
    <cellStyle name="40% - Accent2 2 2 4 3" xfId="1034"/>
    <cellStyle name="40% - Accent2 2 2 4 3 2" xfId="2738"/>
    <cellStyle name="40% - Accent2 2 2 4 3 2 2" xfId="10224"/>
    <cellStyle name="40% - Accent2 2 2 4 3 2 2 2" xfId="16006"/>
    <cellStyle name="40% - Accent2 2 2 4 3 2 2 2 2" xfId="37946"/>
    <cellStyle name="40% - Accent2 2 2 4 3 2 2 3" xfId="21789"/>
    <cellStyle name="40% - Accent2 2 2 4 3 2 2 3 2" xfId="43728"/>
    <cellStyle name="40% - Accent2 2 2 4 3 2 2 4" xfId="32164"/>
    <cellStyle name="40% - Accent2 2 2 4 3 2 3" xfId="7333"/>
    <cellStyle name="40% - Accent2 2 2 4 3 2 3 2" xfId="29273"/>
    <cellStyle name="40% - Accent2 2 2 4 3 2 4" xfId="13115"/>
    <cellStyle name="40% - Accent2 2 2 4 3 2 4 2" xfId="35055"/>
    <cellStyle name="40% - Accent2 2 2 4 3 2 5" xfId="18898"/>
    <cellStyle name="40% - Accent2 2 2 4 3 2 5 2" xfId="40837"/>
    <cellStyle name="40% - Accent2 2 2 4 3 2 6" xfId="24680"/>
    <cellStyle name="40% - Accent2 2 2 4 3 3" xfId="5630"/>
    <cellStyle name="40% - Accent2 2 2 4 3 3 2" xfId="14304"/>
    <cellStyle name="40% - Accent2 2 2 4 3 3 2 2" xfId="36244"/>
    <cellStyle name="40% - Accent2 2 2 4 3 3 3" xfId="20087"/>
    <cellStyle name="40% - Accent2 2 2 4 3 3 3 2" xfId="42026"/>
    <cellStyle name="40% - Accent2 2 2 4 3 3 4" xfId="27571"/>
    <cellStyle name="40% - Accent2 2 2 4 3 4" xfId="8522"/>
    <cellStyle name="40% - Accent2 2 2 4 3 4 2" xfId="30462"/>
    <cellStyle name="40% - Accent2 2 2 4 3 5" xfId="4441"/>
    <cellStyle name="40% - Accent2 2 2 4 3 5 2" xfId="26382"/>
    <cellStyle name="40% - Accent2 2 2 4 3 6" xfId="11413"/>
    <cellStyle name="40% - Accent2 2 2 4 3 6 2" xfId="33353"/>
    <cellStyle name="40% - Accent2 2 2 4 3 7" xfId="17196"/>
    <cellStyle name="40% - Accent2 2 2 4 3 7 2" xfId="39135"/>
    <cellStyle name="40% - Accent2 2 2 4 3 8" xfId="22978"/>
    <cellStyle name="40% - Accent2 2 2 4 4" xfId="2045"/>
    <cellStyle name="40% - Accent2 2 2 4 4 2" xfId="6640"/>
    <cellStyle name="40% - Accent2 2 2 4 4 2 2" xfId="15313"/>
    <cellStyle name="40% - Accent2 2 2 4 4 2 2 2" xfId="37253"/>
    <cellStyle name="40% - Accent2 2 2 4 4 2 3" xfId="21096"/>
    <cellStyle name="40% - Accent2 2 2 4 4 2 3 2" xfId="43035"/>
    <cellStyle name="40% - Accent2 2 2 4 4 2 4" xfId="28580"/>
    <cellStyle name="40% - Accent2 2 2 4 4 3" xfId="9531"/>
    <cellStyle name="40% - Accent2 2 2 4 4 3 2" xfId="31471"/>
    <cellStyle name="40% - Accent2 2 2 4 4 4" xfId="3748"/>
    <cellStyle name="40% - Accent2 2 2 4 4 4 2" xfId="25689"/>
    <cellStyle name="40% - Accent2 2 2 4 4 5" xfId="12422"/>
    <cellStyle name="40% - Accent2 2 2 4 4 5 2" xfId="34362"/>
    <cellStyle name="40% - Accent2 2 2 4 4 6" xfId="18205"/>
    <cellStyle name="40% - Accent2 2 2 4 4 6 2" xfId="40144"/>
    <cellStyle name="40% - Accent2 2 2 4 4 7" xfId="23987"/>
    <cellStyle name="40% - Accent2 2 2 4 5" xfId="1508"/>
    <cellStyle name="40% - Accent2 2 2 4 5 2" xfId="8994"/>
    <cellStyle name="40% - Accent2 2 2 4 5 2 2" xfId="14776"/>
    <cellStyle name="40% - Accent2 2 2 4 5 2 2 2" xfId="36716"/>
    <cellStyle name="40% - Accent2 2 2 4 5 2 3" xfId="20559"/>
    <cellStyle name="40% - Accent2 2 2 4 5 2 3 2" xfId="42498"/>
    <cellStyle name="40% - Accent2 2 2 4 5 2 4" xfId="30934"/>
    <cellStyle name="40% - Accent2 2 2 4 5 3" xfId="6103"/>
    <cellStyle name="40% - Accent2 2 2 4 5 3 2" xfId="28043"/>
    <cellStyle name="40% - Accent2 2 2 4 5 4" xfId="11885"/>
    <cellStyle name="40% - Accent2 2 2 4 5 4 2" xfId="33825"/>
    <cellStyle name="40% - Accent2 2 2 4 5 5" xfId="17668"/>
    <cellStyle name="40% - Accent2 2 2 4 5 5 2" xfId="39607"/>
    <cellStyle name="40% - Accent2 2 2 4 5 6" xfId="23450"/>
    <cellStyle name="40% - Accent2 2 2 4 6" xfId="4937"/>
    <cellStyle name="40% - Accent2 2 2 4 6 2" xfId="13611"/>
    <cellStyle name="40% - Accent2 2 2 4 6 2 2" xfId="35551"/>
    <cellStyle name="40% - Accent2 2 2 4 6 3" xfId="19394"/>
    <cellStyle name="40% - Accent2 2 2 4 6 3 2" xfId="41333"/>
    <cellStyle name="40% - Accent2 2 2 4 6 4" xfId="26878"/>
    <cellStyle name="40% - Accent2 2 2 4 7" xfId="7829"/>
    <cellStyle name="40% - Accent2 2 2 4 7 2" xfId="29769"/>
    <cellStyle name="40% - Accent2 2 2 4 8" xfId="3211"/>
    <cellStyle name="40% - Accent2 2 2 4 8 2" xfId="25152"/>
    <cellStyle name="40% - Accent2 2 2 4 9" xfId="10720"/>
    <cellStyle name="40% - Accent2 2 2 4 9 2" xfId="32660"/>
    <cellStyle name="40% - Accent2 2 2 5" xfId="310"/>
    <cellStyle name="40% - Accent2 2 2 5 10" xfId="16505"/>
    <cellStyle name="40% - Accent2 2 2 5 10 2" xfId="38444"/>
    <cellStyle name="40% - Accent2 2 2 5 11" xfId="22287"/>
    <cellStyle name="40% - Accent2 2 2 5 2" xfId="311"/>
    <cellStyle name="40% - Accent2 2 2 5 2 2" xfId="2048"/>
    <cellStyle name="40% - Accent2 2 2 5 2 2 2" xfId="9534"/>
    <cellStyle name="40% - Accent2 2 2 5 2 2 2 2" xfId="15316"/>
    <cellStyle name="40% - Accent2 2 2 5 2 2 2 2 2" xfId="37256"/>
    <cellStyle name="40% - Accent2 2 2 5 2 2 2 3" xfId="21099"/>
    <cellStyle name="40% - Accent2 2 2 5 2 2 2 3 2" xfId="43038"/>
    <cellStyle name="40% - Accent2 2 2 5 2 2 2 4" xfId="31474"/>
    <cellStyle name="40% - Accent2 2 2 5 2 2 3" xfId="6643"/>
    <cellStyle name="40% - Accent2 2 2 5 2 2 3 2" xfId="28583"/>
    <cellStyle name="40% - Accent2 2 2 5 2 2 4" xfId="12425"/>
    <cellStyle name="40% - Accent2 2 2 5 2 2 4 2" xfId="34365"/>
    <cellStyle name="40% - Accent2 2 2 5 2 2 5" xfId="18208"/>
    <cellStyle name="40% - Accent2 2 2 5 2 2 5 2" xfId="40147"/>
    <cellStyle name="40% - Accent2 2 2 5 2 2 6" xfId="23990"/>
    <cellStyle name="40% - Accent2 2 2 5 2 3" xfId="4940"/>
    <cellStyle name="40% - Accent2 2 2 5 2 3 2" xfId="13614"/>
    <cellStyle name="40% - Accent2 2 2 5 2 3 2 2" xfId="35554"/>
    <cellStyle name="40% - Accent2 2 2 5 2 3 3" xfId="19397"/>
    <cellStyle name="40% - Accent2 2 2 5 2 3 3 2" xfId="41336"/>
    <cellStyle name="40% - Accent2 2 2 5 2 3 4" xfId="26881"/>
    <cellStyle name="40% - Accent2 2 2 5 2 4" xfId="7832"/>
    <cellStyle name="40% - Accent2 2 2 5 2 4 2" xfId="29772"/>
    <cellStyle name="40% - Accent2 2 2 5 2 5" xfId="3751"/>
    <cellStyle name="40% - Accent2 2 2 5 2 5 2" xfId="25692"/>
    <cellStyle name="40% - Accent2 2 2 5 2 6" xfId="10723"/>
    <cellStyle name="40% - Accent2 2 2 5 2 6 2" xfId="32663"/>
    <cellStyle name="40% - Accent2 2 2 5 2 7" xfId="16506"/>
    <cellStyle name="40% - Accent2 2 2 5 2 7 2" xfId="38445"/>
    <cellStyle name="40% - Accent2 2 2 5 2 8" xfId="22288"/>
    <cellStyle name="40% - Accent2 2 2 5 3" xfId="1035"/>
    <cellStyle name="40% - Accent2 2 2 5 3 2" xfId="2739"/>
    <cellStyle name="40% - Accent2 2 2 5 3 2 2" xfId="10225"/>
    <cellStyle name="40% - Accent2 2 2 5 3 2 2 2" xfId="16007"/>
    <cellStyle name="40% - Accent2 2 2 5 3 2 2 2 2" xfId="37947"/>
    <cellStyle name="40% - Accent2 2 2 5 3 2 2 3" xfId="21790"/>
    <cellStyle name="40% - Accent2 2 2 5 3 2 2 3 2" xfId="43729"/>
    <cellStyle name="40% - Accent2 2 2 5 3 2 2 4" xfId="32165"/>
    <cellStyle name="40% - Accent2 2 2 5 3 2 3" xfId="7334"/>
    <cellStyle name="40% - Accent2 2 2 5 3 2 3 2" xfId="29274"/>
    <cellStyle name="40% - Accent2 2 2 5 3 2 4" xfId="13116"/>
    <cellStyle name="40% - Accent2 2 2 5 3 2 4 2" xfId="35056"/>
    <cellStyle name="40% - Accent2 2 2 5 3 2 5" xfId="18899"/>
    <cellStyle name="40% - Accent2 2 2 5 3 2 5 2" xfId="40838"/>
    <cellStyle name="40% - Accent2 2 2 5 3 2 6" xfId="24681"/>
    <cellStyle name="40% - Accent2 2 2 5 3 3" xfId="5631"/>
    <cellStyle name="40% - Accent2 2 2 5 3 3 2" xfId="14305"/>
    <cellStyle name="40% - Accent2 2 2 5 3 3 2 2" xfId="36245"/>
    <cellStyle name="40% - Accent2 2 2 5 3 3 3" xfId="20088"/>
    <cellStyle name="40% - Accent2 2 2 5 3 3 3 2" xfId="42027"/>
    <cellStyle name="40% - Accent2 2 2 5 3 3 4" xfId="27572"/>
    <cellStyle name="40% - Accent2 2 2 5 3 4" xfId="8523"/>
    <cellStyle name="40% - Accent2 2 2 5 3 4 2" xfId="30463"/>
    <cellStyle name="40% - Accent2 2 2 5 3 5" xfId="4442"/>
    <cellStyle name="40% - Accent2 2 2 5 3 5 2" xfId="26383"/>
    <cellStyle name="40% - Accent2 2 2 5 3 6" xfId="11414"/>
    <cellStyle name="40% - Accent2 2 2 5 3 6 2" xfId="33354"/>
    <cellStyle name="40% - Accent2 2 2 5 3 7" xfId="17197"/>
    <cellStyle name="40% - Accent2 2 2 5 3 7 2" xfId="39136"/>
    <cellStyle name="40% - Accent2 2 2 5 3 8" xfId="22979"/>
    <cellStyle name="40% - Accent2 2 2 5 4" xfId="2047"/>
    <cellStyle name="40% - Accent2 2 2 5 4 2" xfId="6642"/>
    <cellStyle name="40% - Accent2 2 2 5 4 2 2" xfId="15315"/>
    <cellStyle name="40% - Accent2 2 2 5 4 2 2 2" xfId="37255"/>
    <cellStyle name="40% - Accent2 2 2 5 4 2 3" xfId="21098"/>
    <cellStyle name="40% - Accent2 2 2 5 4 2 3 2" xfId="43037"/>
    <cellStyle name="40% - Accent2 2 2 5 4 2 4" xfId="28582"/>
    <cellStyle name="40% - Accent2 2 2 5 4 3" xfId="9533"/>
    <cellStyle name="40% - Accent2 2 2 5 4 3 2" xfId="31473"/>
    <cellStyle name="40% - Accent2 2 2 5 4 4" xfId="3750"/>
    <cellStyle name="40% - Accent2 2 2 5 4 4 2" xfId="25691"/>
    <cellStyle name="40% - Accent2 2 2 5 4 5" xfId="12424"/>
    <cellStyle name="40% - Accent2 2 2 5 4 5 2" xfId="34364"/>
    <cellStyle name="40% - Accent2 2 2 5 4 6" xfId="18207"/>
    <cellStyle name="40% - Accent2 2 2 5 4 6 2" xfId="40146"/>
    <cellStyle name="40% - Accent2 2 2 5 4 7" xfId="23989"/>
    <cellStyle name="40% - Accent2 2 2 5 5" xfId="1509"/>
    <cellStyle name="40% - Accent2 2 2 5 5 2" xfId="8995"/>
    <cellStyle name="40% - Accent2 2 2 5 5 2 2" xfId="14777"/>
    <cellStyle name="40% - Accent2 2 2 5 5 2 2 2" xfId="36717"/>
    <cellStyle name="40% - Accent2 2 2 5 5 2 3" xfId="20560"/>
    <cellStyle name="40% - Accent2 2 2 5 5 2 3 2" xfId="42499"/>
    <cellStyle name="40% - Accent2 2 2 5 5 2 4" xfId="30935"/>
    <cellStyle name="40% - Accent2 2 2 5 5 3" xfId="6104"/>
    <cellStyle name="40% - Accent2 2 2 5 5 3 2" xfId="28044"/>
    <cellStyle name="40% - Accent2 2 2 5 5 4" xfId="11886"/>
    <cellStyle name="40% - Accent2 2 2 5 5 4 2" xfId="33826"/>
    <cellStyle name="40% - Accent2 2 2 5 5 5" xfId="17669"/>
    <cellStyle name="40% - Accent2 2 2 5 5 5 2" xfId="39608"/>
    <cellStyle name="40% - Accent2 2 2 5 5 6" xfId="23451"/>
    <cellStyle name="40% - Accent2 2 2 5 6" xfId="4939"/>
    <cellStyle name="40% - Accent2 2 2 5 6 2" xfId="13613"/>
    <cellStyle name="40% - Accent2 2 2 5 6 2 2" xfId="35553"/>
    <cellStyle name="40% - Accent2 2 2 5 6 3" xfId="19396"/>
    <cellStyle name="40% - Accent2 2 2 5 6 3 2" xfId="41335"/>
    <cellStyle name="40% - Accent2 2 2 5 6 4" xfId="26880"/>
    <cellStyle name="40% - Accent2 2 2 5 7" xfId="7831"/>
    <cellStyle name="40% - Accent2 2 2 5 7 2" xfId="29771"/>
    <cellStyle name="40% - Accent2 2 2 5 8" xfId="3212"/>
    <cellStyle name="40% - Accent2 2 2 5 8 2" xfId="25153"/>
    <cellStyle name="40% - Accent2 2 2 5 9" xfId="10722"/>
    <cellStyle name="40% - Accent2 2 2 5 9 2" xfId="32662"/>
    <cellStyle name="40% - Accent2 2 2 6" xfId="312"/>
    <cellStyle name="40% - Accent2 2 2 6 2" xfId="2049"/>
    <cellStyle name="40% - Accent2 2 2 6 2 2" xfId="6644"/>
    <cellStyle name="40% - Accent2 2 2 6 2 2 2" xfId="15317"/>
    <cellStyle name="40% - Accent2 2 2 6 2 2 2 2" xfId="37257"/>
    <cellStyle name="40% - Accent2 2 2 6 2 2 3" xfId="21100"/>
    <cellStyle name="40% - Accent2 2 2 6 2 2 3 2" xfId="43039"/>
    <cellStyle name="40% - Accent2 2 2 6 2 2 4" xfId="28584"/>
    <cellStyle name="40% - Accent2 2 2 6 2 3" xfId="9535"/>
    <cellStyle name="40% - Accent2 2 2 6 2 3 2" xfId="31475"/>
    <cellStyle name="40% - Accent2 2 2 6 2 4" xfId="3752"/>
    <cellStyle name="40% - Accent2 2 2 6 2 4 2" xfId="25693"/>
    <cellStyle name="40% - Accent2 2 2 6 2 5" xfId="12426"/>
    <cellStyle name="40% - Accent2 2 2 6 2 5 2" xfId="34366"/>
    <cellStyle name="40% - Accent2 2 2 6 2 6" xfId="18209"/>
    <cellStyle name="40% - Accent2 2 2 6 2 6 2" xfId="40148"/>
    <cellStyle name="40% - Accent2 2 2 6 2 7" xfId="23991"/>
    <cellStyle name="40% - Accent2 2 2 6 3" xfId="1500"/>
    <cellStyle name="40% - Accent2 2 2 6 3 2" xfId="8986"/>
    <cellStyle name="40% - Accent2 2 2 6 3 2 2" xfId="14768"/>
    <cellStyle name="40% - Accent2 2 2 6 3 2 2 2" xfId="36708"/>
    <cellStyle name="40% - Accent2 2 2 6 3 2 3" xfId="20551"/>
    <cellStyle name="40% - Accent2 2 2 6 3 2 3 2" xfId="42490"/>
    <cellStyle name="40% - Accent2 2 2 6 3 2 4" xfId="30926"/>
    <cellStyle name="40% - Accent2 2 2 6 3 3" xfId="6095"/>
    <cellStyle name="40% - Accent2 2 2 6 3 3 2" xfId="28035"/>
    <cellStyle name="40% - Accent2 2 2 6 3 4" xfId="11877"/>
    <cellStyle name="40% - Accent2 2 2 6 3 4 2" xfId="33817"/>
    <cellStyle name="40% - Accent2 2 2 6 3 5" xfId="17660"/>
    <cellStyle name="40% - Accent2 2 2 6 3 5 2" xfId="39599"/>
    <cellStyle name="40% - Accent2 2 2 6 3 6" xfId="23442"/>
    <cellStyle name="40% - Accent2 2 2 6 4" xfId="4941"/>
    <cellStyle name="40% - Accent2 2 2 6 4 2" xfId="13615"/>
    <cellStyle name="40% - Accent2 2 2 6 4 2 2" xfId="35555"/>
    <cellStyle name="40% - Accent2 2 2 6 4 3" xfId="19398"/>
    <cellStyle name="40% - Accent2 2 2 6 4 3 2" xfId="41337"/>
    <cellStyle name="40% - Accent2 2 2 6 4 4" xfId="26882"/>
    <cellStyle name="40% - Accent2 2 2 6 5" xfId="7833"/>
    <cellStyle name="40% - Accent2 2 2 6 5 2" xfId="29773"/>
    <cellStyle name="40% - Accent2 2 2 6 6" xfId="3203"/>
    <cellStyle name="40% - Accent2 2 2 6 6 2" xfId="25144"/>
    <cellStyle name="40% - Accent2 2 2 6 7" xfId="10724"/>
    <cellStyle name="40% - Accent2 2 2 6 7 2" xfId="32664"/>
    <cellStyle name="40% - Accent2 2 2 6 8" xfId="16507"/>
    <cellStyle name="40% - Accent2 2 2 6 8 2" xfId="38446"/>
    <cellStyle name="40% - Accent2 2 2 6 9" xfId="22289"/>
    <cellStyle name="40% - Accent2 2 2 7" xfId="868"/>
    <cellStyle name="40% - Accent2 2 2 7 2" xfId="2574"/>
    <cellStyle name="40% - Accent2 2 2 7 2 2" xfId="10060"/>
    <cellStyle name="40% - Accent2 2 2 7 2 2 2" xfId="15842"/>
    <cellStyle name="40% - Accent2 2 2 7 2 2 2 2" xfId="37782"/>
    <cellStyle name="40% - Accent2 2 2 7 2 2 3" xfId="21625"/>
    <cellStyle name="40% - Accent2 2 2 7 2 2 3 2" xfId="43564"/>
    <cellStyle name="40% - Accent2 2 2 7 2 2 4" xfId="32000"/>
    <cellStyle name="40% - Accent2 2 2 7 2 3" xfId="7169"/>
    <cellStyle name="40% - Accent2 2 2 7 2 3 2" xfId="29109"/>
    <cellStyle name="40% - Accent2 2 2 7 2 4" xfId="12951"/>
    <cellStyle name="40% - Accent2 2 2 7 2 4 2" xfId="34891"/>
    <cellStyle name="40% - Accent2 2 2 7 2 5" xfId="18734"/>
    <cellStyle name="40% - Accent2 2 2 7 2 5 2" xfId="40673"/>
    <cellStyle name="40% - Accent2 2 2 7 2 6" xfId="24516"/>
    <cellStyle name="40% - Accent2 2 2 7 3" xfId="5466"/>
    <cellStyle name="40% - Accent2 2 2 7 3 2" xfId="14140"/>
    <cellStyle name="40% - Accent2 2 2 7 3 2 2" xfId="36080"/>
    <cellStyle name="40% - Accent2 2 2 7 3 3" xfId="19923"/>
    <cellStyle name="40% - Accent2 2 2 7 3 3 2" xfId="41862"/>
    <cellStyle name="40% - Accent2 2 2 7 3 4" xfId="27407"/>
    <cellStyle name="40% - Accent2 2 2 7 4" xfId="8358"/>
    <cellStyle name="40% - Accent2 2 2 7 4 2" xfId="30298"/>
    <cellStyle name="40% - Accent2 2 2 7 5" xfId="4277"/>
    <cellStyle name="40% - Accent2 2 2 7 5 2" xfId="26218"/>
    <cellStyle name="40% - Accent2 2 2 7 6" xfId="11249"/>
    <cellStyle name="40% - Accent2 2 2 7 6 2" xfId="33189"/>
    <cellStyle name="40% - Accent2 2 2 7 7" xfId="17032"/>
    <cellStyle name="40% - Accent2 2 2 7 7 2" xfId="38971"/>
    <cellStyle name="40% - Accent2 2 2 7 8" xfId="22814"/>
    <cellStyle name="40% - Accent2 2 2 8" xfId="2030"/>
    <cellStyle name="40% - Accent2 2 2 8 2" xfId="6625"/>
    <cellStyle name="40% - Accent2 2 2 8 2 2" xfId="15298"/>
    <cellStyle name="40% - Accent2 2 2 8 2 2 2" xfId="37238"/>
    <cellStyle name="40% - Accent2 2 2 8 2 3" xfId="21081"/>
    <cellStyle name="40% - Accent2 2 2 8 2 3 2" xfId="43020"/>
    <cellStyle name="40% - Accent2 2 2 8 2 4" xfId="28565"/>
    <cellStyle name="40% - Accent2 2 2 8 3" xfId="9516"/>
    <cellStyle name="40% - Accent2 2 2 8 3 2" xfId="31456"/>
    <cellStyle name="40% - Accent2 2 2 8 4" xfId="3733"/>
    <cellStyle name="40% - Accent2 2 2 8 4 2" xfId="25674"/>
    <cellStyle name="40% - Accent2 2 2 8 5" xfId="12407"/>
    <cellStyle name="40% - Accent2 2 2 8 5 2" xfId="34347"/>
    <cellStyle name="40% - Accent2 2 2 8 6" xfId="18190"/>
    <cellStyle name="40% - Accent2 2 2 8 6 2" xfId="40129"/>
    <cellStyle name="40% - Accent2 2 2 8 7" xfId="23972"/>
    <cellStyle name="40% - Accent2 2 2 9" xfId="1310"/>
    <cellStyle name="40% - Accent2 2 2 9 2" xfId="8796"/>
    <cellStyle name="40% - Accent2 2 2 9 2 2" xfId="14578"/>
    <cellStyle name="40% - Accent2 2 2 9 2 2 2" xfId="36518"/>
    <cellStyle name="40% - Accent2 2 2 9 2 3" xfId="20361"/>
    <cellStyle name="40% - Accent2 2 2 9 2 3 2" xfId="42300"/>
    <cellStyle name="40% - Accent2 2 2 9 2 4" xfId="30736"/>
    <cellStyle name="40% - Accent2 2 2 9 3" xfId="5905"/>
    <cellStyle name="40% - Accent2 2 2 9 3 2" xfId="27845"/>
    <cellStyle name="40% - Accent2 2 2 9 4" xfId="11687"/>
    <cellStyle name="40% - Accent2 2 2 9 4 2" xfId="33627"/>
    <cellStyle name="40% - Accent2 2 2 9 5" xfId="17470"/>
    <cellStyle name="40% - Accent2 2 2 9 5 2" xfId="39409"/>
    <cellStyle name="40% - Accent2 2 2 9 6" xfId="23252"/>
    <cellStyle name="40% - Accent2 2 3" xfId="313"/>
    <cellStyle name="40% - Accent2 2 3 10" xfId="7834"/>
    <cellStyle name="40% - Accent2 2 3 10 2" xfId="29774"/>
    <cellStyle name="40% - Accent2 2 3 11" xfId="3015"/>
    <cellStyle name="40% - Accent2 2 3 11 2" xfId="24956"/>
    <cellStyle name="40% - Accent2 2 3 12" xfId="10725"/>
    <cellStyle name="40% - Accent2 2 3 12 2" xfId="32665"/>
    <cellStyle name="40% - Accent2 2 3 13" xfId="16508"/>
    <cellStyle name="40% - Accent2 2 3 13 2" xfId="38447"/>
    <cellStyle name="40% - Accent2 2 3 14" xfId="22290"/>
    <cellStyle name="40% - Accent2 2 3 2" xfId="314"/>
    <cellStyle name="40% - Accent2 2 3 2 10" xfId="10726"/>
    <cellStyle name="40% - Accent2 2 3 2 10 2" xfId="32666"/>
    <cellStyle name="40% - Accent2 2 3 2 11" xfId="16509"/>
    <cellStyle name="40% - Accent2 2 3 2 11 2" xfId="38448"/>
    <cellStyle name="40% - Accent2 2 3 2 12" xfId="22291"/>
    <cellStyle name="40% - Accent2 2 3 2 2" xfId="315"/>
    <cellStyle name="40% - Accent2 2 3 2 2 10" xfId="16510"/>
    <cellStyle name="40% - Accent2 2 3 2 2 10 2" xfId="38449"/>
    <cellStyle name="40% - Accent2 2 3 2 2 11" xfId="22292"/>
    <cellStyle name="40% - Accent2 2 3 2 2 2" xfId="316"/>
    <cellStyle name="40% - Accent2 2 3 2 2 2 2" xfId="2053"/>
    <cellStyle name="40% - Accent2 2 3 2 2 2 2 2" xfId="9539"/>
    <cellStyle name="40% - Accent2 2 3 2 2 2 2 2 2" xfId="15321"/>
    <cellStyle name="40% - Accent2 2 3 2 2 2 2 2 2 2" xfId="37261"/>
    <cellStyle name="40% - Accent2 2 3 2 2 2 2 2 3" xfId="21104"/>
    <cellStyle name="40% - Accent2 2 3 2 2 2 2 2 3 2" xfId="43043"/>
    <cellStyle name="40% - Accent2 2 3 2 2 2 2 2 4" xfId="31479"/>
    <cellStyle name="40% - Accent2 2 3 2 2 2 2 3" xfId="6648"/>
    <cellStyle name="40% - Accent2 2 3 2 2 2 2 3 2" xfId="28588"/>
    <cellStyle name="40% - Accent2 2 3 2 2 2 2 4" xfId="12430"/>
    <cellStyle name="40% - Accent2 2 3 2 2 2 2 4 2" xfId="34370"/>
    <cellStyle name="40% - Accent2 2 3 2 2 2 2 5" xfId="18213"/>
    <cellStyle name="40% - Accent2 2 3 2 2 2 2 5 2" xfId="40152"/>
    <cellStyle name="40% - Accent2 2 3 2 2 2 2 6" xfId="23995"/>
    <cellStyle name="40% - Accent2 2 3 2 2 2 3" xfId="4945"/>
    <cellStyle name="40% - Accent2 2 3 2 2 2 3 2" xfId="13619"/>
    <cellStyle name="40% - Accent2 2 3 2 2 2 3 2 2" xfId="35559"/>
    <cellStyle name="40% - Accent2 2 3 2 2 2 3 3" xfId="19402"/>
    <cellStyle name="40% - Accent2 2 3 2 2 2 3 3 2" xfId="41341"/>
    <cellStyle name="40% - Accent2 2 3 2 2 2 3 4" xfId="26886"/>
    <cellStyle name="40% - Accent2 2 3 2 2 2 4" xfId="7837"/>
    <cellStyle name="40% - Accent2 2 3 2 2 2 4 2" xfId="29777"/>
    <cellStyle name="40% - Accent2 2 3 2 2 2 5" xfId="3756"/>
    <cellStyle name="40% - Accent2 2 3 2 2 2 5 2" xfId="25697"/>
    <cellStyle name="40% - Accent2 2 3 2 2 2 6" xfId="10728"/>
    <cellStyle name="40% - Accent2 2 3 2 2 2 6 2" xfId="32668"/>
    <cellStyle name="40% - Accent2 2 3 2 2 2 7" xfId="16511"/>
    <cellStyle name="40% - Accent2 2 3 2 2 2 7 2" xfId="38450"/>
    <cellStyle name="40% - Accent2 2 3 2 2 2 8" xfId="22293"/>
    <cellStyle name="40% - Accent2 2 3 2 2 3" xfId="1037"/>
    <cellStyle name="40% - Accent2 2 3 2 2 3 2" xfId="2741"/>
    <cellStyle name="40% - Accent2 2 3 2 2 3 2 2" xfId="10227"/>
    <cellStyle name="40% - Accent2 2 3 2 2 3 2 2 2" xfId="16009"/>
    <cellStyle name="40% - Accent2 2 3 2 2 3 2 2 2 2" xfId="37949"/>
    <cellStyle name="40% - Accent2 2 3 2 2 3 2 2 3" xfId="21792"/>
    <cellStyle name="40% - Accent2 2 3 2 2 3 2 2 3 2" xfId="43731"/>
    <cellStyle name="40% - Accent2 2 3 2 2 3 2 2 4" xfId="32167"/>
    <cellStyle name="40% - Accent2 2 3 2 2 3 2 3" xfId="7336"/>
    <cellStyle name="40% - Accent2 2 3 2 2 3 2 3 2" xfId="29276"/>
    <cellStyle name="40% - Accent2 2 3 2 2 3 2 4" xfId="13118"/>
    <cellStyle name="40% - Accent2 2 3 2 2 3 2 4 2" xfId="35058"/>
    <cellStyle name="40% - Accent2 2 3 2 2 3 2 5" xfId="18901"/>
    <cellStyle name="40% - Accent2 2 3 2 2 3 2 5 2" xfId="40840"/>
    <cellStyle name="40% - Accent2 2 3 2 2 3 2 6" xfId="24683"/>
    <cellStyle name="40% - Accent2 2 3 2 2 3 3" xfId="5633"/>
    <cellStyle name="40% - Accent2 2 3 2 2 3 3 2" xfId="14307"/>
    <cellStyle name="40% - Accent2 2 3 2 2 3 3 2 2" xfId="36247"/>
    <cellStyle name="40% - Accent2 2 3 2 2 3 3 3" xfId="20090"/>
    <cellStyle name="40% - Accent2 2 3 2 2 3 3 3 2" xfId="42029"/>
    <cellStyle name="40% - Accent2 2 3 2 2 3 3 4" xfId="27574"/>
    <cellStyle name="40% - Accent2 2 3 2 2 3 4" xfId="8525"/>
    <cellStyle name="40% - Accent2 2 3 2 2 3 4 2" xfId="30465"/>
    <cellStyle name="40% - Accent2 2 3 2 2 3 5" xfId="4444"/>
    <cellStyle name="40% - Accent2 2 3 2 2 3 5 2" xfId="26385"/>
    <cellStyle name="40% - Accent2 2 3 2 2 3 6" xfId="11416"/>
    <cellStyle name="40% - Accent2 2 3 2 2 3 6 2" xfId="33356"/>
    <cellStyle name="40% - Accent2 2 3 2 2 3 7" xfId="17199"/>
    <cellStyle name="40% - Accent2 2 3 2 2 3 7 2" xfId="39138"/>
    <cellStyle name="40% - Accent2 2 3 2 2 3 8" xfId="22981"/>
    <cellStyle name="40% - Accent2 2 3 2 2 4" xfId="2052"/>
    <cellStyle name="40% - Accent2 2 3 2 2 4 2" xfId="6647"/>
    <cellStyle name="40% - Accent2 2 3 2 2 4 2 2" xfId="15320"/>
    <cellStyle name="40% - Accent2 2 3 2 2 4 2 2 2" xfId="37260"/>
    <cellStyle name="40% - Accent2 2 3 2 2 4 2 3" xfId="21103"/>
    <cellStyle name="40% - Accent2 2 3 2 2 4 2 3 2" xfId="43042"/>
    <cellStyle name="40% - Accent2 2 3 2 2 4 2 4" xfId="28587"/>
    <cellStyle name="40% - Accent2 2 3 2 2 4 3" xfId="9538"/>
    <cellStyle name="40% - Accent2 2 3 2 2 4 3 2" xfId="31478"/>
    <cellStyle name="40% - Accent2 2 3 2 2 4 4" xfId="3755"/>
    <cellStyle name="40% - Accent2 2 3 2 2 4 4 2" xfId="25696"/>
    <cellStyle name="40% - Accent2 2 3 2 2 4 5" xfId="12429"/>
    <cellStyle name="40% - Accent2 2 3 2 2 4 5 2" xfId="34369"/>
    <cellStyle name="40% - Accent2 2 3 2 2 4 6" xfId="18212"/>
    <cellStyle name="40% - Accent2 2 3 2 2 4 6 2" xfId="40151"/>
    <cellStyle name="40% - Accent2 2 3 2 2 4 7" xfId="23994"/>
    <cellStyle name="40% - Accent2 2 3 2 2 5" xfId="1512"/>
    <cellStyle name="40% - Accent2 2 3 2 2 5 2" xfId="8998"/>
    <cellStyle name="40% - Accent2 2 3 2 2 5 2 2" xfId="14780"/>
    <cellStyle name="40% - Accent2 2 3 2 2 5 2 2 2" xfId="36720"/>
    <cellStyle name="40% - Accent2 2 3 2 2 5 2 3" xfId="20563"/>
    <cellStyle name="40% - Accent2 2 3 2 2 5 2 3 2" xfId="42502"/>
    <cellStyle name="40% - Accent2 2 3 2 2 5 2 4" xfId="30938"/>
    <cellStyle name="40% - Accent2 2 3 2 2 5 3" xfId="6107"/>
    <cellStyle name="40% - Accent2 2 3 2 2 5 3 2" xfId="28047"/>
    <cellStyle name="40% - Accent2 2 3 2 2 5 4" xfId="11889"/>
    <cellStyle name="40% - Accent2 2 3 2 2 5 4 2" xfId="33829"/>
    <cellStyle name="40% - Accent2 2 3 2 2 5 5" xfId="17672"/>
    <cellStyle name="40% - Accent2 2 3 2 2 5 5 2" xfId="39611"/>
    <cellStyle name="40% - Accent2 2 3 2 2 5 6" xfId="23454"/>
    <cellStyle name="40% - Accent2 2 3 2 2 6" xfId="4944"/>
    <cellStyle name="40% - Accent2 2 3 2 2 6 2" xfId="13618"/>
    <cellStyle name="40% - Accent2 2 3 2 2 6 2 2" xfId="35558"/>
    <cellStyle name="40% - Accent2 2 3 2 2 6 3" xfId="19401"/>
    <cellStyle name="40% - Accent2 2 3 2 2 6 3 2" xfId="41340"/>
    <cellStyle name="40% - Accent2 2 3 2 2 6 4" xfId="26885"/>
    <cellStyle name="40% - Accent2 2 3 2 2 7" xfId="7836"/>
    <cellStyle name="40% - Accent2 2 3 2 2 7 2" xfId="29776"/>
    <cellStyle name="40% - Accent2 2 3 2 2 8" xfId="3215"/>
    <cellStyle name="40% - Accent2 2 3 2 2 8 2" xfId="25156"/>
    <cellStyle name="40% - Accent2 2 3 2 2 9" xfId="10727"/>
    <cellStyle name="40% - Accent2 2 3 2 2 9 2" xfId="32667"/>
    <cellStyle name="40% - Accent2 2 3 2 3" xfId="317"/>
    <cellStyle name="40% - Accent2 2 3 2 3 2" xfId="2054"/>
    <cellStyle name="40% - Accent2 2 3 2 3 2 2" xfId="9540"/>
    <cellStyle name="40% - Accent2 2 3 2 3 2 2 2" xfId="15322"/>
    <cellStyle name="40% - Accent2 2 3 2 3 2 2 2 2" xfId="37262"/>
    <cellStyle name="40% - Accent2 2 3 2 3 2 2 3" xfId="21105"/>
    <cellStyle name="40% - Accent2 2 3 2 3 2 2 3 2" xfId="43044"/>
    <cellStyle name="40% - Accent2 2 3 2 3 2 2 4" xfId="31480"/>
    <cellStyle name="40% - Accent2 2 3 2 3 2 3" xfId="6649"/>
    <cellStyle name="40% - Accent2 2 3 2 3 2 3 2" xfId="28589"/>
    <cellStyle name="40% - Accent2 2 3 2 3 2 4" xfId="12431"/>
    <cellStyle name="40% - Accent2 2 3 2 3 2 4 2" xfId="34371"/>
    <cellStyle name="40% - Accent2 2 3 2 3 2 5" xfId="18214"/>
    <cellStyle name="40% - Accent2 2 3 2 3 2 5 2" xfId="40153"/>
    <cellStyle name="40% - Accent2 2 3 2 3 2 6" xfId="23996"/>
    <cellStyle name="40% - Accent2 2 3 2 3 3" xfId="4946"/>
    <cellStyle name="40% - Accent2 2 3 2 3 3 2" xfId="13620"/>
    <cellStyle name="40% - Accent2 2 3 2 3 3 2 2" xfId="35560"/>
    <cellStyle name="40% - Accent2 2 3 2 3 3 3" xfId="19403"/>
    <cellStyle name="40% - Accent2 2 3 2 3 3 3 2" xfId="41342"/>
    <cellStyle name="40% - Accent2 2 3 2 3 3 4" xfId="26887"/>
    <cellStyle name="40% - Accent2 2 3 2 3 4" xfId="7838"/>
    <cellStyle name="40% - Accent2 2 3 2 3 4 2" xfId="29778"/>
    <cellStyle name="40% - Accent2 2 3 2 3 5" xfId="3757"/>
    <cellStyle name="40% - Accent2 2 3 2 3 5 2" xfId="25698"/>
    <cellStyle name="40% - Accent2 2 3 2 3 6" xfId="10729"/>
    <cellStyle name="40% - Accent2 2 3 2 3 6 2" xfId="32669"/>
    <cellStyle name="40% - Accent2 2 3 2 3 7" xfId="16512"/>
    <cellStyle name="40% - Accent2 2 3 2 3 7 2" xfId="38451"/>
    <cellStyle name="40% - Accent2 2 3 2 3 8" xfId="22294"/>
    <cellStyle name="40% - Accent2 2 3 2 4" xfId="1036"/>
    <cellStyle name="40% - Accent2 2 3 2 4 2" xfId="2740"/>
    <cellStyle name="40% - Accent2 2 3 2 4 2 2" xfId="10226"/>
    <cellStyle name="40% - Accent2 2 3 2 4 2 2 2" xfId="16008"/>
    <cellStyle name="40% - Accent2 2 3 2 4 2 2 2 2" xfId="37948"/>
    <cellStyle name="40% - Accent2 2 3 2 4 2 2 3" xfId="21791"/>
    <cellStyle name="40% - Accent2 2 3 2 4 2 2 3 2" xfId="43730"/>
    <cellStyle name="40% - Accent2 2 3 2 4 2 2 4" xfId="32166"/>
    <cellStyle name="40% - Accent2 2 3 2 4 2 3" xfId="7335"/>
    <cellStyle name="40% - Accent2 2 3 2 4 2 3 2" xfId="29275"/>
    <cellStyle name="40% - Accent2 2 3 2 4 2 4" xfId="13117"/>
    <cellStyle name="40% - Accent2 2 3 2 4 2 4 2" xfId="35057"/>
    <cellStyle name="40% - Accent2 2 3 2 4 2 5" xfId="18900"/>
    <cellStyle name="40% - Accent2 2 3 2 4 2 5 2" xfId="40839"/>
    <cellStyle name="40% - Accent2 2 3 2 4 2 6" xfId="24682"/>
    <cellStyle name="40% - Accent2 2 3 2 4 3" xfId="5632"/>
    <cellStyle name="40% - Accent2 2 3 2 4 3 2" xfId="14306"/>
    <cellStyle name="40% - Accent2 2 3 2 4 3 2 2" xfId="36246"/>
    <cellStyle name="40% - Accent2 2 3 2 4 3 3" xfId="20089"/>
    <cellStyle name="40% - Accent2 2 3 2 4 3 3 2" xfId="42028"/>
    <cellStyle name="40% - Accent2 2 3 2 4 3 4" xfId="27573"/>
    <cellStyle name="40% - Accent2 2 3 2 4 4" xfId="8524"/>
    <cellStyle name="40% - Accent2 2 3 2 4 4 2" xfId="30464"/>
    <cellStyle name="40% - Accent2 2 3 2 4 5" xfId="4443"/>
    <cellStyle name="40% - Accent2 2 3 2 4 5 2" xfId="26384"/>
    <cellStyle name="40% - Accent2 2 3 2 4 6" xfId="11415"/>
    <cellStyle name="40% - Accent2 2 3 2 4 6 2" xfId="33355"/>
    <cellStyle name="40% - Accent2 2 3 2 4 7" xfId="17198"/>
    <cellStyle name="40% - Accent2 2 3 2 4 7 2" xfId="39137"/>
    <cellStyle name="40% - Accent2 2 3 2 4 8" xfId="22980"/>
    <cellStyle name="40% - Accent2 2 3 2 5" xfId="2051"/>
    <cellStyle name="40% - Accent2 2 3 2 5 2" xfId="6646"/>
    <cellStyle name="40% - Accent2 2 3 2 5 2 2" xfId="15319"/>
    <cellStyle name="40% - Accent2 2 3 2 5 2 2 2" xfId="37259"/>
    <cellStyle name="40% - Accent2 2 3 2 5 2 3" xfId="21102"/>
    <cellStyle name="40% - Accent2 2 3 2 5 2 3 2" xfId="43041"/>
    <cellStyle name="40% - Accent2 2 3 2 5 2 4" xfId="28586"/>
    <cellStyle name="40% - Accent2 2 3 2 5 3" xfId="9537"/>
    <cellStyle name="40% - Accent2 2 3 2 5 3 2" xfId="31477"/>
    <cellStyle name="40% - Accent2 2 3 2 5 4" xfId="3754"/>
    <cellStyle name="40% - Accent2 2 3 2 5 4 2" xfId="25695"/>
    <cellStyle name="40% - Accent2 2 3 2 5 5" xfId="12428"/>
    <cellStyle name="40% - Accent2 2 3 2 5 5 2" xfId="34368"/>
    <cellStyle name="40% - Accent2 2 3 2 5 6" xfId="18211"/>
    <cellStyle name="40% - Accent2 2 3 2 5 6 2" xfId="40150"/>
    <cellStyle name="40% - Accent2 2 3 2 5 7" xfId="23993"/>
    <cellStyle name="40% - Accent2 2 3 2 6" xfId="1511"/>
    <cellStyle name="40% - Accent2 2 3 2 6 2" xfId="8997"/>
    <cellStyle name="40% - Accent2 2 3 2 6 2 2" xfId="14779"/>
    <cellStyle name="40% - Accent2 2 3 2 6 2 2 2" xfId="36719"/>
    <cellStyle name="40% - Accent2 2 3 2 6 2 3" xfId="20562"/>
    <cellStyle name="40% - Accent2 2 3 2 6 2 3 2" xfId="42501"/>
    <cellStyle name="40% - Accent2 2 3 2 6 2 4" xfId="30937"/>
    <cellStyle name="40% - Accent2 2 3 2 6 3" xfId="6106"/>
    <cellStyle name="40% - Accent2 2 3 2 6 3 2" xfId="28046"/>
    <cellStyle name="40% - Accent2 2 3 2 6 4" xfId="11888"/>
    <cellStyle name="40% - Accent2 2 3 2 6 4 2" xfId="33828"/>
    <cellStyle name="40% - Accent2 2 3 2 6 5" xfId="17671"/>
    <cellStyle name="40% - Accent2 2 3 2 6 5 2" xfId="39610"/>
    <cellStyle name="40% - Accent2 2 3 2 6 6" xfId="23453"/>
    <cellStyle name="40% - Accent2 2 3 2 7" xfId="4943"/>
    <cellStyle name="40% - Accent2 2 3 2 7 2" xfId="13617"/>
    <cellStyle name="40% - Accent2 2 3 2 7 2 2" xfId="35557"/>
    <cellStyle name="40% - Accent2 2 3 2 7 3" xfId="19400"/>
    <cellStyle name="40% - Accent2 2 3 2 7 3 2" xfId="41339"/>
    <cellStyle name="40% - Accent2 2 3 2 7 4" xfId="26884"/>
    <cellStyle name="40% - Accent2 2 3 2 8" xfId="7835"/>
    <cellStyle name="40% - Accent2 2 3 2 8 2" xfId="29775"/>
    <cellStyle name="40% - Accent2 2 3 2 9" xfId="3214"/>
    <cellStyle name="40% - Accent2 2 3 2 9 2" xfId="25155"/>
    <cellStyle name="40% - Accent2 2 3 3" xfId="318"/>
    <cellStyle name="40% - Accent2 2 3 3 10" xfId="16513"/>
    <cellStyle name="40% - Accent2 2 3 3 10 2" xfId="38452"/>
    <cellStyle name="40% - Accent2 2 3 3 11" xfId="22295"/>
    <cellStyle name="40% - Accent2 2 3 3 2" xfId="319"/>
    <cellStyle name="40% - Accent2 2 3 3 2 2" xfId="2056"/>
    <cellStyle name="40% - Accent2 2 3 3 2 2 2" xfId="9542"/>
    <cellStyle name="40% - Accent2 2 3 3 2 2 2 2" xfId="15324"/>
    <cellStyle name="40% - Accent2 2 3 3 2 2 2 2 2" xfId="37264"/>
    <cellStyle name="40% - Accent2 2 3 3 2 2 2 3" xfId="21107"/>
    <cellStyle name="40% - Accent2 2 3 3 2 2 2 3 2" xfId="43046"/>
    <cellStyle name="40% - Accent2 2 3 3 2 2 2 4" xfId="31482"/>
    <cellStyle name="40% - Accent2 2 3 3 2 2 3" xfId="6651"/>
    <cellStyle name="40% - Accent2 2 3 3 2 2 3 2" xfId="28591"/>
    <cellStyle name="40% - Accent2 2 3 3 2 2 4" xfId="12433"/>
    <cellStyle name="40% - Accent2 2 3 3 2 2 4 2" xfId="34373"/>
    <cellStyle name="40% - Accent2 2 3 3 2 2 5" xfId="18216"/>
    <cellStyle name="40% - Accent2 2 3 3 2 2 5 2" xfId="40155"/>
    <cellStyle name="40% - Accent2 2 3 3 2 2 6" xfId="23998"/>
    <cellStyle name="40% - Accent2 2 3 3 2 3" xfId="4948"/>
    <cellStyle name="40% - Accent2 2 3 3 2 3 2" xfId="13622"/>
    <cellStyle name="40% - Accent2 2 3 3 2 3 2 2" xfId="35562"/>
    <cellStyle name="40% - Accent2 2 3 3 2 3 3" xfId="19405"/>
    <cellStyle name="40% - Accent2 2 3 3 2 3 3 2" xfId="41344"/>
    <cellStyle name="40% - Accent2 2 3 3 2 3 4" xfId="26889"/>
    <cellStyle name="40% - Accent2 2 3 3 2 4" xfId="7840"/>
    <cellStyle name="40% - Accent2 2 3 3 2 4 2" xfId="29780"/>
    <cellStyle name="40% - Accent2 2 3 3 2 5" xfId="3759"/>
    <cellStyle name="40% - Accent2 2 3 3 2 5 2" xfId="25700"/>
    <cellStyle name="40% - Accent2 2 3 3 2 6" xfId="10731"/>
    <cellStyle name="40% - Accent2 2 3 3 2 6 2" xfId="32671"/>
    <cellStyle name="40% - Accent2 2 3 3 2 7" xfId="16514"/>
    <cellStyle name="40% - Accent2 2 3 3 2 7 2" xfId="38453"/>
    <cellStyle name="40% - Accent2 2 3 3 2 8" xfId="22296"/>
    <cellStyle name="40% - Accent2 2 3 3 3" xfId="1038"/>
    <cellStyle name="40% - Accent2 2 3 3 3 2" xfId="2742"/>
    <cellStyle name="40% - Accent2 2 3 3 3 2 2" xfId="10228"/>
    <cellStyle name="40% - Accent2 2 3 3 3 2 2 2" xfId="16010"/>
    <cellStyle name="40% - Accent2 2 3 3 3 2 2 2 2" xfId="37950"/>
    <cellStyle name="40% - Accent2 2 3 3 3 2 2 3" xfId="21793"/>
    <cellStyle name="40% - Accent2 2 3 3 3 2 2 3 2" xfId="43732"/>
    <cellStyle name="40% - Accent2 2 3 3 3 2 2 4" xfId="32168"/>
    <cellStyle name="40% - Accent2 2 3 3 3 2 3" xfId="7337"/>
    <cellStyle name="40% - Accent2 2 3 3 3 2 3 2" xfId="29277"/>
    <cellStyle name="40% - Accent2 2 3 3 3 2 4" xfId="13119"/>
    <cellStyle name="40% - Accent2 2 3 3 3 2 4 2" xfId="35059"/>
    <cellStyle name="40% - Accent2 2 3 3 3 2 5" xfId="18902"/>
    <cellStyle name="40% - Accent2 2 3 3 3 2 5 2" xfId="40841"/>
    <cellStyle name="40% - Accent2 2 3 3 3 2 6" xfId="24684"/>
    <cellStyle name="40% - Accent2 2 3 3 3 3" xfId="5634"/>
    <cellStyle name="40% - Accent2 2 3 3 3 3 2" xfId="14308"/>
    <cellStyle name="40% - Accent2 2 3 3 3 3 2 2" xfId="36248"/>
    <cellStyle name="40% - Accent2 2 3 3 3 3 3" xfId="20091"/>
    <cellStyle name="40% - Accent2 2 3 3 3 3 3 2" xfId="42030"/>
    <cellStyle name="40% - Accent2 2 3 3 3 3 4" xfId="27575"/>
    <cellStyle name="40% - Accent2 2 3 3 3 4" xfId="8526"/>
    <cellStyle name="40% - Accent2 2 3 3 3 4 2" xfId="30466"/>
    <cellStyle name="40% - Accent2 2 3 3 3 5" xfId="4445"/>
    <cellStyle name="40% - Accent2 2 3 3 3 5 2" xfId="26386"/>
    <cellStyle name="40% - Accent2 2 3 3 3 6" xfId="11417"/>
    <cellStyle name="40% - Accent2 2 3 3 3 6 2" xfId="33357"/>
    <cellStyle name="40% - Accent2 2 3 3 3 7" xfId="17200"/>
    <cellStyle name="40% - Accent2 2 3 3 3 7 2" xfId="39139"/>
    <cellStyle name="40% - Accent2 2 3 3 3 8" xfId="22982"/>
    <cellStyle name="40% - Accent2 2 3 3 4" xfId="2055"/>
    <cellStyle name="40% - Accent2 2 3 3 4 2" xfId="6650"/>
    <cellStyle name="40% - Accent2 2 3 3 4 2 2" xfId="15323"/>
    <cellStyle name="40% - Accent2 2 3 3 4 2 2 2" xfId="37263"/>
    <cellStyle name="40% - Accent2 2 3 3 4 2 3" xfId="21106"/>
    <cellStyle name="40% - Accent2 2 3 3 4 2 3 2" xfId="43045"/>
    <cellStyle name="40% - Accent2 2 3 3 4 2 4" xfId="28590"/>
    <cellStyle name="40% - Accent2 2 3 3 4 3" xfId="9541"/>
    <cellStyle name="40% - Accent2 2 3 3 4 3 2" xfId="31481"/>
    <cellStyle name="40% - Accent2 2 3 3 4 4" xfId="3758"/>
    <cellStyle name="40% - Accent2 2 3 3 4 4 2" xfId="25699"/>
    <cellStyle name="40% - Accent2 2 3 3 4 5" xfId="12432"/>
    <cellStyle name="40% - Accent2 2 3 3 4 5 2" xfId="34372"/>
    <cellStyle name="40% - Accent2 2 3 3 4 6" xfId="18215"/>
    <cellStyle name="40% - Accent2 2 3 3 4 6 2" xfId="40154"/>
    <cellStyle name="40% - Accent2 2 3 3 4 7" xfId="23997"/>
    <cellStyle name="40% - Accent2 2 3 3 5" xfId="1513"/>
    <cellStyle name="40% - Accent2 2 3 3 5 2" xfId="8999"/>
    <cellStyle name="40% - Accent2 2 3 3 5 2 2" xfId="14781"/>
    <cellStyle name="40% - Accent2 2 3 3 5 2 2 2" xfId="36721"/>
    <cellStyle name="40% - Accent2 2 3 3 5 2 3" xfId="20564"/>
    <cellStyle name="40% - Accent2 2 3 3 5 2 3 2" xfId="42503"/>
    <cellStyle name="40% - Accent2 2 3 3 5 2 4" xfId="30939"/>
    <cellStyle name="40% - Accent2 2 3 3 5 3" xfId="6108"/>
    <cellStyle name="40% - Accent2 2 3 3 5 3 2" xfId="28048"/>
    <cellStyle name="40% - Accent2 2 3 3 5 4" xfId="11890"/>
    <cellStyle name="40% - Accent2 2 3 3 5 4 2" xfId="33830"/>
    <cellStyle name="40% - Accent2 2 3 3 5 5" xfId="17673"/>
    <cellStyle name="40% - Accent2 2 3 3 5 5 2" xfId="39612"/>
    <cellStyle name="40% - Accent2 2 3 3 5 6" xfId="23455"/>
    <cellStyle name="40% - Accent2 2 3 3 6" xfId="4947"/>
    <cellStyle name="40% - Accent2 2 3 3 6 2" xfId="13621"/>
    <cellStyle name="40% - Accent2 2 3 3 6 2 2" xfId="35561"/>
    <cellStyle name="40% - Accent2 2 3 3 6 3" xfId="19404"/>
    <cellStyle name="40% - Accent2 2 3 3 6 3 2" xfId="41343"/>
    <cellStyle name="40% - Accent2 2 3 3 6 4" xfId="26888"/>
    <cellStyle name="40% - Accent2 2 3 3 7" xfId="7839"/>
    <cellStyle name="40% - Accent2 2 3 3 7 2" xfId="29779"/>
    <cellStyle name="40% - Accent2 2 3 3 8" xfId="3216"/>
    <cellStyle name="40% - Accent2 2 3 3 8 2" xfId="25157"/>
    <cellStyle name="40% - Accent2 2 3 3 9" xfId="10730"/>
    <cellStyle name="40% - Accent2 2 3 3 9 2" xfId="32670"/>
    <cellStyle name="40% - Accent2 2 3 4" xfId="320"/>
    <cellStyle name="40% - Accent2 2 3 4 10" xfId="16515"/>
    <cellStyle name="40% - Accent2 2 3 4 10 2" xfId="38454"/>
    <cellStyle name="40% - Accent2 2 3 4 11" xfId="22297"/>
    <cellStyle name="40% - Accent2 2 3 4 2" xfId="321"/>
    <cellStyle name="40% - Accent2 2 3 4 2 2" xfId="2058"/>
    <cellStyle name="40% - Accent2 2 3 4 2 2 2" xfId="9544"/>
    <cellStyle name="40% - Accent2 2 3 4 2 2 2 2" xfId="15326"/>
    <cellStyle name="40% - Accent2 2 3 4 2 2 2 2 2" xfId="37266"/>
    <cellStyle name="40% - Accent2 2 3 4 2 2 2 3" xfId="21109"/>
    <cellStyle name="40% - Accent2 2 3 4 2 2 2 3 2" xfId="43048"/>
    <cellStyle name="40% - Accent2 2 3 4 2 2 2 4" xfId="31484"/>
    <cellStyle name="40% - Accent2 2 3 4 2 2 3" xfId="6653"/>
    <cellStyle name="40% - Accent2 2 3 4 2 2 3 2" xfId="28593"/>
    <cellStyle name="40% - Accent2 2 3 4 2 2 4" xfId="12435"/>
    <cellStyle name="40% - Accent2 2 3 4 2 2 4 2" xfId="34375"/>
    <cellStyle name="40% - Accent2 2 3 4 2 2 5" xfId="18218"/>
    <cellStyle name="40% - Accent2 2 3 4 2 2 5 2" xfId="40157"/>
    <cellStyle name="40% - Accent2 2 3 4 2 2 6" xfId="24000"/>
    <cellStyle name="40% - Accent2 2 3 4 2 3" xfId="4950"/>
    <cellStyle name="40% - Accent2 2 3 4 2 3 2" xfId="13624"/>
    <cellStyle name="40% - Accent2 2 3 4 2 3 2 2" xfId="35564"/>
    <cellStyle name="40% - Accent2 2 3 4 2 3 3" xfId="19407"/>
    <cellStyle name="40% - Accent2 2 3 4 2 3 3 2" xfId="41346"/>
    <cellStyle name="40% - Accent2 2 3 4 2 3 4" xfId="26891"/>
    <cellStyle name="40% - Accent2 2 3 4 2 4" xfId="7842"/>
    <cellStyle name="40% - Accent2 2 3 4 2 4 2" xfId="29782"/>
    <cellStyle name="40% - Accent2 2 3 4 2 5" xfId="3761"/>
    <cellStyle name="40% - Accent2 2 3 4 2 5 2" xfId="25702"/>
    <cellStyle name="40% - Accent2 2 3 4 2 6" xfId="10733"/>
    <cellStyle name="40% - Accent2 2 3 4 2 6 2" xfId="32673"/>
    <cellStyle name="40% - Accent2 2 3 4 2 7" xfId="16516"/>
    <cellStyle name="40% - Accent2 2 3 4 2 7 2" xfId="38455"/>
    <cellStyle name="40% - Accent2 2 3 4 2 8" xfId="22298"/>
    <cellStyle name="40% - Accent2 2 3 4 3" xfId="1039"/>
    <cellStyle name="40% - Accent2 2 3 4 3 2" xfId="2743"/>
    <cellStyle name="40% - Accent2 2 3 4 3 2 2" xfId="10229"/>
    <cellStyle name="40% - Accent2 2 3 4 3 2 2 2" xfId="16011"/>
    <cellStyle name="40% - Accent2 2 3 4 3 2 2 2 2" xfId="37951"/>
    <cellStyle name="40% - Accent2 2 3 4 3 2 2 3" xfId="21794"/>
    <cellStyle name="40% - Accent2 2 3 4 3 2 2 3 2" xfId="43733"/>
    <cellStyle name="40% - Accent2 2 3 4 3 2 2 4" xfId="32169"/>
    <cellStyle name="40% - Accent2 2 3 4 3 2 3" xfId="7338"/>
    <cellStyle name="40% - Accent2 2 3 4 3 2 3 2" xfId="29278"/>
    <cellStyle name="40% - Accent2 2 3 4 3 2 4" xfId="13120"/>
    <cellStyle name="40% - Accent2 2 3 4 3 2 4 2" xfId="35060"/>
    <cellStyle name="40% - Accent2 2 3 4 3 2 5" xfId="18903"/>
    <cellStyle name="40% - Accent2 2 3 4 3 2 5 2" xfId="40842"/>
    <cellStyle name="40% - Accent2 2 3 4 3 2 6" xfId="24685"/>
    <cellStyle name="40% - Accent2 2 3 4 3 3" xfId="5635"/>
    <cellStyle name="40% - Accent2 2 3 4 3 3 2" xfId="14309"/>
    <cellStyle name="40% - Accent2 2 3 4 3 3 2 2" xfId="36249"/>
    <cellStyle name="40% - Accent2 2 3 4 3 3 3" xfId="20092"/>
    <cellStyle name="40% - Accent2 2 3 4 3 3 3 2" xfId="42031"/>
    <cellStyle name="40% - Accent2 2 3 4 3 3 4" xfId="27576"/>
    <cellStyle name="40% - Accent2 2 3 4 3 4" xfId="8527"/>
    <cellStyle name="40% - Accent2 2 3 4 3 4 2" xfId="30467"/>
    <cellStyle name="40% - Accent2 2 3 4 3 5" xfId="4446"/>
    <cellStyle name="40% - Accent2 2 3 4 3 5 2" xfId="26387"/>
    <cellStyle name="40% - Accent2 2 3 4 3 6" xfId="11418"/>
    <cellStyle name="40% - Accent2 2 3 4 3 6 2" xfId="33358"/>
    <cellStyle name="40% - Accent2 2 3 4 3 7" xfId="17201"/>
    <cellStyle name="40% - Accent2 2 3 4 3 7 2" xfId="39140"/>
    <cellStyle name="40% - Accent2 2 3 4 3 8" xfId="22983"/>
    <cellStyle name="40% - Accent2 2 3 4 4" xfId="2057"/>
    <cellStyle name="40% - Accent2 2 3 4 4 2" xfId="6652"/>
    <cellStyle name="40% - Accent2 2 3 4 4 2 2" xfId="15325"/>
    <cellStyle name="40% - Accent2 2 3 4 4 2 2 2" xfId="37265"/>
    <cellStyle name="40% - Accent2 2 3 4 4 2 3" xfId="21108"/>
    <cellStyle name="40% - Accent2 2 3 4 4 2 3 2" xfId="43047"/>
    <cellStyle name="40% - Accent2 2 3 4 4 2 4" xfId="28592"/>
    <cellStyle name="40% - Accent2 2 3 4 4 3" xfId="9543"/>
    <cellStyle name="40% - Accent2 2 3 4 4 3 2" xfId="31483"/>
    <cellStyle name="40% - Accent2 2 3 4 4 4" xfId="3760"/>
    <cellStyle name="40% - Accent2 2 3 4 4 4 2" xfId="25701"/>
    <cellStyle name="40% - Accent2 2 3 4 4 5" xfId="12434"/>
    <cellStyle name="40% - Accent2 2 3 4 4 5 2" xfId="34374"/>
    <cellStyle name="40% - Accent2 2 3 4 4 6" xfId="18217"/>
    <cellStyle name="40% - Accent2 2 3 4 4 6 2" xfId="40156"/>
    <cellStyle name="40% - Accent2 2 3 4 4 7" xfId="23999"/>
    <cellStyle name="40% - Accent2 2 3 4 5" xfId="1514"/>
    <cellStyle name="40% - Accent2 2 3 4 5 2" xfId="9000"/>
    <cellStyle name="40% - Accent2 2 3 4 5 2 2" xfId="14782"/>
    <cellStyle name="40% - Accent2 2 3 4 5 2 2 2" xfId="36722"/>
    <cellStyle name="40% - Accent2 2 3 4 5 2 3" xfId="20565"/>
    <cellStyle name="40% - Accent2 2 3 4 5 2 3 2" xfId="42504"/>
    <cellStyle name="40% - Accent2 2 3 4 5 2 4" xfId="30940"/>
    <cellStyle name="40% - Accent2 2 3 4 5 3" xfId="6109"/>
    <cellStyle name="40% - Accent2 2 3 4 5 3 2" xfId="28049"/>
    <cellStyle name="40% - Accent2 2 3 4 5 4" xfId="11891"/>
    <cellStyle name="40% - Accent2 2 3 4 5 4 2" xfId="33831"/>
    <cellStyle name="40% - Accent2 2 3 4 5 5" xfId="17674"/>
    <cellStyle name="40% - Accent2 2 3 4 5 5 2" xfId="39613"/>
    <cellStyle name="40% - Accent2 2 3 4 5 6" xfId="23456"/>
    <cellStyle name="40% - Accent2 2 3 4 6" xfId="4949"/>
    <cellStyle name="40% - Accent2 2 3 4 6 2" xfId="13623"/>
    <cellStyle name="40% - Accent2 2 3 4 6 2 2" xfId="35563"/>
    <cellStyle name="40% - Accent2 2 3 4 6 3" xfId="19406"/>
    <cellStyle name="40% - Accent2 2 3 4 6 3 2" xfId="41345"/>
    <cellStyle name="40% - Accent2 2 3 4 6 4" xfId="26890"/>
    <cellStyle name="40% - Accent2 2 3 4 7" xfId="7841"/>
    <cellStyle name="40% - Accent2 2 3 4 7 2" xfId="29781"/>
    <cellStyle name="40% - Accent2 2 3 4 8" xfId="3217"/>
    <cellStyle name="40% - Accent2 2 3 4 8 2" xfId="25158"/>
    <cellStyle name="40% - Accent2 2 3 4 9" xfId="10732"/>
    <cellStyle name="40% - Accent2 2 3 4 9 2" xfId="32672"/>
    <cellStyle name="40% - Accent2 2 3 5" xfId="322"/>
    <cellStyle name="40% - Accent2 2 3 5 2" xfId="2059"/>
    <cellStyle name="40% - Accent2 2 3 5 2 2" xfId="6654"/>
    <cellStyle name="40% - Accent2 2 3 5 2 2 2" xfId="15327"/>
    <cellStyle name="40% - Accent2 2 3 5 2 2 2 2" xfId="37267"/>
    <cellStyle name="40% - Accent2 2 3 5 2 2 3" xfId="21110"/>
    <cellStyle name="40% - Accent2 2 3 5 2 2 3 2" xfId="43049"/>
    <cellStyle name="40% - Accent2 2 3 5 2 2 4" xfId="28594"/>
    <cellStyle name="40% - Accent2 2 3 5 2 3" xfId="9545"/>
    <cellStyle name="40% - Accent2 2 3 5 2 3 2" xfId="31485"/>
    <cellStyle name="40% - Accent2 2 3 5 2 4" xfId="3762"/>
    <cellStyle name="40% - Accent2 2 3 5 2 4 2" xfId="25703"/>
    <cellStyle name="40% - Accent2 2 3 5 2 5" xfId="12436"/>
    <cellStyle name="40% - Accent2 2 3 5 2 5 2" xfId="34376"/>
    <cellStyle name="40% - Accent2 2 3 5 2 6" xfId="18219"/>
    <cellStyle name="40% - Accent2 2 3 5 2 6 2" xfId="40158"/>
    <cellStyle name="40% - Accent2 2 3 5 2 7" xfId="24001"/>
    <cellStyle name="40% - Accent2 2 3 5 3" xfId="1510"/>
    <cellStyle name="40% - Accent2 2 3 5 3 2" xfId="8996"/>
    <cellStyle name="40% - Accent2 2 3 5 3 2 2" xfId="14778"/>
    <cellStyle name="40% - Accent2 2 3 5 3 2 2 2" xfId="36718"/>
    <cellStyle name="40% - Accent2 2 3 5 3 2 3" xfId="20561"/>
    <cellStyle name="40% - Accent2 2 3 5 3 2 3 2" xfId="42500"/>
    <cellStyle name="40% - Accent2 2 3 5 3 2 4" xfId="30936"/>
    <cellStyle name="40% - Accent2 2 3 5 3 3" xfId="6105"/>
    <cellStyle name="40% - Accent2 2 3 5 3 3 2" xfId="28045"/>
    <cellStyle name="40% - Accent2 2 3 5 3 4" xfId="11887"/>
    <cellStyle name="40% - Accent2 2 3 5 3 4 2" xfId="33827"/>
    <cellStyle name="40% - Accent2 2 3 5 3 5" xfId="17670"/>
    <cellStyle name="40% - Accent2 2 3 5 3 5 2" xfId="39609"/>
    <cellStyle name="40% - Accent2 2 3 5 3 6" xfId="23452"/>
    <cellStyle name="40% - Accent2 2 3 5 4" xfId="4951"/>
    <cellStyle name="40% - Accent2 2 3 5 4 2" xfId="13625"/>
    <cellStyle name="40% - Accent2 2 3 5 4 2 2" xfId="35565"/>
    <cellStyle name="40% - Accent2 2 3 5 4 3" xfId="19408"/>
    <cellStyle name="40% - Accent2 2 3 5 4 3 2" xfId="41347"/>
    <cellStyle name="40% - Accent2 2 3 5 4 4" xfId="26892"/>
    <cellStyle name="40% - Accent2 2 3 5 5" xfId="7843"/>
    <cellStyle name="40% - Accent2 2 3 5 5 2" xfId="29783"/>
    <cellStyle name="40% - Accent2 2 3 5 6" xfId="3213"/>
    <cellStyle name="40% - Accent2 2 3 5 6 2" xfId="25154"/>
    <cellStyle name="40% - Accent2 2 3 5 7" xfId="10734"/>
    <cellStyle name="40% - Accent2 2 3 5 7 2" xfId="32674"/>
    <cellStyle name="40% - Accent2 2 3 5 8" xfId="16517"/>
    <cellStyle name="40% - Accent2 2 3 5 8 2" xfId="38456"/>
    <cellStyle name="40% - Accent2 2 3 5 9" xfId="22299"/>
    <cellStyle name="40% - Accent2 2 3 6" xfId="887"/>
    <cellStyle name="40% - Accent2 2 3 6 2" xfId="2593"/>
    <cellStyle name="40% - Accent2 2 3 6 2 2" xfId="10079"/>
    <cellStyle name="40% - Accent2 2 3 6 2 2 2" xfId="15861"/>
    <cellStyle name="40% - Accent2 2 3 6 2 2 2 2" xfId="37801"/>
    <cellStyle name="40% - Accent2 2 3 6 2 2 3" xfId="21644"/>
    <cellStyle name="40% - Accent2 2 3 6 2 2 3 2" xfId="43583"/>
    <cellStyle name="40% - Accent2 2 3 6 2 2 4" xfId="32019"/>
    <cellStyle name="40% - Accent2 2 3 6 2 3" xfId="7188"/>
    <cellStyle name="40% - Accent2 2 3 6 2 3 2" xfId="29128"/>
    <cellStyle name="40% - Accent2 2 3 6 2 4" xfId="12970"/>
    <cellStyle name="40% - Accent2 2 3 6 2 4 2" xfId="34910"/>
    <cellStyle name="40% - Accent2 2 3 6 2 5" xfId="18753"/>
    <cellStyle name="40% - Accent2 2 3 6 2 5 2" xfId="40692"/>
    <cellStyle name="40% - Accent2 2 3 6 2 6" xfId="24535"/>
    <cellStyle name="40% - Accent2 2 3 6 3" xfId="5485"/>
    <cellStyle name="40% - Accent2 2 3 6 3 2" xfId="14159"/>
    <cellStyle name="40% - Accent2 2 3 6 3 2 2" xfId="36099"/>
    <cellStyle name="40% - Accent2 2 3 6 3 3" xfId="19942"/>
    <cellStyle name="40% - Accent2 2 3 6 3 3 2" xfId="41881"/>
    <cellStyle name="40% - Accent2 2 3 6 3 4" xfId="27426"/>
    <cellStyle name="40% - Accent2 2 3 6 4" xfId="8377"/>
    <cellStyle name="40% - Accent2 2 3 6 4 2" xfId="30317"/>
    <cellStyle name="40% - Accent2 2 3 6 5" xfId="4296"/>
    <cellStyle name="40% - Accent2 2 3 6 5 2" xfId="26237"/>
    <cellStyle name="40% - Accent2 2 3 6 6" xfId="11268"/>
    <cellStyle name="40% - Accent2 2 3 6 6 2" xfId="33208"/>
    <cellStyle name="40% - Accent2 2 3 6 7" xfId="17051"/>
    <cellStyle name="40% - Accent2 2 3 6 7 2" xfId="38990"/>
    <cellStyle name="40% - Accent2 2 3 6 8" xfId="22833"/>
    <cellStyle name="40% - Accent2 2 3 7" xfId="2050"/>
    <cellStyle name="40% - Accent2 2 3 7 2" xfId="6645"/>
    <cellStyle name="40% - Accent2 2 3 7 2 2" xfId="15318"/>
    <cellStyle name="40% - Accent2 2 3 7 2 2 2" xfId="37258"/>
    <cellStyle name="40% - Accent2 2 3 7 2 3" xfId="21101"/>
    <cellStyle name="40% - Accent2 2 3 7 2 3 2" xfId="43040"/>
    <cellStyle name="40% - Accent2 2 3 7 2 4" xfId="28585"/>
    <cellStyle name="40% - Accent2 2 3 7 3" xfId="9536"/>
    <cellStyle name="40% - Accent2 2 3 7 3 2" xfId="31476"/>
    <cellStyle name="40% - Accent2 2 3 7 4" xfId="3753"/>
    <cellStyle name="40% - Accent2 2 3 7 4 2" xfId="25694"/>
    <cellStyle name="40% - Accent2 2 3 7 5" xfId="12427"/>
    <cellStyle name="40% - Accent2 2 3 7 5 2" xfId="34367"/>
    <cellStyle name="40% - Accent2 2 3 7 6" xfId="18210"/>
    <cellStyle name="40% - Accent2 2 3 7 6 2" xfId="40149"/>
    <cellStyle name="40% - Accent2 2 3 7 7" xfId="23992"/>
    <cellStyle name="40% - Accent2 2 3 8" xfId="1312"/>
    <cellStyle name="40% - Accent2 2 3 8 2" xfId="8798"/>
    <cellStyle name="40% - Accent2 2 3 8 2 2" xfId="14580"/>
    <cellStyle name="40% - Accent2 2 3 8 2 2 2" xfId="36520"/>
    <cellStyle name="40% - Accent2 2 3 8 2 3" xfId="20363"/>
    <cellStyle name="40% - Accent2 2 3 8 2 3 2" xfId="42302"/>
    <cellStyle name="40% - Accent2 2 3 8 2 4" xfId="30738"/>
    <cellStyle name="40% - Accent2 2 3 8 3" xfId="5907"/>
    <cellStyle name="40% - Accent2 2 3 8 3 2" xfId="27847"/>
    <cellStyle name="40% - Accent2 2 3 8 4" xfId="11689"/>
    <cellStyle name="40% - Accent2 2 3 8 4 2" xfId="33629"/>
    <cellStyle name="40% - Accent2 2 3 8 5" xfId="17472"/>
    <cellStyle name="40% - Accent2 2 3 8 5 2" xfId="39411"/>
    <cellStyle name="40% - Accent2 2 3 8 6" xfId="23254"/>
    <cellStyle name="40% - Accent2 2 3 9" xfId="4942"/>
    <cellStyle name="40% - Accent2 2 3 9 2" xfId="13616"/>
    <cellStyle name="40% - Accent2 2 3 9 2 2" xfId="35556"/>
    <cellStyle name="40% - Accent2 2 3 9 3" xfId="19399"/>
    <cellStyle name="40% - Accent2 2 3 9 3 2" xfId="41338"/>
    <cellStyle name="40% - Accent2 2 3 9 4" xfId="26883"/>
    <cellStyle name="40% - Accent2 2 4" xfId="323"/>
    <cellStyle name="40% - Accent2 2 4 10" xfId="10735"/>
    <cellStyle name="40% - Accent2 2 4 10 2" xfId="32675"/>
    <cellStyle name="40% - Accent2 2 4 11" xfId="16518"/>
    <cellStyle name="40% - Accent2 2 4 11 2" xfId="38457"/>
    <cellStyle name="40% - Accent2 2 4 12" xfId="22300"/>
    <cellStyle name="40% - Accent2 2 4 2" xfId="324"/>
    <cellStyle name="40% - Accent2 2 4 2 10" xfId="16519"/>
    <cellStyle name="40% - Accent2 2 4 2 10 2" xfId="38458"/>
    <cellStyle name="40% - Accent2 2 4 2 11" xfId="22301"/>
    <cellStyle name="40% - Accent2 2 4 2 2" xfId="325"/>
    <cellStyle name="40% - Accent2 2 4 2 2 2" xfId="2062"/>
    <cellStyle name="40% - Accent2 2 4 2 2 2 2" xfId="9548"/>
    <cellStyle name="40% - Accent2 2 4 2 2 2 2 2" xfId="15330"/>
    <cellStyle name="40% - Accent2 2 4 2 2 2 2 2 2" xfId="37270"/>
    <cellStyle name="40% - Accent2 2 4 2 2 2 2 3" xfId="21113"/>
    <cellStyle name="40% - Accent2 2 4 2 2 2 2 3 2" xfId="43052"/>
    <cellStyle name="40% - Accent2 2 4 2 2 2 2 4" xfId="31488"/>
    <cellStyle name="40% - Accent2 2 4 2 2 2 3" xfId="6657"/>
    <cellStyle name="40% - Accent2 2 4 2 2 2 3 2" xfId="28597"/>
    <cellStyle name="40% - Accent2 2 4 2 2 2 4" xfId="12439"/>
    <cellStyle name="40% - Accent2 2 4 2 2 2 4 2" xfId="34379"/>
    <cellStyle name="40% - Accent2 2 4 2 2 2 5" xfId="18222"/>
    <cellStyle name="40% - Accent2 2 4 2 2 2 5 2" xfId="40161"/>
    <cellStyle name="40% - Accent2 2 4 2 2 2 6" xfId="24004"/>
    <cellStyle name="40% - Accent2 2 4 2 2 3" xfId="4954"/>
    <cellStyle name="40% - Accent2 2 4 2 2 3 2" xfId="13628"/>
    <cellStyle name="40% - Accent2 2 4 2 2 3 2 2" xfId="35568"/>
    <cellStyle name="40% - Accent2 2 4 2 2 3 3" xfId="19411"/>
    <cellStyle name="40% - Accent2 2 4 2 2 3 3 2" xfId="41350"/>
    <cellStyle name="40% - Accent2 2 4 2 2 3 4" xfId="26895"/>
    <cellStyle name="40% - Accent2 2 4 2 2 4" xfId="7846"/>
    <cellStyle name="40% - Accent2 2 4 2 2 4 2" xfId="29786"/>
    <cellStyle name="40% - Accent2 2 4 2 2 5" xfId="3765"/>
    <cellStyle name="40% - Accent2 2 4 2 2 5 2" xfId="25706"/>
    <cellStyle name="40% - Accent2 2 4 2 2 6" xfId="10737"/>
    <cellStyle name="40% - Accent2 2 4 2 2 6 2" xfId="32677"/>
    <cellStyle name="40% - Accent2 2 4 2 2 7" xfId="16520"/>
    <cellStyle name="40% - Accent2 2 4 2 2 7 2" xfId="38459"/>
    <cellStyle name="40% - Accent2 2 4 2 2 8" xfId="22302"/>
    <cellStyle name="40% - Accent2 2 4 2 3" xfId="1041"/>
    <cellStyle name="40% - Accent2 2 4 2 3 2" xfId="2745"/>
    <cellStyle name="40% - Accent2 2 4 2 3 2 2" xfId="10231"/>
    <cellStyle name="40% - Accent2 2 4 2 3 2 2 2" xfId="16013"/>
    <cellStyle name="40% - Accent2 2 4 2 3 2 2 2 2" xfId="37953"/>
    <cellStyle name="40% - Accent2 2 4 2 3 2 2 3" xfId="21796"/>
    <cellStyle name="40% - Accent2 2 4 2 3 2 2 3 2" xfId="43735"/>
    <cellStyle name="40% - Accent2 2 4 2 3 2 2 4" xfId="32171"/>
    <cellStyle name="40% - Accent2 2 4 2 3 2 3" xfId="7340"/>
    <cellStyle name="40% - Accent2 2 4 2 3 2 3 2" xfId="29280"/>
    <cellStyle name="40% - Accent2 2 4 2 3 2 4" xfId="13122"/>
    <cellStyle name="40% - Accent2 2 4 2 3 2 4 2" xfId="35062"/>
    <cellStyle name="40% - Accent2 2 4 2 3 2 5" xfId="18905"/>
    <cellStyle name="40% - Accent2 2 4 2 3 2 5 2" xfId="40844"/>
    <cellStyle name="40% - Accent2 2 4 2 3 2 6" xfId="24687"/>
    <cellStyle name="40% - Accent2 2 4 2 3 3" xfId="5637"/>
    <cellStyle name="40% - Accent2 2 4 2 3 3 2" xfId="14311"/>
    <cellStyle name="40% - Accent2 2 4 2 3 3 2 2" xfId="36251"/>
    <cellStyle name="40% - Accent2 2 4 2 3 3 3" xfId="20094"/>
    <cellStyle name="40% - Accent2 2 4 2 3 3 3 2" xfId="42033"/>
    <cellStyle name="40% - Accent2 2 4 2 3 3 4" xfId="27578"/>
    <cellStyle name="40% - Accent2 2 4 2 3 4" xfId="8529"/>
    <cellStyle name="40% - Accent2 2 4 2 3 4 2" xfId="30469"/>
    <cellStyle name="40% - Accent2 2 4 2 3 5" xfId="4448"/>
    <cellStyle name="40% - Accent2 2 4 2 3 5 2" xfId="26389"/>
    <cellStyle name="40% - Accent2 2 4 2 3 6" xfId="11420"/>
    <cellStyle name="40% - Accent2 2 4 2 3 6 2" xfId="33360"/>
    <cellStyle name="40% - Accent2 2 4 2 3 7" xfId="17203"/>
    <cellStyle name="40% - Accent2 2 4 2 3 7 2" xfId="39142"/>
    <cellStyle name="40% - Accent2 2 4 2 3 8" xfId="22985"/>
    <cellStyle name="40% - Accent2 2 4 2 4" xfId="2061"/>
    <cellStyle name="40% - Accent2 2 4 2 4 2" xfId="6656"/>
    <cellStyle name="40% - Accent2 2 4 2 4 2 2" xfId="15329"/>
    <cellStyle name="40% - Accent2 2 4 2 4 2 2 2" xfId="37269"/>
    <cellStyle name="40% - Accent2 2 4 2 4 2 3" xfId="21112"/>
    <cellStyle name="40% - Accent2 2 4 2 4 2 3 2" xfId="43051"/>
    <cellStyle name="40% - Accent2 2 4 2 4 2 4" xfId="28596"/>
    <cellStyle name="40% - Accent2 2 4 2 4 3" xfId="9547"/>
    <cellStyle name="40% - Accent2 2 4 2 4 3 2" xfId="31487"/>
    <cellStyle name="40% - Accent2 2 4 2 4 4" xfId="3764"/>
    <cellStyle name="40% - Accent2 2 4 2 4 4 2" xfId="25705"/>
    <cellStyle name="40% - Accent2 2 4 2 4 5" xfId="12438"/>
    <cellStyle name="40% - Accent2 2 4 2 4 5 2" xfId="34378"/>
    <cellStyle name="40% - Accent2 2 4 2 4 6" xfId="18221"/>
    <cellStyle name="40% - Accent2 2 4 2 4 6 2" xfId="40160"/>
    <cellStyle name="40% - Accent2 2 4 2 4 7" xfId="24003"/>
    <cellStyle name="40% - Accent2 2 4 2 5" xfId="1516"/>
    <cellStyle name="40% - Accent2 2 4 2 5 2" xfId="9002"/>
    <cellStyle name="40% - Accent2 2 4 2 5 2 2" xfId="14784"/>
    <cellStyle name="40% - Accent2 2 4 2 5 2 2 2" xfId="36724"/>
    <cellStyle name="40% - Accent2 2 4 2 5 2 3" xfId="20567"/>
    <cellStyle name="40% - Accent2 2 4 2 5 2 3 2" xfId="42506"/>
    <cellStyle name="40% - Accent2 2 4 2 5 2 4" xfId="30942"/>
    <cellStyle name="40% - Accent2 2 4 2 5 3" xfId="6111"/>
    <cellStyle name="40% - Accent2 2 4 2 5 3 2" xfId="28051"/>
    <cellStyle name="40% - Accent2 2 4 2 5 4" xfId="11893"/>
    <cellStyle name="40% - Accent2 2 4 2 5 4 2" xfId="33833"/>
    <cellStyle name="40% - Accent2 2 4 2 5 5" xfId="17676"/>
    <cellStyle name="40% - Accent2 2 4 2 5 5 2" xfId="39615"/>
    <cellStyle name="40% - Accent2 2 4 2 5 6" xfId="23458"/>
    <cellStyle name="40% - Accent2 2 4 2 6" xfId="4953"/>
    <cellStyle name="40% - Accent2 2 4 2 6 2" xfId="13627"/>
    <cellStyle name="40% - Accent2 2 4 2 6 2 2" xfId="35567"/>
    <cellStyle name="40% - Accent2 2 4 2 6 3" xfId="19410"/>
    <cellStyle name="40% - Accent2 2 4 2 6 3 2" xfId="41349"/>
    <cellStyle name="40% - Accent2 2 4 2 6 4" xfId="26894"/>
    <cellStyle name="40% - Accent2 2 4 2 7" xfId="7845"/>
    <cellStyle name="40% - Accent2 2 4 2 7 2" xfId="29785"/>
    <cellStyle name="40% - Accent2 2 4 2 8" xfId="3219"/>
    <cellStyle name="40% - Accent2 2 4 2 8 2" xfId="25160"/>
    <cellStyle name="40% - Accent2 2 4 2 9" xfId="10736"/>
    <cellStyle name="40% - Accent2 2 4 2 9 2" xfId="32676"/>
    <cellStyle name="40% - Accent2 2 4 3" xfId="326"/>
    <cellStyle name="40% - Accent2 2 4 3 2" xfId="2063"/>
    <cellStyle name="40% - Accent2 2 4 3 2 2" xfId="6658"/>
    <cellStyle name="40% - Accent2 2 4 3 2 2 2" xfId="15331"/>
    <cellStyle name="40% - Accent2 2 4 3 2 2 2 2" xfId="37271"/>
    <cellStyle name="40% - Accent2 2 4 3 2 2 3" xfId="21114"/>
    <cellStyle name="40% - Accent2 2 4 3 2 2 3 2" xfId="43053"/>
    <cellStyle name="40% - Accent2 2 4 3 2 2 4" xfId="28598"/>
    <cellStyle name="40% - Accent2 2 4 3 2 3" xfId="9549"/>
    <cellStyle name="40% - Accent2 2 4 3 2 3 2" xfId="31489"/>
    <cellStyle name="40% - Accent2 2 4 3 2 4" xfId="3766"/>
    <cellStyle name="40% - Accent2 2 4 3 2 4 2" xfId="25707"/>
    <cellStyle name="40% - Accent2 2 4 3 2 5" xfId="12440"/>
    <cellStyle name="40% - Accent2 2 4 3 2 5 2" xfId="34380"/>
    <cellStyle name="40% - Accent2 2 4 3 2 6" xfId="18223"/>
    <cellStyle name="40% - Accent2 2 4 3 2 6 2" xfId="40162"/>
    <cellStyle name="40% - Accent2 2 4 3 2 7" xfId="24005"/>
    <cellStyle name="40% - Accent2 2 4 3 3" xfId="1515"/>
    <cellStyle name="40% - Accent2 2 4 3 3 2" xfId="9001"/>
    <cellStyle name="40% - Accent2 2 4 3 3 2 2" xfId="14783"/>
    <cellStyle name="40% - Accent2 2 4 3 3 2 2 2" xfId="36723"/>
    <cellStyle name="40% - Accent2 2 4 3 3 2 3" xfId="20566"/>
    <cellStyle name="40% - Accent2 2 4 3 3 2 3 2" xfId="42505"/>
    <cellStyle name="40% - Accent2 2 4 3 3 2 4" xfId="30941"/>
    <cellStyle name="40% - Accent2 2 4 3 3 3" xfId="6110"/>
    <cellStyle name="40% - Accent2 2 4 3 3 3 2" xfId="28050"/>
    <cellStyle name="40% - Accent2 2 4 3 3 4" xfId="11892"/>
    <cellStyle name="40% - Accent2 2 4 3 3 4 2" xfId="33832"/>
    <cellStyle name="40% - Accent2 2 4 3 3 5" xfId="17675"/>
    <cellStyle name="40% - Accent2 2 4 3 3 5 2" xfId="39614"/>
    <cellStyle name="40% - Accent2 2 4 3 3 6" xfId="23457"/>
    <cellStyle name="40% - Accent2 2 4 3 4" xfId="4955"/>
    <cellStyle name="40% - Accent2 2 4 3 4 2" xfId="13629"/>
    <cellStyle name="40% - Accent2 2 4 3 4 2 2" xfId="35569"/>
    <cellStyle name="40% - Accent2 2 4 3 4 3" xfId="19412"/>
    <cellStyle name="40% - Accent2 2 4 3 4 3 2" xfId="41351"/>
    <cellStyle name="40% - Accent2 2 4 3 4 4" xfId="26896"/>
    <cellStyle name="40% - Accent2 2 4 3 5" xfId="7847"/>
    <cellStyle name="40% - Accent2 2 4 3 5 2" xfId="29787"/>
    <cellStyle name="40% - Accent2 2 4 3 6" xfId="3218"/>
    <cellStyle name="40% - Accent2 2 4 3 6 2" xfId="25159"/>
    <cellStyle name="40% - Accent2 2 4 3 7" xfId="10738"/>
    <cellStyle name="40% - Accent2 2 4 3 7 2" xfId="32678"/>
    <cellStyle name="40% - Accent2 2 4 3 8" xfId="16521"/>
    <cellStyle name="40% - Accent2 2 4 3 8 2" xfId="38460"/>
    <cellStyle name="40% - Accent2 2 4 3 9" xfId="22303"/>
    <cellStyle name="40% - Accent2 2 4 4" xfId="1040"/>
    <cellStyle name="40% - Accent2 2 4 4 2" xfId="2744"/>
    <cellStyle name="40% - Accent2 2 4 4 2 2" xfId="10230"/>
    <cellStyle name="40% - Accent2 2 4 4 2 2 2" xfId="16012"/>
    <cellStyle name="40% - Accent2 2 4 4 2 2 2 2" xfId="37952"/>
    <cellStyle name="40% - Accent2 2 4 4 2 2 3" xfId="21795"/>
    <cellStyle name="40% - Accent2 2 4 4 2 2 3 2" xfId="43734"/>
    <cellStyle name="40% - Accent2 2 4 4 2 2 4" xfId="32170"/>
    <cellStyle name="40% - Accent2 2 4 4 2 3" xfId="7339"/>
    <cellStyle name="40% - Accent2 2 4 4 2 3 2" xfId="29279"/>
    <cellStyle name="40% - Accent2 2 4 4 2 4" xfId="13121"/>
    <cellStyle name="40% - Accent2 2 4 4 2 4 2" xfId="35061"/>
    <cellStyle name="40% - Accent2 2 4 4 2 5" xfId="18904"/>
    <cellStyle name="40% - Accent2 2 4 4 2 5 2" xfId="40843"/>
    <cellStyle name="40% - Accent2 2 4 4 2 6" xfId="24686"/>
    <cellStyle name="40% - Accent2 2 4 4 3" xfId="5636"/>
    <cellStyle name="40% - Accent2 2 4 4 3 2" xfId="14310"/>
    <cellStyle name="40% - Accent2 2 4 4 3 2 2" xfId="36250"/>
    <cellStyle name="40% - Accent2 2 4 4 3 3" xfId="20093"/>
    <cellStyle name="40% - Accent2 2 4 4 3 3 2" xfId="42032"/>
    <cellStyle name="40% - Accent2 2 4 4 3 4" xfId="27577"/>
    <cellStyle name="40% - Accent2 2 4 4 4" xfId="8528"/>
    <cellStyle name="40% - Accent2 2 4 4 4 2" xfId="30468"/>
    <cellStyle name="40% - Accent2 2 4 4 5" xfId="4447"/>
    <cellStyle name="40% - Accent2 2 4 4 5 2" xfId="26388"/>
    <cellStyle name="40% - Accent2 2 4 4 6" xfId="11419"/>
    <cellStyle name="40% - Accent2 2 4 4 6 2" xfId="33359"/>
    <cellStyle name="40% - Accent2 2 4 4 7" xfId="17202"/>
    <cellStyle name="40% - Accent2 2 4 4 7 2" xfId="39141"/>
    <cellStyle name="40% - Accent2 2 4 4 8" xfId="22984"/>
    <cellStyle name="40% - Accent2 2 4 5" xfId="2060"/>
    <cellStyle name="40% - Accent2 2 4 5 2" xfId="6655"/>
    <cellStyle name="40% - Accent2 2 4 5 2 2" xfId="15328"/>
    <cellStyle name="40% - Accent2 2 4 5 2 2 2" xfId="37268"/>
    <cellStyle name="40% - Accent2 2 4 5 2 3" xfId="21111"/>
    <cellStyle name="40% - Accent2 2 4 5 2 3 2" xfId="43050"/>
    <cellStyle name="40% - Accent2 2 4 5 2 4" xfId="28595"/>
    <cellStyle name="40% - Accent2 2 4 5 3" xfId="9546"/>
    <cellStyle name="40% - Accent2 2 4 5 3 2" xfId="31486"/>
    <cellStyle name="40% - Accent2 2 4 5 4" xfId="3763"/>
    <cellStyle name="40% - Accent2 2 4 5 4 2" xfId="25704"/>
    <cellStyle name="40% - Accent2 2 4 5 5" xfId="12437"/>
    <cellStyle name="40% - Accent2 2 4 5 5 2" xfId="34377"/>
    <cellStyle name="40% - Accent2 2 4 5 6" xfId="18220"/>
    <cellStyle name="40% - Accent2 2 4 5 6 2" xfId="40159"/>
    <cellStyle name="40% - Accent2 2 4 5 7" xfId="24002"/>
    <cellStyle name="40% - Accent2 2 4 6" xfId="1309"/>
    <cellStyle name="40% - Accent2 2 4 6 2" xfId="8795"/>
    <cellStyle name="40% - Accent2 2 4 6 2 2" xfId="14577"/>
    <cellStyle name="40% - Accent2 2 4 6 2 2 2" xfId="36517"/>
    <cellStyle name="40% - Accent2 2 4 6 2 3" xfId="20360"/>
    <cellStyle name="40% - Accent2 2 4 6 2 3 2" xfId="42299"/>
    <cellStyle name="40% - Accent2 2 4 6 2 4" xfId="30735"/>
    <cellStyle name="40% - Accent2 2 4 6 3" xfId="5904"/>
    <cellStyle name="40% - Accent2 2 4 6 3 2" xfId="27844"/>
    <cellStyle name="40% - Accent2 2 4 6 4" xfId="11686"/>
    <cellStyle name="40% - Accent2 2 4 6 4 2" xfId="33626"/>
    <cellStyle name="40% - Accent2 2 4 6 5" xfId="17469"/>
    <cellStyle name="40% - Accent2 2 4 6 5 2" xfId="39408"/>
    <cellStyle name="40% - Accent2 2 4 6 6" xfId="23251"/>
    <cellStyle name="40% - Accent2 2 4 7" xfId="4952"/>
    <cellStyle name="40% - Accent2 2 4 7 2" xfId="13626"/>
    <cellStyle name="40% - Accent2 2 4 7 2 2" xfId="35566"/>
    <cellStyle name="40% - Accent2 2 4 7 3" xfId="19409"/>
    <cellStyle name="40% - Accent2 2 4 7 3 2" xfId="41348"/>
    <cellStyle name="40% - Accent2 2 4 7 4" xfId="26893"/>
    <cellStyle name="40% - Accent2 2 4 8" xfId="7844"/>
    <cellStyle name="40% - Accent2 2 4 8 2" xfId="29784"/>
    <cellStyle name="40% - Accent2 2 4 9" xfId="3012"/>
    <cellStyle name="40% - Accent2 2 4 9 2" xfId="24953"/>
    <cellStyle name="40% - Accent2 2 5" xfId="327"/>
    <cellStyle name="40% - Accent2 2 5 10" xfId="16522"/>
    <cellStyle name="40% - Accent2 2 5 10 2" xfId="38461"/>
    <cellStyle name="40% - Accent2 2 5 11" xfId="22304"/>
    <cellStyle name="40% - Accent2 2 5 2" xfId="328"/>
    <cellStyle name="40% - Accent2 2 5 2 2" xfId="2065"/>
    <cellStyle name="40% - Accent2 2 5 2 2 2" xfId="9551"/>
    <cellStyle name="40% - Accent2 2 5 2 2 2 2" xfId="15333"/>
    <cellStyle name="40% - Accent2 2 5 2 2 2 2 2" xfId="37273"/>
    <cellStyle name="40% - Accent2 2 5 2 2 2 3" xfId="21116"/>
    <cellStyle name="40% - Accent2 2 5 2 2 2 3 2" xfId="43055"/>
    <cellStyle name="40% - Accent2 2 5 2 2 2 4" xfId="31491"/>
    <cellStyle name="40% - Accent2 2 5 2 2 3" xfId="6660"/>
    <cellStyle name="40% - Accent2 2 5 2 2 3 2" xfId="28600"/>
    <cellStyle name="40% - Accent2 2 5 2 2 4" xfId="12442"/>
    <cellStyle name="40% - Accent2 2 5 2 2 4 2" xfId="34382"/>
    <cellStyle name="40% - Accent2 2 5 2 2 5" xfId="18225"/>
    <cellStyle name="40% - Accent2 2 5 2 2 5 2" xfId="40164"/>
    <cellStyle name="40% - Accent2 2 5 2 2 6" xfId="24007"/>
    <cellStyle name="40% - Accent2 2 5 2 3" xfId="4957"/>
    <cellStyle name="40% - Accent2 2 5 2 3 2" xfId="13631"/>
    <cellStyle name="40% - Accent2 2 5 2 3 2 2" xfId="35571"/>
    <cellStyle name="40% - Accent2 2 5 2 3 3" xfId="19414"/>
    <cellStyle name="40% - Accent2 2 5 2 3 3 2" xfId="41353"/>
    <cellStyle name="40% - Accent2 2 5 2 3 4" xfId="26898"/>
    <cellStyle name="40% - Accent2 2 5 2 4" xfId="7849"/>
    <cellStyle name="40% - Accent2 2 5 2 4 2" xfId="29789"/>
    <cellStyle name="40% - Accent2 2 5 2 5" xfId="3768"/>
    <cellStyle name="40% - Accent2 2 5 2 5 2" xfId="25709"/>
    <cellStyle name="40% - Accent2 2 5 2 6" xfId="10740"/>
    <cellStyle name="40% - Accent2 2 5 2 6 2" xfId="32680"/>
    <cellStyle name="40% - Accent2 2 5 2 7" xfId="16523"/>
    <cellStyle name="40% - Accent2 2 5 2 7 2" xfId="38462"/>
    <cellStyle name="40% - Accent2 2 5 2 8" xfId="22305"/>
    <cellStyle name="40% - Accent2 2 5 3" xfId="1042"/>
    <cellStyle name="40% - Accent2 2 5 3 2" xfId="2746"/>
    <cellStyle name="40% - Accent2 2 5 3 2 2" xfId="10232"/>
    <cellStyle name="40% - Accent2 2 5 3 2 2 2" xfId="16014"/>
    <cellStyle name="40% - Accent2 2 5 3 2 2 2 2" xfId="37954"/>
    <cellStyle name="40% - Accent2 2 5 3 2 2 3" xfId="21797"/>
    <cellStyle name="40% - Accent2 2 5 3 2 2 3 2" xfId="43736"/>
    <cellStyle name="40% - Accent2 2 5 3 2 2 4" xfId="32172"/>
    <cellStyle name="40% - Accent2 2 5 3 2 3" xfId="7341"/>
    <cellStyle name="40% - Accent2 2 5 3 2 3 2" xfId="29281"/>
    <cellStyle name="40% - Accent2 2 5 3 2 4" xfId="13123"/>
    <cellStyle name="40% - Accent2 2 5 3 2 4 2" xfId="35063"/>
    <cellStyle name="40% - Accent2 2 5 3 2 5" xfId="18906"/>
    <cellStyle name="40% - Accent2 2 5 3 2 5 2" xfId="40845"/>
    <cellStyle name="40% - Accent2 2 5 3 2 6" xfId="24688"/>
    <cellStyle name="40% - Accent2 2 5 3 3" xfId="5638"/>
    <cellStyle name="40% - Accent2 2 5 3 3 2" xfId="14312"/>
    <cellStyle name="40% - Accent2 2 5 3 3 2 2" xfId="36252"/>
    <cellStyle name="40% - Accent2 2 5 3 3 3" xfId="20095"/>
    <cellStyle name="40% - Accent2 2 5 3 3 3 2" xfId="42034"/>
    <cellStyle name="40% - Accent2 2 5 3 3 4" xfId="27579"/>
    <cellStyle name="40% - Accent2 2 5 3 4" xfId="8530"/>
    <cellStyle name="40% - Accent2 2 5 3 4 2" xfId="30470"/>
    <cellStyle name="40% - Accent2 2 5 3 5" xfId="4449"/>
    <cellStyle name="40% - Accent2 2 5 3 5 2" xfId="26390"/>
    <cellStyle name="40% - Accent2 2 5 3 6" xfId="11421"/>
    <cellStyle name="40% - Accent2 2 5 3 6 2" xfId="33361"/>
    <cellStyle name="40% - Accent2 2 5 3 7" xfId="17204"/>
    <cellStyle name="40% - Accent2 2 5 3 7 2" xfId="39143"/>
    <cellStyle name="40% - Accent2 2 5 3 8" xfId="22986"/>
    <cellStyle name="40% - Accent2 2 5 4" xfId="2064"/>
    <cellStyle name="40% - Accent2 2 5 4 2" xfId="6659"/>
    <cellStyle name="40% - Accent2 2 5 4 2 2" xfId="15332"/>
    <cellStyle name="40% - Accent2 2 5 4 2 2 2" xfId="37272"/>
    <cellStyle name="40% - Accent2 2 5 4 2 3" xfId="21115"/>
    <cellStyle name="40% - Accent2 2 5 4 2 3 2" xfId="43054"/>
    <cellStyle name="40% - Accent2 2 5 4 2 4" xfId="28599"/>
    <cellStyle name="40% - Accent2 2 5 4 3" xfId="9550"/>
    <cellStyle name="40% - Accent2 2 5 4 3 2" xfId="31490"/>
    <cellStyle name="40% - Accent2 2 5 4 4" xfId="3767"/>
    <cellStyle name="40% - Accent2 2 5 4 4 2" xfId="25708"/>
    <cellStyle name="40% - Accent2 2 5 4 5" xfId="12441"/>
    <cellStyle name="40% - Accent2 2 5 4 5 2" xfId="34381"/>
    <cellStyle name="40% - Accent2 2 5 4 6" xfId="18224"/>
    <cellStyle name="40% - Accent2 2 5 4 6 2" xfId="40163"/>
    <cellStyle name="40% - Accent2 2 5 4 7" xfId="24006"/>
    <cellStyle name="40% - Accent2 2 5 5" xfId="1517"/>
    <cellStyle name="40% - Accent2 2 5 5 2" xfId="9003"/>
    <cellStyle name="40% - Accent2 2 5 5 2 2" xfId="14785"/>
    <cellStyle name="40% - Accent2 2 5 5 2 2 2" xfId="36725"/>
    <cellStyle name="40% - Accent2 2 5 5 2 3" xfId="20568"/>
    <cellStyle name="40% - Accent2 2 5 5 2 3 2" xfId="42507"/>
    <cellStyle name="40% - Accent2 2 5 5 2 4" xfId="30943"/>
    <cellStyle name="40% - Accent2 2 5 5 3" xfId="6112"/>
    <cellStyle name="40% - Accent2 2 5 5 3 2" xfId="28052"/>
    <cellStyle name="40% - Accent2 2 5 5 4" xfId="11894"/>
    <cellStyle name="40% - Accent2 2 5 5 4 2" xfId="33834"/>
    <cellStyle name="40% - Accent2 2 5 5 5" xfId="17677"/>
    <cellStyle name="40% - Accent2 2 5 5 5 2" xfId="39616"/>
    <cellStyle name="40% - Accent2 2 5 5 6" xfId="23459"/>
    <cellStyle name="40% - Accent2 2 5 6" xfId="4956"/>
    <cellStyle name="40% - Accent2 2 5 6 2" xfId="13630"/>
    <cellStyle name="40% - Accent2 2 5 6 2 2" xfId="35570"/>
    <cellStyle name="40% - Accent2 2 5 6 3" xfId="19413"/>
    <cellStyle name="40% - Accent2 2 5 6 3 2" xfId="41352"/>
    <cellStyle name="40% - Accent2 2 5 6 4" xfId="26897"/>
    <cellStyle name="40% - Accent2 2 5 7" xfId="7848"/>
    <cellStyle name="40% - Accent2 2 5 7 2" xfId="29788"/>
    <cellStyle name="40% - Accent2 2 5 8" xfId="3220"/>
    <cellStyle name="40% - Accent2 2 5 8 2" xfId="25161"/>
    <cellStyle name="40% - Accent2 2 5 9" xfId="10739"/>
    <cellStyle name="40% - Accent2 2 5 9 2" xfId="32679"/>
    <cellStyle name="40% - Accent2 2 6" xfId="329"/>
    <cellStyle name="40% - Accent2 2 6 10" xfId="16524"/>
    <cellStyle name="40% - Accent2 2 6 10 2" xfId="38463"/>
    <cellStyle name="40% - Accent2 2 6 11" xfId="22306"/>
    <cellStyle name="40% - Accent2 2 6 2" xfId="330"/>
    <cellStyle name="40% - Accent2 2 6 2 2" xfId="2067"/>
    <cellStyle name="40% - Accent2 2 6 2 2 2" xfId="9553"/>
    <cellStyle name="40% - Accent2 2 6 2 2 2 2" xfId="15335"/>
    <cellStyle name="40% - Accent2 2 6 2 2 2 2 2" xfId="37275"/>
    <cellStyle name="40% - Accent2 2 6 2 2 2 3" xfId="21118"/>
    <cellStyle name="40% - Accent2 2 6 2 2 2 3 2" xfId="43057"/>
    <cellStyle name="40% - Accent2 2 6 2 2 2 4" xfId="31493"/>
    <cellStyle name="40% - Accent2 2 6 2 2 3" xfId="6662"/>
    <cellStyle name="40% - Accent2 2 6 2 2 3 2" xfId="28602"/>
    <cellStyle name="40% - Accent2 2 6 2 2 4" xfId="12444"/>
    <cellStyle name="40% - Accent2 2 6 2 2 4 2" xfId="34384"/>
    <cellStyle name="40% - Accent2 2 6 2 2 5" xfId="18227"/>
    <cellStyle name="40% - Accent2 2 6 2 2 5 2" xfId="40166"/>
    <cellStyle name="40% - Accent2 2 6 2 2 6" xfId="24009"/>
    <cellStyle name="40% - Accent2 2 6 2 3" xfId="4959"/>
    <cellStyle name="40% - Accent2 2 6 2 3 2" xfId="13633"/>
    <cellStyle name="40% - Accent2 2 6 2 3 2 2" xfId="35573"/>
    <cellStyle name="40% - Accent2 2 6 2 3 3" xfId="19416"/>
    <cellStyle name="40% - Accent2 2 6 2 3 3 2" xfId="41355"/>
    <cellStyle name="40% - Accent2 2 6 2 3 4" xfId="26900"/>
    <cellStyle name="40% - Accent2 2 6 2 4" xfId="7851"/>
    <cellStyle name="40% - Accent2 2 6 2 4 2" xfId="29791"/>
    <cellStyle name="40% - Accent2 2 6 2 5" xfId="3770"/>
    <cellStyle name="40% - Accent2 2 6 2 5 2" xfId="25711"/>
    <cellStyle name="40% - Accent2 2 6 2 6" xfId="10742"/>
    <cellStyle name="40% - Accent2 2 6 2 6 2" xfId="32682"/>
    <cellStyle name="40% - Accent2 2 6 2 7" xfId="16525"/>
    <cellStyle name="40% - Accent2 2 6 2 7 2" xfId="38464"/>
    <cellStyle name="40% - Accent2 2 6 2 8" xfId="22307"/>
    <cellStyle name="40% - Accent2 2 6 3" xfId="1043"/>
    <cellStyle name="40% - Accent2 2 6 3 2" xfId="2747"/>
    <cellStyle name="40% - Accent2 2 6 3 2 2" xfId="10233"/>
    <cellStyle name="40% - Accent2 2 6 3 2 2 2" xfId="16015"/>
    <cellStyle name="40% - Accent2 2 6 3 2 2 2 2" xfId="37955"/>
    <cellStyle name="40% - Accent2 2 6 3 2 2 3" xfId="21798"/>
    <cellStyle name="40% - Accent2 2 6 3 2 2 3 2" xfId="43737"/>
    <cellStyle name="40% - Accent2 2 6 3 2 2 4" xfId="32173"/>
    <cellStyle name="40% - Accent2 2 6 3 2 3" xfId="7342"/>
    <cellStyle name="40% - Accent2 2 6 3 2 3 2" xfId="29282"/>
    <cellStyle name="40% - Accent2 2 6 3 2 4" xfId="13124"/>
    <cellStyle name="40% - Accent2 2 6 3 2 4 2" xfId="35064"/>
    <cellStyle name="40% - Accent2 2 6 3 2 5" xfId="18907"/>
    <cellStyle name="40% - Accent2 2 6 3 2 5 2" xfId="40846"/>
    <cellStyle name="40% - Accent2 2 6 3 2 6" xfId="24689"/>
    <cellStyle name="40% - Accent2 2 6 3 3" xfId="5639"/>
    <cellStyle name="40% - Accent2 2 6 3 3 2" xfId="14313"/>
    <cellStyle name="40% - Accent2 2 6 3 3 2 2" xfId="36253"/>
    <cellStyle name="40% - Accent2 2 6 3 3 3" xfId="20096"/>
    <cellStyle name="40% - Accent2 2 6 3 3 3 2" xfId="42035"/>
    <cellStyle name="40% - Accent2 2 6 3 3 4" xfId="27580"/>
    <cellStyle name="40% - Accent2 2 6 3 4" xfId="8531"/>
    <cellStyle name="40% - Accent2 2 6 3 4 2" xfId="30471"/>
    <cellStyle name="40% - Accent2 2 6 3 5" xfId="4450"/>
    <cellStyle name="40% - Accent2 2 6 3 5 2" xfId="26391"/>
    <cellStyle name="40% - Accent2 2 6 3 6" xfId="11422"/>
    <cellStyle name="40% - Accent2 2 6 3 6 2" xfId="33362"/>
    <cellStyle name="40% - Accent2 2 6 3 7" xfId="17205"/>
    <cellStyle name="40% - Accent2 2 6 3 7 2" xfId="39144"/>
    <cellStyle name="40% - Accent2 2 6 3 8" xfId="22987"/>
    <cellStyle name="40% - Accent2 2 6 4" xfId="2066"/>
    <cellStyle name="40% - Accent2 2 6 4 2" xfId="6661"/>
    <cellStyle name="40% - Accent2 2 6 4 2 2" xfId="15334"/>
    <cellStyle name="40% - Accent2 2 6 4 2 2 2" xfId="37274"/>
    <cellStyle name="40% - Accent2 2 6 4 2 3" xfId="21117"/>
    <cellStyle name="40% - Accent2 2 6 4 2 3 2" xfId="43056"/>
    <cellStyle name="40% - Accent2 2 6 4 2 4" xfId="28601"/>
    <cellStyle name="40% - Accent2 2 6 4 3" xfId="9552"/>
    <cellStyle name="40% - Accent2 2 6 4 3 2" xfId="31492"/>
    <cellStyle name="40% - Accent2 2 6 4 4" xfId="3769"/>
    <cellStyle name="40% - Accent2 2 6 4 4 2" xfId="25710"/>
    <cellStyle name="40% - Accent2 2 6 4 5" xfId="12443"/>
    <cellStyle name="40% - Accent2 2 6 4 5 2" xfId="34383"/>
    <cellStyle name="40% - Accent2 2 6 4 6" xfId="18226"/>
    <cellStyle name="40% - Accent2 2 6 4 6 2" xfId="40165"/>
    <cellStyle name="40% - Accent2 2 6 4 7" xfId="24008"/>
    <cellStyle name="40% - Accent2 2 6 5" xfId="1518"/>
    <cellStyle name="40% - Accent2 2 6 5 2" xfId="9004"/>
    <cellStyle name="40% - Accent2 2 6 5 2 2" xfId="14786"/>
    <cellStyle name="40% - Accent2 2 6 5 2 2 2" xfId="36726"/>
    <cellStyle name="40% - Accent2 2 6 5 2 3" xfId="20569"/>
    <cellStyle name="40% - Accent2 2 6 5 2 3 2" xfId="42508"/>
    <cellStyle name="40% - Accent2 2 6 5 2 4" xfId="30944"/>
    <cellStyle name="40% - Accent2 2 6 5 3" xfId="6113"/>
    <cellStyle name="40% - Accent2 2 6 5 3 2" xfId="28053"/>
    <cellStyle name="40% - Accent2 2 6 5 4" xfId="11895"/>
    <cellStyle name="40% - Accent2 2 6 5 4 2" xfId="33835"/>
    <cellStyle name="40% - Accent2 2 6 5 5" xfId="17678"/>
    <cellStyle name="40% - Accent2 2 6 5 5 2" xfId="39617"/>
    <cellStyle name="40% - Accent2 2 6 5 6" xfId="23460"/>
    <cellStyle name="40% - Accent2 2 6 6" xfId="4958"/>
    <cellStyle name="40% - Accent2 2 6 6 2" xfId="13632"/>
    <cellStyle name="40% - Accent2 2 6 6 2 2" xfId="35572"/>
    <cellStyle name="40% - Accent2 2 6 6 3" xfId="19415"/>
    <cellStyle name="40% - Accent2 2 6 6 3 2" xfId="41354"/>
    <cellStyle name="40% - Accent2 2 6 6 4" xfId="26899"/>
    <cellStyle name="40% - Accent2 2 6 7" xfId="7850"/>
    <cellStyle name="40% - Accent2 2 6 7 2" xfId="29790"/>
    <cellStyle name="40% - Accent2 2 6 8" xfId="3221"/>
    <cellStyle name="40% - Accent2 2 6 8 2" xfId="25162"/>
    <cellStyle name="40% - Accent2 2 6 9" xfId="10741"/>
    <cellStyle name="40% - Accent2 2 6 9 2" xfId="32681"/>
    <cellStyle name="40% - Accent2 2 7" xfId="331"/>
    <cellStyle name="40% - Accent2 2 7 2" xfId="2068"/>
    <cellStyle name="40% - Accent2 2 7 2 2" xfId="6663"/>
    <cellStyle name="40% - Accent2 2 7 2 2 2" xfId="15336"/>
    <cellStyle name="40% - Accent2 2 7 2 2 2 2" xfId="37276"/>
    <cellStyle name="40% - Accent2 2 7 2 2 3" xfId="21119"/>
    <cellStyle name="40% - Accent2 2 7 2 2 3 2" xfId="43058"/>
    <cellStyle name="40% - Accent2 2 7 2 2 4" xfId="28603"/>
    <cellStyle name="40% - Accent2 2 7 2 3" xfId="9554"/>
    <cellStyle name="40% - Accent2 2 7 2 3 2" xfId="31494"/>
    <cellStyle name="40% - Accent2 2 7 2 4" xfId="3771"/>
    <cellStyle name="40% - Accent2 2 7 2 4 2" xfId="25712"/>
    <cellStyle name="40% - Accent2 2 7 2 5" xfId="12445"/>
    <cellStyle name="40% - Accent2 2 7 2 5 2" xfId="34385"/>
    <cellStyle name="40% - Accent2 2 7 2 6" xfId="18228"/>
    <cellStyle name="40% - Accent2 2 7 2 6 2" xfId="40167"/>
    <cellStyle name="40% - Accent2 2 7 2 7" xfId="24010"/>
    <cellStyle name="40% - Accent2 2 7 3" xfId="1499"/>
    <cellStyle name="40% - Accent2 2 7 3 2" xfId="8985"/>
    <cellStyle name="40% - Accent2 2 7 3 2 2" xfId="14767"/>
    <cellStyle name="40% - Accent2 2 7 3 2 2 2" xfId="36707"/>
    <cellStyle name="40% - Accent2 2 7 3 2 3" xfId="20550"/>
    <cellStyle name="40% - Accent2 2 7 3 2 3 2" xfId="42489"/>
    <cellStyle name="40% - Accent2 2 7 3 2 4" xfId="30925"/>
    <cellStyle name="40% - Accent2 2 7 3 3" xfId="6094"/>
    <cellStyle name="40% - Accent2 2 7 3 3 2" xfId="28034"/>
    <cellStyle name="40% - Accent2 2 7 3 4" xfId="11876"/>
    <cellStyle name="40% - Accent2 2 7 3 4 2" xfId="33816"/>
    <cellStyle name="40% - Accent2 2 7 3 5" xfId="17659"/>
    <cellStyle name="40% - Accent2 2 7 3 5 2" xfId="39598"/>
    <cellStyle name="40% - Accent2 2 7 3 6" xfId="23441"/>
    <cellStyle name="40% - Accent2 2 7 4" xfId="4960"/>
    <cellStyle name="40% - Accent2 2 7 4 2" xfId="13634"/>
    <cellStyle name="40% - Accent2 2 7 4 2 2" xfId="35574"/>
    <cellStyle name="40% - Accent2 2 7 4 3" xfId="19417"/>
    <cellStyle name="40% - Accent2 2 7 4 3 2" xfId="41356"/>
    <cellStyle name="40% - Accent2 2 7 4 4" xfId="26901"/>
    <cellStyle name="40% - Accent2 2 7 5" xfId="7852"/>
    <cellStyle name="40% - Accent2 2 7 5 2" xfId="29792"/>
    <cellStyle name="40% - Accent2 2 7 6" xfId="3202"/>
    <cellStyle name="40% - Accent2 2 7 6 2" xfId="25143"/>
    <cellStyle name="40% - Accent2 2 7 7" xfId="10743"/>
    <cellStyle name="40% - Accent2 2 7 7 2" xfId="32683"/>
    <cellStyle name="40% - Accent2 2 7 8" xfId="16526"/>
    <cellStyle name="40% - Accent2 2 7 8 2" xfId="38465"/>
    <cellStyle name="40% - Accent2 2 7 9" xfId="22308"/>
    <cellStyle name="40% - Accent2 2 8" xfId="849"/>
    <cellStyle name="40% - Accent2 2 8 2" xfId="2555"/>
    <cellStyle name="40% - Accent2 2 8 2 2" xfId="10041"/>
    <cellStyle name="40% - Accent2 2 8 2 2 2" xfId="15823"/>
    <cellStyle name="40% - Accent2 2 8 2 2 2 2" xfId="37763"/>
    <cellStyle name="40% - Accent2 2 8 2 2 3" xfId="21606"/>
    <cellStyle name="40% - Accent2 2 8 2 2 3 2" xfId="43545"/>
    <cellStyle name="40% - Accent2 2 8 2 2 4" xfId="31981"/>
    <cellStyle name="40% - Accent2 2 8 2 3" xfId="7150"/>
    <cellStyle name="40% - Accent2 2 8 2 3 2" xfId="29090"/>
    <cellStyle name="40% - Accent2 2 8 2 4" xfId="12932"/>
    <cellStyle name="40% - Accent2 2 8 2 4 2" xfId="34872"/>
    <cellStyle name="40% - Accent2 2 8 2 5" xfId="18715"/>
    <cellStyle name="40% - Accent2 2 8 2 5 2" xfId="40654"/>
    <cellStyle name="40% - Accent2 2 8 2 6" xfId="24497"/>
    <cellStyle name="40% - Accent2 2 8 3" xfId="5447"/>
    <cellStyle name="40% - Accent2 2 8 3 2" xfId="14121"/>
    <cellStyle name="40% - Accent2 2 8 3 2 2" xfId="36061"/>
    <cellStyle name="40% - Accent2 2 8 3 3" xfId="19904"/>
    <cellStyle name="40% - Accent2 2 8 3 3 2" xfId="41843"/>
    <cellStyle name="40% - Accent2 2 8 3 4" xfId="27388"/>
    <cellStyle name="40% - Accent2 2 8 4" xfId="8339"/>
    <cellStyle name="40% - Accent2 2 8 4 2" xfId="30279"/>
    <cellStyle name="40% - Accent2 2 8 5" xfId="4258"/>
    <cellStyle name="40% - Accent2 2 8 5 2" xfId="26199"/>
    <cellStyle name="40% - Accent2 2 8 6" xfId="11230"/>
    <cellStyle name="40% - Accent2 2 8 6 2" xfId="33170"/>
    <cellStyle name="40% - Accent2 2 8 7" xfId="17013"/>
    <cellStyle name="40% - Accent2 2 8 7 2" xfId="38952"/>
    <cellStyle name="40% - Accent2 2 8 8" xfId="22795"/>
    <cellStyle name="40% - Accent2 2 9" xfId="2029"/>
    <cellStyle name="40% - Accent2 2 9 2" xfId="6624"/>
    <cellStyle name="40% - Accent2 2 9 2 2" xfId="15297"/>
    <cellStyle name="40% - Accent2 2 9 2 2 2" xfId="37237"/>
    <cellStyle name="40% - Accent2 2 9 2 3" xfId="21080"/>
    <cellStyle name="40% - Accent2 2 9 2 3 2" xfId="43019"/>
    <cellStyle name="40% - Accent2 2 9 2 4" xfId="28564"/>
    <cellStyle name="40% - Accent2 2 9 3" xfId="9515"/>
    <cellStyle name="40% - Accent2 2 9 3 2" xfId="31455"/>
    <cellStyle name="40% - Accent2 2 9 4" xfId="3732"/>
    <cellStyle name="40% - Accent2 2 9 4 2" xfId="25673"/>
    <cellStyle name="40% - Accent2 2 9 5" xfId="12406"/>
    <cellStyle name="40% - Accent2 2 9 5 2" xfId="34346"/>
    <cellStyle name="40% - Accent2 2 9 6" xfId="18189"/>
    <cellStyle name="40% - Accent2 2 9 6 2" xfId="40128"/>
    <cellStyle name="40% - Accent2 2 9 7" xfId="23971"/>
    <cellStyle name="40% - Accent2 3" xfId="1264"/>
    <cellStyle name="40% - Accent2 3 2" xfId="5860"/>
    <cellStyle name="40% - Accent2 3 2 2" xfId="14533"/>
    <cellStyle name="40% - Accent2 3 2 2 2" xfId="36473"/>
    <cellStyle name="40% - Accent2 3 2 3" xfId="20316"/>
    <cellStyle name="40% - Accent2 3 2 3 2" xfId="42255"/>
    <cellStyle name="40% - Accent2 3 2 4" xfId="27800"/>
    <cellStyle name="40% - Accent2 3 3" xfId="8751"/>
    <cellStyle name="40% - Accent2 3 3 2" xfId="30691"/>
    <cellStyle name="40% - Accent2 3 4" xfId="2968"/>
    <cellStyle name="40% - Accent2 3 4 2" xfId="24909"/>
    <cellStyle name="40% - Accent2 3 5" xfId="11642"/>
    <cellStyle name="40% - Accent2 3 5 2" xfId="33582"/>
    <cellStyle name="40% - Accent2 3 6" xfId="17425"/>
    <cellStyle name="40% - Accent2 3 6 2" xfId="39364"/>
    <cellStyle name="40% - Accent2 3 7" xfId="23207"/>
    <cellStyle name="40% - Accent2 4" xfId="2532"/>
    <cellStyle name="40% - Accent2 4 2" xfId="7127"/>
    <cellStyle name="40% - Accent2 4 2 2" xfId="15800"/>
    <cellStyle name="40% - Accent2 4 2 2 2" xfId="37740"/>
    <cellStyle name="40% - Accent2 4 2 3" xfId="21583"/>
    <cellStyle name="40% - Accent2 4 2 3 2" xfId="43522"/>
    <cellStyle name="40% - Accent2 4 2 4" xfId="29067"/>
    <cellStyle name="40% - Accent2 4 3" xfId="10018"/>
    <cellStyle name="40% - Accent2 4 3 2" xfId="31958"/>
    <cellStyle name="40% - Accent2 4 4" xfId="4235"/>
    <cellStyle name="40% - Accent2 4 4 2" xfId="26176"/>
    <cellStyle name="40% - Accent2 4 5" xfId="12909"/>
    <cellStyle name="40% - Accent2 4 5 2" xfId="34849"/>
    <cellStyle name="40% - Accent2 4 6" xfId="18692"/>
    <cellStyle name="40% - Accent2 4 6 2" xfId="40631"/>
    <cellStyle name="40% - Accent2 4 7" xfId="24474"/>
    <cellStyle name="40% - Accent2 5" xfId="1234"/>
    <cellStyle name="40% - Accent2 5 2" xfId="8721"/>
    <cellStyle name="40% - Accent2 5 2 2" xfId="14503"/>
    <cellStyle name="40% - Accent2 5 2 2 2" xfId="36443"/>
    <cellStyle name="40% - Accent2 5 2 3" xfId="20286"/>
    <cellStyle name="40% - Accent2 5 2 3 2" xfId="42225"/>
    <cellStyle name="40% - Accent2 5 2 4" xfId="30661"/>
    <cellStyle name="40% - Accent2 5 3" xfId="5830"/>
    <cellStyle name="40% - Accent2 5 3 2" xfId="27770"/>
    <cellStyle name="40% - Accent2 5 4" xfId="11612"/>
    <cellStyle name="40% - Accent2 5 4 2" xfId="33552"/>
    <cellStyle name="40% - Accent2 5 5" xfId="17395"/>
    <cellStyle name="40% - Accent2 5 5 2" xfId="39334"/>
    <cellStyle name="40% - Accent2 5 6" xfId="23177"/>
    <cellStyle name="40% - Accent2 6" xfId="5424"/>
    <cellStyle name="40% - Accent2 6 2" xfId="14098"/>
    <cellStyle name="40% - Accent2 6 2 2" xfId="36038"/>
    <cellStyle name="40% - Accent2 6 3" xfId="19881"/>
    <cellStyle name="40% - Accent2 6 3 2" xfId="41820"/>
    <cellStyle name="40% - Accent2 6 4" xfId="27365"/>
    <cellStyle name="40% - Accent2 7" xfId="8316"/>
    <cellStyle name="40% - Accent2 7 2" xfId="30256"/>
    <cellStyle name="40% - Accent2 8" xfId="2938"/>
    <cellStyle name="40% - Accent2 8 2" xfId="24879"/>
    <cellStyle name="40% - Accent2 9" xfId="11207"/>
    <cellStyle name="40% - Accent2 9 2" xfId="33147"/>
    <cellStyle name="40% - Accent3" xfId="820" builtinId="39" customBuiltin="1"/>
    <cellStyle name="40% - Accent3 10" xfId="16992"/>
    <cellStyle name="40% - Accent3 10 2" xfId="38931"/>
    <cellStyle name="40% - Accent3 11" xfId="22774"/>
    <cellStyle name="40% - Accent3 2" xfId="332"/>
    <cellStyle name="40% - Accent3 2 10" xfId="1255"/>
    <cellStyle name="40% - Accent3 2 10 2" xfId="8742"/>
    <cellStyle name="40% - Accent3 2 10 2 2" xfId="14524"/>
    <cellStyle name="40% - Accent3 2 10 2 2 2" xfId="36464"/>
    <cellStyle name="40% - Accent3 2 10 2 3" xfId="20307"/>
    <cellStyle name="40% - Accent3 2 10 2 3 2" xfId="42246"/>
    <cellStyle name="40% - Accent3 2 10 2 4" xfId="30682"/>
    <cellStyle name="40% - Accent3 2 10 3" xfId="5851"/>
    <cellStyle name="40% - Accent3 2 10 3 2" xfId="27791"/>
    <cellStyle name="40% - Accent3 2 10 4" xfId="11633"/>
    <cellStyle name="40% - Accent3 2 10 4 2" xfId="33573"/>
    <cellStyle name="40% - Accent3 2 10 5" xfId="17416"/>
    <cellStyle name="40% - Accent3 2 10 5 2" xfId="39355"/>
    <cellStyle name="40% - Accent3 2 10 6" xfId="23198"/>
    <cellStyle name="40% - Accent3 2 11" xfId="4961"/>
    <cellStyle name="40% - Accent3 2 11 2" xfId="13635"/>
    <cellStyle name="40% - Accent3 2 11 2 2" xfId="35575"/>
    <cellStyle name="40% - Accent3 2 11 3" xfId="19418"/>
    <cellStyle name="40% - Accent3 2 11 3 2" xfId="41357"/>
    <cellStyle name="40% - Accent3 2 11 4" xfId="26902"/>
    <cellStyle name="40% - Accent3 2 12" xfId="7853"/>
    <cellStyle name="40% - Accent3 2 12 2" xfId="29793"/>
    <cellStyle name="40% - Accent3 2 13" xfId="2959"/>
    <cellStyle name="40% - Accent3 2 13 2" xfId="24900"/>
    <cellStyle name="40% - Accent3 2 14" xfId="10744"/>
    <cellStyle name="40% - Accent3 2 14 2" xfId="32684"/>
    <cellStyle name="40% - Accent3 2 15" xfId="16527"/>
    <cellStyle name="40% - Accent3 2 15 2" xfId="38466"/>
    <cellStyle name="40% - Accent3 2 16" xfId="22309"/>
    <cellStyle name="40% - Accent3 2 2" xfId="333"/>
    <cellStyle name="40% - Accent3 2 2 10" xfId="4962"/>
    <cellStyle name="40% - Accent3 2 2 10 2" xfId="13636"/>
    <cellStyle name="40% - Accent3 2 2 10 2 2" xfId="35576"/>
    <cellStyle name="40% - Accent3 2 2 10 3" xfId="19419"/>
    <cellStyle name="40% - Accent3 2 2 10 3 2" xfId="41358"/>
    <cellStyle name="40% - Accent3 2 2 10 4" xfId="26903"/>
    <cellStyle name="40% - Accent3 2 2 11" xfId="7854"/>
    <cellStyle name="40% - Accent3 2 2 11 2" xfId="29794"/>
    <cellStyle name="40% - Accent3 2 2 12" xfId="3017"/>
    <cellStyle name="40% - Accent3 2 2 12 2" xfId="24958"/>
    <cellStyle name="40% - Accent3 2 2 13" xfId="10745"/>
    <cellStyle name="40% - Accent3 2 2 13 2" xfId="32685"/>
    <cellStyle name="40% - Accent3 2 2 14" xfId="16528"/>
    <cellStyle name="40% - Accent3 2 2 14 2" xfId="38467"/>
    <cellStyle name="40% - Accent3 2 2 15" xfId="22310"/>
    <cellStyle name="40% - Accent3 2 2 2" xfId="334"/>
    <cellStyle name="40% - Accent3 2 2 2 10" xfId="7855"/>
    <cellStyle name="40% - Accent3 2 2 2 10 2" xfId="29795"/>
    <cellStyle name="40% - Accent3 2 2 2 11" xfId="3018"/>
    <cellStyle name="40% - Accent3 2 2 2 11 2" xfId="24959"/>
    <cellStyle name="40% - Accent3 2 2 2 12" xfId="10746"/>
    <cellStyle name="40% - Accent3 2 2 2 12 2" xfId="32686"/>
    <cellStyle name="40% - Accent3 2 2 2 13" xfId="16529"/>
    <cellStyle name="40% - Accent3 2 2 2 13 2" xfId="38468"/>
    <cellStyle name="40% - Accent3 2 2 2 14" xfId="22311"/>
    <cellStyle name="40% - Accent3 2 2 2 2" xfId="335"/>
    <cellStyle name="40% - Accent3 2 2 2 2 10" xfId="10747"/>
    <cellStyle name="40% - Accent3 2 2 2 2 10 2" xfId="32687"/>
    <cellStyle name="40% - Accent3 2 2 2 2 11" xfId="16530"/>
    <cellStyle name="40% - Accent3 2 2 2 2 11 2" xfId="38469"/>
    <cellStyle name="40% - Accent3 2 2 2 2 12" xfId="22312"/>
    <cellStyle name="40% - Accent3 2 2 2 2 2" xfId="336"/>
    <cellStyle name="40% - Accent3 2 2 2 2 2 10" xfId="16531"/>
    <cellStyle name="40% - Accent3 2 2 2 2 2 10 2" xfId="38470"/>
    <cellStyle name="40% - Accent3 2 2 2 2 2 11" xfId="22313"/>
    <cellStyle name="40% - Accent3 2 2 2 2 2 2" xfId="337"/>
    <cellStyle name="40% - Accent3 2 2 2 2 2 2 2" xfId="2074"/>
    <cellStyle name="40% - Accent3 2 2 2 2 2 2 2 2" xfId="9560"/>
    <cellStyle name="40% - Accent3 2 2 2 2 2 2 2 2 2" xfId="15342"/>
    <cellStyle name="40% - Accent3 2 2 2 2 2 2 2 2 2 2" xfId="37282"/>
    <cellStyle name="40% - Accent3 2 2 2 2 2 2 2 2 3" xfId="21125"/>
    <cellStyle name="40% - Accent3 2 2 2 2 2 2 2 2 3 2" xfId="43064"/>
    <cellStyle name="40% - Accent3 2 2 2 2 2 2 2 2 4" xfId="31500"/>
    <cellStyle name="40% - Accent3 2 2 2 2 2 2 2 3" xfId="6669"/>
    <cellStyle name="40% - Accent3 2 2 2 2 2 2 2 3 2" xfId="28609"/>
    <cellStyle name="40% - Accent3 2 2 2 2 2 2 2 4" xfId="12451"/>
    <cellStyle name="40% - Accent3 2 2 2 2 2 2 2 4 2" xfId="34391"/>
    <cellStyle name="40% - Accent3 2 2 2 2 2 2 2 5" xfId="18234"/>
    <cellStyle name="40% - Accent3 2 2 2 2 2 2 2 5 2" xfId="40173"/>
    <cellStyle name="40% - Accent3 2 2 2 2 2 2 2 6" xfId="24016"/>
    <cellStyle name="40% - Accent3 2 2 2 2 2 2 3" xfId="4966"/>
    <cellStyle name="40% - Accent3 2 2 2 2 2 2 3 2" xfId="13640"/>
    <cellStyle name="40% - Accent3 2 2 2 2 2 2 3 2 2" xfId="35580"/>
    <cellStyle name="40% - Accent3 2 2 2 2 2 2 3 3" xfId="19423"/>
    <cellStyle name="40% - Accent3 2 2 2 2 2 2 3 3 2" xfId="41362"/>
    <cellStyle name="40% - Accent3 2 2 2 2 2 2 3 4" xfId="26907"/>
    <cellStyle name="40% - Accent3 2 2 2 2 2 2 4" xfId="7858"/>
    <cellStyle name="40% - Accent3 2 2 2 2 2 2 4 2" xfId="29798"/>
    <cellStyle name="40% - Accent3 2 2 2 2 2 2 5" xfId="3777"/>
    <cellStyle name="40% - Accent3 2 2 2 2 2 2 5 2" xfId="25718"/>
    <cellStyle name="40% - Accent3 2 2 2 2 2 2 6" xfId="10749"/>
    <cellStyle name="40% - Accent3 2 2 2 2 2 2 6 2" xfId="32689"/>
    <cellStyle name="40% - Accent3 2 2 2 2 2 2 7" xfId="16532"/>
    <cellStyle name="40% - Accent3 2 2 2 2 2 2 7 2" xfId="38471"/>
    <cellStyle name="40% - Accent3 2 2 2 2 2 2 8" xfId="22314"/>
    <cellStyle name="40% - Accent3 2 2 2 2 2 3" xfId="1045"/>
    <cellStyle name="40% - Accent3 2 2 2 2 2 3 2" xfId="2749"/>
    <cellStyle name="40% - Accent3 2 2 2 2 2 3 2 2" xfId="10235"/>
    <cellStyle name="40% - Accent3 2 2 2 2 2 3 2 2 2" xfId="16017"/>
    <cellStyle name="40% - Accent3 2 2 2 2 2 3 2 2 2 2" xfId="37957"/>
    <cellStyle name="40% - Accent3 2 2 2 2 2 3 2 2 3" xfId="21800"/>
    <cellStyle name="40% - Accent3 2 2 2 2 2 3 2 2 3 2" xfId="43739"/>
    <cellStyle name="40% - Accent3 2 2 2 2 2 3 2 2 4" xfId="32175"/>
    <cellStyle name="40% - Accent3 2 2 2 2 2 3 2 3" xfId="7344"/>
    <cellStyle name="40% - Accent3 2 2 2 2 2 3 2 3 2" xfId="29284"/>
    <cellStyle name="40% - Accent3 2 2 2 2 2 3 2 4" xfId="13126"/>
    <cellStyle name="40% - Accent3 2 2 2 2 2 3 2 4 2" xfId="35066"/>
    <cellStyle name="40% - Accent3 2 2 2 2 2 3 2 5" xfId="18909"/>
    <cellStyle name="40% - Accent3 2 2 2 2 2 3 2 5 2" xfId="40848"/>
    <cellStyle name="40% - Accent3 2 2 2 2 2 3 2 6" xfId="24691"/>
    <cellStyle name="40% - Accent3 2 2 2 2 2 3 3" xfId="5641"/>
    <cellStyle name="40% - Accent3 2 2 2 2 2 3 3 2" xfId="14315"/>
    <cellStyle name="40% - Accent3 2 2 2 2 2 3 3 2 2" xfId="36255"/>
    <cellStyle name="40% - Accent3 2 2 2 2 2 3 3 3" xfId="20098"/>
    <cellStyle name="40% - Accent3 2 2 2 2 2 3 3 3 2" xfId="42037"/>
    <cellStyle name="40% - Accent3 2 2 2 2 2 3 3 4" xfId="27582"/>
    <cellStyle name="40% - Accent3 2 2 2 2 2 3 4" xfId="8533"/>
    <cellStyle name="40% - Accent3 2 2 2 2 2 3 4 2" xfId="30473"/>
    <cellStyle name="40% - Accent3 2 2 2 2 2 3 5" xfId="4452"/>
    <cellStyle name="40% - Accent3 2 2 2 2 2 3 5 2" xfId="26393"/>
    <cellStyle name="40% - Accent3 2 2 2 2 2 3 6" xfId="11424"/>
    <cellStyle name="40% - Accent3 2 2 2 2 2 3 6 2" xfId="33364"/>
    <cellStyle name="40% - Accent3 2 2 2 2 2 3 7" xfId="17207"/>
    <cellStyle name="40% - Accent3 2 2 2 2 2 3 7 2" xfId="39146"/>
    <cellStyle name="40% - Accent3 2 2 2 2 2 3 8" xfId="22989"/>
    <cellStyle name="40% - Accent3 2 2 2 2 2 4" xfId="2073"/>
    <cellStyle name="40% - Accent3 2 2 2 2 2 4 2" xfId="6668"/>
    <cellStyle name="40% - Accent3 2 2 2 2 2 4 2 2" xfId="15341"/>
    <cellStyle name="40% - Accent3 2 2 2 2 2 4 2 2 2" xfId="37281"/>
    <cellStyle name="40% - Accent3 2 2 2 2 2 4 2 3" xfId="21124"/>
    <cellStyle name="40% - Accent3 2 2 2 2 2 4 2 3 2" xfId="43063"/>
    <cellStyle name="40% - Accent3 2 2 2 2 2 4 2 4" xfId="28608"/>
    <cellStyle name="40% - Accent3 2 2 2 2 2 4 3" xfId="9559"/>
    <cellStyle name="40% - Accent3 2 2 2 2 2 4 3 2" xfId="31499"/>
    <cellStyle name="40% - Accent3 2 2 2 2 2 4 4" xfId="3776"/>
    <cellStyle name="40% - Accent3 2 2 2 2 2 4 4 2" xfId="25717"/>
    <cellStyle name="40% - Accent3 2 2 2 2 2 4 5" xfId="12450"/>
    <cellStyle name="40% - Accent3 2 2 2 2 2 4 5 2" xfId="34390"/>
    <cellStyle name="40% - Accent3 2 2 2 2 2 4 6" xfId="18233"/>
    <cellStyle name="40% - Accent3 2 2 2 2 2 4 6 2" xfId="40172"/>
    <cellStyle name="40% - Accent3 2 2 2 2 2 4 7" xfId="24015"/>
    <cellStyle name="40% - Accent3 2 2 2 2 2 5" xfId="1523"/>
    <cellStyle name="40% - Accent3 2 2 2 2 2 5 2" xfId="9009"/>
    <cellStyle name="40% - Accent3 2 2 2 2 2 5 2 2" xfId="14791"/>
    <cellStyle name="40% - Accent3 2 2 2 2 2 5 2 2 2" xfId="36731"/>
    <cellStyle name="40% - Accent3 2 2 2 2 2 5 2 3" xfId="20574"/>
    <cellStyle name="40% - Accent3 2 2 2 2 2 5 2 3 2" xfId="42513"/>
    <cellStyle name="40% - Accent3 2 2 2 2 2 5 2 4" xfId="30949"/>
    <cellStyle name="40% - Accent3 2 2 2 2 2 5 3" xfId="6118"/>
    <cellStyle name="40% - Accent3 2 2 2 2 2 5 3 2" xfId="28058"/>
    <cellStyle name="40% - Accent3 2 2 2 2 2 5 4" xfId="11900"/>
    <cellStyle name="40% - Accent3 2 2 2 2 2 5 4 2" xfId="33840"/>
    <cellStyle name="40% - Accent3 2 2 2 2 2 5 5" xfId="17683"/>
    <cellStyle name="40% - Accent3 2 2 2 2 2 5 5 2" xfId="39622"/>
    <cellStyle name="40% - Accent3 2 2 2 2 2 5 6" xfId="23465"/>
    <cellStyle name="40% - Accent3 2 2 2 2 2 6" xfId="4965"/>
    <cellStyle name="40% - Accent3 2 2 2 2 2 6 2" xfId="13639"/>
    <cellStyle name="40% - Accent3 2 2 2 2 2 6 2 2" xfId="35579"/>
    <cellStyle name="40% - Accent3 2 2 2 2 2 6 3" xfId="19422"/>
    <cellStyle name="40% - Accent3 2 2 2 2 2 6 3 2" xfId="41361"/>
    <cellStyle name="40% - Accent3 2 2 2 2 2 6 4" xfId="26906"/>
    <cellStyle name="40% - Accent3 2 2 2 2 2 7" xfId="7857"/>
    <cellStyle name="40% - Accent3 2 2 2 2 2 7 2" xfId="29797"/>
    <cellStyle name="40% - Accent3 2 2 2 2 2 8" xfId="3226"/>
    <cellStyle name="40% - Accent3 2 2 2 2 2 8 2" xfId="25167"/>
    <cellStyle name="40% - Accent3 2 2 2 2 2 9" xfId="10748"/>
    <cellStyle name="40% - Accent3 2 2 2 2 2 9 2" xfId="32688"/>
    <cellStyle name="40% - Accent3 2 2 2 2 3" xfId="338"/>
    <cellStyle name="40% - Accent3 2 2 2 2 3 2" xfId="2075"/>
    <cellStyle name="40% - Accent3 2 2 2 2 3 2 2" xfId="9561"/>
    <cellStyle name="40% - Accent3 2 2 2 2 3 2 2 2" xfId="15343"/>
    <cellStyle name="40% - Accent3 2 2 2 2 3 2 2 2 2" xfId="37283"/>
    <cellStyle name="40% - Accent3 2 2 2 2 3 2 2 3" xfId="21126"/>
    <cellStyle name="40% - Accent3 2 2 2 2 3 2 2 3 2" xfId="43065"/>
    <cellStyle name="40% - Accent3 2 2 2 2 3 2 2 4" xfId="31501"/>
    <cellStyle name="40% - Accent3 2 2 2 2 3 2 3" xfId="6670"/>
    <cellStyle name="40% - Accent3 2 2 2 2 3 2 3 2" xfId="28610"/>
    <cellStyle name="40% - Accent3 2 2 2 2 3 2 4" xfId="12452"/>
    <cellStyle name="40% - Accent3 2 2 2 2 3 2 4 2" xfId="34392"/>
    <cellStyle name="40% - Accent3 2 2 2 2 3 2 5" xfId="18235"/>
    <cellStyle name="40% - Accent3 2 2 2 2 3 2 5 2" xfId="40174"/>
    <cellStyle name="40% - Accent3 2 2 2 2 3 2 6" xfId="24017"/>
    <cellStyle name="40% - Accent3 2 2 2 2 3 3" xfId="4967"/>
    <cellStyle name="40% - Accent3 2 2 2 2 3 3 2" xfId="13641"/>
    <cellStyle name="40% - Accent3 2 2 2 2 3 3 2 2" xfId="35581"/>
    <cellStyle name="40% - Accent3 2 2 2 2 3 3 3" xfId="19424"/>
    <cellStyle name="40% - Accent3 2 2 2 2 3 3 3 2" xfId="41363"/>
    <cellStyle name="40% - Accent3 2 2 2 2 3 3 4" xfId="26908"/>
    <cellStyle name="40% - Accent3 2 2 2 2 3 4" xfId="7859"/>
    <cellStyle name="40% - Accent3 2 2 2 2 3 4 2" xfId="29799"/>
    <cellStyle name="40% - Accent3 2 2 2 2 3 5" xfId="3778"/>
    <cellStyle name="40% - Accent3 2 2 2 2 3 5 2" xfId="25719"/>
    <cellStyle name="40% - Accent3 2 2 2 2 3 6" xfId="10750"/>
    <cellStyle name="40% - Accent3 2 2 2 2 3 6 2" xfId="32690"/>
    <cellStyle name="40% - Accent3 2 2 2 2 3 7" xfId="16533"/>
    <cellStyle name="40% - Accent3 2 2 2 2 3 7 2" xfId="38472"/>
    <cellStyle name="40% - Accent3 2 2 2 2 3 8" xfId="22315"/>
    <cellStyle name="40% - Accent3 2 2 2 2 4" xfId="1044"/>
    <cellStyle name="40% - Accent3 2 2 2 2 4 2" xfId="2748"/>
    <cellStyle name="40% - Accent3 2 2 2 2 4 2 2" xfId="10234"/>
    <cellStyle name="40% - Accent3 2 2 2 2 4 2 2 2" xfId="16016"/>
    <cellStyle name="40% - Accent3 2 2 2 2 4 2 2 2 2" xfId="37956"/>
    <cellStyle name="40% - Accent3 2 2 2 2 4 2 2 3" xfId="21799"/>
    <cellStyle name="40% - Accent3 2 2 2 2 4 2 2 3 2" xfId="43738"/>
    <cellStyle name="40% - Accent3 2 2 2 2 4 2 2 4" xfId="32174"/>
    <cellStyle name="40% - Accent3 2 2 2 2 4 2 3" xfId="7343"/>
    <cellStyle name="40% - Accent3 2 2 2 2 4 2 3 2" xfId="29283"/>
    <cellStyle name="40% - Accent3 2 2 2 2 4 2 4" xfId="13125"/>
    <cellStyle name="40% - Accent3 2 2 2 2 4 2 4 2" xfId="35065"/>
    <cellStyle name="40% - Accent3 2 2 2 2 4 2 5" xfId="18908"/>
    <cellStyle name="40% - Accent3 2 2 2 2 4 2 5 2" xfId="40847"/>
    <cellStyle name="40% - Accent3 2 2 2 2 4 2 6" xfId="24690"/>
    <cellStyle name="40% - Accent3 2 2 2 2 4 3" xfId="5640"/>
    <cellStyle name="40% - Accent3 2 2 2 2 4 3 2" xfId="14314"/>
    <cellStyle name="40% - Accent3 2 2 2 2 4 3 2 2" xfId="36254"/>
    <cellStyle name="40% - Accent3 2 2 2 2 4 3 3" xfId="20097"/>
    <cellStyle name="40% - Accent3 2 2 2 2 4 3 3 2" xfId="42036"/>
    <cellStyle name="40% - Accent3 2 2 2 2 4 3 4" xfId="27581"/>
    <cellStyle name="40% - Accent3 2 2 2 2 4 4" xfId="8532"/>
    <cellStyle name="40% - Accent3 2 2 2 2 4 4 2" xfId="30472"/>
    <cellStyle name="40% - Accent3 2 2 2 2 4 5" xfId="4451"/>
    <cellStyle name="40% - Accent3 2 2 2 2 4 5 2" xfId="26392"/>
    <cellStyle name="40% - Accent3 2 2 2 2 4 6" xfId="11423"/>
    <cellStyle name="40% - Accent3 2 2 2 2 4 6 2" xfId="33363"/>
    <cellStyle name="40% - Accent3 2 2 2 2 4 7" xfId="17206"/>
    <cellStyle name="40% - Accent3 2 2 2 2 4 7 2" xfId="39145"/>
    <cellStyle name="40% - Accent3 2 2 2 2 4 8" xfId="22988"/>
    <cellStyle name="40% - Accent3 2 2 2 2 5" xfId="2072"/>
    <cellStyle name="40% - Accent3 2 2 2 2 5 2" xfId="6667"/>
    <cellStyle name="40% - Accent3 2 2 2 2 5 2 2" xfId="15340"/>
    <cellStyle name="40% - Accent3 2 2 2 2 5 2 2 2" xfId="37280"/>
    <cellStyle name="40% - Accent3 2 2 2 2 5 2 3" xfId="21123"/>
    <cellStyle name="40% - Accent3 2 2 2 2 5 2 3 2" xfId="43062"/>
    <cellStyle name="40% - Accent3 2 2 2 2 5 2 4" xfId="28607"/>
    <cellStyle name="40% - Accent3 2 2 2 2 5 3" xfId="9558"/>
    <cellStyle name="40% - Accent3 2 2 2 2 5 3 2" xfId="31498"/>
    <cellStyle name="40% - Accent3 2 2 2 2 5 4" xfId="3775"/>
    <cellStyle name="40% - Accent3 2 2 2 2 5 4 2" xfId="25716"/>
    <cellStyle name="40% - Accent3 2 2 2 2 5 5" xfId="12449"/>
    <cellStyle name="40% - Accent3 2 2 2 2 5 5 2" xfId="34389"/>
    <cellStyle name="40% - Accent3 2 2 2 2 5 6" xfId="18232"/>
    <cellStyle name="40% - Accent3 2 2 2 2 5 6 2" xfId="40171"/>
    <cellStyle name="40% - Accent3 2 2 2 2 5 7" xfId="24014"/>
    <cellStyle name="40% - Accent3 2 2 2 2 6" xfId="1522"/>
    <cellStyle name="40% - Accent3 2 2 2 2 6 2" xfId="9008"/>
    <cellStyle name="40% - Accent3 2 2 2 2 6 2 2" xfId="14790"/>
    <cellStyle name="40% - Accent3 2 2 2 2 6 2 2 2" xfId="36730"/>
    <cellStyle name="40% - Accent3 2 2 2 2 6 2 3" xfId="20573"/>
    <cellStyle name="40% - Accent3 2 2 2 2 6 2 3 2" xfId="42512"/>
    <cellStyle name="40% - Accent3 2 2 2 2 6 2 4" xfId="30948"/>
    <cellStyle name="40% - Accent3 2 2 2 2 6 3" xfId="6117"/>
    <cellStyle name="40% - Accent3 2 2 2 2 6 3 2" xfId="28057"/>
    <cellStyle name="40% - Accent3 2 2 2 2 6 4" xfId="11899"/>
    <cellStyle name="40% - Accent3 2 2 2 2 6 4 2" xfId="33839"/>
    <cellStyle name="40% - Accent3 2 2 2 2 6 5" xfId="17682"/>
    <cellStyle name="40% - Accent3 2 2 2 2 6 5 2" xfId="39621"/>
    <cellStyle name="40% - Accent3 2 2 2 2 6 6" xfId="23464"/>
    <cellStyle name="40% - Accent3 2 2 2 2 7" xfId="4964"/>
    <cellStyle name="40% - Accent3 2 2 2 2 7 2" xfId="13638"/>
    <cellStyle name="40% - Accent3 2 2 2 2 7 2 2" xfId="35578"/>
    <cellStyle name="40% - Accent3 2 2 2 2 7 3" xfId="19421"/>
    <cellStyle name="40% - Accent3 2 2 2 2 7 3 2" xfId="41360"/>
    <cellStyle name="40% - Accent3 2 2 2 2 7 4" xfId="26905"/>
    <cellStyle name="40% - Accent3 2 2 2 2 8" xfId="7856"/>
    <cellStyle name="40% - Accent3 2 2 2 2 8 2" xfId="29796"/>
    <cellStyle name="40% - Accent3 2 2 2 2 9" xfId="3225"/>
    <cellStyle name="40% - Accent3 2 2 2 2 9 2" xfId="25166"/>
    <cellStyle name="40% - Accent3 2 2 2 3" xfId="339"/>
    <cellStyle name="40% - Accent3 2 2 2 3 10" xfId="16534"/>
    <cellStyle name="40% - Accent3 2 2 2 3 10 2" xfId="38473"/>
    <cellStyle name="40% - Accent3 2 2 2 3 11" xfId="22316"/>
    <cellStyle name="40% - Accent3 2 2 2 3 2" xfId="340"/>
    <cellStyle name="40% - Accent3 2 2 2 3 2 2" xfId="2077"/>
    <cellStyle name="40% - Accent3 2 2 2 3 2 2 2" xfId="9563"/>
    <cellStyle name="40% - Accent3 2 2 2 3 2 2 2 2" xfId="15345"/>
    <cellStyle name="40% - Accent3 2 2 2 3 2 2 2 2 2" xfId="37285"/>
    <cellStyle name="40% - Accent3 2 2 2 3 2 2 2 3" xfId="21128"/>
    <cellStyle name="40% - Accent3 2 2 2 3 2 2 2 3 2" xfId="43067"/>
    <cellStyle name="40% - Accent3 2 2 2 3 2 2 2 4" xfId="31503"/>
    <cellStyle name="40% - Accent3 2 2 2 3 2 2 3" xfId="6672"/>
    <cellStyle name="40% - Accent3 2 2 2 3 2 2 3 2" xfId="28612"/>
    <cellStyle name="40% - Accent3 2 2 2 3 2 2 4" xfId="12454"/>
    <cellStyle name="40% - Accent3 2 2 2 3 2 2 4 2" xfId="34394"/>
    <cellStyle name="40% - Accent3 2 2 2 3 2 2 5" xfId="18237"/>
    <cellStyle name="40% - Accent3 2 2 2 3 2 2 5 2" xfId="40176"/>
    <cellStyle name="40% - Accent3 2 2 2 3 2 2 6" xfId="24019"/>
    <cellStyle name="40% - Accent3 2 2 2 3 2 3" xfId="4969"/>
    <cellStyle name="40% - Accent3 2 2 2 3 2 3 2" xfId="13643"/>
    <cellStyle name="40% - Accent3 2 2 2 3 2 3 2 2" xfId="35583"/>
    <cellStyle name="40% - Accent3 2 2 2 3 2 3 3" xfId="19426"/>
    <cellStyle name="40% - Accent3 2 2 2 3 2 3 3 2" xfId="41365"/>
    <cellStyle name="40% - Accent3 2 2 2 3 2 3 4" xfId="26910"/>
    <cellStyle name="40% - Accent3 2 2 2 3 2 4" xfId="7861"/>
    <cellStyle name="40% - Accent3 2 2 2 3 2 4 2" xfId="29801"/>
    <cellStyle name="40% - Accent3 2 2 2 3 2 5" xfId="3780"/>
    <cellStyle name="40% - Accent3 2 2 2 3 2 5 2" xfId="25721"/>
    <cellStyle name="40% - Accent3 2 2 2 3 2 6" xfId="10752"/>
    <cellStyle name="40% - Accent3 2 2 2 3 2 6 2" xfId="32692"/>
    <cellStyle name="40% - Accent3 2 2 2 3 2 7" xfId="16535"/>
    <cellStyle name="40% - Accent3 2 2 2 3 2 7 2" xfId="38474"/>
    <cellStyle name="40% - Accent3 2 2 2 3 2 8" xfId="22317"/>
    <cellStyle name="40% - Accent3 2 2 2 3 3" xfId="1046"/>
    <cellStyle name="40% - Accent3 2 2 2 3 3 2" xfId="2750"/>
    <cellStyle name="40% - Accent3 2 2 2 3 3 2 2" xfId="10236"/>
    <cellStyle name="40% - Accent3 2 2 2 3 3 2 2 2" xfId="16018"/>
    <cellStyle name="40% - Accent3 2 2 2 3 3 2 2 2 2" xfId="37958"/>
    <cellStyle name="40% - Accent3 2 2 2 3 3 2 2 3" xfId="21801"/>
    <cellStyle name="40% - Accent3 2 2 2 3 3 2 2 3 2" xfId="43740"/>
    <cellStyle name="40% - Accent3 2 2 2 3 3 2 2 4" xfId="32176"/>
    <cellStyle name="40% - Accent3 2 2 2 3 3 2 3" xfId="7345"/>
    <cellStyle name="40% - Accent3 2 2 2 3 3 2 3 2" xfId="29285"/>
    <cellStyle name="40% - Accent3 2 2 2 3 3 2 4" xfId="13127"/>
    <cellStyle name="40% - Accent3 2 2 2 3 3 2 4 2" xfId="35067"/>
    <cellStyle name="40% - Accent3 2 2 2 3 3 2 5" xfId="18910"/>
    <cellStyle name="40% - Accent3 2 2 2 3 3 2 5 2" xfId="40849"/>
    <cellStyle name="40% - Accent3 2 2 2 3 3 2 6" xfId="24692"/>
    <cellStyle name="40% - Accent3 2 2 2 3 3 3" xfId="5642"/>
    <cellStyle name="40% - Accent3 2 2 2 3 3 3 2" xfId="14316"/>
    <cellStyle name="40% - Accent3 2 2 2 3 3 3 2 2" xfId="36256"/>
    <cellStyle name="40% - Accent3 2 2 2 3 3 3 3" xfId="20099"/>
    <cellStyle name="40% - Accent3 2 2 2 3 3 3 3 2" xfId="42038"/>
    <cellStyle name="40% - Accent3 2 2 2 3 3 3 4" xfId="27583"/>
    <cellStyle name="40% - Accent3 2 2 2 3 3 4" xfId="8534"/>
    <cellStyle name="40% - Accent3 2 2 2 3 3 4 2" xfId="30474"/>
    <cellStyle name="40% - Accent3 2 2 2 3 3 5" xfId="4453"/>
    <cellStyle name="40% - Accent3 2 2 2 3 3 5 2" xfId="26394"/>
    <cellStyle name="40% - Accent3 2 2 2 3 3 6" xfId="11425"/>
    <cellStyle name="40% - Accent3 2 2 2 3 3 6 2" xfId="33365"/>
    <cellStyle name="40% - Accent3 2 2 2 3 3 7" xfId="17208"/>
    <cellStyle name="40% - Accent3 2 2 2 3 3 7 2" xfId="39147"/>
    <cellStyle name="40% - Accent3 2 2 2 3 3 8" xfId="22990"/>
    <cellStyle name="40% - Accent3 2 2 2 3 4" xfId="2076"/>
    <cellStyle name="40% - Accent3 2 2 2 3 4 2" xfId="6671"/>
    <cellStyle name="40% - Accent3 2 2 2 3 4 2 2" xfId="15344"/>
    <cellStyle name="40% - Accent3 2 2 2 3 4 2 2 2" xfId="37284"/>
    <cellStyle name="40% - Accent3 2 2 2 3 4 2 3" xfId="21127"/>
    <cellStyle name="40% - Accent3 2 2 2 3 4 2 3 2" xfId="43066"/>
    <cellStyle name="40% - Accent3 2 2 2 3 4 2 4" xfId="28611"/>
    <cellStyle name="40% - Accent3 2 2 2 3 4 3" xfId="9562"/>
    <cellStyle name="40% - Accent3 2 2 2 3 4 3 2" xfId="31502"/>
    <cellStyle name="40% - Accent3 2 2 2 3 4 4" xfId="3779"/>
    <cellStyle name="40% - Accent3 2 2 2 3 4 4 2" xfId="25720"/>
    <cellStyle name="40% - Accent3 2 2 2 3 4 5" xfId="12453"/>
    <cellStyle name="40% - Accent3 2 2 2 3 4 5 2" xfId="34393"/>
    <cellStyle name="40% - Accent3 2 2 2 3 4 6" xfId="18236"/>
    <cellStyle name="40% - Accent3 2 2 2 3 4 6 2" xfId="40175"/>
    <cellStyle name="40% - Accent3 2 2 2 3 4 7" xfId="24018"/>
    <cellStyle name="40% - Accent3 2 2 2 3 5" xfId="1524"/>
    <cellStyle name="40% - Accent3 2 2 2 3 5 2" xfId="9010"/>
    <cellStyle name="40% - Accent3 2 2 2 3 5 2 2" xfId="14792"/>
    <cellStyle name="40% - Accent3 2 2 2 3 5 2 2 2" xfId="36732"/>
    <cellStyle name="40% - Accent3 2 2 2 3 5 2 3" xfId="20575"/>
    <cellStyle name="40% - Accent3 2 2 2 3 5 2 3 2" xfId="42514"/>
    <cellStyle name="40% - Accent3 2 2 2 3 5 2 4" xfId="30950"/>
    <cellStyle name="40% - Accent3 2 2 2 3 5 3" xfId="6119"/>
    <cellStyle name="40% - Accent3 2 2 2 3 5 3 2" xfId="28059"/>
    <cellStyle name="40% - Accent3 2 2 2 3 5 4" xfId="11901"/>
    <cellStyle name="40% - Accent3 2 2 2 3 5 4 2" xfId="33841"/>
    <cellStyle name="40% - Accent3 2 2 2 3 5 5" xfId="17684"/>
    <cellStyle name="40% - Accent3 2 2 2 3 5 5 2" xfId="39623"/>
    <cellStyle name="40% - Accent3 2 2 2 3 5 6" xfId="23466"/>
    <cellStyle name="40% - Accent3 2 2 2 3 6" xfId="4968"/>
    <cellStyle name="40% - Accent3 2 2 2 3 6 2" xfId="13642"/>
    <cellStyle name="40% - Accent3 2 2 2 3 6 2 2" xfId="35582"/>
    <cellStyle name="40% - Accent3 2 2 2 3 6 3" xfId="19425"/>
    <cellStyle name="40% - Accent3 2 2 2 3 6 3 2" xfId="41364"/>
    <cellStyle name="40% - Accent3 2 2 2 3 6 4" xfId="26909"/>
    <cellStyle name="40% - Accent3 2 2 2 3 7" xfId="7860"/>
    <cellStyle name="40% - Accent3 2 2 2 3 7 2" xfId="29800"/>
    <cellStyle name="40% - Accent3 2 2 2 3 8" xfId="3227"/>
    <cellStyle name="40% - Accent3 2 2 2 3 8 2" xfId="25168"/>
    <cellStyle name="40% - Accent3 2 2 2 3 9" xfId="10751"/>
    <cellStyle name="40% - Accent3 2 2 2 3 9 2" xfId="32691"/>
    <cellStyle name="40% - Accent3 2 2 2 4" xfId="341"/>
    <cellStyle name="40% - Accent3 2 2 2 4 10" xfId="16536"/>
    <cellStyle name="40% - Accent3 2 2 2 4 10 2" xfId="38475"/>
    <cellStyle name="40% - Accent3 2 2 2 4 11" xfId="22318"/>
    <cellStyle name="40% - Accent3 2 2 2 4 2" xfId="342"/>
    <cellStyle name="40% - Accent3 2 2 2 4 2 2" xfId="2079"/>
    <cellStyle name="40% - Accent3 2 2 2 4 2 2 2" xfId="9565"/>
    <cellStyle name="40% - Accent3 2 2 2 4 2 2 2 2" xfId="15347"/>
    <cellStyle name="40% - Accent3 2 2 2 4 2 2 2 2 2" xfId="37287"/>
    <cellStyle name="40% - Accent3 2 2 2 4 2 2 2 3" xfId="21130"/>
    <cellStyle name="40% - Accent3 2 2 2 4 2 2 2 3 2" xfId="43069"/>
    <cellStyle name="40% - Accent3 2 2 2 4 2 2 2 4" xfId="31505"/>
    <cellStyle name="40% - Accent3 2 2 2 4 2 2 3" xfId="6674"/>
    <cellStyle name="40% - Accent3 2 2 2 4 2 2 3 2" xfId="28614"/>
    <cellStyle name="40% - Accent3 2 2 2 4 2 2 4" xfId="12456"/>
    <cellStyle name="40% - Accent3 2 2 2 4 2 2 4 2" xfId="34396"/>
    <cellStyle name="40% - Accent3 2 2 2 4 2 2 5" xfId="18239"/>
    <cellStyle name="40% - Accent3 2 2 2 4 2 2 5 2" xfId="40178"/>
    <cellStyle name="40% - Accent3 2 2 2 4 2 2 6" xfId="24021"/>
    <cellStyle name="40% - Accent3 2 2 2 4 2 3" xfId="4971"/>
    <cellStyle name="40% - Accent3 2 2 2 4 2 3 2" xfId="13645"/>
    <cellStyle name="40% - Accent3 2 2 2 4 2 3 2 2" xfId="35585"/>
    <cellStyle name="40% - Accent3 2 2 2 4 2 3 3" xfId="19428"/>
    <cellStyle name="40% - Accent3 2 2 2 4 2 3 3 2" xfId="41367"/>
    <cellStyle name="40% - Accent3 2 2 2 4 2 3 4" xfId="26912"/>
    <cellStyle name="40% - Accent3 2 2 2 4 2 4" xfId="7863"/>
    <cellStyle name="40% - Accent3 2 2 2 4 2 4 2" xfId="29803"/>
    <cellStyle name="40% - Accent3 2 2 2 4 2 5" xfId="3782"/>
    <cellStyle name="40% - Accent3 2 2 2 4 2 5 2" xfId="25723"/>
    <cellStyle name="40% - Accent3 2 2 2 4 2 6" xfId="10754"/>
    <cellStyle name="40% - Accent3 2 2 2 4 2 6 2" xfId="32694"/>
    <cellStyle name="40% - Accent3 2 2 2 4 2 7" xfId="16537"/>
    <cellStyle name="40% - Accent3 2 2 2 4 2 7 2" xfId="38476"/>
    <cellStyle name="40% - Accent3 2 2 2 4 2 8" xfId="22319"/>
    <cellStyle name="40% - Accent3 2 2 2 4 3" xfId="1047"/>
    <cellStyle name="40% - Accent3 2 2 2 4 3 2" xfId="2751"/>
    <cellStyle name="40% - Accent3 2 2 2 4 3 2 2" xfId="10237"/>
    <cellStyle name="40% - Accent3 2 2 2 4 3 2 2 2" xfId="16019"/>
    <cellStyle name="40% - Accent3 2 2 2 4 3 2 2 2 2" xfId="37959"/>
    <cellStyle name="40% - Accent3 2 2 2 4 3 2 2 3" xfId="21802"/>
    <cellStyle name="40% - Accent3 2 2 2 4 3 2 2 3 2" xfId="43741"/>
    <cellStyle name="40% - Accent3 2 2 2 4 3 2 2 4" xfId="32177"/>
    <cellStyle name="40% - Accent3 2 2 2 4 3 2 3" xfId="7346"/>
    <cellStyle name="40% - Accent3 2 2 2 4 3 2 3 2" xfId="29286"/>
    <cellStyle name="40% - Accent3 2 2 2 4 3 2 4" xfId="13128"/>
    <cellStyle name="40% - Accent3 2 2 2 4 3 2 4 2" xfId="35068"/>
    <cellStyle name="40% - Accent3 2 2 2 4 3 2 5" xfId="18911"/>
    <cellStyle name="40% - Accent3 2 2 2 4 3 2 5 2" xfId="40850"/>
    <cellStyle name="40% - Accent3 2 2 2 4 3 2 6" xfId="24693"/>
    <cellStyle name="40% - Accent3 2 2 2 4 3 3" xfId="5643"/>
    <cellStyle name="40% - Accent3 2 2 2 4 3 3 2" xfId="14317"/>
    <cellStyle name="40% - Accent3 2 2 2 4 3 3 2 2" xfId="36257"/>
    <cellStyle name="40% - Accent3 2 2 2 4 3 3 3" xfId="20100"/>
    <cellStyle name="40% - Accent3 2 2 2 4 3 3 3 2" xfId="42039"/>
    <cellStyle name="40% - Accent3 2 2 2 4 3 3 4" xfId="27584"/>
    <cellStyle name="40% - Accent3 2 2 2 4 3 4" xfId="8535"/>
    <cellStyle name="40% - Accent3 2 2 2 4 3 4 2" xfId="30475"/>
    <cellStyle name="40% - Accent3 2 2 2 4 3 5" xfId="4454"/>
    <cellStyle name="40% - Accent3 2 2 2 4 3 5 2" xfId="26395"/>
    <cellStyle name="40% - Accent3 2 2 2 4 3 6" xfId="11426"/>
    <cellStyle name="40% - Accent3 2 2 2 4 3 6 2" xfId="33366"/>
    <cellStyle name="40% - Accent3 2 2 2 4 3 7" xfId="17209"/>
    <cellStyle name="40% - Accent3 2 2 2 4 3 7 2" xfId="39148"/>
    <cellStyle name="40% - Accent3 2 2 2 4 3 8" xfId="22991"/>
    <cellStyle name="40% - Accent3 2 2 2 4 4" xfId="2078"/>
    <cellStyle name="40% - Accent3 2 2 2 4 4 2" xfId="6673"/>
    <cellStyle name="40% - Accent3 2 2 2 4 4 2 2" xfId="15346"/>
    <cellStyle name="40% - Accent3 2 2 2 4 4 2 2 2" xfId="37286"/>
    <cellStyle name="40% - Accent3 2 2 2 4 4 2 3" xfId="21129"/>
    <cellStyle name="40% - Accent3 2 2 2 4 4 2 3 2" xfId="43068"/>
    <cellStyle name="40% - Accent3 2 2 2 4 4 2 4" xfId="28613"/>
    <cellStyle name="40% - Accent3 2 2 2 4 4 3" xfId="9564"/>
    <cellStyle name="40% - Accent3 2 2 2 4 4 3 2" xfId="31504"/>
    <cellStyle name="40% - Accent3 2 2 2 4 4 4" xfId="3781"/>
    <cellStyle name="40% - Accent3 2 2 2 4 4 4 2" xfId="25722"/>
    <cellStyle name="40% - Accent3 2 2 2 4 4 5" xfId="12455"/>
    <cellStyle name="40% - Accent3 2 2 2 4 4 5 2" xfId="34395"/>
    <cellStyle name="40% - Accent3 2 2 2 4 4 6" xfId="18238"/>
    <cellStyle name="40% - Accent3 2 2 2 4 4 6 2" xfId="40177"/>
    <cellStyle name="40% - Accent3 2 2 2 4 4 7" xfId="24020"/>
    <cellStyle name="40% - Accent3 2 2 2 4 5" xfId="1525"/>
    <cellStyle name="40% - Accent3 2 2 2 4 5 2" xfId="9011"/>
    <cellStyle name="40% - Accent3 2 2 2 4 5 2 2" xfId="14793"/>
    <cellStyle name="40% - Accent3 2 2 2 4 5 2 2 2" xfId="36733"/>
    <cellStyle name="40% - Accent3 2 2 2 4 5 2 3" xfId="20576"/>
    <cellStyle name="40% - Accent3 2 2 2 4 5 2 3 2" xfId="42515"/>
    <cellStyle name="40% - Accent3 2 2 2 4 5 2 4" xfId="30951"/>
    <cellStyle name="40% - Accent3 2 2 2 4 5 3" xfId="6120"/>
    <cellStyle name="40% - Accent3 2 2 2 4 5 3 2" xfId="28060"/>
    <cellStyle name="40% - Accent3 2 2 2 4 5 4" xfId="11902"/>
    <cellStyle name="40% - Accent3 2 2 2 4 5 4 2" xfId="33842"/>
    <cellStyle name="40% - Accent3 2 2 2 4 5 5" xfId="17685"/>
    <cellStyle name="40% - Accent3 2 2 2 4 5 5 2" xfId="39624"/>
    <cellStyle name="40% - Accent3 2 2 2 4 5 6" xfId="23467"/>
    <cellStyle name="40% - Accent3 2 2 2 4 6" xfId="4970"/>
    <cellStyle name="40% - Accent3 2 2 2 4 6 2" xfId="13644"/>
    <cellStyle name="40% - Accent3 2 2 2 4 6 2 2" xfId="35584"/>
    <cellStyle name="40% - Accent3 2 2 2 4 6 3" xfId="19427"/>
    <cellStyle name="40% - Accent3 2 2 2 4 6 3 2" xfId="41366"/>
    <cellStyle name="40% - Accent3 2 2 2 4 6 4" xfId="26911"/>
    <cellStyle name="40% - Accent3 2 2 2 4 7" xfId="7862"/>
    <cellStyle name="40% - Accent3 2 2 2 4 7 2" xfId="29802"/>
    <cellStyle name="40% - Accent3 2 2 2 4 8" xfId="3228"/>
    <cellStyle name="40% - Accent3 2 2 2 4 8 2" xfId="25169"/>
    <cellStyle name="40% - Accent3 2 2 2 4 9" xfId="10753"/>
    <cellStyle name="40% - Accent3 2 2 2 4 9 2" xfId="32693"/>
    <cellStyle name="40% - Accent3 2 2 2 5" xfId="343"/>
    <cellStyle name="40% - Accent3 2 2 2 5 2" xfId="2080"/>
    <cellStyle name="40% - Accent3 2 2 2 5 2 2" xfId="6675"/>
    <cellStyle name="40% - Accent3 2 2 2 5 2 2 2" xfId="15348"/>
    <cellStyle name="40% - Accent3 2 2 2 5 2 2 2 2" xfId="37288"/>
    <cellStyle name="40% - Accent3 2 2 2 5 2 2 3" xfId="21131"/>
    <cellStyle name="40% - Accent3 2 2 2 5 2 2 3 2" xfId="43070"/>
    <cellStyle name="40% - Accent3 2 2 2 5 2 2 4" xfId="28615"/>
    <cellStyle name="40% - Accent3 2 2 2 5 2 3" xfId="9566"/>
    <cellStyle name="40% - Accent3 2 2 2 5 2 3 2" xfId="31506"/>
    <cellStyle name="40% - Accent3 2 2 2 5 2 4" xfId="3783"/>
    <cellStyle name="40% - Accent3 2 2 2 5 2 4 2" xfId="25724"/>
    <cellStyle name="40% - Accent3 2 2 2 5 2 5" xfId="12457"/>
    <cellStyle name="40% - Accent3 2 2 2 5 2 5 2" xfId="34397"/>
    <cellStyle name="40% - Accent3 2 2 2 5 2 6" xfId="18240"/>
    <cellStyle name="40% - Accent3 2 2 2 5 2 6 2" xfId="40179"/>
    <cellStyle name="40% - Accent3 2 2 2 5 2 7" xfId="24022"/>
    <cellStyle name="40% - Accent3 2 2 2 5 3" xfId="1521"/>
    <cellStyle name="40% - Accent3 2 2 2 5 3 2" xfId="9007"/>
    <cellStyle name="40% - Accent3 2 2 2 5 3 2 2" xfId="14789"/>
    <cellStyle name="40% - Accent3 2 2 2 5 3 2 2 2" xfId="36729"/>
    <cellStyle name="40% - Accent3 2 2 2 5 3 2 3" xfId="20572"/>
    <cellStyle name="40% - Accent3 2 2 2 5 3 2 3 2" xfId="42511"/>
    <cellStyle name="40% - Accent3 2 2 2 5 3 2 4" xfId="30947"/>
    <cellStyle name="40% - Accent3 2 2 2 5 3 3" xfId="6116"/>
    <cellStyle name="40% - Accent3 2 2 2 5 3 3 2" xfId="28056"/>
    <cellStyle name="40% - Accent3 2 2 2 5 3 4" xfId="11898"/>
    <cellStyle name="40% - Accent3 2 2 2 5 3 4 2" xfId="33838"/>
    <cellStyle name="40% - Accent3 2 2 2 5 3 5" xfId="17681"/>
    <cellStyle name="40% - Accent3 2 2 2 5 3 5 2" xfId="39620"/>
    <cellStyle name="40% - Accent3 2 2 2 5 3 6" xfId="23463"/>
    <cellStyle name="40% - Accent3 2 2 2 5 4" xfId="4972"/>
    <cellStyle name="40% - Accent3 2 2 2 5 4 2" xfId="13646"/>
    <cellStyle name="40% - Accent3 2 2 2 5 4 2 2" xfId="35586"/>
    <cellStyle name="40% - Accent3 2 2 2 5 4 3" xfId="19429"/>
    <cellStyle name="40% - Accent3 2 2 2 5 4 3 2" xfId="41368"/>
    <cellStyle name="40% - Accent3 2 2 2 5 4 4" xfId="26913"/>
    <cellStyle name="40% - Accent3 2 2 2 5 5" xfId="7864"/>
    <cellStyle name="40% - Accent3 2 2 2 5 5 2" xfId="29804"/>
    <cellStyle name="40% - Accent3 2 2 2 5 6" xfId="3224"/>
    <cellStyle name="40% - Accent3 2 2 2 5 6 2" xfId="25165"/>
    <cellStyle name="40% - Accent3 2 2 2 5 7" xfId="10755"/>
    <cellStyle name="40% - Accent3 2 2 2 5 7 2" xfId="32695"/>
    <cellStyle name="40% - Accent3 2 2 2 5 8" xfId="16538"/>
    <cellStyle name="40% - Accent3 2 2 2 5 8 2" xfId="38477"/>
    <cellStyle name="40% - Accent3 2 2 2 5 9" xfId="22320"/>
    <cellStyle name="40% - Accent3 2 2 2 6" xfId="907"/>
    <cellStyle name="40% - Accent3 2 2 2 6 2" xfId="2613"/>
    <cellStyle name="40% - Accent3 2 2 2 6 2 2" xfId="10099"/>
    <cellStyle name="40% - Accent3 2 2 2 6 2 2 2" xfId="15881"/>
    <cellStyle name="40% - Accent3 2 2 2 6 2 2 2 2" xfId="37821"/>
    <cellStyle name="40% - Accent3 2 2 2 6 2 2 3" xfId="21664"/>
    <cellStyle name="40% - Accent3 2 2 2 6 2 2 3 2" xfId="43603"/>
    <cellStyle name="40% - Accent3 2 2 2 6 2 2 4" xfId="32039"/>
    <cellStyle name="40% - Accent3 2 2 2 6 2 3" xfId="7208"/>
    <cellStyle name="40% - Accent3 2 2 2 6 2 3 2" xfId="29148"/>
    <cellStyle name="40% - Accent3 2 2 2 6 2 4" xfId="12990"/>
    <cellStyle name="40% - Accent3 2 2 2 6 2 4 2" xfId="34930"/>
    <cellStyle name="40% - Accent3 2 2 2 6 2 5" xfId="18773"/>
    <cellStyle name="40% - Accent3 2 2 2 6 2 5 2" xfId="40712"/>
    <cellStyle name="40% - Accent3 2 2 2 6 2 6" xfId="24555"/>
    <cellStyle name="40% - Accent3 2 2 2 6 3" xfId="5505"/>
    <cellStyle name="40% - Accent3 2 2 2 6 3 2" xfId="14179"/>
    <cellStyle name="40% - Accent3 2 2 2 6 3 2 2" xfId="36119"/>
    <cellStyle name="40% - Accent3 2 2 2 6 3 3" xfId="19962"/>
    <cellStyle name="40% - Accent3 2 2 2 6 3 3 2" xfId="41901"/>
    <cellStyle name="40% - Accent3 2 2 2 6 3 4" xfId="27446"/>
    <cellStyle name="40% - Accent3 2 2 2 6 4" xfId="8397"/>
    <cellStyle name="40% - Accent3 2 2 2 6 4 2" xfId="30337"/>
    <cellStyle name="40% - Accent3 2 2 2 6 5" xfId="4316"/>
    <cellStyle name="40% - Accent3 2 2 2 6 5 2" xfId="26257"/>
    <cellStyle name="40% - Accent3 2 2 2 6 6" xfId="11288"/>
    <cellStyle name="40% - Accent3 2 2 2 6 6 2" xfId="33228"/>
    <cellStyle name="40% - Accent3 2 2 2 6 7" xfId="17071"/>
    <cellStyle name="40% - Accent3 2 2 2 6 7 2" xfId="39010"/>
    <cellStyle name="40% - Accent3 2 2 2 6 8" xfId="22853"/>
    <cellStyle name="40% - Accent3 2 2 2 7" xfId="2071"/>
    <cellStyle name="40% - Accent3 2 2 2 7 2" xfId="6666"/>
    <cellStyle name="40% - Accent3 2 2 2 7 2 2" xfId="15339"/>
    <cellStyle name="40% - Accent3 2 2 2 7 2 2 2" xfId="37279"/>
    <cellStyle name="40% - Accent3 2 2 2 7 2 3" xfId="21122"/>
    <cellStyle name="40% - Accent3 2 2 2 7 2 3 2" xfId="43061"/>
    <cellStyle name="40% - Accent3 2 2 2 7 2 4" xfId="28606"/>
    <cellStyle name="40% - Accent3 2 2 2 7 3" xfId="9557"/>
    <cellStyle name="40% - Accent3 2 2 2 7 3 2" xfId="31497"/>
    <cellStyle name="40% - Accent3 2 2 2 7 4" xfId="3774"/>
    <cellStyle name="40% - Accent3 2 2 2 7 4 2" xfId="25715"/>
    <cellStyle name="40% - Accent3 2 2 2 7 5" xfId="12448"/>
    <cellStyle name="40% - Accent3 2 2 2 7 5 2" xfId="34388"/>
    <cellStyle name="40% - Accent3 2 2 2 7 6" xfId="18231"/>
    <cellStyle name="40% - Accent3 2 2 2 7 6 2" xfId="40170"/>
    <cellStyle name="40% - Accent3 2 2 2 7 7" xfId="24013"/>
    <cellStyle name="40% - Accent3 2 2 2 8" xfId="1315"/>
    <cellStyle name="40% - Accent3 2 2 2 8 2" xfId="8801"/>
    <cellStyle name="40% - Accent3 2 2 2 8 2 2" xfId="14583"/>
    <cellStyle name="40% - Accent3 2 2 2 8 2 2 2" xfId="36523"/>
    <cellStyle name="40% - Accent3 2 2 2 8 2 3" xfId="20366"/>
    <cellStyle name="40% - Accent3 2 2 2 8 2 3 2" xfId="42305"/>
    <cellStyle name="40% - Accent3 2 2 2 8 2 4" xfId="30741"/>
    <cellStyle name="40% - Accent3 2 2 2 8 3" xfId="5910"/>
    <cellStyle name="40% - Accent3 2 2 2 8 3 2" xfId="27850"/>
    <cellStyle name="40% - Accent3 2 2 2 8 4" xfId="11692"/>
    <cellStyle name="40% - Accent3 2 2 2 8 4 2" xfId="33632"/>
    <cellStyle name="40% - Accent3 2 2 2 8 5" xfId="17475"/>
    <cellStyle name="40% - Accent3 2 2 2 8 5 2" xfId="39414"/>
    <cellStyle name="40% - Accent3 2 2 2 8 6" xfId="23257"/>
    <cellStyle name="40% - Accent3 2 2 2 9" xfId="4963"/>
    <cellStyle name="40% - Accent3 2 2 2 9 2" xfId="13637"/>
    <cellStyle name="40% - Accent3 2 2 2 9 2 2" xfId="35577"/>
    <cellStyle name="40% - Accent3 2 2 2 9 3" xfId="19420"/>
    <cellStyle name="40% - Accent3 2 2 2 9 3 2" xfId="41359"/>
    <cellStyle name="40% - Accent3 2 2 2 9 4" xfId="26904"/>
    <cellStyle name="40% - Accent3 2 2 3" xfId="344"/>
    <cellStyle name="40% - Accent3 2 2 3 10" xfId="10756"/>
    <cellStyle name="40% - Accent3 2 2 3 10 2" xfId="32696"/>
    <cellStyle name="40% - Accent3 2 2 3 11" xfId="16539"/>
    <cellStyle name="40% - Accent3 2 2 3 11 2" xfId="38478"/>
    <cellStyle name="40% - Accent3 2 2 3 12" xfId="22321"/>
    <cellStyle name="40% - Accent3 2 2 3 2" xfId="345"/>
    <cellStyle name="40% - Accent3 2 2 3 2 10" xfId="16540"/>
    <cellStyle name="40% - Accent3 2 2 3 2 10 2" xfId="38479"/>
    <cellStyle name="40% - Accent3 2 2 3 2 11" xfId="22322"/>
    <cellStyle name="40% - Accent3 2 2 3 2 2" xfId="346"/>
    <cellStyle name="40% - Accent3 2 2 3 2 2 2" xfId="2083"/>
    <cellStyle name="40% - Accent3 2 2 3 2 2 2 2" xfId="9569"/>
    <cellStyle name="40% - Accent3 2 2 3 2 2 2 2 2" xfId="15351"/>
    <cellStyle name="40% - Accent3 2 2 3 2 2 2 2 2 2" xfId="37291"/>
    <cellStyle name="40% - Accent3 2 2 3 2 2 2 2 3" xfId="21134"/>
    <cellStyle name="40% - Accent3 2 2 3 2 2 2 2 3 2" xfId="43073"/>
    <cellStyle name="40% - Accent3 2 2 3 2 2 2 2 4" xfId="31509"/>
    <cellStyle name="40% - Accent3 2 2 3 2 2 2 3" xfId="6678"/>
    <cellStyle name="40% - Accent3 2 2 3 2 2 2 3 2" xfId="28618"/>
    <cellStyle name="40% - Accent3 2 2 3 2 2 2 4" xfId="12460"/>
    <cellStyle name="40% - Accent3 2 2 3 2 2 2 4 2" xfId="34400"/>
    <cellStyle name="40% - Accent3 2 2 3 2 2 2 5" xfId="18243"/>
    <cellStyle name="40% - Accent3 2 2 3 2 2 2 5 2" xfId="40182"/>
    <cellStyle name="40% - Accent3 2 2 3 2 2 2 6" xfId="24025"/>
    <cellStyle name="40% - Accent3 2 2 3 2 2 3" xfId="4975"/>
    <cellStyle name="40% - Accent3 2 2 3 2 2 3 2" xfId="13649"/>
    <cellStyle name="40% - Accent3 2 2 3 2 2 3 2 2" xfId="35589"/>
    <cellStyle name="40% - Accent3 2 2 3 2 2 3 3" xfId="19432"/>
    <cellStyle name="40% - Accent3 2 2 3 2 2 3 3 2" xfId="41371"/>
    <cellStyle name="40% - Accent3 2 2 3 2 2 3 4" xfId="26916"/>
    <cellStyle name="40% - Accent3 2 2 3 2 2 4" xfId="7867"/>
    <cellStyle name="40% - Accent3 2 2 3 2 2 4 2" xfId="29807"/>
    <cellStyle name="40% - Accent3 2 2 3 2 2 5" xfId="3786"/>
    <cellStyle name="40% - Accent3 2 2 3 2 2 5 2" xfId="25727"/>
    <cellStyle name="40% - Accent3 2 2 3 2 2 6" xfId="10758"/>
    <cellStyle name="40% - Accent3 2 2 3 2 2 6 2" xfId="32698"/>
    <cellStyle name="40% - Accent3 2 2 3 2 2 7" xfId="16541"/>
    <cellStyle name="40% - Accent3 2 2 3 2 2 7 2" xfId="38480"/>
    <cellStyle name="40% - Accent3 2 2 3 2 2 8" xfId="22323"/>
    <cellStyle name="40% - Accent3 2 2 3 2 3" xfId="1049"/>
    <cellStyle name="40% - Accent3 2 2 3 2 3 2" xfId="2753"/>
    <cellStyle name="40% - Accent3 2 2 3 2 3 2 2" xfId="10239"/>
    <cellStyle name="40% - Accent3 2 2 3 2 3 2 2 2" xfId="16021"/>
    <cellStyle name="40% - Accent3 2 2 3 2 3 2 2 2 2" xfId="37961"/>
    <cellStyle name="40% - Accent3 2 2 3 2 3 2 2 3" xfId="21804"/>
    <cellStyle name="40% - Accent3 2 2 3 2 3 2 2 3 2" xfId="43743"/>
    <cellStyle name="40% - Accent3 2 2 3 2 3 2 2 4" xfId="32179"/>
    <cellStyle name="40% - Accent3 2 2 3 2 3 2 3" xfId="7348"/>
    <cellStyle name="40% - Accent3 2 2 3 2 3 2 3 2" xfId="29288"/>
    <cellStyle name="40% - Accent3 2 2 3 2 3 2 4" xfId="13130"/>
    <cellStyle name="40% - Accent3 2 2 3 2 3 2 4 2" xfId="35070"/>
    <cellStyle name="40% - Accent3 2 2 3 2 3 2 5" xfId="18913"/>
    <cellStyle name="40% - Accent3 2 2 3 2 3 2 5 2" xfId="40852"/>
    <cellStyle name="40% - Accent3 2 2 3 2 3 2 6" xfId="24695"/>
    <cellStyle name="40% - Accent3 2 2 3 2 3 3" xfId="5645"/>
    <cellStyle name="40% - Accent3 2 2 3 2 3 3 2" xfId="14319"/>
    <cellStyle name="40% - Accent3 2 2 3 2 3 3 2 2" xfId="36259"/>
    <cellStyle name="40% - Accent3 2 2 3 2 3 3 3" xfId="20102"/>
    <cellStyle name="40% - Accent3 2 2 3 2 3 3 3 2" xfId="42041"/>
    <cellStyle name="40% - Accent3 2 2 3 2 3 3 4" xfId="27586"/>
    <cellStyle name="40% - Accent3 2 2 3 2 3 4" xfId="8537"/>
    <cellStyle name="40% - Accent3 2 2 3 2 3 4 2" xfId="30477"/>
    <cellStyle name="40% - Accent3 2 2 3 2 3 5" xfId="4456"/>
    <cellStyle name="40% - Accent3 2 2 3 2 3 5 2" xfId="26397"/>
    <cellStyle name="40% - Accent3 2 2 3 2 3 6" xfId="11428"/>
    <cellStyle name="40% - Accent3 2 2 3 2 3 6 2" xfId="33368"/>
    <cellStyle name="40% - Accent3 2 2 3 2 3 7" xfId="17211"/>
    <cellStyle name="40% - Accent3 2 2 3 2 3 7 2" xfId="39150"/>
    <cellStyle name="40% - Accent3 2 2 3 2 3 8" xfId="22993"/>
    <cellStyle name="40% - Accent3 2 2 3 2 4" xfId="2082"/>
    <cellStyle name="40% - Accent3 2 2 3 2 4 2" xfId="6677"/>
    <cellStyle name="40% - Accent3 2 2 3 2 4 2 2" xfId="15350"/>
    <cellStyle name="40% - Accent3 2 2 3 2 4 2 2 2" xfId="37290"/>
    <cellStyle name="40% - Accent3 2 2 3 2 4 2 3" xfId="21133"/>
    <cellStyle name="40% - Accent3 2 2 3 2 4 2 3 2" xfId="43072"/>
    <cellStyle name="40% - Accent3 2 2 3 2 4 2 4" xfId="28617"/>
    <cellStyle name="40% - Accent3 2 2 3 2 4 3" xfId="9568"/>
    <cellStyle name="40% - Accent3 2 2 3 2 4 3 2" xfId="31508"/>
    <cellStyle name="40% - Accent3 2 2 3 2 4 4" xfId="3785"/>
    <cellStyle name="40% - Accent3 2 2 3 2 4 4 2" xfId="25726"/>
    <cellStyle name="40% - Accent3 2 2 3 2 4 5" xfId="12459"/>
    <cellStyle name="40% - Accent3 2 2 3 2 4 5 2" xfId="34399"/>
    <cellStyle name="40% - Accent3 2 2 3 2 4 6" xfId="18242"/>
    <cellStyle name="40% - Accent3 2 2 3 2 4 6 2" xfId="40181"/>
    <cellStyle name="40% - Accent3 2 2 3 2 4 7" xfId="24024"/>
    <cellStyle name="40% - Accent3 2 2 3 2 5" xfId="1527"/>
    <cellStyle name="40% - Accent3 2 2 3 2 5 2" xfId="9013"/>
    <cellStyle name="40% - Accent3 2 2 3 2 5 2 2" xfId="14795"/>
    <cellStyle name="40% - Accent3 2 2 3 2 5 2 2 2" xfId="36735"/>
    <cellStyle name="40% - Accent3 2 2 3 2 5 2 3" xfId="20578"/>
    <cellStyle name="40% - Accent3 2 2 3 2 5 2 3 2" xfId="42517"/>
    <cellStyle name="40% - Accent3 2 2 3 2 5 2 4" xfId="30953"/>
    <cellStyle name="40% - Accent3 2 2 3 2 5 3" xfId="6122"/>
    <cellStyle name="40% - Accent3 2 2 3 2 5 3 2" xfId="28062"/>
    <cellStyle name="40% - Accent3 2 2 3 2 5 4" xfId="11904"/>
    <cellStyle name="40% - Accent3 2 2 3 2 5 4 2" xfId="33844"/>
    <cellStyle name="40% - Accent3 2 2 3 2 5 5" xfId="17687"/>
    <cellStyle name="40% - Accent3 2 2 3 2 5 5 2" xfId="39626"/>
    <cellStyle name="40% - Accent3 2 2 3 2 5 6" xfId="23469"/>
    <cellStyle name="40% - Accent3 2 2 3 2 6" xfId="4974"/>
    <cellStyle name="40% - Accent3 2 2 3 2 6 2" xfId="13648"/>
    <cellStyle name="40% - Accent3 2 2 3 2 6 2 2" xfId="35588"/>
    <cellStyle name="40% - Accent3 2 2 3 2 6 3" xfId="19431"/>
    <cellStyle name="40% - Accent3 2 2 3 2 6 3 2" xfId="41370"/>
    <cellStyle name="40% - Accent3 2 2 3 2 6 4" xfId="26915"/>
    <cellStyle name="40% - Accent3 2 2 3 2 7" xfId="7866"/>
    <cellStyle name="40% - Accent3 2 2 3 2 7 2" xfId="29806"/>
    <cellStyle name="40% - Accent3 2 2 3 2 8" xfId="3230"/>
    <cellStyle name="40% - Accent3 2 2 3 2 8 2" xfId="25171"/>
    <cellStyle name="40% - Accent3 2 2 3 2 9" xfId="10757"/>
    <cellStyle name="40% - Accent3 2 2 3 2 9 2" xfId="32697"/>
    <cellStyle name="40% - Accent3 2 2 3 3" xfId="347"/>
    <cellStyle name="40% - Accent3 2 2 3 3 2" xfId="2084"/>
    <cellStyle name="40% - Accent3 2 2 3 3 2 2" xfId="9570"/>
    <cellStyle name="40% - Accent3 2 2 3 3 2 2 2" xfId="15352"/>
    <cellStyle name="40% - Accent3 2 2 3 3 2 2 2 2" xfId="37292"/>
    <cellStyle name="40% - Accent3 2 2 3 3 2 2 3" xfId="21135"/>
    <cellStyle name="40% - Accent3 2 2 3 3 2 2 3 2" xfId="43074"/>
    <cellStyle name="40% - Accent3 2 2 3 3 2 2 4" xfId="31510"/>
    <cellStyle name="40% - Accent3 2 2 3 3 2 3" xfId="6679"/>
    <cellStyle name="40% - Accent3 2 2 3 3 2 3 2" xfId="28619"/>
    <cellStyle name="40% - Accent3 2 2 3 3 2 4" xfId="12461"/>
    <cellStyle name="40% - Accent3 2 2 3 3 2 4 2" xfId="34401"/>
    <cellStyle name="40% - Accent3 2 2 3 3 2 5" xfId="18244"/>
    <cellStyle name="40% - Accent3 2 2 3 3 2 5 2" xfId="40183"/>
    <cellStyle name="40% - Accent3 2 2 3 3 2 6" xfId="24026"/>
    <cellStyle name="40% - Accent3 2 2 3 3 3" xfId="4976"/>
    <cellStyle name="40% - Accent3 2 2 3 3 3 2" xfId="13650"/>
    <cellStyle name="40% - Accent3 2 2 3 3 3 2 2" xfId="35590"/>
    <cellStyle name="40% - Accent3 2 2 3 3 3 3" xfId="19433"/>
    <cellStyle name="40% - Accent3 2 2 3 3 3 3 2" xfId="41372"/>
    <cellStyle name="40% - Accent3 2 2 3 3 3 4" xfId="26917"/>
    <cellStyle name="40% - Accent3 2 2 3 3 4" xfId="7868"/>
    <cellStyle name="40% - Accent3 2 2 3 3 4 2" xfId="29808"/>
    <cellStyle name="40% - Accent3 2 2 3 3 5" xfId="3787"/>
    <cellStyle name="40% - Accent3 2 2 3 3 5 2" xfId="25728"/>
    <cellStyle name="40% - Accent3 2 2 3 3 6" xfId="10759"/>
    <cellStyle name="40% - Accent3 2 2 3 3 6 2" xfId="32699"/>
    <cellStyle name="40% - Accent3 2 2 3 3 7" xfId="16542"/>
    <cellStyle name="40% - Accent3 2 2 3 3 7 2" xfId="38481"/>
    <cellStyle name="40% - Accent3 2 2 3 3 8" xfId="22324"/>
    <cellStyle name="40% - Accent3 2 2 3 4" xfId="1048"/>
    <cellStyle name="40% - Accent3 2 2 3 4 2" xfId="2752"/>
    <cellStyle name="40% - Accent3 2 2 3 4 2 2" xfId="10238"/>
    <cellStyle name="40% - Accent3 2 2 3 4 2 2 2" xfId="16020"/>
    <cellStyle name="40% - Accent3 2 2 3 4 2 2 2 2" xfId="37960"/>
    <cellStyle name="40% - Accent3 2 2 3 4 2 2 3" xfId="21803"/>
    <cellStyle name="40% - Accent3 2 2 3 4 2 2 3 2" xfId="43742"/>
    <cellStyle name="40% - Accent3 2 2 3 4 2 2 4" xfId="32178"/>
    <cellStyle name="40% - Accent3 2 2 3 4 2 3" xfId="7347"/>
    <cellStyle name="40% - Accent3 2 2 3 4 2 3 2" xfId="29287"/>
    <cellStyle name="40% - Accent3 2 2 3 4 2 4" xfId="13129"/>
    <cellStyle name="40% - Accent3 2 2 3 4 2 4 2" xfId="35069"/>
    <cellStyle name="40% - Accent3 2 2 3 4 2 5" xfId="18912"/>
    <cellStyle name="40% - Accent3 2 2 3 4 2 5 2" xfId="40851"/>
    <cellStyle name="40% - Accent3 2 2 3 4 2 6" xfId="24694"/>
    <cellStyle name="40% - Accent3 2 2 3 4 3" xfId="5644"/>
    <cellStyle name="40% - Accent3 2 2 3 4 3 2" xfId="14318"/>
    <cellStyle name="40% - Accent3 2 2 3 4 3 2 2" xfId="36258"/>
    <cellStyle name="40% - Accent3 2 2 3 4 3 3" xfId="20101"/>
    <cellStyle name="40% - Accent3 2 2 3 4 3 3 2" xfId="42040"/>
    <cellStyle name="40% - Accent3 2 2 3 4 3 4" xfId="27585"/>
    <cellStyle name="40% - Accent3 2 2 3 4 4" xfId="8536"/>
    <cellStyle name="40% - Accent3 2 2 3 4 4 2" xfId="30476"/>
    <cellStyle name="40% - Accent3 2 2 3 4 5" xfId="4455"/>
    <cellStyle name="40% - Accent3 2 2 3 4 5 2" xfId="26396"/>
    <cellStyle name="40% - Accent3 2 2 3 4 6" xfId="11427"/>
    <cellStyle name="40% - Accent3 2 2 3 4 6 2" xfId="33367"/>
    <cellStyle name="40% - Accent3 2 2 3 4 7" xfId="17210"/>
    <cellStyle name="40% - Accent3 2 2 3 4 7 2" xfId="39149"/>
    <cellStyle name="40% - Accent3 2 2 3 4 8" xfId="22992"/>
    <cellStyle name="40% - Accent3 2 2 3 5" xfId="2081"/>
    <cellStyle name="40% - Accent3 2 2 3 5 2" xfId="6676"/>
    <cellStyle name="40% - Accent3 2 2 3 5 2 2" xfId="15349"/>
    <cellStyle name="40% - Accent3 2 2 3 5 2 2 2" xfId="37289"/>
    <cellStyle name="40% - Accent3 2 2 3 5 2 3" xfId="21132"/>
    <cellStyle name="40% - Accent3 2 2 3 5 2 3 2" xfId="43071"/>
    <cellStyle name="40% - Accent3 2 2 3 5 2 4" xfId="28616"/>
    <cellStyle name="40% - Accent3 2 2 3 5 3" xfId="9567"/>
    <cellStyle name="40% - Accent3 2 2 3 5 3 2" xfId="31507"/>
    <cellStyle name="40% - Accent3 2 2 3 5 4" xfId="3784"/>
    <cellStyle name="40% - Accent3 2 2 3 5 4 2" xfId="25725"/>
    <cellStyle name="40% - Accent3 2 2 3 5 5" xfId="12458"/>
    <cellStyle name="40% - Accent3 2 2 3 5 5 2" xfId="34398"/>
    <cellStyle name="40% - Accent3 2 2 3 5 6" xfId="18241"/>
    <cellStyle name="40% - Accent3 2 2 3 5 6 2" xfId="40180"/>
    <cellStyle name="40% - Accent3 2 2 3 5 7" xfId="24023"/>
    <cellStyle name="40% - Accent3 2 2 3 6" xfId="1526"/>
    <cellStyle name="40% - Accent3 2 2 3 6 2" xfId="9012"/>
    <cellStyle name="40% - Accent3 2 2 3 6 2 2" xfId="14794"/>
    <cellStyle name="40% - Accent3 2 2 3 6 2 2 2" xfId="36734"/>
    <cellStyle name="40% - Accent3 2 2 3 6 2 3" xfId="20577"/>
    <cellStyle name="40% - Accent3 2 2 3 6 2 3 2" xfId="42516"/>
    <cellStyle name="40% - Accent3 2 2 3 6 2 4" xfId="30952"/>
    <cellStyle name="40% - Accent3 2 2 3 6 3" xfId="6121"/>
    <cellStyle name="40% - Accent3 2 2 3 6 3 2" xfId="28061"/>
    <cellStyle name="40% - Accent3 2 2 3 6 4" xfId="11903"/>
    <cellStyle name="40% - Accent3 2 2 3 6 4 2" xfId="33843"/>
    <cellStyle name="40% - Accent3 2 2 3 6 5" xfId="17686"/>
    <cellStyle name="40% - Accent3 2 2 3 6 5 2" xfId="39625"/>
    <cellStyle name="40% - Accent3 2 2 3 6 6" xfId="23468"/>
    <cellStyle name="40% - Accent3 2 2 3 7" xfId="4973"/>
    <cellStyle name="40% - Accent3 2 2 3 7 2" xfId="13647"/>
    <cellStyle name="40% - Accent3 2 2 3 7 2 2" xfId="35587"/>
    <cellStyle name="40% - Accent3 2 2 3 7 3" xfId="19430"/>
    <cellStyle name="40% - Accent3 2 2 3 7 3 2" xfId="41369"/>
    <cellStyle name="40% - Accent3 2 2 3 7 4" xfId="26914"/>
    <cellStyle name="40% - Accent3 2 2 3 8" xfId="7865"/>
    <cellStyle name="40% - Accent3 2 2 3 8 2" xfId="29805"/>
    <cellStyle name="40% - Accent3 2 2 3 9" xfId="3229"/>
    <cellStyle name="40% - Accent3 2 2 3 9 2" xfId="25170"/>
    <cellStyle name="40% - Accent3 2 2 4" xfId="348"/>
    <cellStyle name="40% - Accent3 2 2 4 10" xfId="16543"/>
    <cellStyle name="40% - Accent3 2 2 4 10 2" xfId="38482"/>
    <cellStyle name="40% - Accent3 2 2 4 11" xfId="22325"/>
    <cellStyle name="40% - Accent3 2 2 4 2" xfId="349"/>
    <cellStyle name="40% - Accent3 2 2 4 2 2" xfId="2086"/>
    <cellStyle name="40% - Accent3 2 2 4 2 2 2" xfId="9572"/>
    <cellStyle name="40% - Accent3 2 2 4 2 2 2 2" xfId="15354"/>
    <cellStyle name="40% - Accent3 2 2 4 2 2 2 2 2" xfId="37294"/>
    <cellStyle name="40% - Accent3 2 2 4 2 2 2 3" xfId="21137"/>
    <cellStyle name="40% - Accent3 2 2 4 2 2 2 3 2" xfId="43076"/>
    <cellStyle name="40% - Accent3 2 2 4 2 2 2 4" xfId="31512"/>
    <cellStyle name="40% - Accent3 2 2 4 2 2 3" xfId="6681"/>
    <cellStyle name="40% - Accent3 2 2 4 2 2 3 2" xfId="28621"/>
    <cellStyle name="40% - Accent3 2 2 4 2 2 4" xfId="12463"/>
    <cellStyle name="40% - Accent3 2 2 4 2 2 4 2" xfId="34403"/>
    <cellStyle name="40% - Accent3 2 2 4 2 2 5" xfId="18246"/>
    <cellStyle name="40% - Accent3 2 2 4 2 2 5 2" xfId="40185"/>
    <cellStyle name="40% - Accent3 2 2 4 2 2 6" xfId="24028"/>
    <cellStyle name="40% - Accent3 2 2 4 2 3" xfId="4978"/>
    <cellStyle name="40% - Accent3 2 2 4 2 3 2" xfId="13652"/>
    <cellStyle name="40% - Accent3 2 2 4 2 3 2 2" xfId="35592"/>
    <cellStyle name="40% - Accent3 2 2 4 2 3 3" xfId="19435"/>
    <cellStyle name="40% - Accent3 2 2 4 2 3 3 2" xfId="41374"/>
    <cellStyle name="40% - Accent3 2 2 4 2 3 4" xfId="26919"/>
    <cellStyle name="40% - Accent3 2 2 4 2 4" xfId="7870"/>
    <cellStyle name="40% - Accent3 2 2 4 2 4 2" xfId="29810"/>
    <cellStyle name="40% - Accent3 2 2 4 2 5" xfId="3789"/>
    <cellStyle name="40% - Accent3 2 2 4 2 5 2" xfId="25730"/>
    <cellStyle name="40% - Accent3 2 2 4 2 6" xfId="10761"/>
    <cellStyle name="40% - Accent3 2 2 4 2 6 2" xfId="32701"/>
    <cellStyle name="40% - Accent3 2 2 4 2 7" xfId="16544"/>
    <cellStyle name="40% - Accent3 2 2 4 2 7 2" xfId="38483"/>
    <cellStyle name="40% - Accent3 2 2 4 2 8" xfId="22326"/>
    <cellStyle name="40% - Accent3 2 2 4 3" xfId="1050"/>
    <cellStyle name="40% - Accent3 2 2 4 3 2" xfId="2754"/>
    <cellStyle name="40% - Accent3 2 2 4 3 2 2" xfId="10240"/>
    <cellStyle name="40% - Accent3 2 2 4 3 2 2 2" xfId="16022"/>
    <cellStyle name="40% - Accent3 2 2 4 3 2 2 2 2" xfId="37962"/>
    <cellStyle name="40% - Accent3 2 2 4 3 2 2 3" xfId="21805"/>
    <cellStyle name="40% - Accent3 2 2 4 3 2 2 3 2" xfId="43744"/>
    <cellStyle name="40% - Accent3 2 2 4 3 2 2 4" xfId="32180"/>
    <cellStyle name="40% - Accent3 2 2 4 3 2 3" xfId="7349"/>
    <cellStyle name="40% - Accent3 2 2 4 3 2 3 2" xfId="29289"/>
    <cellStyle name="40% - Accent3 2 2 4 3 2 4" xfId="13131"/>
    <cellStyle name="40% - Accent3 2 2 4 3 2 4 2" xfId="35071"/>
    <cellStyle name="40% - Accent3 2 2 4 3 2 5" xfId="18914"/>
    <cellStyle name="40% - Accent3 2 2 4 3 2 5 2" xfId="40853"/>
    <cellStyle name="40% - Accent3 2 2 4 3 2 6" xfId="24696"/>
    <cellStyle name="40% - Accent3 2 2 4 3 3" xfId="5646"/>
    <cellStyle name="40% - Accent3 2 2 4 3 3 2" xfId="14320"/>
    <cellStyle name="40% - Accent3 2 2 4 3 3 2 2" xfId="36260"/>
    <cellStyle name="40% - Accent3 2 2 4 3 3 3" xfId="20103"/>
    <cellStyle name="40% - Accent3 2 2 4 3 3 3 2" xfId="42042"/>
    <cellStyle name="40% - Accent3 2 2 4 3 3 4" xfId="27587"/>
    <cellStyle name="40% - Accent3 2 2 4 3 4" xfId="8538"/>
    <cellStyle name="40% - Accent3 2 2 4 3 4 2" xfId="30478"/>
    <cellStyle name="40% - Accent3 2 2 4 3 5" xfId="4457"/>
    <cellStyle name="40% - Accent3 2 2 4 3 5 2" xfId="26398"/>
    <cellStyle name="40% - Accent3 2 2 4 3 6" xfId="11429"/>
    <cellStyle name="40% - Accent3 2 2 4 3 6 2" xfId="33369"/>
    <cellStyle name="40% - Accent3 2 2 4 3 7" xfId="17212"/>
    <cellStyle name="40% - Accent3 2 2 4 3 7 2" xfId="39151"/>
    <cellStyle name="40% - Accent3 2 2 4 3 8" xfId="22994"/>
    <cellStyle name="40% - Accent3 2 2 4 4" xfId="2085"/>
    <cellStyle name="40% - Accent3 2 2 4 4 2" xfId="6680"/>
    <cellStyle name="40% - Accent3 2 2 4 4 2 2" xfId="15353"/>
    <cellStyle name="40% - Accent3 2 2 4 4 2 2 2" xfId="37293"/>
    <cellStyle name="40% - Accent3 2 2 4 4 2 3" xfId="21136"/>
    <cellStyle name="40% - Accent3 2 2 4 4 2 3 2" xfId="43075"/>
    <cellStyle name="40% - Accent3 2 2 4 4 2 4" xfId="28620"/>
    <cellStyle name="40% - Accent3 2 2 4 4 3" xfId="9571"/>
    <cellStyle name="40% - Accent3 2 2 4 4 3 2" xfId="31511"/>
    <cellStyle name="40% - Accent3 2 2 4 4 4" xfId="3788"/>
    <cellStyle name="40% - Accent3 2 2 4 4 4 2" xfId="25729"/>
    <cellStyle name="40% - Accent3 2 2 4 4 5" xfId="12462"/>
    <cellStyle name="40% - Accent3 2 2 4 4 5 2" xfId="34402"/>
    <cellStyle name="40% - Accent3 2 2 4 4 6" xfId="18245"/>
    <cellStyle name="40% - Accent3 2 2 4 4 6 2" xfId="40184"/>
    <cellStyle name="40% - Accent3 2 2 4 4 7" xfId="24027"/>
    <cellStyle name="40% - Accent3 2 2 4 5" xfId="1528"/>
    <cellStyle name="40% - Accent3 2 2 4 5 2" xfId="9014"/>
    <cellStyle name="40% - Accent3 2 2 4 5 2 2" xfId="14796"/>
    <cellStyle name="40% - Accent3 2 2 4 5 2 2 2" xfId="36736"/>
    <cellStyle name="40% - Accent3 2 2 4 5 2 3" xfId="20579"/>
    <cellStyle name="40% - Accent3 2 2 4 5 2 3 2" xfId="42518"/>
    <cellStyle name="40% - Accent3 2 2 4 5 2 4" xfId="30954"/>
    <cellStyle name="40% - Accent3 2 2 4 5 3" xfId="6123"/>
    <cellStyle name="40% - Accent3 2 2 4 5 3 2" xfId="28063"/>
    <cellStyle name="40% - Accent3 2 2 4 5 4" xfId="11905"/>
    <cellStyle name="40% - Accent3 2 2 4 5 4 2" xfId="33845"/>
    <cellStyle name="40% - Accent3 2 2 4 5 5" xfId="17688"/>
    <cellStyle name="40% - Accent3 2 2 4 5 5 2" xfId="39627"/>
    <cellStyle name="40% - Accent3 2 2 4 5 6" xfId="23470"/>
    <cellStyle name="40% - Accent3 2 2 4 6" xfId="4977"/>
    <cellStyle name="40% - Accent3 2 2 4 6 2" xfId="13651"/>
    <cellStyle name="40% - Accent3 2 2 4 6 2 2" xfId="35591"/>
    <cellStyle name="40% - Accent3 2 2 4 6 3" xfId="19434"/>
    <cellStyle name="40% - Accent3 2 2 4 6 3 2" xfId="41373"/>
    <cellStyle name="40% - Accent3 2 2 4 6 4" xfId="26918"/>
    <cellStyle name="40% - Accent3 2 2 4 7" xfId="7869"/>
    <cellStyle name="40% - Accent3 2 2 4 7 2" xfId="29809"/>
    <cellStyle name="40% - Accent3 2 2 4 8" xfId="3231"/>
    <cellStyle name="40% - Accent3 2 2 4 8 2" xfId="25172"/>
    <cellStyle name="40% - Accent3 2 2 4 9" xfId="10760"/>
    <cellStyle name="40% - Accent3 2 2 4 9 2" xfId="32700"/>
    <cellStyle name="40% - Accent3 2 2 5" xfId="350"/>
    <cellStyle name="40% - Accent3 2 2 5 10" xfId="16545"/>
    <cellStyle name="40% - Accent3 2 2 5 10 2" xfId="38484"/>
    <cellStyle name="40% - Accent3 2 2 5 11" xfId="22327"/>
    <cellStyle name="40% - Accent3 2 2 5 2" xfId="351"/>
    <cellStyle name="40% - Accent3 2 2 5 2 2" xfId="2088"/>
    <cellStyle name="40% - Accent3 2 2 5 2 2 2" xfId="9574"/>
    <cellStyle name="40% - Accent3 2 2 5 2 2 2 2" xfId="15356"/>
    <cellStyle name="40% - Accent3 2 2 5 2 2 2 2 2" xfId="37296"/>
    <cellStyle name="40% - Accent3 2 2 5 2 2 2 3" xfId="21139"/>
    <cellStyle name="40% - Accent3 2 2 5 2 2 2 3 2" xfId="43078"/>
    <cellStyle name="40% - Accent3 2 2 5 2 2 2 4" xfId="31514"/>
    <cellStyle name="40% - Accent3 2 2 5 2 2 3" xfId="6683"/>
    <cellStyle name="40% - Accent3 2 2 5 2 2 3 2" xfId="28623"/>
    <cellStyle name="40% - Accent3 2 2 5 2 2 4" xfId="12465"/>
    <cellStyle name="40% - Accent3 2 2 5 2 2 4 2" xfId="34405"/>
    <cellStyle name="40% - Accent3 2 2 5 2 2 5" xfId="18248"/>
    <cellStyle name="40% - Accent3 2 2 5 2 2 5 2" xfId="40187"/>
    <cellStyle name="40% - Accent3 2 2 5 2 2 6" xfId="24030"/>
    <cellStyle name="40% - Accent3 2 2 5 2 3" xfId="4980"/>
    <cellStyle name="40% - Accent3 2 2 5 2 3 2" xfId="13654"/>
    <cellStyle name="40% - Accent3 2 2 5 2 3 2 2" xfId="35594"/>
    <cellStyle name="40% - Accent3 2 2 5 2 3 3" xfId="19437"/>
    <cellStyle name="40% - Accent3 2 2 5 2 3 3 2" xfId="41376"/>
    <cellStyle name="40% - Accent3 2 2 5 2 3 4" xfId="26921"/>
    <cellStyle name="40% - Accent3 2 2 5 2 4" xfId="7872"/>
    <cellStyle name="40% - Accent3 2 2 5 2 4 2" xfId="29812"/>
    <cellStyle name="40% - Accent3 2 2 5 2 5" xfId="3791"/>
    <cellStyle name="40% - Accent3 2 2 5 2 5 2" xfId="25732"/>
    <cellStyle name="40% - Accent3 2 2 5 2 6" xfId="10763"/>
    <cellStyle name="40% - Accent3 2 2 5 2 6 2" xfId="32703"/>
    <cellStyle name="40% - Accent3 2 2 5 2 7" xfId="16546"/>
    <cellStyle name="40% - Accent3 2 2 5 2 7 2" xfId="38485"/>
    <cellStyle name="40% - Accent3 2 2 5 2 8" xfId="22328"/>
    <cellStyle name="40% - Accent3 2 2 5 3" xfId="1051"/>
    <cellStyle name="40% - Accent3 2 2 5 3 2" xfId="2755"/>
    <cellStyle name="40% - Accent3 2 2 5 3 2 2" xfId="10241"/>
    <cellStyle name="40% - Accent3 2 2 5 3 2 2 2" xfId="16023"/>
    <cellStyle name="40% - Accent3 2 2 5 3 2 2 2 2" xfId="37963"/>
    <cellStyle name="40% - Accent3 2 2 5 3 2 2 3" xfId="21806"/>
    <cellStyle name="40% - Accent3 2 2 5 3 2 2 3 2" xfId="43745"/>
    <cellStyle name="40% - Accent3 2 2 5 3 2 2 4" xfId="32181"/>
    <cellStyle name="40% - Accent3 2 2 5 3 2 3" xfId="7350"/>
    <cellStyle name="40% - Accent3 2 2 5 3 2 3 2" xfId="29290"/>
    <cellStyle name="40% - Accent3 2 2 5 3 2 4" xfId="13132"/>
    <cellStyle name="40% - Accent3 2 2 5 3 2 4 2" xfId="35072"/>
    <cellStyle name="40% - Accent3 2 2 5 3 2 5" xfId="18915"/>
    <cellStyle name="40% - Accent3 2 2 5 3 2 5 2" xfId="40854"/>
    <cellStyle name="40% - Accent3 2 2 5 3 2 6" xfId="24697"/>
    <cellStyle name="40% - Accent3 2 2 5 3 3" xfId="5647"/>
    <cellStyle name="40% - Accent3 2 2 5 3 3 2" xfId="14321"/>
    <cellStyle name="40% - Accent3 2 2 5 3 3 2 2" xfId="36261"/>
    <cellStyle name="40% - Accent3 2 2 5 3 3 3" xfId="20104"/>
    <cellStyle name="40% - Accent3 2 2 5 3 3 3 2" xfId="42043"/>
    <cellStyle name="40% - Accent3 2 2 5 3 3 4" xfId="27588"/>
    <cellStyle name="40% - Accent3 2 2 5 3 4" xfId="8539"/>
    <cellStyle name="40% - Accent3 2 2 5 3 4 2" xfId="30479"/>
    <cellStyle name="40% - Accent3 2 2 5 3 5" xfId="4458"/>
    <cellStyle name="40% - Accent3 2 2 5 3 5 2" xfId="26399"/>
    <cellStyle name="40% - Accent3 2 2 5 3 6" xfId="11430"/>
    <cellStyle name="40% - Accent3 2 2 5 3 6 2" xfId="33370"/>
    <cellStyle name="40% - Accent3 2 2 5 3 7" xfId="17213"/>
    <cellStyle name="40% - Accent3 2 2 5 3 7 2" xfId="39152"/>
    <cellStyle name="40% - Accent3 2 2 5 3 8" xfId="22995"/>
    <cellStyle name="40% - Accent3 2 2 5 4" xfId="2087"/>
    <cellStyle name="40% - Accent3 2 2 5 4 2" xfId="6682"/>
    <cellStyle name="40% - Accent3 2 2 5 4 2 2" xfId="15355"/>
    <cellStyle name="40% - Accent3 2 2 5 4 2 2 2" xfId="37295"/>
    <cellStyle name="40% - Accent3 2 2 5 4 2 3" xfId="21138"/>
    <cellStyle name="40% - Accent3 2 2 5 4 2 3 2" xfId="43077"/>
    <cellStyle name="40% - Accent3 2 2 5 4 2 4" xfId="28622"/>
    <cellStyle name="40% - Accent3 2 2 5 4 3" xfId="9573"/>
    <cellStyle name="40% - Accent3 2 2 5 4 3 2" xfId="31513"/>
    <cellStyle name="40% - Accent3 2 2 5 4 4" xfId="3790"/>
    <cellStyle name="40% - Accent3 2 2 5 4 4 2" xfId="25731"/>
    <cellStyle name="40% - Accent3 2 2 5 4 5" xfId="12464"/>
    <cellStyle name="40% - Accent3 2 2 5 4 5 2" xfId="34404"/>
    <cellStyle name="40% - Accent3 2 2 5 4 6" xfId="18247"/>
    <cellStyle name="40% - Accent3 2 2 5 4 6 2" xfId="40186"/>
    <cellStyle name="40% - Accent3 2 2 5 4 7" xfId="24029"/>
    <cellStyle name="40% - Accent3 2 2 5 5" xfId="1529"/>
    <cellStyle name="40% - Accent3 2 2 5 5 2" xfId="9015"/>
    <cellStyle name="40% - Accent3 2 2 5 5 2 2" xfId="14797"/>
    <cellStyle name="40% - Accent3 2 2 5 5 2 2 2" xfId="36737"/>
    <cellStyle name="40% - Accent3 2 2 5 5 2 3" xfId="20580"/>
    <cellStyle name="40% - Accent3 2 2 5 5 2 3 2" xfId="42519"/>
    <cellStyle name="40% - Accent3 2 2 5 5 2 4" xfId="30955"/>
    <cellStyle name="40% - Accent3 2 2 5 5 3" xfId="6124"/>
    <cellStyle name="40% - Accent3 2 2 5 5 3 2" xfId="28064"/>
    <cellStyle name="40% - Accent3 2 2 5 5 4" xfId="11906"/>
    <cellStyle name="40% - Accent3 2 2 5 5 4 2" xfId="33846"/>
    <cellStyle name="40% - Accent3 2 2 5 5 5" xfId="17689"/>
    <cellStyle name="40% - Accent3 2 2 5 5 5 2" xfId="39628"/>
    <cellStyle name="40% - Accent3 2 2 5 5 6" xfId="23471"/>
    <cellStyle name="40% - Accent3 2 2 5 6" xfId="4979"/>
    <cellStyle name="40% - Accent3 2 2 5 6 2" xfId="13653"/>
    <cellStyle name="40% - Accent3 2 2 5 6 2 2" xfId="35593"/>
    <cellStyle name="40% - Accent3 2 2 5 6 3" xfId="19436"/>
    <cellStyle name="40% - Accent3 2 2 5 6 3 2" xfId="41375"/>
    <cellStyle name="40% - Accent3 2 2 5 6 4" xfId="26920"/>
    <cellStyle name="40% - Accent3 2 2 5 7" xfId="7871"/>
    <cellStyle name="40% - Accent3 2 2 5 7 2" xfId="29811"/>
    <cellStyle name="40% - Accent3 2 2 5 8" xfId="3232"/>
    <cellStyle name="40% - Accent3 2 2 5 8 2" xfId="25173"/>
    <cellStyle name="40% - Accent3 2 2 5 9" xfId="10762"/>
    <cellStyle name="40% - Accent3 2 2 5 9 2" xfId="32702"/>
    <cellStyle name="40% - Accent3 2 2 6" xfId="352"/>
    <cellStyle name="40% - Accent3 2 2 6 2" xfId="2089"/>
    <cellStyle name="40% - Accent3 2 2 6 2 2" xfId="6684"/>
    <cellStyle name="40% - Accent3 2 2 6 2 2 2" xfId="15357"/>
    <cellStyle name="40% - Accent3 2 2 6 2 2 2 2" xfId="37297"/>
    <cellStyle name="40% - Accent3 2 2 6 2 2 3" xfId="21140"/>
    <cellStyle name="40% - Accent3 2 2 6 2 2 3 2" xfId="43079"/>
    <cellStyle name="40% - Accent3 2 2 6 2 2 4" xfId="28624"/>
    <cellStyle name="40% - Accent3 2 2 6 2 3" xfId="9575"/>
    <cellStyle name="40% - Accent3 2 2 6 2 3 2" xfId="31515"/>
    <cellStyle name="40% - Accent3 2 2 6 2 4" xfId="3792"/>
    <cellStyle name="40% - Accent3 2 2 6 2 4 2" xfId="25733"/>
    <cellStyle name="40% - Accent3 2 2 6 2 5" xfId="12466"/>
    <cellStyle name="40% - Accent3 2 2 6 2 5 2" xfId="34406"/>
    <cellStyle name="40% - Accent3 2 2 6 2 6" xfId="18249"/>
    <cellStyle name="40% - Accent3 2 2 6 2 6 2" xfId="40188"/>
    <cellStyle name="40% - Accent3 2 2 6 2 7" xfId="24031"/>
    <cellStyle name="40% - Accent3 2 2 6 3" xfId="1520"/>
    <cellStyle name="40% - Accent3 2 2 6 3 2" xfId="9006"/>
    <cellStyle name="40% - Accent3 2 2 6 3 2 2" xfId="14788"/>
    <cellStyle name="40% - Accent3 2 2 6 3 2 2 2" xfId="36728"/>
    <cellStyle name="40% - Accent3 2 2 6 3 2 3" xfId="20571"/>
    <cellStyle name="40% - Accent3 2 2 6 3 2 3 2" xfId="42510"/>
    <cellStyle name="40% - Accent3 2 2 6 3 2 4" xfId="30946"/>
    <cellStyle name="40% - Accent3 2 2 6 3 3" xfId="6115"/>
    <cellStyle name="40% - Accent3 2 2 6 3 3 2" xfId="28055"/>
    <cellStyle name="40% - Accent3 2 2 6 3 4" xfId="11897"/>
    <cellStyle name="40% - Accent3 2 2 6 3 4 2" xfId="33837"/>
    <cellStyle name="40% - Accent3 2 2 6 3 5" xfId="17680"/>
    <cellStyle name="40% - Accent3 2 2 6 3 5 2" xfId="39619"/>
    <cellStyle name="40% - Accent3 2 2 6 3 6" xfId="23462"/>
    <cellStyle name="40% - Accent3 2 2 6 4" xfId="4981"/>
    <cellStyle name="40% - Accent3 2 2 6 4 2" xfId="13655"/>
    <cellStyle name="40% - Accent3 2 2 6 4 2 2" xfId="35595"/>
    <cellStyle name="40% - Accent3 2 2 6 4 3" xfId="19438"/>
    <cellStyle name="40% - Accent3 2 2 6 4 3 2" xfId="41377"/>
    <cellStyle name="40% - Accent3 2 2 6 4 4" xfId="26922"/>
    <cellStyle name="40% - Accent3 2 2 6 5" xfId="7873"/>
    <cellStyle name="40% - Accent3 2 2 6 5 2" xfId="29813"/>
    <cellStyle name="40% - Accent3 2 2 6 6" xfId="3223"/>
    <cellStyle name="40% - Accent3 2 2 6 6 2" xfId="25164"/>
    <cellStyle name="40% - Accent3 2 2 6 7" xfId="10764"/>
    <cellStyle name="40% - Accent3 2 2 6 7 2" xfId="32704"/>
    <cellStyle name="40% - Accent3 2 2 6 8" xfId="16547"/>
    <cellStyle name="40% - Accent3 2 2 6 8 2" xfId="38486"/>
    <cellStyle name="40% - Accent3 2 2 6 9" xfId="22329"/>
    <cellStyle name="40% - Accent3 2 2 7" xfId="869"/>
    <cellStyle name="40% - Accent3 2 2 7 2" xfId="2575"/>
    <cellStyle name="40% - Accent3 2 2 7 2 2" xfId="10061"/>
    <cellStyle name="40% - Accent3 2 2 7 2 2 2" xfId="15843"/>
    <cellStyle name="40% - Accent3 2 2 7 2 2 2 2" xfId="37783"/>
    <cellStyle name="40% - Accent3 2 2 7 2 2 3" xfId="21626"/>
    <cellStyle name="40% - Accent3 2 2 7 2 2 3 2" xfId="43565"/>
    <cellStyle name="40% - Accent3 2 2 7 2 2 4" xfId="32001"/>
    <cellStyle name="40% - Accent3 2 2 7 2 3" xfId="7170"/>
    <cellStyle name="40% - Accent3 2 2 7 2 3 2" xfId="29110"/>
    <cellStyle name="40% - Accent3 2 2 7 2 4" xfId="12952"/>
    <cellStyle name="40% - Accent3 2 2 7 2 4 2" xfId="34892"/>
    <cellStyle name="40% - Accent3 2 2 7 2 5" xfId="18735"/>
    <cellStyle name="40% - Accent3 2 2 7 2 5 2" xfId="40674"/>
    <cellStyle name="40% - Accent3 2 2 7 2 6" xfId="24517"/>
    <cellStyle name="40% - Accent3 2 2 7 3" xfId="5467"/>
    <cellStyle name="40% - Accent3 2 2 7 3 2" xfId="14141"/>
    <cellStyle name="40% - Accent3 2 2 7 3 2 2" xfId="36081"/>
    <cellStyle name="40% - Accent3 2 2 7 3 3" xfId="19924"/>
    <cellStyle name="40% - Accent3 2 2 7 3 3 2" xfId="41863"/>
    <cellStyle name="40% - Accent3 2 2 7 3 4" xfId="27408"/>
    <cellStyle name="40% - Accent3 2 2 7 4" xfId="8359"/>
    <cellStyle name="40% - Accent3 2 2 7 4 2" xfId="30299"/>
    <cellStyle name="40% - Accent3 2 2 7 5" xfId="4278"/>
    <cellStyle name="40% - Accent3 2 2 7 5 2" xfId="26219"/>
    <cellStyle name="40% - Accent3 2 2 7 6" xfId="11250"/>
    <cellStyle name="40% - Accent3 2 2 7 6 2" xfId="33190"/>
    <cellStyle name="40% - Accent3 2 2 7 7" xfId="17033"/>
    <cellStyle name="40% - Accent3 2 2 7 7 2" xfId="38972"/>
    <cellStyle name="40% - Accent3 2 2 7 8" xfId="22815"/>
    <cellStyle name="40% - Accent3 2 2 8" xfId="2070"/>
    <cellStyle name="40% - Accent3 2 2 8 2" xfId="6665"/>
    <cellStyle name="40% - Accent3 2 2 8 2 2" xfId="15338"/>
    <cellStyle name="40% - Accent3 2 2 8 2 2 2" xfId="37278"/>
    <cellStyle name="40% - Accent3 2 2 8 2 3" xfId="21121"/>
    <cellStyle name="40% - Accent3 2 2 8 2 3 2" xfId="43060"/>
    <cellStyle name="40% - Accent3 2 2 8 2 4" xfId="28605"/>
    <cellStyle name="40% - Accent3 2 2 8 3" xfId="9556"/>
    <cellStyle name="40% - Accent3 2 2 8 3 2" xfId="31496"/>
    <cellStyle name="40% - Accent3 2 2 8 4" xfId="3773"/>
    <cellStyle name="40% - Accent3 2 2 8 4 2" xfId="25714"/>
    <cellStyle name="40% - Accent3 2 2 8 5" xfId="12447"/>
    <cellStyle name="40% - Accent3 2 2 8 5 2" xfId="34387"/>
    <cellStyle name="40% - Accent3 2 2 8 6" xfId="18230"/>
    <cellStyle name="40% - Accent3 2 2 8 6 2" xfId="40169"/>
    <cellStyle name="40% - Accent3 2 2 8 7" xfId="24012"/>
    <cellStyle name="40% - Accent3 2 2 9" xfId="1314"/>
    <cellStyle name="40% - Accent3 2 2 9 2" xfId="8800"/>
    <cellStyle name="40% - Accent3 2 2 9 2 2" xfId="14582"/>
    <cellStyle name="40% - Accent3 2 2 9 2 2 2" xfId="36522"/>
    <cellStyle name="40% - Accent3 2 2 9 2 3" xfId="20365"/>
    <cellStyle name="40% - Accent3 2 2 9 2 3 2" xfId="42304"/>
    <cellStyle name="40% - Accent3 2 2 9 2 4" xfId="30740"/>
    <cellStyle name="40% - Accent3 2 2 9 3" xfId="5909"/>
    <cellStyle name="40% - Accent3 2 2 9 3 2" xfId="27849"/>
    <cellStyle name="40% - Accent3 2 2 9 4" xfId="11691"/>
    <cellStyle name="40% - Accent3 2 2 9 4 2" xfId="33631"/>
    <cellStyle name="40% - Accent3 2 2 9 5" xfId="17474"/>
    <cellStyle name="40% - Accent3 2 2 9 5 2" xfId="39413"/>
    <cellStyle name="40% - Accent3 2 2 9 6" xfId="23256"/>
    <cellStyle name="40% - Accent3 2 3" xfId="353"/>
    <cellStyle name="40% - Accent3 2 3 10" xfId="7874"/>
    <cellStyle name="40% - Accent3 2 3 10 2" xfId="29814"/>
    <cellStyle name="40% - Accent3 2 3 11" xfId="3019"/>
    <cellStyle name="40% - Accent3 2 3 11 2" xfId="24960"/>
    <cellStyle name="40% - Accent3 2 3 12" xfId="10765"/>
    <cellStyle name="40% - Accent3 2 3 12 2" xfId="32705"/>
    <cellStyle name="40% - Accent3 2 3 13" xfId="16548"/>
    <cellStyle name="40% - Accent3 2 3 13 2" xfId="38487"/>
    <cellStyle name="40% - Accent3 2 3 14" xfId="22330"/>
    <cellStyle name="40% - Accent3 2 3 2" xfId="354"/>
    <cellStyle name="40% - Accent3 2 3 2 10" xfId="10766"/>
    <cellStyle name="40% - Accent3 2 3 2 10 2" xfId="32706"/>
    <cellStyle name="40% - Accent3 2 3 2 11" xfId="16549"/>
    <cellStyle name="40% - Accent3 2 3 2 11 2" xfId="38488"/>
    <cellStyle name="40% - Accent3 2 3 2 12" xfId="22331"/>
    <cellStyle name="40% - Accent3 2 3 2 2" xfId="355"/>
    <cellStyle name="40% - Accent3 2 3 2 2 10" xfId="16550"/>
    <cellStyle name="40% - Accent3 2 3 2 2 10 2" xfId="38489"/>
    <cellStyle name="40% - Accent3 2 3 2 2 11" xfId="22332"/>
    <cellStyle name="40% - Accent3 2 3 2 2 2" xfId="356"/>
    <cellStyle name="40% - Accent3 2 3 2 2 2 2" xfId="2093"/>
    <cellStyle name="40% - Accent3 2 3 2 2 2 2 2" xfId="9579"/>
    <cellStyle name="40% - Accent3 2 3 2 2 2 2 2 2" xfId="15361"/>
    <cellStyle name="40% - Accent3 2 3 2 2 2 2 2 2 2" xfId="37301"/>
    <cellStyle name="40% - Accent3 2 3 2 2 2 2 2 3" xfId="21144"/>
    <cellStyle name="40% - Accent3 2 3 2 2 2 2 2 3 2" xfId="43083"/>
    <cellStyle name="40% - Accent3 2 3 2 2 2 2 2 4" xfId="31519"/>
    <cellStyle name="40% - Accent3 2 3 2 2 2 2 3" xfId="6688"/>
    <cellStyle name="40% - Accent3 2 3 2 2 2 2 3 2" xfId="28628"/>
    <cellStyle name="40% - Accent3 2 3 2 2 2 2 4" xfId="12470"/>
    <cellStyle name="40% - Accent3 2 3 2 2 2 2 4 2" xfId="34410"/>
    <cellStyle name="40% - Accent3 2 3 2 2 2 2 5" xfId="18253"/>
    <cellStyle name="40% - Accent3 2 3 2 2 2 2 5 2" xfId="40192"/>
    <cellStyle name="40% - Accent3 2 3 2 2 2 2 6" xfId="24035"/>
    <cellStyle name="40% - Accent3 2 3 2 2 2 3" xfId="4985"/>
    <cellStyle name="40% - Accent3 2 3 2 2 2 3 2" xfId="13659"/>
    <cellStyle name="40% - Accent3 2 3 2 2 2 3 2 2" xfId="35599"/>
    <cellStyle name="40% - Accent3 2 3 2 2 2 3 3" xfId="19442"/>
    <cellStyle name="40% - Accent3 2 3 2 2 2 3 3 2" xfId="41381"/>
    <cellStyle name="40% - Accent3 2 3 2 2 2 3 4" xfId="26926"/>
    <cellStyle name="40% - Accent3 2 3 2 2 2 4" xfId="7877"/>
    <cellStyle name="40% - Accent3 2 3 2 2 2 4 2" xfId="29817"/>
    <cellStyle name="40% - Accent3 2 3 2 2 2 5" xfId="3796"/>
    <cellStyle name="40% - Accent3 2 3 2 2 2 5 2" xfId="25737"/>
    <cellStyle name="40% - Accent3 2 3 2 2 2 6" xfId="10768"/>
    <cellStyle name="40% - Accent3 2 3 2 2 2 6 2" xfId="32708"/>
    <cellStyle name="40% - Accent3 2 3 2 2 2 7" xfId="16551"/>
    <cellStyle name="40% - Accent3 2 3 2 2 2 7 2" xfId="38490"/>
    <cellStyle name="40% - Accent3 2 3 2 2 2 8" xfId="22333"/>
    <cellStyle name="40% - Accent3 2 3 2 2 3" xfId="1053"/>
    <cellStyle name="40% - Accent3 2 3 2 2 3 2" xfId="2757"/>
    <cellStyle name="40% - Accent3 2 3 2 2 3 2 2" xfId="10243"/>
    <cellStyle name="40% - Accent3 2 3 2 2 3 2 2 2" xfId="16025"/>
    <cellStyle name="40% - Accent3 2 3 2 2 3 2 2 2 2" xfId="37965"/>
    <cellStyle name="40% - Accent3 2 3 2 2 3 2 2 3" xfId="21808"/>
    <cellStyle name="40% - Accent3 2 3 2 2 3 2 2 3 2" xfId="43747"/>
    <cellStyle name="40% - Accent3 2 3 2 2 3 2 2 4" xfId="32183"/>
    <cellStyle name="40% - Accent3 2 3 2 2 3 2 3" xfId="7352"/>
    <cellStyle name="40% - Accent3 2 3 2 2 3 2 3 2" xfId="29292"/>
    <cellStyle name="40% - Accent3 2 3 2 2 3 2 4" xfId="13134"/>
    <cellStyle name="40% - Accent3 2 3 2 2 3 2 4 2" xfId="35074"/>
    <cellStyle name="40% - Accent3 2 3 2 2 3 2 5" xfId="18917"/>
    <cellStyle name="40% - Accent3 2 3 2 2 3 2 5 2" xfId="40856"/>
    <cellStyle name="40% - Accent3 2 3 2 2 3 2 6" xfId="24699"/>
    <cellStyle name="40% - Accent3 2 3 2 2 3 3" xfId="5649"/>
    <cellStyle name="40% - Accent3 2 3 2 2 3 3 2" xfId="14323"/>
    <cellStyle name="40% - Accent3 2 3 2 2 3 3 2 2" xfId="36263"/>
    <cellStyle name="40% - Accent3 2 3 2 2 3 3 3" xfId="20106"/>
    <cellStyle name="40% - Accent3 2 3 2 2 3 3 3 2" xfId="42045"/>
    <cellStyle name="40% - Accent3 2 3 2 2 3 3 4" xfId="27590"/>
    <cellStyle name="40% - Accent3 2 3 2 2 3 4" xfId="8541"/>
    <cellStyle name="40% - Accent3 2 3 2 2 3 4 2" xfId="30481"/>
    <cellStyle name="40% - Accent3 2 3 2 2 3 5" xfId="4460"/>
    <cellStyle name="40% - Accent3 2 3 2 2 3 5 2" xfId="26401"/>
    <cellStyle name="40% - Accent3 2 3 2 2 3 6" xfId="11432"/>
    <cellStyle name="40% - Accent3 2 3 2 2 3 6 2" xfId="33372"/>
    <cellStyle name="40% - Accent3 2 3 2 2 3 7" xfId="17215"/>
    <cellStyle name="40% - Accent3 2 3 2 2 3 7 2" xfId="39154"/>
    <cellStyle name="40% - Accent3 2 3 2 2 3 8" xfId="22997"/>
    <cellStyle name="40% - Accent3 2 3 2 2 4" xfId="2092"/>
    <cellStyle name="40% - Accent3 2 3 2 2 4 2" xfId="6687"/>
    <cellStyle name="40% - Accent3 2 3 2 2 4 2 2" xfId="15360"/>
    <cellStyle name="40% - Accent3 2 3 2 2 4 2 2 2" xfId="37300"/>
    <cellStyle name="40% - Accent3 2 3 2 2 4 2 3" xfId="21143"/>
    <cellStyle name="40% - Accent3 2 3 2 2 4 2 3 2" xfId="43082"/>
    <cellStyle name="40% - Accent3 2 3 2 2 4 2 4" xfId="28627"/>
    <cellStyle name="40% - Accent3 2 3 2 2 4 3" xfId="9578"/>
    <cellStyle name="40% - Accent3 2 3 2 2 4 3 2" xfId="31518"/>
    <cellStyle name="40% - Accent3 2 3 2 2 4 4" xfId="3795"/>
    <cellStyle name="40% - Accent3 2 3 2 2 4 4 2" xfId="25736"/>
    <cellStyle name="40% - Accent3 2 3 2 2 4 5" xfId="12469"/>
    <cellStyle name="40% - Accent3 2 3 2 2 4 5 2" xfId="34409"/>
    <cellStyle name="40% - Accent3 2 3 2 2 4 6" xfId="18252"/>
    <cellStyle name="40% - Accent3 2 3 2 2 4 6 2" xfId="40191"/>
    <cellStyle name="40% - Accent3 2 3 2 2 4 7" xfId="24034"/>
    <cellStyle name="40% - Accent3 2 3 2 2 5" xfId="1532"/>
    <cellStyle name="40% - Accent3 2 3 2 2 5 2" xfId="9018"/>
    <cellStyle name="40% - Accent3 2 3 2 2 5 2 2" xfId="14800"/>
    <cellStyle name="40% - Accent3 2 3 2 2 5 2 2 2" xfId="36740"/>
    <cellStyle name="40% - Accent3 2 3 2 2 5 2 3" xfId="20583"/>
    <cellStyle name="40% - Accent3 2 3 2 2 5 2 3 2" xfId="42522"/>
    <cellStyle name="40% - Accent3 2 3 2 2 5 2 4" xfId="30958"/>
    <cellStyle name="40% - Accent3 2 3 2 2 5 3" xfId="6127"/>
    <cellStyle name="40% - Accent3 2 3 2 2 5 3 2" xfId="28067"/>
    <cellStyle name="40% - Accent3 2 3 2 2 5 4" xfId="11909"/>
    <cellStyle name="40% - Accent3 2 3 2 2 5 4 2" xfId="33849"/>
    <cellStyle name="40% - Accent3 2 3 2 2 5 5" xfId="17692"/>
    <cellStyle name="40% - Accent3 2 3 2 2 5 5 2" xfId="39631"/>
    <cellStyle name="40% - Accent3 2 3 2 2 5 6" xfId="23474"/>
    <cellStyle name="40% - Accent3 2 3 2 2 6" xfId="4984"/>
    <cellStyle name="40% - Accent3 2 3 2 2 6 2" xfId="13658"/>
    <cellStyle name="40% - Accent3 2 3 2 2 6 2 2" xfId="35598"/>
    <cellStyle name="40% - Accent3 2 3 2 2 6 3" xfId="19441"/>
    <cellStyle name="40% - Accent3 2 3 2 2 6 3 2" xfId="41380"/>
    <cellStyle name="40% - Accent3 2 3 2 2 6 4" xfId="26925"/>
    <cellStyle name="40% - Accent3 2 3 2 2 7" xfId="7876"/>
    <cellStyle name="40% - Accent3 2 3 2 2 7 2" xfId="29816"/>
    <cellStyle name="40% - Accent3 2 3 2 2 8" xfId="3235"/>
    <cellStyle name="40% - Accent3 2 3 2 2 8 2" xfId="25176"/>
    <cellStyle name="40% - Accent3 2 3 2 2 9" xfId="10767"/>
    <cellStyle name="40% - Accent3 2 3 2 2 9 2" xfId="32707"/>
    <cellStyle name="40% - Accent3 2 3 2 3" xfId="357"/>
    <cellStyle name="40% - Accent3 2 3 2 3 2" xfId="2094"/>
    <cellStyle name="40% - Accent3 2 3 2 3 2 2" xfId="9580"/>
    <cellStyle name="40% - Accent3 2 3 2 3 2 2 2" xfId="15362"/>
    <cellStyle name="40% - Accent3 2 3 2 3 2 2 2 2" xfId="37302"/>
    <cellStyle name="40% - Accent3 2 3 2 3 2 2 3" xfId="21145"/>
    <cellStyle name="40% - Accent3 2 3 2 3 2 2 3 2" xfId="43084"/>
    <cellStyle name="40% - Accent3 2 3 2 3 2 2 4" xfId="31520"/>
    <cellStyle name="40% - Accent3 2 3 2 3 2 3" xfId="6689"/>
    <cellStyle name="40% - Accent3 2 3 2 3 2 3 2" xfId="28629"/>
    <cellStyle name="40% - Accent3 2 3 2 3 2 4" xfId="12471"/>
    <cellStyle name="40% - Accent3 2 3 2 3 2 4 2" xfId="34411"/>
    <cellStyle name="40% - Accent3 2 3 2 3 2 5" xfId="18254"/>
    <cellStyle name="40% - Accent3 2 3 2 3 2 5 2" xfId="40193"/>
    <cellStyle name="40% - Accent3 2 3 2 3 2 6" xfId="24036"/>
    <cellStyle name="40% - Accent3 2 3 2 3 3" xfId="4986"/>
    <cellStyle name="40% - Accent3 2 3 2 3 3 2" xfId="13660"/>
    <cellStyle name="40% - Accent3 2 3 2 3 3 2 2" xfId="35600"/>
    <cellStyle name="40% - Accent3 2 3 2 3 3 3" xfId="19443"/>
    <cellStyle name="40% - Accent3 2 3 2 3 3 3 2" xfId="41382"/>
    <cellStyle name="40% - Accent3 2 3 2 3 3 4" xfId="26927"/>
    <cellStyle name="40% - Accent3 2 3 2 3 4" xfId="7878"/>
    <cellStyle name="40% - Accent3 2 3 2 3 4 2" xfId="29818"/>
    <cellStyle name="40% - Accent3 2 3 2 3 5" xfId="3797"/>
    <cellStyle name="40% - Accent3 2 3 2 3 5 2" xfId="25738"/>
    <cellStyle name="40% - Accent3 2 3 2 3 6" xfId="10769"/>
    <cellStyle name="40% - Accent3 2 3 2 3 6 2" xfId="32709"/>
    <cellStyle name="40% - Accent3 2 3 2 3 7" xfId="16552"/>
    <cellStyle name="40% - Accent3 2 3 2 3 7 2" xfId="38491"/>
    <cellStyle name="40% - Accent3 2 3 2 3 8" xfId="22334"/>
    <cellStyle name="40% - Accent3 2 3 2 4" xfId="1052"/>
    <cellStyle name="40% - Accent3 2 3 2 4 2" xfId="2756"/>
    <cellStyle name="40% - Accent3 2 3 2 4 2 2" xfId="10242"/>
    <cellStyle name="40% - Accent3 2 3 2 4 2 2 2" xfId="16024"/>
    <cellStyle name="40% - Accent3 2 3 2 4 2 2 2 2" xfId="37964"/>
    <cellStyle name="40% - Accent3 2 3 2 4 2 2 3" xfId="21807"/>
    <cellStyle name="40% - Accent3 2 3 2 4 2 2 3 2" xfId="43746"/>
    <cellStyle name="40% - Accent3 2 3 2 4 2 2 4" xfId="32182"/>
    <cellStyle name="40% - Accent3 2 3 2 4 2 3" xfId="7351"/>
    <cellStyle name="40% - Accent3 2 3 2 4 2 3 2" xfId="29291"/>
    <cellStyle name="40% - Accent3 2 3 2 4 2 4" xfId="13133"/>
    <cellStyle name="40% - Accent3 2 3 2 4 2 4 2" xfId="35073"/>
    <cellStyle name="40% - Accent3 2 3 2 4 2 5" xfId="18916"/>
    <cellStyle name="40% - Accent3 2 3 2 4 2 5 2" xfId="40855"/>
    <cellStyle name="40% - Accent3 2 3 2 4 2 6" xfId="24698"/>
    <cellStyle name="40% - Accent3 2 3 2 4 3" xfId="5648"/>
    <cellStyle name="40% - Accent3 2 3 2 4 3 2" xfId="14322"/>
    <cellStyle name="40% - Accent3 2 3 2 4 3 2 2" xfId="36262"/>
    <cellStyle name="40% - Accent3 2 3 2 4 3 3" xfId="20105"/>
    <cellStyle name="40% - Accent3 2 3 2 4 3 3 2" xfId="42044"/>
    <cellStyle name="40% - Accent3 2 3 2 4 3 4" xfId="27589"/>
    <cellStyle name="40% - Accent3 2 3 2 4 4" xfId="8540"/>
    <cellStyle name="40% - Accent3 2 3 2 4 4 2" xfId="30480"/>
    <cellStyle name="40% - Accent3 2 3 2 4 5" xfId="4459"/>
    <cellStyle name="40% - Accent3 2 3 2 4 5 2" xfId="26400"/>
    <cellStyle name="40% - Accent3 2 3 2 4 6" xfId="11431"/>
    <cellStyle name="40% - Accent3 2 3 2 4 6 2" xfId="33371"/>
    <cellStyle name="40% - Accent3 2 3 2 4 7" xfId="17214"/>
    <cellStyle name="40% - Accent3 2 3 2 4 7 2" xfId="39153"/>
    <cellStyle name="40% - Accent3 2 3 2 4 8" xfId="22996"/>
    <cellStyle name="40% - Accent3 2 3 2 5" xfId="2091"/>
    <cellStyle name="40% - Accent3 2 3 2 5 2" xfId="6686"/>
    <cellStyle name="40% - Accent3 2 3 2 5 2 2" xfId="15359"/>
    <cellStyle name="40% - Accent3 2 3 2 5 2 2 2" xfId="37299"/>
    <cellStyle name="40% - Accent3 2 3 2 5 2 3" xfId="21142"/>
    <cellStyle name="40% - Accent3 2 3 2 5 2 3 2" xfId="43081"/>
    <cellStyle name="40% - Accent3 2 3 2 5 2 4" xfId="28626"/>
    <cellStyle name="40% - Accent3 2 3 2 5 3" xfId="9577"/>
    <cellStyle name="40% - Accent3 2 3 2 5 3 2" xfId="31517"/>
    <cellStyle name="40% - Accent3 2 3 2 5 4" xfId="3794"/>
    <cellStyle name="40% - Accent3 2 3 2 5 4 2" xfId="25735"/>
    <cellStyle name="40% - Accent3 2 3 2 5 5" xfId="12468"/>
    <cellStyle name="40% - Accent3 2 3 2 5 5 2" xfId="34408"/>
    <cellStyle name="40% - Accent3 2 3 2 5 6" xfId="18251"/>
    <cellStyle name="40% - Accent3 2 3 2 5 6 2" xfId="40190"/>
    <cellStyle name="40% - Accent3 2 3 2 5 7" xfId="24033"/>
    <cellStyle name="40% - Accent3 2 3 2 6" xfId="1531"/>
    <cellStyle name="40% - Accent3 2 3 2 6 2" xfId="9017"/>
    <cellStyle name="40% - Accent3 2 3 2 6 2 2" xfId="14799"/>
    <cellStyle name="40% - Accent3 2 3 2 6 2 2 2" xfId="36739"/>
    <cellStyle name="40% - Accent3 2 3 2 6 2 3" xfId="20582"/>
    <cellStyle name="40% - Accent3 2 3 2 6 2 3 2" xfId="42521"/>
    <cellStyle name="40% - Accent3 2 3 2 6 2 4" xfId="30957"/>
    <cellStyle name="40% - Accent3 2 3 2 6 3" xfId="6126"/>
    <cellStyle name="40% - Accent3 2 3 2 6 3 2" xfId="28066"/>
    <cellStyle name="40% - Accent3 2 3 2 6 4" xfId="11908"/>
    <cellStyle name="40% - Accent3 2 3 2 6 4 2" xfId="33848"/>
    <cellStyle name="40% - Accent3 2 3 2 6 5" xfId="17691"/>
    <cellStyle name="40% - Accent3 2 3 2 6 5 2" xfId="39630"/>
    <cellStyle name="40% - Accent3 2 3 2 6 6" xfId="23473"/>
    <cellStyle name="40% - Accent3 2 3 2 7" xfId="4983"/>
    <cellStyle name="40% - Accent3 2 3 2 7 2" xfId="13657"/>
    <cellStyle name="40% - Accent3 2 3 2 7 2 2" xfId="35597"/>
    <cellStyle name="40% - Accent3 2 3 2 7 3" xfId="19440"/>
    <cellStyle name="40% - Accent3 2 3 2 7 3 2" xfId="41379"/>
    <cellStyle name="40% - Accent3 2 3 2 7 4" xfId="26924"/>
    <cellStyle name="40% - Accent3 2 3 2 8" xfId="7875"/>
    <cellStyle name="40% - Accent3 2 3 2 8 2" xfId="29815"/>
    <cellStyle name="40% - Accent3 2 3 2 9" xfId="3234"/>
    <cellStyle name="40% - Accent3 2 3 2 9 2" xfId="25175"/>
    <cellStyle name="40% - Accent3 2 3 3" xfId="358"/>
    <cellStyle name="40% - Accent3 2 3 3 10" xfId="16553"/>
    <cellStyle name="40% - Accent3 2 3 3 10 2" xfId="38492"/>
    <cellStyle name="40% - Accent3 2 3 3 11" xfId="22335"/>
    <cellStyle name="40% - Accent3 2 3 3 2" xfId="359"/>
    <cellStyle name="40% - Accent3 2 3 3 2 2" xfId="2096"/>
    <cellStyle name="40% - Accent3 2 3 3 2 2 2" xfId="9582"/>
    <cellStyle name="40% - Accent3 2 3 3 2 2 2 2" xfId="15364"/>
    <cellStyle name="40% - Accent3 2 3 3 2 2 2 2 2" xfId="37304"/>
    <cellStyle name="40% - Accent3 2 3 3 2 2 2 3" xfId="21147"/>
    <cellStyle name="40% - Accent3 2 3 3 2 2 2 3 2" xfId="43086"/>
    <cellStyle name="40% - Accent3 2 3 3 2 2 2 4" xfId="31522"/>
    <cellStyle name="40% - Accent3 2 3 3 2 2 3" xfId="6691"/>
    <cellStyle name="40% - Accent3 2 3 3 2 2 3 2" xfId="28631"/>
    <cellStyle name="40% - Accent3 2 3 3 2 2 4" xfId="12473"/>
    <cellStyle name="40% - Accent3 2 3 3 2 2 4 2" xfId="34413"/>
    <cellStyle name="40% - Accent3 2 3 3 2 2 5" xfId="18256"/>
    <cellStyle name="40% - Accent3 2 3 3 2 2 5 2" xfId="40195"/>
    <cellStyle name="40% - Accent3 2 3 3 2 2 6" xfId="24038"/>
    <cellStyle name="40% - Accent3 2 3 3 2 3" xfId="4988"/>
    <cellStyle name="40% - Accent3 2 3 3 2 3 2" xfId="13662"/>
    <cellStyle name="40% - Accent3 2 3 3 2 3 2 2" xfId="35602"/>
    <cellStyle name="40% - Accent3 2 3 3 2 3 3" xfId="19445"/>
    <cellStyle name="40% - Accent3 2 3 3 2 3 3 2" xfId="41384"/>
    <cellStyle name="40% - Accent3 2 3 3 2 3 4" xfId="26929"/>
    <cellStyle name="40% - Accent3 2 3 3 2 4" xfId="7880"/>
    <cellStyle name="40% - Accent3 2 3 3 2 4 2" xfId="29820"/>
    <cellStyle name="40% - Accent3 2 3 3 2 5" xfId="3799"/>
    <cellStyle name="40% - Accent3 2 3 3 2 5 2" xfId="25740"/>
    <cellStyle name="40% - Accent3 2 3 3 2 6" xfId="10771"/>
    <cellStyle name="40% - Accent3 2 3 3 2 6 2" xfId="32711"/>
    <cellStyle name="40% - Accent3 2 3 3 2 7" xfId="16554"/>
    <cellStyle name="40% - Accent3 2 3 3 2 7 2" xfId="38493"/>
    <cellStyle name="40% - Accent3 2 3 3 2 8" xfId="22336"/>
    <cellStyle name="40% - Accent3 2 3 3 3" xfId="1054"/>
    <cellStyle name="40% - Accent3 2 3 3 3 2" xfId="2758"/>
    <cellStyle name="40% - Accent3 2 3 3 3 2 2" xfId="10244"/>
    <cellStyle name="40% - Accent3 2 3 3 3 2 2 2" xfId="16026"/>
    <cellStyle name="40% - Accent3 2 3 3 3 2 2 2 2" xfId="37966"/>
    <cellStyle name="40% - Accent3 2 3 3 3 2 2 3" xfId="21809"/>
    <cellStyle name="40% - Accent3 2 3 3 3 2 2 3 2" xfId="43748"/>
    <cellStyle name="40% - Accent3 2 3 3 3 2 2 4" xfId="32184"/>
    <cellStyle name="40% - Accent3 2 3 3 3 2 3" xfId="7353"/>
    <cellStyle name="40% - Accent3 2 3 3 3 2 3 2" xfId="29293"/>
    <cellStyle name="40% - Accent3 2 3 3 3 2 4" xfId="13135"/>
    <cellStyle name="40% - Accent3 2 3 3 3 2 4 2" xfId="35075"/>
    <cellStyle name="40% - Accent3 2 3 3 3 2 5" xfId="18918"/>
    <cellStyle name="40% - Accent3 2 3 3 3 2 5 2" xfId="40857"/>
    <cellStyle name="40% - Accent3 2 3 3 3 2 6" xfId="24700"/>
    <cellStyle name="40% - Accent3 2 3 3 3 3" xfId="5650"/>
    <cellStyle name="40% - Accent3 2 3 3 3 3 2" xfId="14324"/>
    <cellStyle name="40% - Accent3 2 3 3 3 3 2 2" xfId="36264"/>
    <cellStyle name="40% - Accent3 2 3 3 3 3 3" xfId="20107"/>
    <cellStyle name="40% - Accent3 2 3 3 3 3 3 2" xfId="42046"/>
    <cellStyle name="40% - Accent3 2 3 3 3 3 4" xfId="27591"/>
    <cellStyle name="40% - Accent3 2 3 3 3 4" xfId="8542"/>
    <cellStyle name="40% - Accent3 2 3 3 3 4 2" xfId="30482"/>
    <cellStyle name="40% - Accent3 2 3 3 3 5" xfId="4461"/>
    <cellStyle name="40% - Accent3 2 3 3 3 5 2" xfId="26402"/>
    <cellStyle name="40% - Accent3 2 3 3 3 6" xfId="11433"/>
    <cellStyle name="40% - Accent3 2 3 3 3 6 2" xfId="33373"/>
    <cellStyle name="40% - Accent3 2 3 3 3 7" xfId="17216"/>
    <cellStyle name="40% - Accent3 2 3 3 3 7 2" xfId="39155"/>
    <cellStyle name="40% - Accent3 2 3 3 3 8" xfId="22998"/>
    <cellStyle name="40% - Accent3 2 3 3 4" xfId="2095"/>
    <cellStyle name="40% - Accent3 2 3 3 4 2" xfId="6690"/>
    <cellStyle name="40% - Accent3 2 3 3 4 2 2" xfId="15363"/>
    <cellStyle name="40% - Accent3 2 3 3 4 2 2 2" xfId="37303"/>
    <cellStyle name="40% - Accent3 2 3 3 4 2 3" xfId="21146"/>
    <cellStyle name="40% - Accent3 2 3 3 4 2 3 2" xfId="43085"/>
    <cellStyle name="40% - Accent3 2 3 3 4 2 4" xfId="28630"/>
    <cellStyle name="40% - Accent3 2 3 3 4 3" xfId="9581"/>
    <cellStyle name="40% - Accent3 2 3 3 4 3 2" xfId="31521"/>
    <cellStyle name="40% - Accent3 2 3 3 4 4" xfId="3798"/>
    <cellStyle name="40% - Accent3 2 3 3 4 4 2" xfId="25739"/>
    <cellStyle name="40% - Accent3 2 3 3 4 5" xfId="12472"/>
    <cellStyle name="40% - Accent3 2 3 3 4 5 2" xfId="34412"/>
    <cellStyle name="40% - Accent3 2 3 3 4 6" xfId="18255"/>
    <cellStyle name="40% - Accent3 2 3 3 4 6 2" xfId="40194"/>
    <cellStyle name="40% - Accent3 2 3 3 4 7" xfId="24037"/>
    <cellStyle name="40% - Accent3 2 3 3 5" xfId="1533"/>
    <cellStyle name="40% - Accent3 2 3 3 5 2" xfId="9019"/>
    <cellStyle name="40% - Accent3 2 3 3 5 2 2" xfId="14801"/>
    <cellStyle name="40% - Accent3 2 3 3 5 2 2 2" xfId="36741"/>
    <cellStyle name="40% - Accent3 2 3 3 5 2 3" xfId="20584"/>
    <cellStyle name="40% - Accent3 2 3 3 5 2 3 2" xfId="42523"/>
    <cellStyle name="40% - Accent3 2 3 3 5 2 4" xfId="30959"/>
    <cellStyle name="40% - Accent3 2 3 3 5 3" xfId="6128"/>
    <cellStyle name="40% - Accent3 2 3 3 5 3 2" xfId="28068"/>
    <cellStyle name="40% - Accent3 2 3 3 5 4" xfId="11910"/>
    <cellStyle name="40% - Accent3 2 3 3 5 4 2" xfId="33850"/>
    <cellStyle name="40% - Accent3 2 3 3 5 5" xfId="17693"/>
    <cellStyle name="40% - Accent3 2 3 3 5 5 2" xfId="39632"/>
    <cellStyle name="40% - Accent3 2 3 3 5 6" xfId="23475"/>
    <cellStyle name="40% - Accent3 2 3 3 6" xfId="4987"/>
    <cellStyle name="40% - Accent3 2 3 3 6 2" xfId="13661"/>
    <cellStyle name="40% - Accent3 2 3 3 6 2 2" xfId="35601"/>
    <cellStyle name="40% - Accent3 2 3 3 6 3" xfId="19444"/>
    <cellStyle name="40% - Accent3 2 3 3 6 3 2" xfId="41383"/>
    <cellStyle name="40% - Accent3 2 3 3 6 4" xfId="26928"/>
    <cellStyle name="40% - Accent3 2 3 3 7" xfId="7879"/>
    <cellStyle name="40% - Accent3 2 3 3 7 2" xfId="29819"/>
    <cellStyle name="40% - Accent3 2 3 3 8" xfId="3236"/>
    <cellStyle name="40% - Accent3 2 3 3 8 2" xfId="25177"/>
    <cellStyle name="40% - Accent3 2 3 3 9" xfId="10770"/>
    <cellStyle name="40% - Accent3 2 3 3 9 2" xfId="32710"/>
    <cellStyle name="40% - Accent3 2 3 4" xfId="360"/>
    <cellStyle name="40% - Accent3 2 3 4 10" xfId="16555"/>
    <cellStyle name="40% - Accent3 2 3 4 10 2" xfId="38494"/>
    <cellStyle name="40% - Accent3 2 3 4 11" xfId="22337"/>
    <cellStyle name="40% - Accent3 2 3 4 2" xfId="361"/>
    <cellStyle name="40% - Accent3 2 3 4 2 2" xfId="2098"/>
    <cellStyle name="40% - Accent3 2 3 4 2 2 2" xfId="9584"/>
    <cellStyle name="40% - Accent3 2 3 4 2 2 2 2" xfId="15366"/>
    <cellStyle name="40% - Accent3 2 3 4 2 2 2 2 2" xfId="37306"/>
    <cellStyle name="40% - Accent3 2 3 4 2 2 2 3" xfId="21149"/>
    <cellStyle name="40% - Accent3 2 3 4 2 2 2 3 2" xfId="43088"/>
    <cellStyle name="40% - Accent3 2 3 4 2 2 2 4" xfId="31524"/>
    <cellStyle name="40% - Accent3 2 3 4 2 2 3" xfId="6693"/>
    <cellStyle name="40% - Accent3 2 3 4 2 2 3 2" xfId="28633"/>
    <cellStyle name="40% - Accent3 2 3 4 2 2 4" xfId="12475"/>
    <cellStyle name="40% - Accent3 2 3 4 2 2 4 2" xfId="34415"/>
    <cellStyle name="40% - Accent3 2 3 4 2 2 5" xfId="18258"/>
    <cellStyle name="40% - Accent3 2 3 4 2 2 5 2" xfId="40197"/>
    <cellStyle name="40% - Accent3 2 3 4 2 2 6" xfId="24040"/>
    <cellStyle name="40% - Accent3 2 3 4 2 3" xfId="4990"/>
    <cellStyle name="40% - Accent3 2 3 4 2 3 2" xfId="13664"/>
    <cellStyle name="40% - Accent3 2 3 4 2 3 2 2" xfId="35604"/>
    <cellStyle name="40% - Accent3 2 3 4 2 3 3" xfId="19447"/>
    <cellStyle name="40% - Accent3 2 3 4 2 3 3 2" xfId="41386"/>
    <cellStyle name="40% - Accent3 2 3 4 2 3 4" xfId="26931"/>
    <cellStyle name="40% - Accent3 2 3 4 2 4" xfId="7882"/>
    <cellStyle name="40% - Accent3 2 3 4 2 4 2" xfId="29822"/>
    <cellStyle name="40% - Accent3 2 3 4 2 5" xfId="3801"/>
    <cellStyle name="40% - Accent3 2 3 4 2 5 2" xfId="25742"/>
    <cellStyle name="40% - Accent3 2 3 4 2 6" xfId="10773"/>
    <cellStyle name="40% - Accent3 2 3 4 2 6 2" xfId="32713"/>
    <cellStyle name="40% - Accent3 2 3 4 2 7" xfId="16556"/>
    <cellStyle name="40% - Accent3 2 3 4 2 7 2" xfId="38495"/>
    <cellStyle name="40% - Accent3 2 3 4 2 8" xfId="22338"/>
    <cellStyle name="40% - Accent3 2 3 4 3" xfId="1055"/>
    <cellStyle name="40% - Accent3 2 3 4 3 2" xfId="2759"/>
    <cellStyle name="40% - Accent3 2 3 4 3 2 2" xfId="10245"/>
    <cellStyle name="40% - Accent3 2 3 4 3 2 2 2" xfId="16027"/>
    <cellStyle name="40% - Accent3 2 3 4 3 2 2 2 2" xfId="37967"/>
    <cellStyle name="40% - Accent3 2 3 4 3 2 2 3" xfId="21810"/>
    <cellStyle name="40% - Accent3 2 3 4 3 2 2 3 2" xfId="43749"/>
    <cellStyle name="40% - Accent3 2 3 4 3 2 2 4" xfId="32185"/>
    <cellStyle name="40% - Accent3 2 3 4 3 2 3" xfId="7354"/>
    <cellStyle name="40% - Accent3 2 3 4 3 2 3 2" xfId="29294"/>
    <cellStyle name="40% - Accent3 2 3 4 3 2 4" xfId="13136"/>
    <cellStyle name="40% - Accent3 2 3 4 3 2 4 2" xfId="35076"/>
    <cellStyle name="40% - Accent3 2 3 4 3 2 5" xfId="18919"/>
    <cellStyle name="40% - Accent3 2 3 4 3 2 5 2" xfId="40858"/>
    <cellStyle name="40% - Accent3 2 3 4 3 2 6" xfId="24701"/>
    <cellStyle name="40% - Accent3 2 3 4 3 3" xfId="5651"/>
    <cellStyle name="40% - Accent3 2 3 4 3 3 2" xfId="14325"/>
    <cellStyle name="40% - Accent3 2 3 4 3 3 2 2" xfId="36265"/>
    <cellStyle name="40% - Accent3 2 3 4 3 3 3" xfId="20108"/>
    <cellStyle name="40% - Accent3 2 3 4 3 3 3 2" xfId="42047"/>
    <cellStyle name="40% - Accent3 2 3 4 3 3 4" xfId="27592"/>
    <cellStyle name="40% - Accent3 2 3 4 3 4" xfId="8543"/>
    <cellStyle name="40% - Accent3 2 3 4 3 4 2" xfId="30483"/>
    <cellStyle name="40% - Accent3 2 3 4 3 5" xfId="4462"/>
    <cellStyle name="40% - Accent3 2 3 4 3 5 2" xfId="26403"/>
    <cellStyle name="40% - Accent3 2 3 4 3 6" xfId="11434"/>
    <cellStyle name="40% - Accent3 2 3 4 3 6 2" xfId="33374"/>
    <cellStyle name="40% - Accent3 2 3 4 3 7" xfId="17217"/>
    <cellStyle name="40% - Accent3 2 3 4 3 7 2" xfId="39156"/>
    <cellStyle name="40% - Accent3 2 3 4 3 8" xfId="22999"/>
    <cellStyle name="40% - Accent3 2 3 4 4" xfId="2097"/>
    <cellStyle name="40% - Accent3 2 3 4 4 2" xfId="6692"/>
    <cellStyle name="40% - Accent3 2 3 4 4 2 2" xfId="15365"/>
    <cellStyle name="40% - Accent3 2 3 4 4 2 2 2" xfId="37305"/>
    <cellStyle name="40% - Accent3 2 3 4 4 2 3" xfId="21148"/>
    <cellStyle name="40% - Accent3 2 3 4 4 2 3 2" xfId="43087"/>
    <cellStyle name="40% - Accent3 2 3 4 4 2 4" xfId="28632"/>
    <cellStyle name="40% - Accent3 2 3 4 4 3" xfId="9583"/>
    <cellStyle name="40% - Accent3 2 3 4 4 3 2" xfId="31523"/>
    <cellStyle name="40% - Accent3 2 3 4 4 4" xfId="3800"/>
    <cellStyle name="40% - Accent3 2 3 4 4 4 2" xfId="25741"/>
    <cellStyle name="40% - Accent3 2 3 4 4 5" xfId="12474"/>
    <cellStyle name="40% - Accent3 2 3 4 4 5 2" xfId="34414"/>
    <cellStyle name="40% - Accent3 2 3 4 4 6" xfId="18257"/>
    <cellStyle name="40% - Accent3 2 3 4 4 6 2" xfId="40196"/>
    <cellStyle name="40% - Accent3 2 3 4 4 7" xfId="24039"/>
    <cellStyle name="40% - Accent3 2 3 4 5" xfId="1534"/>
    <cellStyle name="40% - Accent3 2 3 4 5 2" xfId="9020"/>
    <cellStyle name="40% - Accent3 2 3 4 5 2 2" xfId="14802"/>
    <cellStyle name="40% - Accent3 2 3 4 5 2 2 2" xfId="36742"/>
    <cellStyle name="40% - Accent3 2 3 4 5 2 3" xfId="20585"/>
    <cellStyle name="40% - Accent3 2 3 4 5 2 3 2" xfId="42524"/>
    <cellStyle name="40% - Accent3 2 3 4 5 2 4" xfId="30960"/>
    <cellStyle name="40% - Accent3 2 3 4 5 3" xfId="6129"/>
    <cellStyle name="40% - Accent3 2 3 4 5 3 2" xfId="28069"/>
    <cellStyle name="40% - Accent3 2 3 4 5 4" xfId="11911"/>
    <cellStyle name="40% - Accent3 2 3 4 5 4 2" xfId="33851"/>
    <cellStyle name="40% - Accent3 2 3 4 5 5" xfId="17694"/>
    <cellStyle name="40% - Accent3 2 3 4 5 5 2" xfId="39633"/>
    <cellStyle name="40% - Accent3 2 3 4 5 6" xfId="23476"/>
    <cellStyle name="40% - Accent3 2 3 4 6" xfId="4989"/>
    <cellStyle name="40% - Accent3 2 3 4 6 2" xfId="13663"/>
    <cellStyle name="40% - Accent3 2 3 4 6 2 2" xfId="35603"/>
    <cellStyle name="40% - Accent3 2 3 4 6 3" xfId="19446"/>
    <cellStyle name="40% - Accent3 2 3 4 6 3 2" xfId="41385"/>
    <cellStyle name="40% - Accent3 2 3 4 6 4" xfId="26930"/>
    <cellStyle name="40% - Accent3 2 3 4 7" xfId="7881"/>
    <cellStyle name="40% - Accent3 2 3 4 7 2" xfId="29821"/>
    <cellStyle name="40% - Accent3 2 3 4 8" xfId="3237"/>
    <cellStyle name="40% - Accent3 2 3 4 8 2" xfId="25178"/>
    <cellStyle name="40% - Accent3 2 3 4 9" xfId="10772"/>
    <cellStyle name="40% - Accent3 2 3 4 9 2" xfId="32712"/>
    <cellStyle name="40% - Accent3 2 3 5" xfId="362"/>
    <cellStyle name="40% - Accent3 2 3 5 2" xfId="2099"/>
    <cellStyle name="40% - Accent3 2 3 5 2 2" xfId="6694"/>
    <cellStyle name="40% - Accent3 2 3 5 2 2 2" xfId="15367"/>
    <cellStyle name="40% - Accent3 2 3 5 2 2 2 2" xfId="37307"/>
    <cellStyle name="40% - Accent3 2 3 5 2 2 3" xfId="21150"/>
    <cellStyle name="40% - Accent3 2 3 5 2 2 3 2" xfId="43089"/>
    <cellStyle name="40% - Accent3 2 3 5 2 2 4" xfId="28634"/>
    <cellStyle name="40% - Accent3 2 3 5 2 3" xfId="9585"/>
    <cellStyle name="40% - Accent3 2 3 5 2 3 2" xfId="31525"/>
    <cellStyle name="40% - Accent3 2 3 5 2 4" xfId="3802"/>
    <cellStyle name="40% - Accent3 2 3 5 2 4 2" xfId="25743"/>
    <cellStyle name="40% - Accent3 2 3 5 2 5" xfId="12476"/>
    <cellStyle name="40% - Accent3 2 3 5 2 5 2" xfId="34416"/>
    <cellStyle name="40% - Accent3 2 3 5 2 6" xfId="18259"/>
    <cellStyle name="40% - Accent3 2 3 5 2 6 2" xfId="40198"/>
    <cellStyle name="40% - Accent3 2 3 5 2 7" xfId="24041"/>
    <cellStyle name="40% - Accent3 2 3 5 3" xfId="1530"/>
    <cellStyle name="40% - Accent3 2 3 5 3 2" xfId="9016"/>
    <cellStyle name="40% - Accent3 2 3 5 3 2 2" xfId="14798"/>
    <cellStyle name="40% - Accent3 2 3 5 3 2 2 2" xfId="36738"/>
    <cellStyle name="40% - Accent3 2 3 5 3 2 3" xfId="20581"/>
    <cellStyle name="40% - Accent3 2 3 5 3 2 3 2" xfId="42520"/>
    <cellStyle name="40% - Accent3 2 3 5 3 2 4" xfId="30956"/>
    <cellStyle name="40% - Accent3 2 3 5 3 3" xfId="6125"/>
    <cellStyle name="40% - Accent3 2 3 5 3 3 2" xfId="28065"/>
    <cellStyle name="40% - Accent3 2 3 5 3 4" xfId="11907"/>
    <cellStyle name="40% - Accent3 2 3 5 3 4 2" xfId="33847"/>
    <cellStyle name="40% - Accent3 2 3 5 3 5" xfId="17690"/>
    <cellStyle name="40% - Accent3 2 3 5 3 5 2" xfId="39629"/>
    <cellStyle name="40% - Accent3 2 3 5 3 6" xfId="23472"/>
    <cellStyle name="40% - Accent3 2 3 5 4" xfId="4991"/>
    <cellStyle name="40% - Accent3 2 3 5 4 2" xfId="13665"/>
    <cellStyle name="40% - Accent3 2 3 5 4 2 2" xfId="35605"/>
    <cellStyle name="40% - Accent3 2 3 5 4 3" xfId="19448"/>
    <cellStyle name="40% - Accent3 2 3 5 4 3 2" xfId="41387"/>
    <cellStyle name="40% - Accent3 2 3 5 4 4" xfId="26932"/>
    <cellStyle name="40% - Accent3 2 3 5 5" xfId="7883"/>
    <cellStyle name="40% - Accent3 2 3 5 5 2" xfId="29823"/>
    <cellStyle name="40% - Accent3 2 3 5 6" xfId="3233"/>
    <cellStyle name="40% - Accent3 2 3 5 6 2" xfId="25174"/>
    <cellStyle name="40% - Accent3 2 3 5 7" xfId="10774"/>
    <cellStyle name="40% - Accent3 2 3 5 7 2" xfId="32714"/>
    <cellStyle name="40% - Accent3 2 3 5 8" xfId="16557"/>
    <cellStyle name="40% - Accent3 2 3 5 8 2" xfId="38496"/>
    <cellStyle name="40% - Accent3 2 3 5 9" xfId="22339"/>
    <cellStyle name="40% - Accent3 2 3 6" xfId="888"/>
    <cellStyle name="40% - Accent3 2 3 6 2" xfId="2594"/>
    <cellStyle name="40% - Accent3 2 3 6 2 2" xfId="10080"/>
    <cellStyle name="40% - Accent3 2 3 6 2 2 2" xfId="15862"/>
    <cellStyle name="40% - Accent3 2 3 6 2 2 2 2" xfId="37802"/>
    <cellStyle name="40% - Accent3 2 3 6 2 2 3" xfId="21645"/>
    <cellStyle name="40% - Accent3 2 3 6 2 2 3 2" xfId="43584"/>
    <cellStyle name="40% - Accent3 2 3 6 2 2 4" xfId="32020"/>
    <cellStyle name="40% - Accent3 2 3 6 2 3" xfId="7189"/>
    <cellStyle name="40% - Accent3 2 3 6 2 3 2" xfId="29129"/>
    <cellStyle name="40% - Accent3 2 3 6 2 4" xfId="12971"/>
    <cellStyle name="40% - Accent3 2 3 6 2 4 2" xfId="34911"/>
    <cellStyle name="40% - Accent3 2 3 6 2 5" xfId="18754"/>
    <cellStyle name="40% - Accent3 2 3 6 2 5 2" xfId="40693"/>
    <cellStyle name="40% - Accent3 2 3 6 2 6" xfId="24536"/>
    <cellStyle name="40% - Accent3 2 3 6 3" xfId="5486"/>
    <cellStyle name="40% - Accent3 2 3 6 3 2" xfId="14160"/>
    <cellStyle name="40% - Accent3 2 3 6 3 2 2" xfId="36100"/>
    <cellStyle name="40% - Accent3 2 3 6 3 3" xfId="19943"/>
    <cellStyle name="40% - Accent3 2 3 6 3 3 2" xfId="41882"/>
    <cellStyle name="40% - Accent3 2 3 6 3 4" xfId="27427"/>
    <cellStyle name="40% - Accent3 2 3 6 4" xfId="8378"/>
    <cellStyle name="40% - Accent3 2 3 6 4 2" xfId="30318"/>
    <cellStyle name="40% - Accent3 2 3 6 5" xfId="4297"/>
    <cellStyle name="40% - Accent3 2 3 6 5 2" xfId="26238"/>
    <cellStyle name="40% - Accent3 2 3 6 6" xfId="11269"/>
    <cellStyle name="40% - Accent3 2 3 6 6 2" xfId="33209"/>
    <cellStyle name="40% - Accent3 2 3 6 7" xfId="17052"/>
    <cellStyle name="40% - Accent3 2 3 6 7 2" xfId="38991"/>
    <cellStyle name="40% - Accent3 2 3 6 8" xfId="22834"/>
    <cellStyle name="40% - Accent3 2 3 7" xfId="2090"/>
    <cellStyle name="40% - Accent3 2 3 7 2" xfId="6685"/>
    <cellStyle name="40% - Accent3 2 3 7 2 2" xfId="15358"/>
    <cellStyle name="40% - Accent3 2 3 7 2 2 2" xfId="37298"/>
    <cellStyle name="40% - Accent3 2 3 7 2 3" xfId="21141"/>
    <cellStyle name="40% - Accent3 2 3 7 2 3 2" xfId="43080"/>
    <cellStyle name="40% - Accent3 2 3 7 2 4" xfId="28625"/>
    <cellStyle name="40% - Accent3 2 3 7 3" xfId="9576"/>
    <cellStyle name="40% - Accent3 2 3 7 3 2" xfId="31516"/>
    <cellStyle name="40% - Accent3 2 3 7 4" xfId="3793"/>
    <cellStyle name="40% - Accent3 2 3 7 4 2" xfId="25734"/>
    <cellStyle name="40% - Accent3 2 3 7 5" xfId="12467"/>
    <cellStyle name="40% - Accent3 2 3 7 5 2" xfId="34407"/>
    <cellStyle name="40% - Accent3 2 3 7 6" xfId="18250"/>
    <cellStyle name="40% - Accent3 2 3 7 6 2" xfId="40189"/>
    <cellStyle name="40% - Accent3 2 3 7 7" xfId="24032"/>
    <cellStyle name="40% - Accent3 2 3 8" xfId="1316"/>
    <cellStyle name="40% - Accent3 2 3 8 2" xfId="8802"/>
    <cellStyle name="40% - Accent3 2 3 8 2 2" xfId="14584"/>
    <cellStyle name="40% - Accent3 2 3 8 2 2 2" xfId="36524"/>
    <cellStyle name="40% - Accent3 2 3 8 2 3" xfId="20367"/>
    <cellStyle name="40% - Accent3 2 3 8 2 3 2" xfId="42306"/>
    <cellStyle name="40% - Accent3 2 3 8 2 4" xfId="30742"/>
    <cellStyle name="40% - Accent3 2 3 8 3" xfId="5911"/>
    <cellStyle name="40% - Accent3 2 3 8 3 2" xfId="27851"/>
    <cellStyle name="40% - Accent3 2 3 8 4" xfId="11693"/>
    <cellStyle name="40% - Accent3 2 3 8 4 2" xfId="33633"/>
    <cellStyle name="40% - Accent3 2 3 8 5" xfId="17476"/>
    <cellStyle name="40% - Accent3 2 3 8 5 2" xfId="39415"/>
    <cellStyle name="40% - Accent3 2 3 8 6" xfId="23258"/>
    <cellStyle name="40% - Accent3 2 3 9" xfId="4982"/>
    <cellStyle name="40% - Accent3 2 3 9 2" xfId="13656"/>
    <cellStyle name="40% - Accent3 2 3 9 2 2" xfId="35596"/>
    <cellStyle name="40% - Accent3 2 3 9 3" xfId="19439"/>
    <cellStyle name="40% - Accent3 2 3 9 3 2" xfId="41378"/>
    <cellStyle name="40% - Accent3 2 3 9 4" xfId="26923"/>
    <cellStyle name="40% - Accent3 2 4" xfId="363"/>
    <cellStyle name="40% - Accent3 2 4 10" xfId="10775"/>
    <cellStyle name="40% - Accent3 2 4 10 2" xfId="32715"/>
    <cellStyle name="40% - Accent3 2 4 11" xfId="16558"/>
    <cellStyle name="40% - Accent3 2 4 11 2" xfId="38497"/>
    <cellStyle name="40% - Accent3 2 4 12" xfId="22340"/>
    <cellStyle name="40% - Accent3 2 4 2" xfId="364"/>
    <cellStyle name="40% - Accent3 2 4 2 10" xfId="16559"/>
    <cellStyle name="40% - Accent3 2 4 2 10 2" xfId="38498"/>
    <cellStyle name="40% - Accent3 2 4 2 11" xfId="22341"/>
    <cellStyle name="40% - Accent3 2 4 2 2" xfId="365"/>
    <cellStyle name="40% - Accent3 2 4 2 2 2" xfId="2102"/>
    <cellStyle name="40% - Accent3 2 4 2 2 2 2" xfId="9588"/>
    <cellStyle name="40% - Accent3 2 4 2 2 2 2 2" xfId="15370"/>
    <cellStyle name="40% - Accent3 2 4 2 2 2 2 2 2" xfId="37310"/>
    <cellStyle name="40% - Accent3 2 4 2 2 2 2 3" xfId="21153"/>
    <cellStyle name="40% - Accent3 2 4 2 2 2 2 3 2" xfId="43092"/>
    <cellStyle name="40% - Accent3 2 4 2 2 2 2 4" xfId="31528"/>
    <cellStyle name="40% - Accent3 2 4 2 2 2 3" xfId="6697"/>
    <cellStyle name="40% - Accent3 2 4 2 2 2 3 2" xfId="28637"/>
    <cellStyle name="40% - Accent3 2 4 2 2 2 4" xfId="12479"/>
    <cellStyle name="40% - Accent3 2 4 2 2 2 4 2" xfId="34419"/>
    <cellStyle name="40% - Accent3 2 4 2 2 2 5" xfId="18262"/>
    <cellStyle name="40% - Accent3 2 4 2 2 2 5 2" xfId="40201"/>
    <cellStyle name="40% - Accent3 2 4 2 2 2 6" xfId="24044"/>
    <cellStyle name="40% - Accent3 2 4 2 2 3" xfId="4994"/>
    <cellStyle name="40% - Accent3 2 4 2 2 3 2" xfId="13668"/>
    <cellStyle name="40% - Accent3 2 4 2 2 3 2 2" xfId="35608"/>
    <cellStyle name="40% - Accent3 2 4 2 2 3 3" xfId="19451"/>
    <cellStyle name="40% - Accent3 2 4 2 2 3 3 2" xfId="41390"/>
    <cellStyle name="40% - Accent3 2 4 2 2 3 4" xfId="26935"/>
    <cellStyle name="40% - Accent3 2 4 2 2 4" xfId="7886"/>
    <cellStyle name="40% - Accent3 2 4 2 2 4 2" xfId="29826"/>
    <cellStyle name="40% - Accent3 2 4 2 2 5" xfId="3805"/>
    <cellStyle name="40% - Accent3 2 4 2 2 5 2" xfId="25746"/>
    <cellStyle name="40% - Accent3 2 4 2 2 6" xfId="10777"/>
    <cellStyle name="40% - Accent3 2 4 2 2 6 2" xfId="32717"/>
    <cellStyle name="40% - Accent3 2 4 2 2 7" xfId="16560"/>
    <cellStyle name="40% - Accent3 2 4 2 2 7 2" xfId="38499"/>
    <cellStyle name="40% - Accent3 2 4 2 2 8" xfId="22342"/>
    <cellStyle name="40% - Accent3 2 4 2 3" xfId="1057"/>
    <cellStyle name="40% - Accent3 2 4 2 3 2" xfId="2761"/>
    <cellStyle name="40% - Accent3 2 4 2 3 2 2" xfId="10247"/>
    <cellStyle name="40% - Accent3 2 4 2 3 2 2 2" xfId="16029"/>
    <cellStyle name="40% - Accent3 2 4 2 3 2 2 2 2" xfId="37969"/>
    <cellStyle name="40% - Accent3 2 4 2 3 2 2 3" xfId="21812"/>
    <cellStyle name="40% - Accent3 2 4 2 3 2 2 3 2" xfId="43751"/>
    <cellStyle name="40% - Accent3 2 4 2 3 2 2 4" xfId="32187"/>
    <cellStyle name="40% - Accent3 2 4 2 3 2 3" xfId="7356"/>
    <cellStyle name="40% - Accent3 2 4 2 3 2 3 2" xfId="29296"/>
    <cellStyle name="40% - Accent3 2 4 2 3 2 4" xfId="13138"/>
    <cellStyle name="40% - Accent3 2 4 2 3 2 4 2" xfId="35078"/>
    <cellStyle name="40% - Accent3 2 4 2 3 2 5" xfId="18921"/>
    <cellStyle name="40% - Accent3 2 4 2 3 2 5 2" xfId="40860"/>
    <cellStyle name="40% - Accent3 2 4 2 3 2 6" xfId="24703"/>
    <cellStyle name="40% - Accent3 2 4 2 3 3" xfId="5653"/>
    <cellStyle name="40% - Accent3 2 4 2 3 3 2" xfId="14327"/>
    <cellStyle name="40% - Accent3 2 4 2 3 3 2 2" xfId="36267"/>
    <cellStyle name="40% - Accent3 2 4 2 3 3 3" xfId="20110"/>
    <cellStyle name="40% - Accent3 2 4 2 3 3 3 2" xfId="42049"/>
    <cellStyle name="40% - Accent3 2 4 2 3 3 4" xfId="27594"/>
    <cellStyle name="40% - Accent3 2 4 2 3 4" xfId="8545"/>
    <cellStyle name="40% - Accent3 2 4 2 3 4 2" xfId="30485"/>
    <cellStyle name="40% - Accent3 2 4 2 3 5" xfId="4464"/>
    <cellStyle name="40% - Accent3 2 4 2 3 5 2" xfId="26405"/>
    <cellStyle name="40% - Accent3 2 4 2 3 6" xfId="11436"/>
    <cellStyle name="40% - Accent3 2 4 2 3 6 2" xfId="33376"/>
    <cellStyle name="40% - Accent3 2 4 2 3 7" xfId="17219"/>
    <cellStyle name="40% - Accent3 2 4 2 3 7 2" xfId="39158"/>
    <cellStyle name="40% - Accent3 2 4 2 3 8" xfId="23001"/>
    <cellStyle name="40% - Accent3 2 4 2 4" xfId="2101"/>
    <cellStyle name="40% - Accent3 2 4 2 4 2" xfId="6696"/>
    <cellStyle name="40% - Accent3 2 4 2 4 2 2" xfId="15369"/>
    <cellStyle name="40% - Accent3 2 4 2 4 2 2 2" xfId="37309"/>
    <cellStyle name="40% - Accent3 2 4 2 4 2 3" xfId="21152"/>
    <cellStyle name="40% - Accent3 2 4 2 4 2 3 2" xfId="43091"/>
    <cellStyle name="40% - Accent3 2 4 2 4 2 4" xfId="28636"/>
    <cellStyle name="40% - Accent3 2 4 2 4 3" xfId="9587"/>
    <cellStyle name="40% - Accent3 2 4 2 4 3 2" xfId="31527"/>
    <cellStyle name="40% - Accent3 2 4 2 4 4" xfId="3804"/>
    <cellStyle name="40% - Accent3 2 4 2 4 4 2" xfId="25745"/>
    <cellStyle name="40% - Accent3 2 4 2 4 5" xfId="12478"/>
    <cellStyle name="40% - Accent3 2 4 2 4 5 2" xfId="34418"/>
    <cellStyle name="40% - Accent3 2 4 2 4 6" xfId="18261"/>
    <cellStyle name="40% - Accent3 2 4 2 4 6 2" xfId="40200"/>
    <cellStyle name="40% - Accent3 2 4 2 4 7" xfId="24043"/>
    <cellStyle name="40% - Accent3 2 4 2 5" xfId="1536"/>
    <cellStyle name="40% - Accent3 2 4 2 5 2" xfId="9022"/>
    <cellStyle name="40% - Accent3 2 4 2 5 2 2" xfId="14804"/>
    <cellStyle name="40% - Accent3 2 4 2 5 2 2 2" xfId="36744"/>
    <cellStyle name="40% - Accent3 2 4 2 5 2 3" xfId="20587"/>
    <cellStyle name="40% - Accent3 2 4 2 5 2 3 2" xfId="42526"/>
    <cellStyle name="40% - Accent3 2 4 2 5 2 4" xfId="30962"/>
    <cellStyle name="40% - Accent3 2 4 2 5 3" xfId="6131"/>
    <cellStyle name="40% - Accent3 2 4 2 5 3 2" xfId="28071"/>
    <cellStyle name="40% - Accent3 2 4 2 5 4" xfId="11913"/>
    <cellStyle name="40% - Accent3 2 4 2 5 4 2" xfId="33853"/>
    <cellStyle name="40% - Accent3 2 4 2 5 5" xfId="17696"/>
    <cellStyle name="40% - Accent3 2 4 2 5 5 2" xfId="39635"/>
    <cellStyle name="40% - Accent3 2 4 2 5 6" xfId="23478"/>
    <cellStyle name="40% - Accent3 2 4 2 6" xfId="4993"/>
    <cellStyle name="40% - Accent3 2 4 2 6 2" xfId="13667"/>
    <cellStyle name="40% - Accent3 2 4 2 6 2 2" xfId="35607"/>
    <cellStyle name="40% - Accent3 2 4 2 6 3" xfId="19450"/>
    <cellStyle name="40% - Accent3 2 4 2 6 3 2" xfId="41389"/>
    <cellStyle name="40% - Accent3 2 4 2 6 4" xfId="26934"/>
    <cellStyle name="40% - Accent3 2 4 2 7" xfId="7885"/>
    <cellStyle name="40% - Accent3 2 4 2 7 2" xfId="29825"/>
    <cellStyle name="40% - Accent3 2 4 2 8" xfId="3239"/>
    <cellStyle name="40% - Accent3 2 4 2 8 2" xfId="25180"/>
    <cellStyle name="40% - Accent3 2 4 2 9" xfId="10776"/>
    <cellStyle name="40% - Accent3 2 4 2 9 2" xfId="32716"/>
    <cellStyle name="40% - Accent3 2 4 3" xfId="366"/>
    <cellStyle name="40% - Accent3 2 4 3 2" xfId="2103"/>
    <cellStyle name="40% - Accent3 2 4 3 2 2" xfId="6698"/>
    <cellStyle name="40% - Accent3 2 4 3 2 2 2" xfId="15371"/>
    <cellStyle name="40% - Accent3 2 4 3 2 2 2 2" xfId="37311"/>
    <cellStyle name="40% - Accent3 2 4 3 2 2 3" xfId="21154"/>
    <cellStyle name="40% - Accent3 2 4 3 2 2 3 2" xfId="43093"/>
    <cellStyle name="40% - Accent3 2 4 3 2 2 4" xfId="28638"/>
    <cellStyle name="40% - Accent3 2 4 3 2 3" xfId="9589"/>
    <cellStyle name="40% - Accent3 2 4 3 2 3 2" xfId="31529"/>
    <cellStyle name="40% - Accent3 2 4 3 2 4" xfId="3806"/>
    <cellStyle name="40% - Accent3 2 4 3 2 4 2" xfId="25747"/>
    <cellStyle name="40% - Accent3 2 4 3 2 5" xfId="12480"/>
    <cellStyle name="40% - Accent3 2 4 3 2 5 2" xfId="34420"/>
    <cellStyle name="40% - Accent3 2 4 3 2 6" xfId="18263"/>
    <cellStyle name="40% - Accent3 2 4 3 2 6 2" xfId="40202"/>
    <cellStyle name="40% - Accent3 2 4 3 2 7" xfId="24045"/>
    <cellStyle name="40% - Accent3 2 4 3 3" xfId="1535"/>
    <cellStyle name="40% - Accent3 2 4 3 3 2" xfId="9021"/>
    <cellStyle name="40% - Accent3 2 4 3 3 2 2" xfId="14803"/>
    <cellStyle name="40% - Accent3 2 4 3 3 2 2 2" xfId="36743"/>
    <cellStyle name="40% - Accent3 2 4 3 3 2 3" xfId="20586"/>
    <cellStyle name="40% - Accent3 2 4 3 3 2 3 2" xfId="42525"/>
    <cellStyle name="40% - Accent3 2 4 3 3 2 4" xfId="30961"/>
    <cellStyle name="40% - Accent3 2 4 3 3 3" xfId="6130"/>
    <cellStyle name="40% - Accent3 2 4 3 3 3 2" xfId="28070"/>
    <cellStyle name="40% - Accent3 2 4 3 3 4" xfId="11912"/>
    <cellStyle name="40% - Accent3 2 4 3 3 4 2" xfId="33852"/>
    <cellStyle name="40% - Accent3 2 4 3 3 5" xfId="17695"/>
    <cellStyle name="40% - Accent3 2 4 3 3 5 2" xfId="39634"/>
    <cellStyle name="40% - Accent3 2 4 3 3 6" xfId="23477"/>
    <cellStyle name="40% - Accent3 2 4 3 4" xfId="4995"/>
    <cellStyle name="40% - Accent3 2 4 3 4 2" xfId="13669"/>
    <cellStyle name="40% - Accent3 2 4 3 4 2 2" xfId="35609"/>
    <cellStyle name="40% - Accent3 2 4 3 4 3" xfId="19452"/>
    <cellStyle name="40% - Accent3 2 4 3 4 3 2" xfId="41391"/>
    <cellStyle name="40% - Accent3 2 4 3 4 4" xfId="26936"/>
    <cellStyle name="40% - Accent3 2 4 3 5" xfId="7887"/>
    <cellStyle name="40% - Accent3 2 4 3 5 2" xfId="29827"/>
    <cellStyle name="40% - Accent3 2 4 3 6" xfId="3238"/>
    <cellStyle name="40% - Accent3 2 4 3 6 2" xfId="25179"/>
    <cellStyle name="40% - Accent3 2 4 3 7" xfId="10778"/>
    <cellStyle name="40% - Accent3 2 4 3 7 2" xfId="32718"/>
    <cellStyle name="40% - Accent3 2 4 3 8" xfId="16561"/>
    <cellStyle name="40% - Accent3 2 4 3 8 2" xfId="38500"/>
    <cellStyle name="40% - Accent3 2 4 3 9" xfId="22343"/>
    <cellStyle name="40% - Accent3 2 4 4" xfId="1056"/>
    <cellStyle name="40% - Accent3 2 4 4 2" xfId="2760"/>
    <cellStyle name="40% - Accent3 2 4 4 2 2" xfId="10246"/>
    <cellStyle name="40% - Accent3 2 4 4 2 2 2" xfId="16028"/>
    <cellStyle name="40% - Accent3 2 4 4 2 2 2 2" xfId="37968"/>
    <cellStyle name="40% - Accent3 2 4 4 2 2 3" xfId="21811"/>
    <cellStyle name="40% - Accent3 2 4 4 2 2 3 2" xfId="43750"/>
    <cellStyle name="40% - Accent3 2 4 4 2 2 4" xfId="32186"/>
    <cellStyle name="40% - Accent3 2 4 4 2 3" xfId="7355"/>
    <cellStyle name="40% - Accent3 2 4 4 2 3 2" xfId="29295"/>
    <cellStyle name="40% - Accent3 2 4 4 2 4" xfId="13137"/>
    <cellStyle name="40% - Accent3 2 4 4 2 4 2" xfId="35077"/>
    <cellStyle name="40% - Accent3 2 4 4 2 5" xfId="18920"/>
    <cellStyle name="40% - Accent3 2 4 4 2 5 2" xfId="40859"/>
    <cellStyle name="40% - Accent3 2 4 4 2 6" xfId="24702"/>
    <cellStyle name="40% - Accent3 2 4 4 3" xfId="5652"/>
    <cellStyle name="40% - Accent3 2 4 4 3 2" xfId="14326"/>
    <cellStyle name="40% - Accent3 2 4 4 3 2 2" xfId="36266"/>
    <cellStyle name="40% - Accent3 2 4 4 3 3" xfId="20109"/>
    <cellStyle name="40% - Accent3 2 4 4 3 3 2" xfId="42048"/>
    <cellStyle name="40% - Accent3 2 4 4 3 4" xfId="27593"/>
    <cellStyle name="40% - Accent3 2 4 4 4" xfId="8544"/>
    <cellStyle name="40% - Accent3 2 4 4 4 2" xfId="30484"/>
    <cellStyle name="40% - Accent3 2 4 4 5" xfId="4463"/>
    <cellStyle name="40% - Accent3 2 4 4 5 2" xfId="26404"/>
    <cellStyle name="40% - Accent3 2 4 4 6" xfId="11435"/>
    <cellStyle name="40% - Accent3 2 4 4 6 2" xfId="33375"/>
    <cellStyle name="40% - Accent3 2 4 4 7" xfId="17218"/>
    <cellStyle name="40% - Accent3 2 4 4 7 2" xfId="39157"/>
    <cellStyle name="40% - Accent3 2 4 4 8" xfId="23000"/>
    <cellStyle name="40% - Accent3 2 4 5" xfId="2100"/>
    <cellStyle name="40% - Accent3 2 4 5 2" xfId="6695"/>
    <cellStyle name="40% - Accent3 2 4 5 2 2" xfId="15368"/>
    <cellStyle name="40% - Accent3 2 4 5 2 2 2" xfId="37308"/>
    <cellStyle name="40% - Accent3 2 4 5 2 3" xfId="21151"/>
    <cellStyle name="40% - Accent3 2 4 5 2 3 2" xfId="43090"/>
    <cellStyle name="40% - Accent3 2 4 5 2 4" xfId="28635"/>
    <cellStyle name="40% - Accent3 2 4 5 3" xfId="9586"/>
    <cellStyle name="40% - Accent3 2 4 5 3 2" xfId="31526"/>
    <cellStyle name="40% - Accent3 2 4 5 4" xfId="3803"/>
    <cellStyle name="40% - Accent3 2 4 5 4 2" xfId="25744"/>
    <cellStyle name="40% - Accent3 2 4 5 5" xfId="12477"/>
    <cellStyle name="40% - Accent3 2 4 5 5 2" xfId="34417"/>
    <cellStyle name="40% - Accent3 2 4 5 6" xfId="18260"/>
    <cellStyle name="40% - Accent3 2 4 5 6 2" xfId="40199"/>
    <cellStyle name="40% - Accent3 2 4 5 7" xfId="24042"/>
    <cellStyle name="40% - Accent3 2 4 6" xfId="1313"/>
    <cellStyle name="40% - Accent3 2 4 6 2" xfId="8799"/>
    <cellStyle name="40% - Accent3 2 4 6 2 2" xfId="14581"/>
    <cellStyle name="40% - Accent3 2 4 6 2 2 2" xfId="36521"/>
    <cellStyle name="40% - Accent3 2 4 6 2 3" xfId="20364"/>
    <cellStyle name="40% - Accent3 2 4 6 2 3 2" xfId="42303"/>
    <cellStyle name="40% - Accent3 2 4 6 2 4" xfId="30739"/>
    <cellStyle name="40% - Accent3 2 4 6 3" xfId="5908"/>
    <cellStyle name="40% - Accent3 2 4 6 3 2" xfId="27848"/>
    <cellStyle name="40% - Accent3 2 4 6 4" xfId="11690"/>
    <cellStyle name="40% - Accent3 2 4 6 4 2" xfId="33630"/>
    <cellStyle name="40% - Accent3 2 4 6 5" xfId="17473"/>
    <cellStyle name="40% - Accent3 2 4 6 5 2" xfId="39412"/>
    <cellStyle name="40% - Accent3 2 4 6 6" xfId="23255"/>
    <cellStyle name="40% - Accent3 2 4 7" xfId="4992"/>
    <cellStyle name="40% - Accent3 2 4 7 2" xfId="13666"/>
    <cellStyle name="40% - Accent3 2 4 7 2 2" xfId="35606"/>
    <cellStyle name="40% - Accent3 2 4 7 3" xfId="19449"/>
    <cellStyle name="40% - Accent3 2 4 7 3 2" xfId="41388"/>
    <cellStyle name="40% - Accent3 2 4 7 4" xfId="26933"/>
    <cellStyle name="40% - Accent3 2 4 8" xfId="7884"/>
    <cellStyle name="40% - Accent3 2 4 8 2" xfId="29824"/>
    <cellStyle name="40% - Accent3 2 4 9" xfId="3016"/>
    <cellStyle name="40% - Accent3 2 4 9 2" xfId="24957"/>
    <cellStyle name="40% - Accent3 2 5" xfId="367"/>
    <cellStyle name="40% - Accent3 2 5 10" xfId="16562"/>
    <cellStyle name="40% - Accent3 2 5 10 2" xfId="38501"/>
    <cellStyle name="40% - Accent3 2 5 11" xfId="22344"/>
    <cellStyle name="40% - Accent3 2 5 2" xfId="368"/>
    <cellStyle name="40% - Accent3 2 5 2 2" xfId="2105"/>
    <cellStyle name="40% - Accent3 2 5 2 2 2" xfId="9591"/>
    <cellStyle name="40% - Accent3 2 5 2 2 2 2" xfId="15373"/>
    <cellStyle name="40% - Accent3 2 5 2 2 2 2 2" xfId="37313"/>
    <cellStyle name="40% - Accent3 2 5 2 2 2 3" xfId="21156"/>
    <cellStyle name="40% - Accent3 2 5 2 2 2 3 2" xfId="43095"/>
    <cellStyle name="40% - Accent3 2 5 2 2 2 4" xfId="31531"/>
    <cellStyle name="40% - Accent3 2 5 2 2 3" xfId="6700"/>
    <cellStyle name="40% - Accent3 2 5 2 2 3 2" xfId="28640"/>
    <cellStyle name="40% - Accent3 2 5 2 2 4" xfId="12482"/>
    <cellStyle name="40% - Accent3 2 5 2 2 4 2" xfId="34422"/>
    <cellStyle name="40% - Accent3 2 5 2 2 5" xfId="18265"/>
    <cellStyle name="40% - Accent3 2 5 2 2 5 2" xfId="40204"/>
    <cellStyle name="40% - Accent3 2 5 2 2 6" xfId="24047"/>
    <cellStyle name="40% - Accent3 2 5 2 3" xfId="4997"/>
    <cellStyle name="40% - Accent3 2 5 2 3 2" xfId="13671"/>
    <cellStyle name="40% - Accent3 2 5 2 3 2 2" xfId="35611"/>
    <cellStyle name="40% - Accent3 2 5 2 3 3" xfId="19454"/>
    <cellStyle name="40% - Accent3 2 5 2 3 3 2" xfId="41393"/>
    <cellStyle name="40% - Accent3 2 5 2 3 4" xfId="26938"/>
    <cellStyle name="40% - Accent3 2 5 2 4" xfId="7889"/>
    <cellStyle name="40% - Accent3 2 5 2 4 2" xfId="29829"/>
    <cellStyle name="40% - Accent3 2 5 2 5" xfId="3808"/>
    <cellStyle name="40% - Accent3 2 5 2 5 2" xfId="25749"/>
    <cellStyle name="40% - Accent3 2 5 2 6" xfId="10780"/>
    <cellStyle name="40% - Accent3 2 5 2 6 2" xfId="32720"/>
    <cellStyle name="40% - Accent3 2 5 2 7" xfId="16563"/>
    <cellStyle name="40% - Accent3 2 5 2 7 2" xfId="38502"/>
    <cellStyle name="40% - Accent3 2 5 2 8" xfId="22345"/>
    <cellStyle name="40% - Accent3 2 5 3" xfId="1058"/>
    <cellStyle name="40% - Accent3 2 5 3 2" xfId="2762"/>
    <cellStyle name="40% - Accent3 2 5 3 2 2" xfId="10248"/>
    <cellStyle name="40% - Accent3 2 5 3 2 2 2" xfId="16030"/>
    <cellStyle name="40% - Accent3 2 5 3 2 2 2 2" xfId="37970"/>
    <cellStyle name="40% - Accent3 2 5 3 2 2 3" xfId="21813"/>
    <cellStyle name="40% - Accent3 2 5 3 2 2 3 2" xfId="43752"/>
    <cellStyle name="40% - Accent3 2 5 3 2 2 4" xfId="32188"/>
    <cellStyle name="40% - Accent3 2 5 3 2 3" xfId="7357"/>
    <cellStyle name="40% - Accent3 2 5 3 2 3 2" xfId="29297"/>
    <cellStyle name="40% - Accent3 2 5 3 2 4" xfId="13139"/>
    <cellStyle name="40% - Accent3 2 5 3 2 4 2" xfId="35079"/>
    <cellStyle name="40% - Accent3 2 5 3 2 5" xfId="18922"/>
    <cellStyle name="40% - Accent3 2 5 3 2 5 2" xfId="40861"/>
    <cellStyle name="40% - Accent3 2 5 3 2 6" xfId="24704"/>
    <cellStyle name="40% - Accent3 2 5 3 3" xfId="5654"/>
    <cellStyle name="40% - Accent3 2 5 3 3 2" xfId="14328"/>
    <cellStyle name="40% - Accent3 2 5 3 3 2 2" xfId="36268"/>
    <cellStyle name="40% - Accent3 2 5 3 3 3" xfId="20111"/>
    <cellStyle name="40% - Accent3 2 5 3 3 3 2" xfId="42050"/>
    <cellStyle name="40% - Accent3 2 5 3 3 4" xfId="27595"/>
    <cellStyle name="40% - Accent3 2 5 3 4" xfId="8546"/>
    <cellStyle name="40% - Accent3 2 5 3 4 2" xfId="30486"/>
    <cellStyle name="40% - Accent3 2 5 3 5" xfId="4465"/>
    <cellStyle name="40% - Accent3 2 5 3 5 2" xfId="26406"/>
    <cellStyle name="40% - Accent3 2 5 3 6" xfId="11437"/>
    <cellStyle name="40% - Accent3 2 5 3 6 2" xfId="33377"/>
    <cellStyle name="40% - Accent3 2 5 3 7" xfId="17220"/>
    <cellStyle name="40% - Accent3 2 5 3 7 2" xfId="39159"/>
    <cellStyle name="40% - Accent3 2 5 3 8" xfId="23002"/>
    <cellStyle name="40% - Accent3 2 5 4" xfId="2104"/>
    <cellStyle name="40% - Accent3 2 5 4 2" xfId="6699"/>
    <cellStyle name="40% - Accent3 2 5 4 2 2" xfId="15372"/>
    <cellStyle name="40% - Accent3 2 5 4 2 2 2" xfId="37312"/>
    <cellStyle name="40% - Accent3 2 5 4 2 3" xfId="21155"/>
    <cellStyle name="40% - Accent3 2 5 4 2 3 2" xfId="43094"/>
    <cellStyle name="40% - Accent3 2 5 4 2 4" xfId="28639"/>
    <cellStyle name="40% - Accent3 2 5 4 3" xfId="9590"/>
    <cellStyle name="40% - Accent3 2 5 4 3 2" xfId="31530"/>
    <cellStyle name="40% - Accent3 2 5 4 4" xfId="3807"/>
    <cellStyle name="40% - Accent3 2 5 4 4 2" xfId="25748"/>
    <cellStyle name="40% - Accent3 2 5 4 5" xfId="12481"/>
    <cellStyle name="40% - Accent3 2 5 4 5 2" xfId="34421"/>
    <cellStyle name="40% - Accent3 2 5 4 6" xfId="18264"/>
    <cellStyle name="40% - Accent3 2 5 4 6 2" xfId="40203"/>
    <cellStyle name="40% - Accent3 2 5 4 7" xfId="24046"/>
    <cellStyle name="40% - Accent3 2 5 5" xfId="1537"/>
    <cellStyle name="40% - Accent3 2 5 5 2" xfId="9023"/>
    <cellStyle name="40% - Accent3 2 5 5 2 2" xfId="14805"/>
    <cellStyle name="40% - Accent3 2 5 5 2 2 2" xfId="36745"/>
    <cellStyle name="40% - Accent3 2 5 5 2 3" xfId="20588"/>
    <cellStyle name="40% - Accent3 2 5 5 2 3 2" xfId="42527"/>
    <cellStyle name="40% - Accent3 2 5 5 2 4" xfId="30963"/>
    <cellStyle name="40% - Accent3 2 5 5 3" xfId="6132"/>
    <cellStyle name="40% - Accent3 2 5 5 3 2" xfId="28072"/>
    <cellStyle name="40% - Accent3 2 5 5 4" xfId="11914"/>
    <cellStyle name="40% - Accent3 2 5 5 4 2" xfId="33854"/>
    <cellStyle name="40% - Accent3 2 5 5 5" xfId="17697"/>
    <cellStyle name="40% - Accent3 2 5 5 5 2" xfId="39636"/>
    <cellStyle name="40% - Accent3 2 5 5 6" xfId="23479"/>
    <cellStyle name="40% - Accent3 2 5 6" xfId="4996"/>
    <cellStyle name="40% - Accent3 2 5 6 2" xfId="13670"/>
    <cellStyle name="40% - Accent3 2 5 6 2 2" xfId="35610"/>
    <cellStyle name="40% - Accent3 2 5 6 3" xfId="19453"/>
    <cellStyle name="40% - Accent3 2 5 6 3 2" xfId="41392"/>
    <cellStyle name="40% - Accent3 2 5 6 4" xfId="26937"/>
    <cellStyle name="40% - Accent3 2 5 7" xfId="7888"/>
    <cellStyle name="40% - Accent3 2 5 7 2" xfId="29828"/>
    <cellStyle name="40% - Accent3 2 5 8" xfId="3240"/>
    <cellStyle name="40% - Accent3 2 5 8 2" xfId="25181"/>
    <cellStyle name="40% - Accent3 2 5 9" xfId="10779"/>
    <cellStyle name="40% - Accent3 2 5 9 2" xfId="32719"/>
    <cellStyle name="40% - Accent3 2 6" xfId="369"/>
    <cellStyle name="40% - Accent3 2 6 10" xfId="16564"/>
    <cellStyle name="40% - Accent3 2 6 10 2" xfId="38503"/>
    <cellStyle name="40% - Accent3 2 6 11" xfId="22346"/>
    <cellStyle name="40% - Accent3 2 6 2" xfId="370"/>
    <cellStyle name="40% - Accent3 2 6 2 2" xfId="2107"/>
    <cellStyle name="40% - Accent3 2 6 2 2 2" xfId="9593"/>
    <cellStyle name="40% - Accent3 2 6 2 2 2 2" xfId="15375"/>
    <cellStyle name="40% - Accent3 2 6 2 2 2 2 2" xfId="37315"/>
    <cellStyle name="40% - Accent3 2 6 2 2 2 3" xfId="21158"/>
    <cellStyle name="40% - Accent3 2 6 2 2 2 3 2" xfId="43097"/>
    <cellStyle name="40% - Accent3 2 6 2 2 2 4" xfId="31533"/>
    <cellStyle name="40% - Accent3 2 6 2 2 3" xfId="6702"/>
    <cellStyle name="40% - Accent3 2 6 2 2 3 2" xfId="28642"/>
    <cellStyle name="40% - Accent3 2 6 2 2 4" xfId="12484"/>
    <cellStyle name="40% - Accent3 2 6 2 2 4 2" xfId="34424"/>
    <cellStyle name="40% - Accent3 2 6 2 2 5" xfId="18267"/>
    <cellStyle name="40% - Accent3 2 6 2 2 5 2" xfId="40206"/>
    <cellStyle name="40% - Accent3 2 6 2 2 6" xfId="24049"/>
    <cellStyle name="40% - Accent3 2 6 2 3" xfId="4999"/>
    <cellStyle name="40% - Accent3 2 6 2 3 2" xfId="13673"/>
    <cellStyle name="40% - Accent3 2 6 2 3 2 2" xfId="35613"/>
    <cellStyle name="40% - Accent3 2 6 2 3 3" xfId="19456"/>
    <cellStyle name="40% - Accent3 2 6 2 3 3 2" xfId="41395"/>
    <cellStyle name="40% - Accent3 2 6 2 3 4" xfId="26940"/>
    <cellStyle name="40% - Accent3 2 6 2 4" xfId="7891"/>
    <cellStyle name="40% - Accent3 2 6 2 4 2" xfId="29831"/>
    <cellStyle name="40% - Accent3 2 6 2 5" xfId="3810"/>
    <cellStyle name="40% - Accent3 2 6 2 5 2" xfId="25751"/>
    <cellStyle name="40% - Accent3 2 6 2 6" xfId="10782"/>
    <cellStyle name="40% - Accent3 2 6 2 6 2" xfId="32722"/>
    <cellStyle name="40% - Accent3 2 6 2 7" xfId="16565"/>
    <cellStyle name="40% - Accent3 2 6 2 7 2" xfId="38504"/>
    <cellStyle name="40% - Accent3 2 6 2 8" xfId="22347"/>
    <cellStyle name="40% - Accent3 2 6 3" xfId="1059"/>
    <cellStyle name="40% - Accent3 2 6 3 2" xfId="2763"/>
    <cellStyle name="40% - Accent3 2 6 3 2 2" xfId="10249"/>
    <cellStyle name="40% - Accent3 2 6 3 2 2 2" xfId="16031"/>
    <cellStyle name="40% - Accent3 2 6 3 2 2 2 2" xfId="37971"/>
    <cellStyle name="40% - Accent3 2 6 3 2 2 3" xfId="21814"/>
    <cellStyle name="40% - Accent3 2 6 3 2 2 3 2" xfId="43753"/>
    <cellStyle name="40% - Accent3 2 6 3 2 2 4" xfId="32189"/>
    <cellStyle name="40% - Accent3 2 6 3 2 3" xfId="7358"/>
    <cellStyle name="40% - Accent3 2 6 3 2 3 2" xfId="29298"/>
    <cellStyle name="40% - Accent3 2 6 3 2 4" xfId="13140"/>
    <cellStyle name="40% - Accent3 2 6 3 2 4 2" xfId="35080"/>
    <cellStyle name="40% - Accent3 2 6 3 2 5" xfId="18923"/>
    <cellStyle name="40% - Accent3 2 6 3 2 5 2" xfId="40862"/>
    <cellStyle name="40% - Accent3 2 6 3 2 6" xfId="24705"/>
    <cellStyle name="40% - Accent3 2 6 3 3" xfId="5655"/>
    <cellStyle name="40% - Accent3 2 6 3 3 2" xfId="14329"/>
    <cellStyle name="40% - Accent3 2 6 3 3 2 2" xfId="36269"/>
    <cellStyle name="40% - Accent3 2 6 3 3 3" xfId="20112"/>
    <cellStyle name="40% - Accent3 2 6 3 3 3 2" xfId="42051"/>
    <cellStyle name="40% - Accent3 2 6 3 3 4" xfId="27596"/>
    <cellStyle name="40% - Accent3 2 6 3 4" xfId="8547"/>
    <cellStyle name="40% - Accent3 2 6 3 4 2" xfId="30487"/>
    <cellStyle name="40% - Accent3 2 6 3 5" xfId="4466"/>
    <cellStyle name="40% - Accent3 2 6 3 5 2" xfId="26407"/>
    <cellStyle name="40% - Accent3 2 6 3 6" xfId="11438"/>
    <cellStyle name="40% - Accent3 2 6 3 6 2" xfId="33378"/>
    <cellStyle name="40% - Accent3 2 6 3 7" xfId="17221"/>
    <cellStyle name="40% - Accent3 2 6 3 7 2" xfId="39160"/>
    <cellStyle name="40% - Accent3 2 6 3 8" xfId="23003"/>
    <cellStyle name="40% - Accent3 2 6 4" xfId="2106"/>
    <cellStyle name="40% - Accent3 2 6 4 2" xfId="6701"/>
    <cellStyle name="40% - Accent3 2 6 4 2 2" xfId="15374"/>
    <cellStyle name="40% - Accent3 2 6 4 2 2 2" xfId="37314"/>
    <cellStyle name="40% - Accent3 2 6 4 2 3" xfId="21157"/>
    <cellStyle name="40% - Accent3 2 6 4 2 3 2" xfId="43096"/>
    <cellStyle name="40% - Accent3 2 6 4 2 4" xfId="28641"/>
    <cellStyle name="40% - Accent3 2 6 4 3" xfId="9592"/>
    <cellStyle name="40% - Accent3 2 6 4 3 2" xfId="31532"/>
    <cellStyle name="40% - Accent3 2 6 4 4" xfId="3809"/>
    <cellStyle name="40% - Accent3 2 6 4 4 2" xfId="25750"/>
    <cellStyle name="40% - Accent3 2 6 4 5" xfId="12483"/>
    <cellStyle name="40% - Accent3 2 6 4 5 2" xfId="34423"/>
    <cellStyle name="40% - Accent3 2 6 4 6" xfId="18266"/>
    <cellStyle name="40% - Accent3 2 6 4 6 2" xfId="40205"/>
    <cellStyle name="40% - Accent3 2 6 4 7" xfId="24048"/>
    <cellStyle name="40% - Accent3 2 6 5" xfId="1538"/>
    <cellStyle name="40% - Accent3 2 6 5 2" xfId="9024"/>
    <cellStyle name="40% - Accent3 2 6 5 2 2" xfId="14806"/>
    <cellStyle name="40% - Accent3 2 6 5 2 2 2" xfId="36746"/>
    <cellStyle name="40% - Accent3 2 6 5 2 3" xfId="20589"/>
    <cellStyle name="40% - Accent3 2 6 5 2 3 2" xfId="42528"/>
    <cellStyle name="40% - Accent3 2 6 5 2 4" xfId="30964"/>
    <cellStyle name="40% - Accent3 2 6 5 3" xfId="6133"/>
    <cellStyle name="40% - Accent3 2 6 5 3 2" xfId="28073"/>
    <cellStyle name="40% - Accent3 2 6 5 4" xfId="11915"/>
    <cellStyle name="40% - Accent3 2 6 5 4 2" xfId="33855"/>
    <cellStyle name="40% - Accent3 2 6 5 5" xfId="17698"/>
    <cellStyle name="40% - Accent3 2 6 5 5 2" xfId="39637"/>
    <cellStyle name="40% - Accent3 2 6 5 6" xfId="23480"/>
    <cellStyle name="40% - Accent3 2 6 6" xfId="4998"/>
    <cellStyle name="40% - Accent3 2 6 6 2" xfId="13672"/>
    <cellStyle name="40% - Accent3 2 6 6 2 2" xfId="35612"/>
    <cellStyle name="40% - Accent3 2 6 6 3" xfId="19455"/>
    <cellStyle name="40% - Accent3 2 6 6 3 2" xfId="41394"/>
    <cellStyle name="40% - Accent3 2 6 6 4" xfId="26939"/>
    <cellStyle name="40% - Accent3 2 6 7" xfId="7890"/>
    <cellStyle name="40% - Accent3 2 6 7 2" xfId="29830"/>
    <cellStyle name="40% - Accent3 2 6 8" xfId="3241"/>
    <cellStyle name="40% - Accent3 2 6 8 2" xfId="25182"/>
    <cellStyle name="40% - Accent3 2 6 9" xfId="10781"/>
    <cellStyle name="40% - Accent3 2 6 9 2" xfId="32721"/>
    <cellStyle name="40% - Accent3 2 7" xfId="371"/>
    <cellStyle name="40% - Accent3 2 7 2" xfId="2108"/>
    <cellStyle name="40% - Accent3 2 7 2 2" xfId="6703"/>
    <cellStyle name="40% - Accent3 2 7 2 2 2" xfId="15376"/>
    <cellStyle name="40% - Accent3 2 7 2 2 2 2" xfId="37316"/>
    <cellStyle name="40% - Accent3 2 7 2 2 3" xfId="21159"/>
    <cellStyle name="40% - Accent3 2 7 2 2 3 2" xfId="43098"/>
    <cellStyle name="40% - Accent3 2 7 2 2 4" xfId="28643"/>
    <cellStyle name="40% - Accent3 2 7 2 3" xfId="9594"/>
    <cellStyle name="40% - Accent3 2 7 2 3 2" xfId="31534"/>
    <cellStyle name="40% - Accent3 2 7 2 4" xfId="3811"/>
    <cellStyle name="40% - Accent3 2 7 2 4 2" xfId="25752"/>
    <cellStyle name="40% - Accent3 2 7 2 5" xfId="12485"/>
    <cellStyle name="40% - Accent3 2 7 2 5 2" xfId="34425"/>
    <cellStyle name="40% - Accent3 2 7 2 6" xfId="18268"/>
    <cellStyle name="40% - Accent3 2 7 2 6 2" xfId="40207"/>
    <cellStyle name="40% - Accent3 2 7 2 7" xfId="24050"/>
    <cellStyle name="40% - Accent3 2 7 3" xfId="1519"/>
    <cellStyle name="40% - Accent3 2 7 3 2" xfId="9005"/>
    <cellStyle name="40% - Accent3 2 7 3 2 2" xfId="14787"/>
    <cellStyle name="40% - Accent3 2 7 3 2 2 2" xfId="36727"/>
    <cellStyle name="40% - Accent3 2 7 3 2 3" xfId="20570"/>
    <cellStyle name="40% - Accent3 2 7 3 2 3 2" xfId="42509"/>
    <cellStyle name="40% - Accent3 2 7 3 2 4" xfId="30945"/>
    <cellStyle name="40% - Accent3 2 7 3 3" xfId="6114"/>
    <cellStyle name="40% - Accent3 2 7 3 3 2" xfId="28054"/>
    <cellStyle name="40% - Accent3 2 7 3 4" xfId="11896"/>
    <cellStyle name="40% - Accent3 2 7 3 4 2" xfId="33836"/>
    <cellStyle name="40% - Accent3 2 7 3 5" xfId="17679"/>
    <cellStyle name="40% - Accent3 2 7 3 5 2" xfId="39618"/>
    <cellStyle name="40% - Accent3 2 7 3 6" xfId="23461"/>
    <cellStyle name="40% - Accent3 2 7 4" xfId="5000"/>
    <cellStyle name="40% - Accent3 2 7 4 2" xfId="13674"/>
    <cellStyle name="40% - Accent3 2 7 4 2 2" xfId="35614"/>
    <cellStyle name="40% - Accent3 2 7 4 3" xfId="19457"/>
    <cellStyle name="40% - Accent3 2 7 4 3 2" xfId="41396"/>
    <cellStyle name="40% - Accent3 2 7 4 4" xfId="26941"/>
    <cellStyle name="40% - Accent3 2 7 5" xfId="7892"/>
    <cellStyle name="40% - Accent3 2 7 5 2" xfId="29832"/>
    <cellStyle name="40% - Accent3 2 7 6" xfId="3222"/>
    <cellStyle name="40% - Accent3 2 7 6 2" xfId="25163"/>
    <cellStyle name="40% - Accent3 2 7 7" xfId="10783"/>
    <cellStyle name="40% - Accent3 2 7 7 2" xfId="32723"/>
    <cellStyle name="40% - Accent3 2 7 8" xfId="16566"/>
    <cellStyle name="40% - Accent3 2 7 8 2" xfId="38505"/>
    <cellStyle name="40% - Accent3 2 7 9" xfId="22348"/>
    <cellStyle name="40% - Accent3 2 8" xfId="850"/>
    <cellStyle name="40% - Accent3 2 8 2" xfId="2556"/>
    <cellStyle name="40% - Accent3 2 8 2 2" xfId="10042"/>
    <cellStyle name="40% - Accent3 2 8 2 2 2" xfId="15824"/>
    <cellStyle name="40% - Accent3 2 8 2 2 2 2" xfId="37764"/>
    <cellStyle name="40% - Accent3 2 8 2 2 3" xfId="21607"/>
    <cellStyle name="40% - Accent3 2 8 2 2 3 2" xfId="43546"/>
    <cellStyle name="40% - Accent3 2 8 2 2 4" xfId="31982"/>
    <cellStyle name="40% - Accent3 2 8 2 3" xfId="7151"/>
    <cellStyle name="40% - Accent3 2 8 2 3 2" xfId="29091"/>
    <cellStyle name="40% - Accent3 2 8 2 4" xfId="12933"/>
    <cellStyle name="40% - Accent3 2 8 2 4 2" xfId="34873"/>
    <cellStyle name="40% - Accent3 2 8 2 5" xfId="18716"/>
    <cellStyle name="40% - Accent3 2 8 2 5 2" xfId="40655"/>
    <cellStyle name="40% - Accent3 2 8 2 6" xfId="24498"/>
    <cellStyle name="40% - Accent3 2 8 3" xfId="5448"/>
    <cellStyle name="40% - Accent3 2 8 3 2" xfId="14122"/>
    <cellStyle name="40% - Accent3 2 8 3 2 2" xfId="36062"/>
    <cellStyle name="40% - Accent3 2 8 3 3" xfId="19905"/>
    <cellStyle name="40% - Accent3 2 8 3 3 2" xfId="41844"/>
    <cellStyle name="40% - Accent3 2 8 3 4" xfId="27389"/>
    <cellStyle name="40% - Accent3 2 8 4" xfId="8340"/>
    <cellStyle name="40% - Accent3 2 8 4 2" xfId="30280"/>
    <cellStyle name="40% - Accent3 2 8 5" xfId="4259"/>
    <cellStyle name="40% - Accent3 2 8 5 2" xfId="26200"/>
    <cellStyle name="40% - Accent3 2 8 6" xfId="11231"/>
    <cellStyle name="40% - Accent3 2 8 6 2" xfId="33171"/>
    <cellStyle name="40% - Accent3 2 8 7" xfId="17014"/>
    <cellStyle name="40% - Accent3 2 8 7 2" xfId="38953"/>
    <cellStyle name="40% - Accent3 2 8 8" xfId="22796"/>
    <cellStyle name="40% - Accent3 2 9" xfId="2069"/>
    <cellStyle name="40% - Accent3 2 9 2" xfId="6664"/>
    <cellStyle name="40% - Accent3 2 9 2 2" xfId="15337"/>
    <cellStyle name="40% - Accent3 2 9 2 2 2" xfId="37277"/>
    <cellStyle name="40% - Accent3 2 9 2 3" xfId="21120"/>
    <cellStyle name="40% - Accent3 2 9 2 3 2" xfId="43059"/>
    <cellStyle name="40% - Accent3 2 9 2 4" xfId="28604"/>
    <cellStyle name="40% - Accent3 2 9 3" xfId="9555"/>
    <cellStyle name="40% - Accent3 2 9 3 2" xfId="31495"/>
    <cellStyle name="40% - Accent3 2 9 4" xfId="3772"/>
    <cellStyle name="40% - Accent3 2 9 4 2" xfId="25713"/>
    <cellStyle name="40% - Accent3 2 9 5" xfId="12446"/>
    <cellStyle name="40% - Accent3 2 9 5 2" xfId="34386"/>
    <cellStyle name="40% - Accent3 2 9 6" xfId="18229"/>
    <cellStyle name="40% - Accent3 2 9 6 2" xfId="40168"/>
    <cellStyle name="40% - Accent3 2 9 7" xfId="24011"/>
    <cellStyle name="40% - Accent3 3" xfId="1266"/>
    <cellStyle name="40% - Accent3 3 2" xfId="5862"/>
    <cellStyle name="40% - Accent3 3 2 2" xfId="14535"/>
    <cellStyle name="40% - Accent3 3 2 2 2" xfId="36475"/>
    <cellStyle name="40% - Accent3 3 2 3" xfId="20318"/>
    <cellStyle name="40% - Accent3 3 2 3 2" xfId="42257"/>
    <cellStyle name="40% - Accent3 3 2 4" xfId="27802"/>
    <cellStyle name="40% - Accent3 3 3" xfId="8753"/>
    <cellStyle name="40% - Accent3 3 3 2" xfId="30693"/>
    <cellStyle name="40% - Accent3 3 4" xfId="2970"/>
    <cellStyle name="40% - Accent3 3 4 2" xfId="24911"/>
    <cellStyle name="40% - Accent3 3 5" xfId="11644"/>
    <cellStyle name="40% - Accent3 3 5 2" xfId="33584"/>
    <cellStyle name="40% - Accent3 3 6" xfId="17427"/>
    <cellStyle name="40% - Accent3 3 6 2" xfId="39366"/>
    <cellStyle name="40% - Accent3 3 7" xfId="23209"/>
    <cellStyle name="40% - Accent3 4" xfId="2534"/>
    <cellStyle name="40% - Accent3 4 2" xfId="7129"/>
    <cellStyle name="40% - Accent3 4 2 2" xfId="15802"/>
    <cellStyle name="40% - Accent3 4 2 2 2" xfId="37742"/>
    <cellStyle name="40% - Accent3 4 2 3" xfId="21585"/>
    <cellStyle name="40% - Accent3 4 2 3 2" xfId="43524"/>
    <cellStyle name="40% - Accent3 4 2 4" xfId="29069"/>
    <cellStyle name="40% - Accent3 4 3" xfId="10020"/>
    <cellStyle name="40% - Accent3 4 3 2" xfId="31960"/>
    <cellStyle name="40% - Accent3 4 4" xfId="4237"/>
    <cellStyle name="40% - Accent3 4 4 2" xfId="26178"/>
    <cellStyle name="40% - Accent3 4 5" xfId="12911"/>
    <cellStyle name="40% - Accent3 4 5 2" xfId="34851"/>
    <cellStyle name="40% - Accent3 4 6" xfId="18694"/>
    <cellStyle name="40% - Accent3 4 6 2" xfId="40633"/>
    <cellStyle name="40% - Accent3 4 7" xfId="24476"/>
    <cellStyle name="40% - Accent3 5" xfId="1236"/>
    <cellStyle name="40% - Accent3 5 2" xfId="8723"/>
    <cellStyle name="40% - Accent3 5 2 2" xfId="14505"/>
    <cellStyle name="40% - Accent3 5 2 2 2" xfId="36445"/>
    <cellStyle name="40% - Accent3 5 2 3" xfId="20288"/>
    <cellStyle name="40% - Accent3 5 2 3 2" xfId="42227"/>
    <cellStyle name="40% - Accent3 5 2 4" xfId="30663"/>
    <cellStyle name="40% - Accent3 5 3" xfId="5832"/>
    <cellStyle name="40% - Accent3 5 3 2" xfId="27772"/>
    <cellStyle name="40% - Accent3 5 4" xfId="11614"/>
    <cellStyle name="40% - Accent3 5 4 2" xfId="33554"/>
    <cellStyle name="40% - Accent3 5 5" xfId="17397"/>
    <cellStyle name="40% - Accent3 5 5 2" xfId="39336"/>
    <cellStyle name="40% - Accent3 5 6" xfId="23179"/>
    <cellStyle name="40% - Accent3 6" xfId="5426"/>
    <cellStyle name="40% - Accent3 6 2" xfId="14100"/>
    <cellStyle name="40% - Accent3 6 2 2" xfId="36040"/>
    <cellStyle name="40% - Accent3 6 3" xfId="19883"/>
    <cellStyle name="40% - Accent3 6 3 2" xfId="41822"/>
    <cellStyle name="40% - Accent3 6 4" xfId="27367"/>
    <cellStyle name="40% - Accent3 7" xfId="8318"/>
    <cellStyle name="40% - Accent3 7 2" xfId="30258"/>
    <cellStyle name="40% - Accent3 8" xfId="2940"/>
    <cellStyle name="40% - Accent3 8 2" xfId="24881"/>
    <cellStyle name="40% - Accent3 9" xfId="11209"/>
    <cellStyle name="40% - Accent3 9 2" xfId="33149"/>
    <cellStyle name="40% - Accent4" xfId="824" builtinId="43" customBuiltin="1"/>
    <cellStyle name="40% - Accent4 10" xfId="16994"/>
    <cellStyle name="40% - Accent4 10 2" xfId="38933"/>
    <cellStyle name="40% - Accent4 11" xfId="22776"/>
    <cellStyle name="40% - Accent4 2" xfId="372"/>
    <cellStyle name="40% - Accent4 2 10" xfId="1256"/>
    <cellStyle name="40% - Accent4 2 10 2" xfId="8743"/>
    <cellStyle name="40% - Accent4 2 10 2 2" xfId="14525"/>
    <cellStyle name="40% - Accent4 2 10 2 2 2" xfId="36465"/>
    <cellStyle name="40% - Accent4 2 10 2 3" xfId="20308"/>
    <cellStyle name="40% - Accent4 2 10 2 3 2" xfId="42247"/>
    <cellStyle name="40% - Accent4 2 10 2 4" xfId="30683"/>
    <cellStyle name="40% - Accent4 2 10 3" xfId="5852"/>
    <cellStyle name="40% - Accent4 2 10 3 2" xfId="27792"/>
    <cellStyle name="40% - Accent4 2 10 4" xfId="11634"/>
    <cellStyle name="40% - Accent4 2 10 4 2" xfId="33574"/>
    <cellStyle name="40% - Accent4 2 10 5" xfId="17417"/>
    <cellStyle name="40% - Accent4 2 10 5 2" xfId="39356"/>
    <cellStyle name="40% - Accent4 2 10 6" xfId="23199"/>
    <cellStyle name="40% - Accent4 2 11" xfId="5001"/>
    <cellStyle name="40% - Accent4 2 11 2" xfId="13675"/>
    <cellStyle name="40% - Accent4 2 11 2 2" xfId="35615"/>
    <cellStyle name="40% - Accent4 2 11 3" xfId="19458"/>
    <cellStyle name="40% - Accent4 2 11 3 2" xfId="41397"/>
    <cellStyle name="40% - Accent4 2 11 4" xfId="26942"/>
    <cellStyle name="40% - Accent4 2 12" xfId="7893"/>
    <cellStyle name="40% - Accent4 2 12 2" xfId="29833"/>
    <cellStyle name="40% - Accent4 2 13" xfId="2960"/>
    <cellStyle name="40% - Accent4 2 13 2" xfId="24901"/>
    <cellStyle name="40% - Accent4 2 14" xfId="10784"/>
    <cellStyle name="40% - Accent4 2 14 2" xfId="32724"/>
    <cellStyle name="40% - Accent4 2 15" xfId="16567"/>
    <cellStyle name="40% - Accent4 2 15 2" xfId="38506"/>
    <cellStyle name="40% - Accent4 2 16" xfId="22349"/>
    <cellStyle name="40% - Accent4 2 2" xfId="373"/>
    <cellStyle name="40% - Accent4 2 2 10" xfId="5002"/>
    <cellStyle name="40% - Accent4 2 2 10 2" xfId="13676"/>
    <cellStyle name="40% - Accent4 2 2 10 2 2" xfId="35616"/>
    <cellStyle name="40% - Accent4 2 2 10 3" xfId="19459"/>
    <cellStyle name="40% - Accent4 2 2 10 3 2" xfId="41398"/>
    <cellStyle name="40% - Accent4 2 2 10 4" xfId="26943"/>
    <cellStyle name="40% - Accent4 2 2 11" xfId="7894"/>
    <cellStyle name="40% - Accent4 2 2 11 2" xfId="29834"/>
    <cellStyle name="40% - Accent4 2 2 12" xfId="3021"/>
    <cellStyle name="40% - Accent4 2 2 12 2" xfId="24962"/>
    <cellStyle name="40% - Accent4 2 2 13" xfId="10785"/>
    <cellStyle name="40% - Accent4 2 2 13 2" xfId="32725"/>
    <cellStyle name="40% - Accent4 2 2 14" xfId="16568"/>
    <cellStyle name="40% - Accent4 2 2 14 2" xfId="38507"/>
    <cellStyle name="40% - Accent4 2 2 15" xfId="22350"/>
    <cellStyle name="40% - Accent4 2 2 2" xfId="374"/>
    <cellStyle name="40% - Accent4 2 2 2 10" xfId="7895"/>
    <cellStyle name="40% - Accent4 2 2 2 10 2" xfId="29835"/>
    <cellStyle name="40% - Accent4 2 2 2 11" xfId="3022"/>
    <cellStyle name="40% - Accent4 2 2 2 11 2" xfId="24963"/>
    <cellStyle name="40% - Accent4 2 2 2 12" xfId="10786"/>
    <cellStyle name="40% - Accent4 2 2 2 12 2" xfId="32726"/>
    <cellStyle name="40% - Accent4 2 2 2 13" xfId="16569"/>
    <cellStyle name="40% - Accent4 2 2 2 13 2" xfId="38508"/>
    <cellStyle name="40% - Accent4 2 2 2 14" xfId="22351"/>
    <cellStyle name="40% - Accent4 2 2 2 2" xfId="375"/>
    <cellStyle name="40% - Accent4 2 2 2 2 10" xfId="10787"/>
    <cellStyle name="40% - Accent4 2 2 2 2 10 2" xfId="32727"/>
    <cellStyle name="40% - Accent4 2 2 2 2 11" xfId="16570"/>
    <cellStyle name="40% - Accent4 2 2 2 2 11 2" xfId="38509"/>
    <cellStyle name="40% - Accent4 2 2 2 2 12" xfId="22352"/>
    <cellStyle name="40% - Accent4 2 2 2 2 2" xfId="376"/>
    <cellStyle name="40% - Accent4 2 2 2 2 2 10" xfId="16571"/>
    <cellStyle name="40% - Accent4 2 2 2 2 2 10 2" xfId="38510"/>
    <cellStyle name="40% - Accent4 2 2 2 2 2 11" xfId="22353"/>
    <cellStyle name="40% - Accent4 2 2 2 2 2 2" xfId="377"/>
    <cellStyle name="40% - Accent4 2 2 2 2 2 2 2" xfId="2114"/>
    <cellStyle name="40% - Accent4 2 2 2 2 2 2 2 2" xfId="9600"/>
    <cellStyle name="40% - Accent4 2 2 2 2 2 2 2 2 2" xfId="15382"/>
    <cellStyle name="40% - Accent4 2 2 2 2 2 2 2 2 2 2" xfId="37322"/>
    <cellStyle name="40% - Accent4 2 2 2 2 2 2 2 2 3" xfId="21165"/>
    <cellStyle name="40% - Accent4 2 2 2 2 2 2 2 2 3 2" xfId="43104"/>
    <cellStyle name="40% - Accent4 2 2 2 2 2 2 2 2 4" xfId="31540"/>
    <cellStyle name="40% - Accent4 2 2 2 2 2 2 2 3" xfId="6709"/>
    <cellStyle name="40% - Accent4 2 2 2 2 2 2 2 3 2" xfId="28649"/>
    <cellStyle name="40% - Accent4 2 2 2 2 2 2 2 4" xfId="12491"/>
    <cellStyle name="40% - Accent4 2 2 2 2 2 2 2 4 2" xfId="34431"/>
    <cellStyle name="40% - Accent4 2 2 2 2 2 2 2 5" xfId="18274"/>
    <cellStyle name="40% - Accent4 2 2 2 2 2 2 2 5 2" xfId="40213"/>
    <cellStyle name="40% - Accent4 2 2 2 2 2 2 2 6" xfId="24056"/>
    <cellStyle name="40% - Accent4 2 2 2 2 2 2 3" xfId="5006"/>
    <cellStyle name="40% - Accent4 2 2 2 2 2 2 3 2" xfId="13680"/>
    <cellStyle name="40% - Accent4 2 2 2 2 2 2 3 2 2" xfId="35620"/>
    <cellStyle name="40% - Accent4 2 2 2 2 2 2 3 3" xfId="19463"/>
    <cellStyle name="40% - Accent4 2 2 2 2 2 2 3 3 2" xfId="41402"/>
    <cellStyle name="40% - Accent4 2 2 2 2 2 2 3 4" xfId="26947"/>
    <cellStyle name="40% - Accent4 2 2 2 2 2 2 4" xfId="7898"/>
    <cellStyle name="40% - Accent4 2 2 2 2 2 2 4 2" xfId="29838"/>
    <cellStyle name="40% - Accent4 2 2 2 2 2 2 5" xfId="3817"/>
    <cellStyle name="40% - Accent4 2 2 2 2 2 2 5 2" xfId="25758"/>
    <cellStyle name="40% - Accent4 2 2 2 2 2 2 6" xfId="10789"/>
    <cellStyle name="40% - Accent4 2 2 2 2 2 2 6 2" xfId="32729"/>
    <cellStyle name="40% - Accent4 2 2 2 2 2 2 7" xfId="16572"/>
    <cellStyle name="40% - Accent4 2 2 2 2 2 2 7 2" xfId="38511"/>
    <cellStyle name="40% - Accent4 2 2 2 2 2 2 8" xfId="22354"/>
    <cellStyle name="40% - Accent4 2 2 2 2 2 3" xfId="1061"/>
    <cellStyle name="40% - Accent4 2 2 2 2 2 3 2" xfId="2765"/>
    <cellStyle name="40% - Accent4 2 2 2 2 2 3 2 2" xfId="10251"/>
    <cellStyle name="40% - Accent4 2 2 2 2 2 3 2 2 2" xfId="16033"/>
    <cellStyle name="40% - Accent4 2 2 2 2 2 3 2 2 2 2" xfId="37973"/>
    <cellStyle name="40% - Accent4 2 2 2 2 2 3 2 2 3" xfId="21816"/>
    <cellStyle name="40% - Accent4 2 2 2 2 2 3 2 2 3 2" xfId="43755"/>
    <cellStyle name="40% - Accent4 2 2 2 2 2 3 2 2 4" xfId="32191"/>
    <cellStyle name="40% - Accent4 2 2 2 2 2 3 2 3" xfId="7360"/>
    <cellStyle name="40% - Accent4 2 2 2 2 2 3 2 3 2" xfId="29300"/>
    <cellStyle name="40% - Accent4 2 2 2 2 2 3 2 4" xfId="13142"/>
    <cellStyle name="40% - Accent4 2 2 2 2 2 3 2 4 2" xfId="35082"/>
    <cellStyle name="40% - Accent4 2 2 2 2 2 3 2 5" xfId="18925"/>
    <cellStyle name="40% - Accent4 2 2 2 2 2 3 2 5 2" xfId="40864"/>
    <cellStyle name="40% - Accent4 2 2 2 2 2 3 2 6" xfId="24707"/>
    <cellStyle name="40% - Accent4 2 2 2 2 2 3 3" xfId="5657"/>
    <cellStyle name="40% - Accent4 2 2 2 2 2 3 3 2" xfId="14331"/>
    <cellStyle name="40% - Accent4 2 2 2 2 2 3 3 2 2" xfId="36271"/>
    <cellStyle name="40% - Accent4 2 2 2 2 2 3 3 3" xfId="20114"/>
    <cellStyle name="40% - Accent4 2 2 2 2 2 3 3 3 2" xfId="42053"/>
    <cellStyle name="40% - Accent4 2 2 2 2 2 3 3 4" xfId="27598"/>
    <cellStyle name="40% - Accent4 2 2 2 2 2 3 4" xfId="8549"/>
    <cellStyle name="40% - Accent4 2 2 2 2 2 3 4 2" xfId="30489"/>
    <cellStyle name="40% - Accent4 2 2 2 2 2 3 5" xfId="4468"/>
    <cellStyle name="40% - Accent4 2 2 2 2 2 3 5 2" xfId="26409"/>
    <cellStyle name="40% - Accent4 2 2 2 2 2 3 6" xfId="11440"/>
    <cellStyle name="40% - Accent4 2 2 2 2 2 3 6 2" xfId="33380"/>
    <cellStyle name="40% - Accent4 2 2 2 2 2 3 7" xfId="17223"/>
    <cellStyle name="40% - Accent4 2 2 2 2 2 3 7 2" xfId="39162"/>
    <cellStyle name="40% - Accent4 2 2 2 2 2 3 8" xfId="23005"/>
    <cellStyle name="40% - Accent4 2 2 2 2 2 4" xfId="2113"/>
    <cellStyle name="40% - Accent4 2 2 2 2 2 4 2" xfId="6708"/>
    <cellStyle name="40% - Accent4 2 2 2 2 2 4 2 2" xfId="15381"/>
    <cellStyle name="40% - Accent4 2 2 2 2 2 4 2 2 2" xfId="37321"/>
    <cellStyle name="40% - Accent4 2 2 2 2 2 4 2 3" xfId="21164"/>
    <cellStyle name="40% - Accent4 2 2 2 2 2 4 2 3 2" xfId="43103"/>
    <cellStyle name="40% - Accent4 2 2 2 2 2 4 2 4" xfId="28648"/>
    <cellStyle name="40% - Accent4 2 2 2 2 2 4 3" xfId="9599"/>
    <cellStyle name="40% - Accent4 2 2 2 2 2 4 3 2" xfId="31539"/>
    <cellStyle name="40% - Accent4 2 2 2 2 2 4 4" xfId="3816"/>
    <cellStyle name="40% - Accent4 2 2 2 2 2 4 4 2" xfId="25757"/>
    <cellStyle name="40% - Accent4 2 2 2 2 2 4 5" xfId="12490"/>
    <cellStyle name="40% - Accent4 2 2 2 2 2 4 5 2" xfId="34430"/>
    <cellStyle name="40% - Accent4 2 2 2 2 2 4 6" xfId="18273"/>
    <cellStyle name="40% - Accent4 2 2 2 2 2 4 6 2" xfId="40212"/>
    <cellStyle name="40% - Accent4 2 2 2 2 2 4 7" xfId="24055"/>
    <cellStyle name="40% - Accent4 2 2 2 2 2 5" xfId="1543"/>
    <cellStyle name="40% - Accent4 2 2 2 2 2 5 2" xfId="9029"/>
    <cellStyle name="40% - Accent4 2 2 2 2 2 5 2 2" xfId="14811"/>
    <cellStyle name="40% - Accent4 2 2 2 2 2 5 2 2 2" xfId="36751"/>
    <cellStyle name="40% - Accent4 2 2 2 2 2 5 2 3" xfId="20594"/>
    <cellStyle name="40% - Accent4 2 2 2 2 2 5 2 3 2" xfId="42533"/>
    <cellStyle name="40% - Accent4 2 2 2 2 2 5 2 4" xfId="30969"/>
    <cellStyle name="40% - Accent4 2 2 2 2 2 5 3" xfId="6138"/>
    <cellStyle name="40% - Accent4 2 2 2 2 2 5 3 2" xfId="28078"/>
    <cellStyle name="40% - Accent4 2 2 2 2 2 5 4" xfId="11920"/>
    <cellStyle name="40% - Accent4 2 2 2 2 2 5 4 2" xfId="33860"/>
    <cellStyle name="40% - Accent4 2 2 2 2 2 5 5" xfId="17703"/>
    <cellStyle name="40% - Accent4 2 2 2 2 2 5 5 2" xfId="39642"/>
    <cellStyle name="40% - Accent4 2 2 2 2 2 5 6" xfId="23485"/>
    <cellStyle name="40% - Accent4 2 2 2 2 2 6" xfId="5005"/>
    <cellStyle name="40% - Accent4 2 2 2 2 2 6 2" xfId="13679"/>
    <cellStyle name="40% - Accent4 2 2 2 2 2 6 2 2" xfId="35619"/>
    <cellStyle name="40% - Accent4 2 2 2 2 2 6 3" xfId="19462"/>
    <cellStyle name="40% - Accent4 2 2 2 2 2 6 3 2" xfId="41401"/>
    <cellStyle name="40% - Accent4 2 2 2 2 2 6 4" xfId="26946"/>
    <cellStyle name="40% - Accent4 2 2 2 2 2 7" xfId="7897"/>
    <cellStyle name="40% - Accent4 2 2 2 2 2 7 2" xfId="29837"/>
    <cellStyle name="40% - Accent4 2 2 2 2 2 8" xfId="3246"/>
    <cellStyle name="40% - Accent4 2 2 2 2 2 8 2" xfId="25187"/>
    <cellStyle name="40% - Accent4 2 2 2 2 2 9" xfId="10788"/>
    <cellStyle name="40% - Accent4 2 2 2 2 2 9 2" xfId="32728"/>
    <cellStyle name="40% - Accent4 2 2 2 2 3" xfId="378"/>
    <cellStyle name="40% - Accent4 2 2 2 2 3 2" xfId="2115"/>
    <cellStyle name="40% - Accent4 2 2 2 2 3 2 2" xfId="9601"/>
    <cellStyle name="40% - Accent4 2 2 2 2 3 2 2 2" xfId="15383"/>
    <cellStyle name="40% - Accent4 2 2 2 2 3 2 2 2 2" xfId="37323"/>
    <cellStyle name="40% - Accent4 2 2 2 2 3 2 2 3" xfId="21166"/>
    <cellStyle name="40% - Accent4 2 2 2 2 3 2 2 3 2" xfId="43105"/>
    <cellStyle name="40% - Accent4 2 2 2 2 3 2 2 4" xfId="31541"/>
    <cellStyle name="40% - Accent4 2 2 2 2 3 2 3" xfId="6710"/>
    <cellStyle name="40% - Accent4 2 2 2 2 3 2 3 2" xfId="28650"/>
    <cellStyle name="40% - Accent4 2 2 2 2 3 2 4" xfId="12492"/>
    <cellStyle name="40% - Accent4 2 2 2 2 3 2 4 2" xfId="34432"/>
    <cellStyle name="40% - Accent4 2 2 2 2 3 2 5" xfId="18275"/>
    <cellStyle name="40% - Accent4 2 2 2 2 3 2 5 2" xfId="40214"/>
    <cellStyle name="40% - Accent4 2 2 2 2 3 2 6" xfId="24057"/>
    <cellStyle name="40% - Accent4 2 2 2 2 3 3" xfId="5007"/>
    <cellStyle name="40% - Accent4 2 2 2 2 3 3 2" xfId="13681"/>
    <cellStyle name="40% - Accent4 2 2 2 2 3 3 2 2" xfId="35621"/>
    <cellStyle name="40% - Accent4 2 2 2 2 3 3 3" xfId="19464"/>
    <cellStyle name="40% - Accent4 2 2 2 2 3 3 3 2" xfId="41403"/>
    <cellStyle name="40% - Accent4 2 2 2 2 3 3 4" xfId="26948"/>
    <cellStyle name="40% - Accent4 2 2 2 2 3 4" xfId="7899"/>
    <cellStyle name="40% - Accent4 2 2 2 2 3 4 2" xfId="29839"/>
    <cellStyle name="40% - Accent4 2 2 2 2 3 5" xfId="3818"/>
    <cellStyle name="40% - Accent4 2 2 2 2 3 5 2" xfId="25759"/>
    <cellStyle name="40% - Accent4 2 2 2 2 3 6" xfId="10790"/>
    <cellStyle name="40% - Accent4 2 2 2 2 3 6 2" xfId="32730"/>
    <cellStyle name="40% - Accent4 2 2 2 2 3 7" xfId="16573"/>
    <cellStyle name="40% - Accent4 2 2 2 2 3 7 2" xfId="38512"/>
    <cellStyle name="40% - Accent4 2 2 2 2 3 8" xfId="22355"/>
    <cellStyle name="40% - Accent4 2 2 2 2 4" xfId="1060"/>
    <cellStyle name="40% - Accent4 2 2 2 2 4 2" xfId="2764"/>
    <cellStyle name="40% - Accent4 2 2 2 2 4 2 2" xfId="10250"/>
    <cellStyle name="40% - Accent4 2 2 2 2 4 2 2 2" xfId="16032"/>
    <cellStyle name="40% - Accent4 2 2 2 2 4 2 2 2 2" xfId="37972"/>
    <cellStyle name="40% - Accent4 2 2 2 2 4 2 2 3" xfId="21815"/>
    <cellStyle name="40% - Accent4 2 2 2 2 4 2 2 3 2" xfId="43754"/>
    <cellStyle name="40% - Accent4 2 2 2 2 4 2 2 4" xfId="32190"/>
    <cellStyle name="40% - Accent4 2 2 2 2 4 2 3" xfId="7359"/>
    <cellStyle name="40% - Accent4 2 2 2 2 4 2 3 2" xfId="29299"/>
    <cellStyle name="40% - Accent4 2 2 2 2 4 2 4" xfId="13141"/>
    <cellStyle name="40% - Accent4 2 2 2 2 4 2 4 2" xfId="35081"/>
    <cellStyle name="40% - Accent4 2 2 2 2 4 2 5" xfId="18924"/>
    <cellStyle name="40% - Accent4 2 2 2 2 4 2 5 2" xfId="40863"/>
    <cellStyle name="40% - Accent4 2 2 2 2 4 2 6" xfId="24706"/>
    <cellStyle name="40% - Accent4 2 2 2 2 4 3" xfId="5656"/>
    <cellStyle name="40% - Accent4 2 2 2 2 4 3 2" xfId="14330"/>
    <cellStyle name="40% - Accent4 2 2 2 2 4 3 2 2" xfId="36270"/>
    <cellStyle name="40% - Accent4 2 2 2 2 4 3 3" xfId="20113"/>
    <cellStyle name="40% - Accent4 2 2 2 2 4 3 3 2" xfId="42052"/>
    <cellStyle name="40% - Accent4 2 2 2 2 4 3 4" xfId="27597"/>
    <cellStyle name="40% - Accent4 2 2 2 2 4 4" xfId="8548"/>
    <cellStyle name="40% - Accent4 2 2 2 2 4 4 2" xfId="30488"/>
    <cellStyle name="40% - Accent4 2 2 2 2 4 5" xfId="4467"/>
    <cellStyle name="40% - Accent4 2 2 2 2 4 5 2" xfId="26408"/>
    <cellStyle name="40% - Accent4 2 2 2 2 4 6" xfId="11439"/>
    <cellStyle name="40% - Accent4 2 2 2 2 4 6 2" xfId="33379"/>
    <cellStyle name="40% - Accent4 2 2 2 2 4 7" xfId="17222"/>
    <cellStyle name="40% - Accent4 2 2 2 2 4 7 2" xfId="39161"/>
    <cellStyle name="40% - Accent4 2 2 2 2 4 8" xfId="23004"/>
    <cellStyle name="40% - Accent4 2 2 2 2 5" xfId="2112"/>
    <cellStyle name="40% - Accent4 2 2 2 2 5 2" xfId="6707"/>
    <cellStyle name="40% - Accent4 2 2 2 2 5 2 2" xfId="15380"/>
    <cellStyle name="40% - Accent4 2 2 2 2 5 2 2 2" xfId="37320"/>
    <cellStyle name="40% - Accent4 2 2 2 2 5 2 3" xfId="21163"/>
    <cellStyle name="40% - Accent4 2 2 2 2 5 2 3 2" xfId="43102"/>
    <cellStyle name="40% - Accent4 2 2 2 2 5 2 4" xfId="28647"/>
    <cellStyle name="40% - Accent4 2 2 2 2 5 3" xfId="9598"/>
    <cellStyle name="40% - Accent4 2 2 2 2 5 3 2" xfId="31538"/>
    <cellStyle name="40% - Accent4 2 2 2 2 5 4" xfId="3815"/>
    <cellStyle name="40% - Accent4 2 2 2 2 5 4 2" xfId="25756"/>
    <cellStyle name="40% - Accent4 2 2 2 2 5 5" xfId="12489"/>
    <cellStyle name="40% - Accent4 2 2 2 2 5 5 2" xfId="34429"/>
    <cellStyle name="40% - Accent4 2 2 2 2 5 6" xfId="18272"/>
    <cellStyle name="40% - Accent4 2 2 2 2 5 6 2" xfId="40211"/>
    <cellStyle name="40% - Accent4 2 2 2 2 5 7" xfId="24054"/>
    <cellStyle name="40% - Accent4 2 2 2 2 6" xfId="1542"/>
    <cellStyle name="40% - Accent4 2 2 2 2 6 2" xfId="9028"/>
    <cellStyle name="40% - Accent4 2 2 2 2 6 2 2" xfId="14810"/>
    <cellStyle name="40% - Accent4 2 2 2 2 6 2 2 2" xfId="36750"/>
    <cellStyle name="40% - Accent4 2 2 2 2 6 2 3" xfId="20593"/>
    <cellStyle name="40% - Accent4 2 2 2 2 6 2 3 2" xfId="42532"/>
    <cellStyle name="40% - Accent4 2 2 2 2 6 2 4" xfId="30968"/>
    <cellStyle name="40% - Accent4 2 2 2 2 6 3" xfId="6137"/>
    <cellStyle name="40% - Accent4 2 2 2 2 6 3 2" xfId="28077"/>
    <cellStyle name="40% - Accent4 2 2 2 2 6 4" xfId="11919"/>
    <cellStyle name="40% - Accent4 2 2 2 2 6 4 2" xfId="33859"/>
    <cellStyle name="40% - Accent4 2 2 2 2 6 5" xfId="17702"/>
    <cellStyle name="40% - Accent4 2 2 2 2 6 5 2" xfId="39641"/>
    <cellStyle name="40% - Accent4 2 2 2 2 6 6" xfId="23484"/>
    <cellStyle name="40% - Accent4 2 2 2 2 7" xfId="5004"/>
    <cellStyle name="40% - Accent4 2 2 2 2 7 2" xfId="13678"/>
    <cellStyle name="40% - Accent4 2 2 2 2 7 2 2" xfId="35618"/>
    <cellStyle name="40% - Accent4 2 2 2 2 7 3" xfId="19461"/>
    <cellStyle name="40% - Accent4 2 2 2 2 7 3 2" xfId="41400"/>
    <cellStyle name="40% - Accent4 2 2 2 2 7 4" xfId="26945"/>
    <cellStyle name="40% - Accent4 2 2 2 2 8" xfId="7896"/>
    <cellStyle name="40% - Accent4 2 2 2 2 8 2" xfId="29836"/>
    <cellStyle name="40% - Accent4 2 2 2 2 9" xfId="3245"/>
    <cellStyle name="40% - Accent4 2 2 2 2 9 2" xfId="25186"/>
    <cellStyle name="40% - Accent4 2 2 2 3" xfId="379"/>
    <cellStyle name="40% - Accent4 2 2 2 3 10" xfId="16574"/>
    <cellStyle name="40% - Accent4 2 2 2 3 10 2" xfId="38513"/>
    <cellStyle name="40% - Accent4 2 2 2 3 11" xfId="22356"/>
    <cellStyle name="40% - Accent4 2 2 2 3 2" xfId="380"/>
    <cellStyle name="40% - Accent4 2 2 2 3 2 2" xfId="2117"/>
    <cellStyle name="40% - Accent4 2 2 2 3 2 2 2" xfId="9603"/>
    <cellStyle name="40% - Accent4 2 2 2 3 2 2 2 2" xfId="15385"/>
    <cellStyle name="40% - Accent4 2 2 2 3 2 2 2 2 2" xfId="37325"/>
    <cellStyle name="40% - Accent4 2 2 2 3 2 2 2 3" xfId="21168"/>
    <cellStyle name="40% - Accent4 2 2 2 3 2 2 2 3 2" xfId="43107"/>
    <cellStyle name="40% - Accent4 2 2 2 3 2 2 2 4" xfId="31543"/>
    <cellStyle name="40% - Accent4 2 2 2 3 2 2 3" xfId="6712"/>
    <cellStyle name="40% - Accent4 2 2 2 3 2 2 3 2" xfId="28652"/>
    <cellStyle name="40% - Accent4 2 2 2 3 2 2 4" xfId="12494"/>
    <cellStyle name="40% - Accent4 2 2 2 3 2 2 4 2" xfId="34434"/>
    <cellStyle name="40% - Accent4 2 2 2 3 2 2 5" xfId="18277"/>
    <cellStyle name="40% - Accent4 2 2 2 3 2 2 5 2" xfId="40216"/>
    <cellStyle name="40% - Accent4 2 2 2 3 2 2 6" xfId="24059"/>
    <cellStyle name="40% - Accent4 2 2 2 3 2 3" xfId="5009"/>
    <cellStyle name="40% - Accent4 2 2 2 3 2 3 2" xfId="13683"/>
    <cellStyle name="40% - Accent4 2 2 2 3 2 3 2 2" xfId="35623"/>
    <cellStyle name="40% - Accent4 2 2 2 3 2 3 3" xfId="19466"/>
    <cellStyle name="40% - Accent4 2 2 2 3 2 3 3 2" xfId="41405"/>
    <cellStyle name="40% - Accent4 2 2 2 3 2 3 4" xfId="26950"/>
    <cellStyle name="40% - Accent4 2 2 2 3 2 4" xfId="7901"/>
    <cellStyle name="40% - Accent4 2 2 2 3 2 4 2" xfId="29841"/>
    <cellStyle name="40% - Accent4 2 2 2 3 2 5" xfId="3820"/>
    <cellStyle name="40% - Accent4 2 2 2 3 2 5 2" xfId="25761"/>
    <cellStyle name="40% - Accent4 2 2 2 3 2 6" xfId="10792"/>
    <cellStyle name="40% - Accent4 2 2 2 3 2 6 2" xfId="32732"/>
    <cellStyle name="40% - Accent4 2 2 2 3 2 7" xfId="16575"/>
    <cellStyle name="40% - Accent4 2 2 2 3 2 7 2" xfId="38514"/>
    <cellStyle name="40% - Accent4 2 2 2 3 2 8" xfId="22357"/>
    <cellStyle name="40% - Accent4 2 2 2 3 3" xfId="1062"/>
    <cellStyle name="40% - Accent4 2 2 2 3 3 2" xfId="2766"/>
    <cellStyle name="40% - Accent4 2 2 2 3 3 2 2" xfId="10252"/>
    <cellStyle name="40% - Accent4 2 2 2 3 3 2 2 2" xfId="16034"/>
    <cellStyle name="40% - Accent4 2 2 2 3 3 2 2 2 2" xfId="37974"/>
    <cellStyle name="40% - Accent4 2 2 2 3 3 2 2 3" xfId="21817"/>
    <cellStyle name="40% - Accent4 2 2 2 3 3 2 2 3 2" xfId="43756"/>
    <cellStyle name="40% - Accent4 2 2 2 3 3 2 2 4" xfId="32192"/>
    <cellStyle name="40% - Accent4 2 2 2 3 3 2 3" xfId="7361"/>
    <cellStyle name="40% - Accent4 2 2 2 3 3 2 3 2" xfId="29301"/>
    <cellStyle name="40% - Accent4 2 2 2 3 3 2 4" xfId="13143"/>
    <cellStyle name="40% - Accent4 2 2 2 3 3 2 4 2" xfId="35083"/>
    <cellStyle name="40% - Accent4 2 2 2 3 3 2 5" xfId="18926"/>
    <cellStyle name="40% - Accent4 2 2 2 3 3 2 5 2" xfId="40865"/>
    <cellStyle name="40% - Accent4 2 2 2 3 3 2 6" xfId="24708"/>
    <cellStyle name="40% - Accent4 2 2 2 3 3 3" xfId="5658"/>
    <cellStyle name="40% - Accent4 2 2 2 3 3 3 2" xfId="14332"/>
    <cellStyle name="40% - Accent4 2 2 2 3 3 3 2 2" xfId="36272"/>
    <cellStyle name="40% - Accent4 2 2 2 3 3 3 3" xfId="20115"/>
    <cellStyle name="40% - Accent4 2 2 2 3 3 3 3 2" xfId="42054"/>
    <cellStyle name="40% - Accent4 2 2 2 3 3 3 4" xfId="27599"/>
    <cellStyle name="40% - Accent4 2 2 2 3 3 4" xfId="8550"/>
    <cellStyle name="40% - Accent4 2 2 2 3 3 4 2" xfId="30490"/>
    <cellStyle name="40% - Accent4 2 2 2 3 3 5" xfId="4469"/>
    <cellStyle name="40% - Accent4 2 2 2 3 3 5 2" xfId="26410"/>
    <cellStyle name="40% - Accent4 2 2 2 3 3 6" xfId="11441"/>
    <cellStyle name="40% - Accent4 2 2 2 3 3 6 2" xfId="33381"/>
    <cellStyle name="40% - Accent4 2 2 2 3 3 7" xfId="17224"/>
    <cellStyle name="40% - Accent4 2 2 2 3 3 7 2" xfId="39163"/>
    <cellStyle name="40% - Accent4 2 2 2 3 3 8" xfId="23006"/>
    <cellStyle name="40% - Accent4 2 2 2 3 4" xfId="2116"/>
    <cellStyle name="40% - Accent4 2 2 2 3 4 2" xfId="6711"/>
    <cellStyle name="40% - Accent4 2 2 2 3 4 2 2" xfId="15384"/>
    <cellStyle name="40% - Accent4 2 2 2 3 4 2 2 2" xfId="37324"/>
    <cellStyle name="40% - Accent4 2 2 2 3 4 2 3" xfId="21167"/>
    <cellStyle name="40% - Accent4 2 2 2 3 4 2 3 2" xfId="43106"/>
    <cellStyle name="40% - Accent4 2 2 2 3 4 2 4" xfId="28651"/>
    <cellStyle name="40% - Accent4 2 2 2 3 4 3" xfId="9602"/>
    <cellStyle name="40% - Accent4 2 2 2 3 4 3 2" xfId="31542"/>
    <cellStyle name="40% - Accent4 2 2 2 3 4 4" xfId="3819"/>
    <cellStyle name="40% - Accent4 2 2 2 3 4 4 2" xfId="25760"/>
    <cellStyle name="40% - Accent4 2 2 2 3 4 5" xfId="12493"/>
    <cellStyle name="40% - Accent4 2 2 2 3 4 5 2" xfId="34433"/>
    <cellStyle name="40% - Accent4 2 2 2 3 4 6" xfId="18276"/>
    <cellStyle name="40% - Accent4 2 2 2 3 4 6 2" xfId="40215"/>
    <cellStyle name="40% - Accent4 2 2 2 3 4 7" xfId="24058"/>
    <cellStyle name="40% - Accent4 2 2 2 3 5" xfId="1544"/>
    <cellStyle name="40% - Accent4 2 2 2 3 5 2" xfId="9030"/>
    <cellStyle name="40% - Accent4 2 2 2 3 5 2 2" xfId="14812"/>
    <cellStyle name="40% - Accent4 2 2 2 3 5 2 2 2" xfId="36752"/>
    <cellStyle name="40% - Accent4 2 2 2 3 5 2 3" xfId="20595"/>
    <cellStyle name="40% - Accent4 2 2 2 3 5 2 3 2" xfId="42534"/>
    <cellStyle name="40% - Accent4 2 2 2 3 5 2 4" xfId="30970"/>
    <cellStyle name="40% - Accent4 2 2 2 3 5 3" xfId="6139"/>
    <cellStyle name="40% - Accent4 2 2 2 3 5 3 2" xfId="28079"/>
    <cellStyle name="40% - Accent4 2 2 2 3 5 4" xfId="11921"/>
    <cellStyle name="40% - Accent4 2 2 2 3 5 4 2" xfId="33861"/>
    <cellStyle name="40% - Accent4 2 2 2 3 5 5" xfId="17704"/>
    <cellStyle name="40% - Accent4 2 2 2 3 5 5 2" xfId="39643"/>
    <cellStyle name="40% - Accent4 2 2 2 3 5 6" xfId="23486"/>
    <cellStyle name="40% - Accent4 2 2 2 3 6" xfId="5008"/>
    <cellStyle name="40% - Accent4 2 2 2 3 6 2" xfId="13682"/>
    <cellStyle name="40% - Accent4 2 2 2 3 6 2 2" xfId="35622"/>
    <cellStyle name="40% - Accent4 2 2 2 3 6 3" xfId="19465"/>
    <cellStyle name="40% - Accent4 2 2 2 3 6 3 2" xfId="41404"/>
    <cellStyle name="40% - Accent4 2 2 2 3 6 4" xfId="26949"/>
    <cellStyle name="40% - Accent4 2 2 2 3 7" xfId="7900"/>
    <cellStyle name="40% - Accent4 2 2 2 3 7 2" xfId="29840"/>
    <cellStyle name="40% - Accent4 2 2 2 3 8" xfId="3247"/>
    <cellStyle name="40% - Accent4 2 2 2 3 8 2" xfId="25188"/>
    <cellStyle name="40% - Accent4 2 2 2 3 9" xfId="10791"/>
    <cellStyle name="40% - Accent4 2 2 2 3 9 2" xfId="32731"/>
    <cellStyle name="40% - Accent4 2 2 2 4" xfId="381"/>
    <cellStyle name="40% - Accent4 2 2 2 4 10" xfId="16576"/>
    <cellStyle name="40% - Accent4 2 2 2 4 10 2" xfId="38515"/>
    <cellStyle name="40% - Accent4 2 2 2 4 11" xfId="22358"/>
    <cellStyle name="40% - Accent4 2 2 2 4 2" xfId="382"/>
    <cellStyle name="40% - Accent4 2 2 2 4 2 2" xfId="2119"/>
    <cellStyle name="40% - Accent4 2 2 2 4 2 2 2" xfId="9605"/>
    <cellStyle name="40% - Accent4 2 2 2 4 2 2 2 2" xfId="15387"/>
    <cellStyle name="40% - Accent4 2 2 2 4 2 2 2 2 2" xfId="37327"/>
    <cellStyle name="40% - Accent4 2 2 2 4 2 2 2 3" xfId="21170"/>
    <cellStyle name="40% - Accent4 2 2 2 4 2 2 2 3 2" xfId="43109"/>
    <cellStyle name="40% - Accent4 2 2 2 4 2 2 2 4" xfId="31545"/>
    <cellStyle name="40% - Accent4 2 2 2 4 2 2 3" xfId="6714"/>
    <cellStyle name="40% - Accent4 2 2 2 4 2 2 3 2" xfId="28654"/>
    <cellStyle name="40% - Accent4 2 2 2 4 2 2 4" xfId="12496"/>
    <cellStyle name="40% - Accent4 2 2 2 4 2 2 4 2" xfId="34436"/>
    <cellStyle name="40% - Accent4 2 2 2 4 2 2 5" xfId="18279"/>
    <cellStyle name="40% - Accent4 2 2 2 4 2 2 5 2" xfId="40218"/>
    <cellStyle name="40% - Accent4 2 2 2 4 2 2 6" xfId="24061"/>
    <cellStyle name="40% - Accent4 2 2 2 4 2 3" xfId="5011"/>
    <cellStyle name="40% - Accent4 2 2 2 4 2 3 2" xfId="13685"/>
    <cellStyle name="40% - Accent4 2 2 2 4 2 3 2 2" xfId="35625"/>
    <cellStyle name="40% - Accent4 2 2 2 4 2 3 3" xfId="19468"/>
    <cellStyle name="40% - Accent4 2 2 2 4 2 3 3 2" xfId="41407"/>
    <cellStyle name="40% - Accent4 2 2 2 4 2 3 4" xfId="26952"/>
    <cellStyle name="40% - Accent4 2 2 2 4 2 4" xfId="7903"/>
    <cellStyle name="40% - Accent4 2 2 2 4 2 4 2" xfId="29843"/>
    <cellStyle name="40% - Accent4 2 2 2 4 2 5" xfId="3822"/>
    <cellStyle name="40% - Accent4 2 2 2 4 2 5 2" xfId="25763"/>
    <cellStyle name="40% - Accent4 2 2 2 4 2 6" xfId="10794"/>
    <cellStyle name="40% - Accent4 2 2 2 4 2 6 2" xfId="32734"/>
    <cellStyle name="40% - Accent4 2 2 2 4 2 7" xfId="16577"/>
    <cellStyle name="40% - Accent4 2 2 2 4 2 7 2" xfId="38516"/>
    <cellStyle name="40% - Accent4 2 2 2 4 2 8" xfId="22359"/>
    <cellStyle name="40% - Accent4 2 2 2 4 3" xfId="1063"/>
    <cellStyle name="40% - Accent4 2 2 2 4 3 2" xfId="2767"/>
    <cellStyle name="40% - Accent4 2 2 2 4 3 2 2" xfId="10253"/>
    <cellStyle name="40% - Accent4 2 2 2 4 3 2 2 2" xfId="16035"/>
    <cellStyle name="40% - Accent4 2 2 2 4 3 2 2 2 2" xfId="37975"/>
    <cellStyle name="40% - Accent4 2 2 2 4 3 2 2 3" xfId="21818"/>
    <cellStyle name="40% - Accent4 2 2 2 4 3 2 2 3 2" xfId="43757"/>
    <cellStyle name="40% - Accent4 2 2 2 4 3 2 2 4" xfId="32193"/>
    <cellStyle name="40% - Accent4 2 2 2 4 3 2 3" xfId="7362"/>
    <cellStyle name="40% - Accent4 2 2 2 4 3 2 3 2" xfId="29302"/>
    <cellStyle name="40% - Accent4 2 2 2 4 3 2 4" xfId="13144"/>
    <cellStyle name="40% - Accent4 2 2 2 4 3 2 4 2" xfId="35084"/>
    <cellStyle name="40% - Accent4 2 2 2 4 3 2 5" xfId="18927"/>
    <cellStyle name="40% - Accent4 2 2 2 4 3 2 5 2" xfId="40866"/>
    <cellStyle name="40% - Accent4 2 2 2 4 3 2 6" xfId="24709"/>
    <cellStyle name="40% - Accent4 2 2 2 4 3 3" xfId="5659"/>
    <cellStyle name="40% - Accent4 2 2 2 4 3 3 2" xfId="14333"/>
    <cellStyle name="40% - Accent4 2 2 2 4 3 3 2 2" xfId="36273"/>
    <cellStyle name="40% - Accent4 2 2 2 4 3 3 3" xfId="20116"/>
    <cellStyle name="40% - Accent4 2 2 2 4 3 3 3 2" xfId="42055"/>
    <cellStyle name="40% - Accent4 2 2 2 4 3 3 4" xfId="27600"/>
    <cellStyle name="40% - Accent4 2 2 2 4 3 4" xfId="8551"/>
    <cellStyle name="40% - Accent4 2 2 2 4 3 4 2" xfId="30491"/>
    <cellStyle name="40% - Accent4 2 2 2 4 3 5" xfId="4470"/>
    <cellStyle name="40% - Accent4 2 2 2 4 3 5 2" xfId="26411"/>
    <cellStyle name="40% - Accent4 2 2 2 4 3 6" xfId="11442"/>
    <cellStyle name="40% - Accent4 2 2 2 4 3 6 2" xfId="33382"/>
    <cellStyle name="40% - Accent4 2 2 2 4 3 7" xfId="17225"/>
    <cellStyle name="40% - Accent4 2 2 2 4 3 7 2" xfId="39164"/>
    <cellStyle name="40% - Accent4 2 2 2 4 3 8" xfId="23007"/>
    <cellStyle name="40% - Accent4 2 2 2 4 4" xfId="2118"/>
    <cellStyle name="40% - Accent4 2 2 2 4 4 2" xfId="6713"/>
    <cellStyle name="40% - Accent4 2 2 2 4 4 2 2" xfId="15386"/>
    <cellStyle name="40% - Accent4 2 2 2 4 4 2 2 2" xfId="37326"/>
    <cellStyle name="40% - Accent4 2 2 2 4 4 2 3" xfId="21169"/>
    <cellStyle name="40% - Accent4 2 2 2 4 4 2 3 2" xfId="43108"/>
    <cellStyle name="40% - Accent4 2 2 2 4 4 2 4" xfId="28653"/>
    <cellStyle name="40% - Accent4 2 2 2 4 4 3" xfId="9604"/>
    <cellStyle name="40% - Accent4 2 2 2 4 4 3 2" xfId="31544"/>
    <cellStyle name="40% - Accent4 2 2 2 4 4 4" xfId="3821"/>
    <cellStyle name="40% - Accent4 2 2 2 4 4 4 2" xfId="25762"/>
    <cellStyle name="40% - Accent4 2 2 2 4 4 5" xfId="12495"/>
    <cellStyle name="40% - Accent4 2 2 2 4 4 5 2" xfId="34435"/>
    <cellStyle name="40% - Accent4 2 2 2 4 4 6" xfId="18278"/>
    <cellStyle name="40% - Accent4 2 2 2 4 4 6 2" xfId="40217"/>
    <cellStyle name="40% - Accent4 2 2 2 4 4 7" xfId="24060"/>
    <cellStyle name="40% - Accent4 2 2 2 4 5" xfId="1545"/>
    <cellStyle name="40% - Accent4 2 2 2 4 5 2" xfId="9031"/>
    <cellStyle name="40% - Accent4 2 2 2 4 5 2 2" xfId="14813"/>
    <cellStyle name="40% - Accent4 2 2 2 4 5 2 2 2" xfId="36753"/>
    <cellStyle name="40% - Accent4 2 2 2 4 5 2 3" xfId="20596"/>
    <cellStyle name="40% - Accent4 2 2 2 4 5 2 3 2" xfId="42535"/>
    <cellStyle name="40% - Accent4 2 2 2 4 5 2 4" xfId="30971"/>
    <cellStyle name="40% - Accent4 2 2 2 4 5 3" xfId="6140"/>
    <cellStyle name="40% - Accent4 2 2 2 4 5 3 2" xfId="28080"/>
    <cellStyle name="40% - Accent4 2 2 2 4 5 4" xfId="11922"/>
    <cellStyle name="40% - Accent4 2 2 2 4 5 4 2" xfId="33862"/>
    <cellStyle name="40% - Accent4 2 2 2 4 5 5" xfId="17705"/>
    <cellStyle name="40% - Accent4 2 2 2 4 5 5 2" xfId="39644"/>
    <cellStyle name="40% - Accent4 2 2 2 4 5 6" xfId="23487"/>
    <cellStyle name="40% - Accent4 2 2 2 4 6" xfId="5010"/>
    <cellStyle name="40% - Accent4 2 2 2 4 6 2" xfId="13684"/>
    <cellStyle name="40% - Accent4 2 2 2 4 6 2 2" xfId="35624"/>
    <cellStyle name="40% - Accent4 2 2 2 4 6 3" xfId="19467"/>
    <cellStyle name="40% - Accent4 2 2 2 4 6 3 2" xfId="41406"/>
    <cellStyle name="40% - Accent4 2 2 2 4 6 4" xfId="26951"/>
    <cellStyle name="40% - Accent4 2 2 2 4 7" xfId="7902"/>
    <cellStyle name="40% - Accent4 2 2 2 4 7 2" xfId="29842"/>
    <cellStyle name="40% - Accent4 2 2 2 4 8" xfId="3248"/>
    <cellStyle name="40% - Accent4 2 2 2 4 8 2" xfId="25189"/>
    <cellStyle name="40% - Accent4 2 2 2 4 9" xfId="10793"/>
    <cellStyle name="40% - Accent4 2 2 2 4 9 2" xfId="32733"/>
    <cellStyle name="40% - Accent4 2 2 2 5" xfId="383"/>
    <cellStyle name="40% - Accent4 2 2 2 5 2" xfId="2120"/>
    <cellStyle name="40% - Accent4 2 2 2 5 2 2" xfId="6715"/>
    <cellStyle name="40% - Accent4 2 2 2 5 2 2 2" xfId="15388"/>
    <cellStyle name="40% - Accent4 2 2 2 5 2 2 2 2" xfId="37328"/>
    <cellStyle name="40% - Accent4 2 2 2 5 2 2 3" xfId="21171"/>
    <cellStyle name="40% - Accent4 2 2 2 5 2 2 3 2" xfId="43110"/>
    <cellStyle name="40% - Accent4 2 2 2 5 2 2 4" xfId="28655"/>
    <cellStyle name="40% - Accent4 2 2 2 5 2 3" xfId="9606"/>
    <cellStyle name="40% - Accent4 2 2 2 5 2 3 2" xfId="31546"/>
    <cellStyle name="40% - Accent4 2 2 2 5 2 4" xfId="3823"/>
    <cellStyle name="40% - Accent4 2 2 2 5 2 4 2" xfId="25764"/>
    <cellStyle name="40% - Accent4 2 2 2 5 2 5" xfId="12497"/>
    <cellStyle name="40% - Accent4 2 2 2 5 2 5 2" xfId="34437"/>
    <cellStyle name="40% - Accent4 2 2 2 5 2 6" xfId="18280"/>
    <cellStyle name="40% - Accent4 2 2 2 5 2 6 2" xfId="40219"/>
    <cellStyle name="40% - Accent4 2 2 2 5 2 7" xfId="24062"/>
    <cellStyle name="40% - Accent4 2 2 2 5 3" xfId="1541"/>
    <cellStyle name="40% - Accent4 2 2 2 5 3 2" xfId="9027"/>
    <cellStyle name="40% - Accent4 2 2 2 5 3 2 2" xfId="14809"/>
    <cellStyle name="40% - Accent4 2 2 2 5 3 2 2 2" xfId="36749"/>
    <cellStyle name="40% - Accent4 2 2 2 5 3 2 3" xfId="20592"/>
    <cellStyle name="40% - Accent4 2 2 2 5 3 2 3 2" xfId="42531"/>
    <cellStyle name="40% - Accent4 2 2 2 5 3 2 4" xfId="30967"/>
    <cellStyle name="40% - Accent4 2 2 2 5 3 3" xfId="6136"/>
    <cellStyle name="40% - Accent4 2 2 2 5 3 3 2" xfId="28076"/>
    <cellStyle name="40% - Accent4 2 2 2 5 3 4" xfId="11918"/>
    <cellStyle name="40% - Accent4 2 2 2 5 3 4 2" xfId="33858"/>
    <cellStyle name="40% - Accent4 2 2 2 5 3 5" xfId="17701"/>
    <cellStyle name="40% - Accent4 2 2 2 5 3 5 2" xfId="39640"/>
    <cellStyle name="40% - Accent4 2 2 2 5 3 6" xfId="23483"/>
    <cellStyle name="40% - Accent4 2 2 2 5 4" xfId="5012"/>
    <cellStyle name="40% - Accent4 2 2 2 5 4 2" xfId="13686"/>
    <cellStyle name="40% - Accent4 2 2 2 5 4 2 2" xfId="35626"/>
    <cellStyle name="40% - Accent4 2 2 2 5 4 3" xfId="19469"/>
    <cellStyle name="40% - Accent4 2 2 2 5 4 3 2" xfId="41408"/>
    <cellStyle name="40% - Accent4 2 2 2 5 4 4" xfId="26953"/>
    <cellStyle name="40% - Accent4 2 2 2 5 5" xfId="7904"/>
    <cellStyle name="40% - Accent4 2 2 2 5 5 2" xfId="29844"/>
    <cellStyle name="40% - Accent4 2 2 2 5 6" xfId="3244"/>
    <cellStyle name="40% - Accent4 2 2 2 5 6 2" xfId="25185"/>
    <cellStyle name="40% - Accent4 2 2 2 5 7" xfId="10795"/>
    <cellStyle name="40% - Accent4 2 2 2 5 7 2" xfId="32735"/>
    <cellStyle name="40% - Accent4 2 2 2 5 8" xfId="16578"/>
    <cellStyle name="40% - Accent4 2 2 2 5 8 2" xfId="38517"/>
    <cellStyle name="40% - Accent4 2 2 2 5 9" xfId="22360"/>
    <cellStyle name="40% - Accent4 2 2 2 6" xfId="908"/>
    <cellStyle name="40% - Accent4 2 2 2 6 2" xfId="2614"/>
    <cellStyle name="40% - Accent4 2 2 2 6 2 2" xfId="10100"/>
    <cellStyle name="40% - Accent4 2 2 2 6 2 2 2" xfId="15882"/>
    <cellStyle name="40% - Accent4 2 2 2 6 2 2 2 2" xfId="37822"/>
    <cellStyle name="40% - Accent4 2 2 2 6 2 2 3" xfId="21665"/>
    <cellStyle name="40% - Accent4 2 2 2 6 2 2 3 2" xfId="43604"/>
    <cellStyle name="40% - Accent4 2 2 2 6 2 2 4" xfId="32040"/>
    <cellStyle name="40% - Accent4 2 2 2 6 2 3" xfId="7209"/>
    <cellStyle name="40% - Accent4 2 2 2 6 2 3 2" xfId="29149"/>
    <cellStyle name="40% - Accent4 2 2 2 6 2 4" xfId="12991"/>
    <cellStyle name="40% - Accent4 2 2 2 6 2 4 2" xfId="34931"/>
    <cellStyle name="40% - Accent4 2 2 2 6 2 5" xfId="18774"/>
    <cellStyle name="40% - Accent4 2 2 2 6 2 5 2" xfId="40713"/>
    <cellStyle name="40% - Accent4 2 2 2 6 2 6" xfId="24556"/>
    <cellStyle name="40% - Accent4 2 2 2 6 3" xfId="5506"/>
    <cellStyle name="40% - Accent4 2 2 2 6 3 2" xfId="14180"/>
    <cellStyle name="40% - Accent4 2 2 2 6 3 2 2" xfId="36120"/>
    <cellStyle name="40% - Accent4 2 2 2 6 3 3" xfId="19963"/>
    <cellStyle name="40% - Accent4 2 2 2 6 3 3 2" xfId="41902"/>
    <cellStyle name="40% - Accent4 2 2 2 6 3 4" xfId="27447"/>
    <cellStyle name="40% - Accent4 2 2 2 6 4" xfId="8398"/>
    <cellStyle name="40% - Accent4 2 2 2 6 4 2" xfId="30338"/>
    <cellStyle name="40% - Accent4 2 2 2 6 5" xfId="4317"/>
    <cellStyle name="40% - Accent4 2 2 2 6 5 2" xfId="26258"/>
    <cellStyle name="40% - Accent4 2 2 2 6 6" xfId="11289"/>
    <cellStyle name="40% - Accent4 2 2 2 6 6 2" xfId="33229"/>
    <cellStyle name="40% - Accent4 2 2 2 6 7" xfId="17072"/>
    <cellStyle name="40% - Accent4 2 2 2 6 7 2" xfId="39011"/>
    <cellStyle name="40% - Accent4 2 2 2 6 8" xfId="22854"/>
    <cellStyle name="40% - Accent4 2 2 2 7" xfId="2111"/>
    <cellStyle name="40% - Accent4 2 2 2 7 2" xfId="6706"/>
    <cellStyle name="40% - Accent4 2 2 2 7 2 2" xfId="15379"/>
    <cellStyle name="40% - Accent4 2 2 2 7 2 2 2" xfId="37319"/>
    <cellStyle name="40% - Accent4 2 2 2 7 2 3" xfId="21162"/>
    <cellStyle name="40% - Accent4 2 2 2 7 2 3 2" xfId="43101"/>
    <cellStyle name="40% - Accent4 2 2 2 7 2 4" xfId="28646"/>
    <cellStyle name="40% - Accent4 2 2 2 7 3" xfId="9597"/>
    <cellStyle name="40% - Accent4 2 2 2 7 3 2" xfId="31537"/>
    <cellStyle name="40% - Accent4 2 2 2 7 4" xfId="3814"/>
    <cellStyle name="40% - Accent4 2 2 2 7 4 2" xfId="25755"/>
    <cellStyle name="40% - Accent4 2 2 2 7 5" xfId="12488"/>
    <cellStyle name="40% - Accent4 2 2 2 7 5 2" xfId="34428"/>
    <cellStyle name="40% - Accent4 2 2 2 7 6" xfId="18271"/>
    <cellStyle name="40% - Accent4 2 2 2 7 6 2" xfId="40210"/>
    <cellStyle name="40% - Accent4 2 2 2 7 7" xfId="24053"/>
    <cellStyle name="40% - Accent4 2 2 2 8" xfId="1319"/>
    <cellStyle name="40% - Accent4 2 2 2 8 2" xfId="8805"/>
    <cellStyle name="40% - Accent4 2 2 2 8 2 2" xfId="14587"/>
    <cellStyle name="40% - Accent4 2 2 2 8 2 2 2" xfId="36527"/>
    <cellStyle name="40% - Accent4 2 2 2 8 2 3" xfId="20370"/>
    <cellStyle name="40% - Accent4 2 2 2 8 2 3 2" xfId="42309"/>
    <cellStyle name="40% - Accent4 2 2 2 8 2 4" xfId="30745"/>
    <cellStyle name="40% - Accent4 2 2 2 8 3" xfId="5914"/>
    <cellStyle name="40% - Accent4 2 2 2 8 3 2" xfId="27854"/>
    <cellStyle name="40% - Accent4 2 2 2 8 4" xfId="11696"/>
    <cellStyle name="40% - Accent4 2 2 2 8 4 2" xfId="33636"/>
    <cellStyle name="40% - Accent4 2 2 2 8 5" xfId="17479"/>
    <cellStyle name="40% - Accent4 2 2 2 8 5 2" xfId="39418"/>
    <cellStyle name="40% - Accent4 2 2 2 8 6" xfId="23261"/>
    <cellStyle name="40% - Accent4 2 2 2 9" xfId="5003"/>
    <cellStyle name="40% - Accent4 2 2 2 9 2" xfId="13677"/>
    <cellStyle name="40% - Accent4 2 2 2 9 2 2" xfId="35617"/>
    <cellStyle name="40% - Accent4 2 2 2 9 3" xfId="19460"/>
    <cellStyle name="40% - Accent4 2 2 2 9 3 2" xfId="41399"/>
    <cellStyle name="40% - Accent4 2 2 2 9 4" xfId="26944"/>
    <cellStyle name="40% - Accent4 2 2 3" xfId="384"/>
    <cellStyle name="40% - Accent4 2 2 3 10" xfId="10796"/>
    <cellStyle name="40% - Accent4 2 2 3 10 2" xfId="32736"/>
    <cellStyle name="40% - Accent4 2 2 3 11" xfId="16579"/>
    <cellStyle name="40% - Accent4 2 2 3 11 2" xfId="38518"/>
    <cellStyle name="40% - Accent4 2 2 3 12" xfId="22361"/>
    <cellStyle name="40% - Accent4 2 2 3 2" xfId="385"/>
    <cellStyle name="40% - Accent4 2 2 3 2 10" xfId="16580"/>
    <cellStyle name="40% - Accent4 2 2 3 2 10 2" xfId="38519"/>
    <cellStyle name="40% - Accent4 2 2 3 2 11" xfId="22362"/>
    <cellStyle name="40% - Accent4 2 2 3 2 2" xfId="386"/>
    <cellStyle name="40% - Accent4 2 2 3 2 2 2" xfId="2123"/>
    <cellStyle name="40% - Accent4 2 2 3 2 2 2 2" xfId="9609"/>
    <cellStyle name="40% - Accent4 2 2 3 2 2 2 2 2" xfId="15391"/>
    <cellStyle name="40% - Accent4 2 2 3 2 2 2 2 2 2" xfId="37331"/>
    <cellStyle name="40% - Accent4 2 2 3 2 2 2 2 3" xfId="21174"/>
    <cellStyle name="40% - Accent4 2 2 3 2 2 2 2 3 2" xfId="43113"/>
    <cellStyle name="40% - Accent4 2 2 3 2 2 2 2 4" xfId="31549"/>
    <cellStyle name="40% - Accent4 2 2 3 2 2 2 3" xfId="6718"/>
    <cellStyle name="40% - Accent4 2 2 3 2 2 2 3 2" xfId="28658"/>
    <cellStyle name="40% - Accent4 2 2 3 2 2 2 4" xfId="12500"/>
    <cellStyle name="40% - Accent4 2 2 3 2 2 2 4 2" xfId="34440"/>
    <cellStyle name="40% - Accent4 2 2 3 2 2 2 5" xfId="18283"/>
    <cellStyle name="40% - Accent4 2 2 3 2 2 2 5 2" xfId="40222"/>
    <cellStyle name="40% - Accent4 2 2 3 2 2 2 6" xfId="24065"/>
    <cellStyle name="40% - Accent4 2 2 3 2 2 3" xfId="5015"/>
    <cellStyle name="40% - Accent4 2 2 3 2 2 3 2" xfId="13689"/>
    <cellStyle name="40% - Accent4 2 2 3 2 2 3 2 2" xfId="35629"/>
    <cellStyle name="40% - Accent4 2 2 3 2 2 3 3" xfId="19472"/>
    <cellStyle name="40% - Accent4 2 2 3 2 2 3 3 2" xfId="41411"/>
    <cellStyle name="40% - Accent4 2 2 3 2 2 3 4" xfId="26956"/>
    <cellStyle name="40% - Accent4 2 2 3 2 2 4" xfId="7907"/>
    <cellStyle name="40% - Accent4 2 2 3 2 2 4 2" xfId="29847"/>
    <cellStyle name="40% - Accent4 2 2 3 2 2 5" xfId="3826"/>
    <cellStyle name="40% - Accent4 2 2 3 2 2 5 2" xfId="25767"/>
    <cellStyle name="40% - Accent4 2 2 3 2 2 6" xfId="10798"/>
    <cellStyle name="40% - Accent4 2 2 3 2 2 6 2" xfId="32738"/>
    <cellStyle name="40% - Accent4 2 2 3 2 2 7" xfId="16581"/>
    <cellStyle name="40% - Accent4 2 2 3 2 2 7 2" xfId="38520"/>
    <cellStyle name="40% - Accent4 2 2 3 2 2 8" xfId="22363"/>
    <cellStyle name="40% - Accent4 2 2 3 2 3" xfId="1065"/>
    <cellStyle name="40% - Accent4 2 2 3 2 3 2" xfId="2769"/>
    <cellStyle name="40% - Accent4 2 2 3 2 3 2 2" xfId="10255"/>
    <cellStyle name="40% - Accent4 2 2 3 2 3 2 2 2" xfId="16037"/>
    <cellStyle name="40% - Accent4 2 2 3 2 3 2 2 2 2" xfId="37977"/>
    <cellStyle name="40% - Accent4 2 2 3 2 3 2 2 3" xfId="21820"/>
    <cellStyle name="40% - Accent4 2 2 3 2 3 2 2 3 2" xfId="43759"/>
    <cellStyle name="40% - Accent4 2 2 3 2 3 2 2 4" xfId="32195"/>
    <cellStyle name="40% - Accent4 2 2 3 2 3 2 3" xfId="7364"/>
    <cellStyle name="40% - Accent4 2 2 3 2 3 2 3 2" xfId="29304"/>
    <cellStyle name="40% - Accent4 2 2 3 2 3 2 4" xfId="13146"/>
    <cellStyle name="40% - Accent4 2 2 3 2 3 2 4 2" xfId="35086"/>
    <cellStyle name="40% - Accent4 2 2 3 2 3 2 5" xfId="18929"/>
    <cellStyle name="40% - Accent4 2 2 3 2 3 2 5 2" xfId="40868"/>
    <cellStyle name="40% - Accent4 2 2 3 2 3 2 6" xfId="24711"/>
    <cellStyle name="40% - Accent4 2 2 3 2 3 3" xfId="5661"/>
    <cellStyle name="40% - Accent4 2 2 3 2 3 3 2" xfId="14335"/>
    <cellStyle name="40% - Accent4 2 2 3 2 3 3 2 2" xfId="36275"/>
    <cellStyle name="40% - Accent4 2 2 3 2 3 3 3" xfId="20118"/>
    <cellStyle name="40% - Accent4 2 2 3 2 3 3 3 2" xfId="42057"/>
    <cellStyle name="40% - Accent4 2 2 3 2 3 3 4" xfId="27602"/>
    <cellStyle name="40% - Accent4 2 2 3 2 3 4" xfId="8553"/>
    <cellStyle name="40% - Accent4 2 2 3 2 3 4 2" xfId="30493"/>
    <cellStyle name="40% - Accent4 2 2 3 2 3 5" xfId="4472"/>
    <cellStyle name="40% - Accent4 2 2 3 2 3 5 2" xfId="26413"/>
    <cellStyle name="40% - Accent4 2 2 3 2 3 6" xfId="11444"/>
    <cellStyle name="40% - Accent4 2 2 3 2 3 6 2" xfId="33384"/>
    <cellStyle name="40% - Accent4 2 2 3 2 3 7" xfId="17227"/>
    <cellStyle name="40% - Accent4 2 2 3 2 3 7 2" xfId="39166"/>
    <cellStyle name="40% - Accent4 2 2 3 2 3 8" xfId="23009"/>
    <cellStyle name="40% - Accent4 2 2 3 2 4" xfId="2122"/>
    <cellStyle name="40% - Accent4 2 2 3 2 4 2" xfId="6717"/>
    <cellStyle name="40% - Accent4 2 2 3 2 4 2 2" xfId="15390"/>
    <cellStyle name="40% - Accent4 2 2 3 2 4 2 2 2" xfId="37330"/>
    <cellStyle name="40% - Accent4 2 2 3 2 4 2 3" xfId="21173"/>
    <cellStyle name="40% - Accent4 2 2 3 2 4 2 3 2" xfId="43112"/>
    <cellStyle name="40% - Accent4 2 2 3 2 4 2 4" xfId="28657"/>
    <cellStyle name="40% - Accent4 2 2 3 2 4 3" xfId="9608"/>
    <cellStyle name="40% - Accent4 2 2 3 2 4 3 2" xfId="31548"/>
    <cellStyle name="40% - Accent4 2 2 3 2 4 4" xfId="3825"/>
    <cellStyle name="40% - Accent4 2 2 3 2 4 4 2" xfId="25766"/>
    <cellStyle name="40% - Accent4 2 2 3 2 4 5" xfId="12499"/>
    <cellStyle name="40% - Accent4 2 2 3 2 4 5 2" xfId="34439"/>
    <cellStyle name="40% - Accent4 2 2 3 2 4 6" xfId="18282"/>
    <cellStyle name="40% - Accent4 2 2 3 2 4 6 2" xfId="40221"/>
    <cellStyle name="40% - Accent4 2 2 3 2 4 7" xfId="24064"/>
    <cellStyle name="40% - Accent4 2 2 3 2 5" xfId="1547"/>
    <cellStyle name="40% - Accent4 2 2 3 2 5 2" xfId="9033"/>
    <cellStyle name="40% - Accent4 2 2 3 2 5 2 2" xfId="14815"/>
    <cellStyle name="40% - Accent4 2 2 3 2 5 2 2 2" xfId="36755"/>
    <cellStyle name="40% - Accent4 2 2 3 2 5 2 3" xfId="20598"/>
    <cellStyle name="40% - Accent4 2 2 3 2 5 2 3 2" xfId="42537"/>
    <cellStyle name="40% - Accent4 2 2 3 2 5 2 4" xfId="30973"/>
    <cellStyle name="40% - Accent4 2 2 3 2 5 3" xfId="6142"/>
    <cellStyle name="40% - Accent4 2 2 3 2 5 3 2" xfId="28082"/>
    <cellStyle name="40% - Accent4 2 2 3 2 5 4" xfId="11924"/>
    <cellStyle name="40% - Accent4 2 2 3 2 5 4 2" xfId="33864"/>
    <cellStyle name="40% - Accent4 2 2 3 2 5 5" xfId="17707"/>
    <cellStyle name="40% - Accent4 2 2 3 2 5 5 2" xfId="39646"/>
    <cellStyle name="40% - Accent4 2 2 3 2 5 6" xfId="23489"/>
    <cellStyle name="40% - Accent4 2 2 3 2 6" xfId="5014"/>
    <cellStyle name="40% - Accent4 2 2 3 2 6 2" xfId="13688"/>
    <cellStyle name="40% - Accent4 2 2 3 2 6 2 2" xfId="35628"/>
    <cellStyle name="40% - Accent4 2 2 3 2 6 3" xfId="19471"/>
    <cellStyle name="40% - Accent4 2 2 3 2 6 3 2" xfId="41410"/>
    <cellStyle name="40% - Accent4 2 2 3 2 6 4" xfId="26955"/>
    <cellStyle name="40% - Accent4 2 2 3 2 7" xfId="7906"/>
    <cellStyle name="40% - Accent4 2 2 3 2 7 2" xfId="29846"/>
    <cellStyle name="40% - Accent4 2 2 3 2 8" xfId="3250"/>
    <cellStyle name="40% - Accent4 2 2 3 2 8 2" xfId="25191"/>
    <cellStyle name="40% - Accent4 2 2 3 2 9" xfId="10797"/>
    <cellStyle name="40% - Accent4 2 2 3 2 9 2" xfId="32737"/>
    <cellStyle name="40% - Accent4 2 2 3 3" xfId="387"/>
    <cellStyle name="40% - Accent4 2 2 3 3 2" xfId="2124"/>
    <cellStyle name="40% - Accent4 2 2 3 3 2 2" xfId="9610"/>
    <cellStyle name="40% - Accent4 2 2 3 3 2 2 2" xfId="15392"/>
    <cellStyle name="40% - Accent4 2 2 3 3 2 2 2 2" xfId="37332"/>
    <cellStyle name="40% - Accent4 2 2 3 3 2 2 3" xfId="21175"/>
    <cellStyle name="40% - Accent4 2 2 3 3 2 2 3 2" xfId="43114"/>
    <cellStyle name="40% - Accent4 2 2 3 3 2 2 4" xfId="31550"/>
    <cellStyle name="40% - Accent4 2 2 3 3 2 3" xfId="6719"/>
    <cellStyle name="40% - Accent4 2 2 3 3 2 3 2" xfId="28659"/>
    <cellStyle name="40% - Accent4 2 2 3 3 2 4" xfId="12501"/>
    <cellStyle name="40% - Accent4 2 2 3 3 2 4 2" xfId="34441"/>
    <cellStyle name="40% - Accent4 2 2 3 3 2 5" xfId="18284"/>
    <cellStyle name="40% - Accent4 2 2 3 3 2 5 2" xfId="40223"/>
    <cellStyle name="40% - Accent4 2 2 3 3 2 6" xfId="24066"/>
    <cellStyle name="40% - Accent4 2 2 3 3 3" xfId="5016"/>
    <cellStyle name="40% - Accent4 2 2 3 3 3 2" xfId="13690"/>
    <cellStyle name="40% - Accent4 2 2 3 3 3 2 2" xfId="35630"/>
    <cellStyle name="40% - Accent4 2 2 3 3 3 3" xfId="19473"/>
    <cellStyle name="40% - Accent4 2 2 3 3 3 3 2" xfId="41412"/>
    <cellStyle name="40% - Accent4 2 2 3 3 3 4" xfId="26957"/>
    <cellStyle name="40% - Accent4 2 2 3 3 4" xfId="7908"/>
    <cellStyle name="40% - Accent4 2 2 3 3 4 2" xfId="29848"/>
    <cellStyle name="40% - Accent4 2 2 3 3 5" xfId="3827"/>
    <cellStyle name="40% - Accent4 2 2 3 3 5 2" xfId="25768"/>
    <cellStyle name="40% - Accent4 2 2 3 3 6" xfId="10799"/>
    <cellStyle name="40% - Accent4 2 2 3 3 6 2" xfId="32739"/>
    <cellStyle name="40% - Accent4 2 2 3 3 7" xfId="16582"/>
    <cellStyle name="40% - Accent4 2 2 3 3 7 2" xfId="38521"/>
    <cellStyle name="40% - Accent4 2 2 3 3 8" xfId="22364"/>
    <cellStyle name="40% - Accent4 2 2 3 4" xfId="1064"/>
    <cellStyle name="40% - Accent4 2 2 3 4 2" xfId="2768"/>
    <cellStyle name="40% - Accent4 2 2 3 4 2 2" xfId="10254"/>
    <cellStyle name="40% - Accent4 2 2 3 4 2 2 2" xfId="16036"/>
    <cellStyle name="40% - Accent4 2 2 3 4 2 2 2 2" xfId="37976"/>
    <cellStyle name="40% - Accent4 2 2 3 4 2 2 3" xfId="21819"/>
    <cellStyle name="40% - Accent4 2 2 3 4 2 2 3 2" xfId="43758"/>
    <cellStyle name="40% - Accent4 2 2 3 4 2 2 4" xfId="32194"/>
    <cellStyle name="40% - Accent4 2 2 3 4 2 3" xfId="7363"/>
    <cellStyle name="40% - Accent4 2 2 3 4 2 3 2" xfId="29303"/>
    <cellStyle name="40% - Accent4 2 2 3 4 2 4" xfId="13145"/>
    <cellStyle name="40% - Accent4 2 2 3 4 2 4 2" xfId="35085"/>
    <cellStyle name="40% - Accent4 2 2 3 4 2 5" xfId="18928"/>
    <cellStyle name="40% - Accent4 2 2 3 4 2 5 2" xfId="40867"/>
    <cellStyle name="40% - Accent4 2 2 3 4 2 6" xfId="24710"/>
    <cellStyle name="40% - Accent4 2 2 3 4 3" xfId="5660"/>
    <cellStyle name="40% - Accent4 2 2 3 4 3 2" xfId="14334"/>
    <cellStyle name="40% - Accent4 2 2 3 4 3 2 2" xfId="36274"/>
    <cellStyle name="40% - Accent4 2 2 3 4 3 3" xfId="20117"/>
    <cellStyle name="40% - Accent4 2 2 3 4 3 3 2" xfId="42056"/>
    <cellStyle name="40% - Accent4 2 2 3 4 3 4" xfId="27601"/>
    <cellStyle name="40% - Accent4 2 2 3 4 4" xfId="8552"/>
    <cellStyle name="40% - Accent4 2 2 3 4 4 2" xfId="30492"/>
    <cellStyle name="40% - Accent4 2 2 3 4 5" xfId="4471"/>
    <cellStyle name="40% - Accent4 2 2 3 4 5 2" xfId="26412"/>
    <cellStyle name="40% - Accent4 2 2 3 4 6" xfId="11443"/>
    <cellStyle name="40% - Accent4 2 2 3 4 6 2" xfId="33383"/>
    <cellStyle name="40% - Accent4 2 2 3 4 7" xfId="17226"/>
    <cellStyle name="40% - Accent4 2 2 3 4 7 2" xfId="39165"/>
    <cellStyle name="40% - Accent4 2 2 3 4 8" xfId="23008"/>
    <cellStyle name="40% - Accent4 2 2 3 5" xfId="2121"/>
    <cellStyle name="40% - Accent4 2 2 3 5 2" xfId="6716"/>
    <cellStyle name="40% - Accent4 2 2 3 5 2 2" xfId="15389"/>
    <cellStyle name="40% - Accent4 2 2 3 5 2 2 2" xfId="37329"/>
    <cellStyle name="40% - Accent4 2 2 3 5 2 3" xfId="21172"/>
    <cellStyle name="40% - Accent4 2 2 3 5 2 3 2" xfId="43111"/>
    <cellStyle name="40% - Accent4 2 2 3 5 2 4" xfId="28656"/>
    <cellStyle name="40% - Accent4 2 2 3 5 3" xfId="9607"/>
    <cellStyle name="40% - Accent4 2 2 3 5 3 2" xfId="31547"/>
    <cellStyle name="40% - Accent4 2 2 3 5 4" xfId="3824"/>
    <cellStyle name="40% - Accent4 2 2 3 5 4 2" xfId="25765"/>
    <cellStyle name="40% - Accent4 2 2 3 5 5" xfId="12498"/>
    <cellStyle name="40% - Accent4 2 2 3 5 5 2" xfId="34438"/>
    <cellStyle name="40% - Accent4 2 2 3 5 6" xfId="18281"/>
    <cellStyle name="40% - Accent4 2 2 3 5 6 2" xfId="40220"/>
    <cellStyle name="40% - Accent4 2 2 3 5 7" xfId="24063"/>
    <cellStyle name="40% - Accent4 2 2 3 6" xfId="1546"/>
    <cellStyle name="40% - Accent4 2 2 3 6 2" xfId="9032"/>
    <cellStyle name="40% - Accent4 2 2 3 6 2 2" xfId="14814"/>
    <cellStyle name="40% - Accent4 2 2 3 6 2 2 2" xfId="36754"/>
    <cellStyle name="40% - Accent4 2 2 3 6 2 3" xfId="20597"/>
    <cellStyle name="40% - Accent4 2 2 3 6 2 3 2" xfId="42536"/>
    <cellStyle name="40% - Accent4 2 2 3 6 2 4" xfId="30972"/>
    <cellStyle name="40% - Accent4 2 2 3 6 3" xfId="6141"/>
    <cellStyle name="40% - Accent4 2 2 3 6 3 2" xfId="28081"/>
    <cellStyle name="40% - Accent4 2 2 3 6 4" xfId="11923"/>
    <cellStyle name="40% - Accent4 2 2 3 6 4 2" xfId="33863"/>
    <cellStyle name="40% - Accent4 2 2 3 6 5" xfId="17706"/>
    <cellStyle name="40% - Accent4 2 2 3 6 5 2" xfId="39645"/>
    <cellStyle name="40% - Accent4 2 2 3 6 6" xfId="23488"/>
    <cellStyle name="40% - Accent4 2 2 3 7" xfId="5013"/>
    <cellStyle name="40% - Accent4 2 2 3 7 2" xfId="13687"/>
    <cellStyle name="40% - Accent4 2 2 3 7 2 2" xfId="35627"/>
    <cellStyle name="40% - Accent4 2 2 3 7 3" xfId="19470"/>
    <cellStyle name="40% - Accent4 2 2 3 7 3 2" xfId="41409"/>
    <cellStyle name="40% - Accent4 2 2 3 7 4" xfId="26954"/>
    <cellStyle name="40% - Accent4 2 2 3 8" xfId="7905"/>
    <cellStyle name="40% - Accent4 2 2 3 8 2" xfId="29845"/>
    <cellStyle name="40% - Accent4 2 2 3 9" xfId="3249"/>
    <cellStyle name="40% - Accent4 2 2 3 9 2" xfId="25190"/>
    <cellStyle name="40% - Accent4 2 2 4" xfId="388"/>
    <cellStyle name="40% - Accent4 2 2 4 10" xfId="16583"/>
    <cellStyle name="40% - Accent4 2 2 4 10 2" xfId="38522"/>
    <cellStyle name="40% - Accent4 2 2 4 11" xfId="22365"/>
    <cellStyle name="40% - Accent4 2 2 4 2" xfId="389"/>
    <cellStyle name="40% - Accent4 2 2 4 2 2" xfId="2126"/>
    <cellStyle name="40% - Accent4 2 2 4 2 2 2" xfId="9612"/>
    <cellStyle name="40% - Accent4 2 2 4 2 2 2 2" xfId="15394"/>
    <cellStyle name="40% - Accent4 2 2 4 2 2 2 2 2" xfId="37334"/>
    <cellStyle name="40% - Accent4 2 2 4 2 2 2 3" xfId="21177"/>
    <cellStyle name="40% - Accent4 2 2 4 2 2 2 3 2" xfId="43116"/>
    <cellStyle name="40% - Accent4 2 2 4 2 2 2 4" xfId="31552"/>
    <cellStyle name="40% - Accent4 2 2 4 2 2 3" xfId="6721"/>
    <cellStyle name="40% - Accent4 2 2 4 2 2 3 2" xfId="28661"/>
    <cellStyle name="40% - Accent4 2 2 4 2 2 4" xfId="12503"/>
    <cellStyle name="40% - Accent4 2 2 4 2 2 4 2" xfId="34443"/>
    <cellStyle name="40% - Accent4 2 2 4 2 2 5" xfId="18286"/>
    <cellStyle name="40% - Accent4 2 2 4 2 2 5 2" xfId="40225"/>
    <cellStyle name="40% - Accent4 2 2 4 2 2 6" xfId="24068"/>
    <cellStyle name="40% - Accent4 2 2 4 2 3" xfId="5018"/>
    <cellStyle name="40% - Accent4 2 2 4 2 3 2" xfId="13692"/>
    <cellStyle name="40% - Accent4 2 2 4 2 3 2 2" xfId="35632"/>
    <cellStyle name="40% - Accent4 2 2 4 2 3 3" xfId="19475"/>
    <cellStyle name="40% - Accent4 2 2 4 2 3 3 2" xfId="41414"/>
    <cellStyle name="40% - Accent4 2 2 4 2 3 4" xfId="26959"/>
    <cellStyle name="40% - Accent4 2 2 4 2 4" xfId="7910"/>
    <cellStyle name="40% - Accent4 2 2 4 2 4 2" xfId="29850"/>
    <cellStyle name="40% - Accent4 2 2 4 2 5" xfId="3829"/>
    <cellStyle name="40% - Accent4 2 2 4 2 5 2" xfId="25770"/>
    <cellStyle name="40% - Accent4 2 2 4 2 6" xfId="10801"/>
    <cellStyle name="40% - Accent4 2 2 4 2 6 2" xfId="32741"/>
    <cellStyle name="40% - Accent4 2 2 4 2 7" xfId="16584"/>
    <cellStyle name="40% - Accent4 2 2 4 2 7 2" xfId="38523"/>
    <cellStyle name="40% - Accent4 2 2 4 2 8" xfId="22366"/>
    <cellStyle name="40% - Accent4 2 2 4 3" xfId="1066"/>
    <cellStyle name="40% - Accent4 2 2 4 3 2" xfId="2770"/>
    <cellStyle name="40% - Accent4 2 2 4 3 2 2" xfId="10256"/>
    <cellStyle name="40% - Accent4 2 2 4 3 2 2 2" xfId="16038"/>
    <cellStyle name="40% - Accent4 2 2 4 3 2 2 2 2" xfId="37978"/>
    <cellStyle name="40% - Accent4 2 2 4 3 2 2 3" xfId="21821"/>
    <cellStyle name="40% - Accent4 2 2 4 3 2 2 3 2" xfId="43760"/>
    <cellStyle name="40% - Accent4 2 2 4 3 2 2 4" xfId="32196"/>
    <cellStyle name="40% - Accent4 2 2 4 3 2 3" xfId="7365"/>
    <cellStyle name="40% - Accent4 2 2 4 3 2 3 2" xfId="29305"/>
    <cellStyle name="40% - Accent4 2 2 4 3 2 4" xfId="13147"/>
    <cellStyle name="40% - Accent4 2 2 4 3 2 4 2" xfId="35087"/>
    <cellStyle name="40% - Accent4 2 2 4 3 2 5" xfId="18930"/>
    <cellStyle name="40% - Accent4 2 2 4 3 2 5 2" xfId="40869"/>
    <cellStyle name="40% - Accent4 2 2 4 3 2 6" xfId="24712"/>
    <cellStyle name="40% - Accent4 2 2 4 3 3" xfId="5662"/>
    <cellStyle name="40% - Accent4 2 2 4 3 3 2" xfId="14336"/>
    <cellStyle name="40% - Accent4 2 2 4 3 3 2 2" xfId="36276"/>
    <cellStyle name="40% - Accent4 2 2 4 3 3 3" xfId="20119"/>
    <cellStyle name="40% - Accent4 2 2 4 3 3 3 2" xfId="42058"/>
    <cellStyle name="40% - Accent4 2 2 4 3 3 4" xfId="27603"/>
    <cellStyle name="40% - Accent4 2 2 4 3 4" xfId="8554"/>
    <cellStyle name="40% - Accent4 2 2 4 3 4 2" xfId="30494"/>
    <cellStyle name="40% - Accent4 2 2 4 3 5" xfId="4473"/>
    <cellStyle name="40% - Accent4 2 2 4 3 5 2" xfId="26414"/>
    <cellStyle name="40% - Accent4 2 2 4 3 6" xfId="11445"/>
    <cellStyle name="40% - Accent4 2 2 4 3 6 2" xfId="33385"/>
    <cellStyle name="40% - Accent4 2 2 4 3 7" xfId="17228"/>
    <cellStyle name="40% - Accent4 2 2 4 3 7 2" xfId="39167"/>
    <cellStyle name="40% - Accent4 2 2 4 3 8" xfId="23010"/>
    <cellStyle name="40% - Accent4 2 2 4 4" xfId="2125"/>
    <cellStyle name="40% - Accent4 2 2 4 4 2" xfId="6720"/>
    <cellStyle name="40% - Accent4 2 2 4 4 2 2" xfId="15393"/>
    <cellStyle name="40% - Accent4 2 2 4 4 2 2 2" xfId="37333"/>
    <cellStyle name="40% - Accent4 2 2 4 4 2 3" xfId="21176"/>
    <cellStyle name="40% - Accent4 2 2 4 4 2 3 2" xfId="43115"/>
    <cellStyle name="40% - Accent4 2 2 4 4 2 4" xfId="28660"/>
    <cellStyle name="40% - Accent4 2 2 4 4 3" xfId="9611"/>
    <cellStyle name="40% - Accent4 2 2 4 4 3 2" xfId="31551"/>
    <cellStyle name="40% - Accent4 2 2 4 4 4" xfId="3828"/>
    <cellStyle name="40% - Accent4 2 2 4 4 4 2" xfId="25769"/>
    <cellStyle name="40% - Accent4 2 2 4 4 5" xfId="12502"/>
    <cellStyle name="40% - Accent4 2 2 4 4 5 2" xfId="34442"/>
    <cellStyle name="40% - Accent4 2 2 4 4 6" xfId="18285"/>
    <cellStyle name="40% - Accent4 2 2 4 4 6 2" xfId="40224"/>
    <cellStyle name="40% - Accent4 2 2 4 4 7" xfId="24067"/>
    <cellStyle name="40% - Accent4 2 2 4 5" xfId="1548"/>
    <cellStyle name="40% - Accent4 2 2 4 5 2" xfId="9034"/>
    <cellStyle name="40% - Accent4 2 2 4 5 2 2" xfId="14816"/>
    <cellStyle name="40% - Accent4 2 2 4 5 2 2 2" xfId="36756"/>
    <cellStyle name="40% - Accent4 2 2 4 5 2 3" xfId="20599"/>
    <cellStyle name="40% - Accent4 2 2 4 5 2 3 2" xfId="42538"/>
    <cellStyle name="40% - Accent4 2 2 4 5 2 4" xfId="30974"/>
    <cellStyle name="40% - Accent4 2 2 4 5 3" xfId="6143"/>
    <cellStyle name="40% - Accent4 2 2 4 5 3 2" xfId="28083"/>
    <cellStyle name="40% - Accent4 2 2 4 5 4" xfId="11925"/>
    <cellStyle name="40% - Accent4 2 2 4 5 4 2" xfId="33865"/>
    <cellStyle name="40% - Accent4 2 2 4 5 5" xfId="17708"/>
    <cellStyle name="40% - Accent4 2 2 4 5 5 2" xfId="39647"/>
    <cellStyle name="40% - Accent4 2 2 4 5 6" xfId="23490"/>
    <cellStyle name="40% - Accent4 2 2 4 6" xfId="5017"/>
    <cellStyle name="40% - Accent4 2 2 4 6 2" xfId="13691"/>
    <cellStyle name="40% - Accent4 2 2 4 6 2 2" xfId="35631"/>
    <cellStyle name="40% - Accent4 2 2 4 6 3" xfId="19474"/>
    <cellStyle name="40% - Accent4 2 2 4 6 3 2" xfId="41413"/>
    <cellStyle name="40% - Accent4 2 2 4 6 4" xfId="26958"/>
    <cellStyle name="40% - Accent4 2 2 4 7" xfId="7909"/>
    <cellStyle name="40% - Accent4 2 2 4 7 2" xfId="29849"/>
    <cellStyle name="40% - Accent4 2 2 4 8" xfId="3251"/>
    <cellStyle name="40% - Accent4 2 2 4 8 2" xfId="25192"/>
    <cellStyle name="40% - Accent4 2 2 4 9" xfId="10800"/>
    <cellStyle name="40% - Accent4 2 2 4 9 2" xfId="32740"/>
    <cellStyle name="40% - Accent4 2 2 5" xfId="390"/>
    <cellStyle name="40% - Accent4 2 2 5 10" xfId="16585"/>
    <cellStyle name="40% - Accent4 2 2 5 10 2" xfId="38524"/>
    <cellStyle name="40% - Accent4 2 2 5 11" xfId="22367"/>
    <cellStyle name="40% - Accent4 2 2 5 2" xfId="391"/>
    <cellStyle name="40% - Accent4 2 2 5 2 2" xfId="2128"/>
    <cellStyle name="40% - Accent4 2 2 5 2 2 2" xfId="9614"/>
    <cellStyle name="40% - Accent4 2 2 5 2 2 2 2" xfId="15396"/>
    <cellStyle name="40% - Accent4 2 2 5 2 2 2 2 2" xfId="37336"/>
    <cellStyle name="40% - Accent4 2 2 5 2 2 2 3" xfId="21179"/>
    <cellStyle name="40% - Accent4 2 2 5 2 2 2 3 2" xfId="43118"/>
    <cellStyle name="40% - Accent4 2 2 5 2 2 2 4" xfId="31554"/>
    <cellStyle name="40% - Accent4 2 2 5 2 2 3" xfId="6723"/>
    <cellStyle name="40% - Accent4 2 2 5 2 2 3 2" xfId="28663"/>
    <cellStyle name="40% - Accent4 2 2 5 2 2 4" xfId="12505"/>
    <cellStyle name="40% - Accent4 2 2 5 2 2 4 2" xfId="34445"/>
    <cellStyle name="40% - Accent4 2 2 5 2 2 5" xfId="18288"/>
    <cellStyle name="40% - Accent4 2 2 5 2 2 5 2" xfId="40227"/>
    <cellStyle name="40% - Accent4 2 2 5 2 2 6" xfId="24070"/>
    <cellStyle name="40% - Accent4 2 2 5 2 3" xfId="5020"/>
    <cellStyle name="40% - Accent4 2 2 5 2 3 2" xfId="13694"/>
    <cellStyle name="40% - Accent4 2 2 5 2 3 2 2" xfId="35634"/>
    <cellStyle name="40% - Accent4 2 2 5 2 3 3" xfId="19477"/>
    <cellStyle name="40% - Accent4 2 2 5 2 3 3 2" xfId="41416"/>
    <cellStyle name="40% - Accent4 2 2 5 2 3 4" xfId="26961"/>
    <cellStyle name="40% - Accent4 2 2 5 2 4" xfId="7912"/>
    <cellStyle name="40% - Accent4 2 2 5 2 4 2" xfId="29852"/>
    <cellStyle name="40% - Accent4 2 2 5 2 5" xfId="3831"/>
    <cellStyle name="40% - Accent4 2 2 5 2 5 2" xfId="25772"/>
    <cellStyle name="40% - Accent4 2 2 5 2 6" xfId="10803"/>
    <cellStyle name="40% - Accent4 2 2 5 2 6 2" xfId="32743"/>
    <cellStyle name="40% - Accent4 2 2 5 2 7" xfId="16586"/>
    <cellStyle name="40% - Accent4 2 2 5 2 7 2" xfId="38525"/>
    <cellStyle name="40% - Accent4 2 2 5 2 8" xfId="22368"/>
    <cellStyle name="40% - Accent4 2 2 5 3" xfId="1067"/>
    <cellStyle name="40% - Accent4 2 2 5 3 2" xfId="2771"/>
    <cellStyle name="40% - Accent4 2 2 5 3 2 2" xfId="10257"/>
    <cellStyle name="40% - Accent4 2 2 5 3 2 2 2" xfId="16039"/>
    <cellStyle name="40% - Accent4 2 2 5 3 2 2 2 2" xfId="37979"/>
    <cellStyle name="40% - Accent4 2 2 5 3 2 2 3" xfId="21822"/>
    <cellStyle name="40% - Accent4 2 2 5 3 2 2 3 2" xfId="43761"/>
    <cellStyle name="40% - Accent4 2 2 5 3 2 2 4" xfId="32197"/>
    <cellStyle name="40% - Accent4 2 2 5 3 2 3" xfId="7366"/>
    <cellStyle name="40% - Accent4 2 2 5 3 2 3 2" xfId="29306"/>
    <cellStyle name="40% - Accent4 2 2 5 3 2 4" xfId="13148"/>
    <cellStyle name="40% - Accent4 2 2 5 3 2 4 2" xfId="35088"/>
    <cellStyle name="40% - Accent4 2 2 5 3 2 5" xfId="18931"/>
    <cellStyle name="40% - Accent4 2 2 5 3 2 5 2" xfId="40870"/>
    <cellStyle name="40% - Accent4 2 2 5 3 2 6" xfId="24713"/>
    <cellStyle name="40% - Accent4 2 2 5 3 3" xfId="5663"/>
    <cellStyle name="40% - Accent4 2 2 5 3 3 2" xfId="14337"/>
    <cellStyle name="40% - Accent4 2 2 5 3 3 2 2" xfId="36277"/>
    <cellStyle name="40% - Accent4 2 2 5 3 3 3" xfId="20120"/>
    <cellStyle name="40% - Accent4 2 2 5 3 3 3 2" xfId="42059"/>
    <cellStyle name="40% - Accent4 2 2 5 3 3 4" xfId="27604"/>
    <cellStyle name="40% - Accent4 2 2 5 3 4" xfId="8555"/>
    <cellStyle name="40% - Accent4 2 2 5 3 4 2" xfId="30495"/>
    <cellStyle name="40% - Accent4 2 2 5 3 5" xfId="4474"/>
    <cellStyle name="40% - Accent4 2 2 5 3 5 2" xfId="26415"/>
    <cellStyle name="40% - Accent4 2 2 5 3 6" xfId="11446"/>
    <cellStyle name="40% - Accent4 2 2 5 3 6 2" xfId="33386"/>
    <cellStyle name="40% - Accent4 2 2 5 3 7" xfId="17229"/>
    <cellStyle name="40% - Accent4 2 2 5 3 7 2" xfId="39168"/>
    <cellStyle name="40% - Accent4 2 2 5 3 8" xfId="23011"/>
    <cellStyle name="40% - Accent4 2 2 5 4" xfId="2127"/>
    <cellStyle name="40% - Accent4 2 2 5 4 2" xfId="6722"/>
    <cellStyle name="40% - Accent4 2 2 5 4 2 2" xfId="15395"/>
    <cellStyle name="40% - Accent4 2 2 5 4 2 2 2" xfId="37335"/>
    <cellStyle name="40% - Accent4 2 2 5 4 2 3" xfId="21178"/>
    <cellStyle name="40% - Accent4 2 2 5 4 2 3 2" xfId="43117"/>
    <cellStyle name="40% - Accent4 2 2 5 4 2 4" xfId="28662"/>
    <cellStyle name="40% - Accent4 2 2 5 4 3" xfId="9613"/>
    <cellStyle name="40% - Accent4 2 2 5 4 3 2" xfId="31553"/>
    <cellStyle name="40% - Accent4 2 2 5 4 4" xfId="3830"/>
    <cellStyle name="40% - Accent4 2 2 5 4 4 2" xfId="25771"/>
    <cellStyle name="40% - Accent4 2 2 5 4 5" xfId="12504"/>
    <cellStyle name="40% - Accent4 2 2 5 4 5 2" xfId="34444"/>
    <cellStyle name="40% - Accent4 2 2 5 4 6" xfId="18287"/>
    <cellStyle name="40% - Accent4 2 2 5 4 6 2" xfId="40226"/>
    <cellStyle name="40% - Accent4 2 2 5 4 7" xfId="24069"/>
    <cellStyle name="40% - Accent4 2 2 5 5" xfId="1549"/>
    <cellStyle name="40% - Accent4 2 2 5 5 2" xfId="9035"/>
    <cellStyle name="40% - Accent4 2 2 5 5 2 2" xfId="14817"/>
    <cellStyle name="40% - Accent4 2 2 5 5 2 2 2" xfId="36757"/>
    <cellStyle name="40% - Accent4 2 2 5 5 2 3" xfId="20600"/>
    <cellStyle name="40% - Accent4 2 2 5 5 2 3 2" xfId="42539"/>
    <cellStyle name="40% - Accent4 2 2 5 5 2 4" xfId="30975"/>
    <cellStyle name="40% - Accent4 2 2 5 5 3" xfId="6144"/>
    <cellStyle name="40% - Accent4 2 2 5 5 3 2" xfId="28084"/>
    <cellStyle name="40% - Accent4 2 2 5 5 4" xfId="11926"/>
    <cellStyle name="40% - Accent4 2 2 5 5 4 2" xfId="33866"/>
    <cellStyle name="40% - Accent4 2 2 5 5 5" xfId="17709"/>
    <cellStyle name="40% - Accent4 2 2 5 5 5 2" xfId="39648"/>
    <cellStyle name="40% - Accent4 2 2 5 5 6" xfId="23491"/>
    <cellStyle name="40% - Accent4 2 2 5 6" xfId="5019"/>
    <cellStyle name="40% - Accent4 2 2 5 6 2" xfId="13693"/>
    <cellStyle name="40% - Accent4 2 2 5 6 2 2" xfId="35633"/>
    <cellStyle name="40% - Accent4 2 2 5 6 3" xfId="19476"/>
    <cellStyle name="40% - Accent4 2 2 5 6 3 2" xfId="41415"/>
    <cellStyle name="40% - Accent4 2 2 5 6 4" xfId="26960"/>
    <cellStyle name="40% - Accent4 2 2 5 7" xfId="7911"/>
    <cellStyle name="40% - Accent4 2 2 5 7 2" xfId="29851"/>
    <cellStyle name="40% - Accent4 2 2 5 8" xfId="3252"/>
    <cellStyle name="40% - Accent4 2 2 5 8 2" xfId="25193"/>
    <cellStyle name="40% - Accent4 2 2 5 9" xfId="10802"/>
    <cellStyle name="40% - Accent4 2 2 5 9 2" xfId="32742"/>
    <cellStyle name="40% - Accent4 2 2 6" xfId="392"/>
    <cellStyle name="40% - Accent4 2 2 6 2" xfId="2129"/>
    <cellStyle name="40% - Accent4 2 2 6 2 2" xfId="6724"/>
    <cellStyle name="40% - Accent4 2 2 6 2 2 2" xfId="15397"/>
    <cellStyle name="40% - Accent4 2 2 6 2 2 2 2" xfId="37337"/>
    <cellStyle name="40% - Accent4 2 2 6 2 2 3" xfId="21180"/>
    <cellStyle name="40% - Accent4 2 2 6 2 2 3 2" xfId="43119"/>
    <cellStyle name="40% - Accent4 2 2 6 2 2 4" xfId="28664"/>
    <cellStyle name="40% - Accent4 2 2 6 2 3" xfId="9615"/>
    <cellStyle name="40% - Accent4 2 2 6 2 3 2" xfId="31555"/>
    <cellStyle name="40% - Accent4 2 2 6 2 4" xfId="3832"/>
    <cellStyle name="40% - Accent4 2 2 6 2 4 2" xfId="25773"/>
    <cellStyle name="40% - Accent4 2 2 6 2 5" xfId="12506"/>
    <cellStyle name="40% - Accent4 2 2 6 2 5 2" xfId="34446"/>
    <cellStyle name="40% - Accent4 2 2 6 2 6" xfId="18289"/>
    <cellStyle name="40% - Accent4 2 2 6 2 6 2" xfId="40228"/>
    <cellStyle name="40% - Accent4 2 2 6 2 7" xfId="24071"/>
    <cellStyle name="40% - Accent4 2 2 6 3" xfId="1540"/>
    <cellStyle name="40% - Accent4 2 2 6 3 2" xfId="9026"/>
    <cellStyle name="40% - Accent4 2 2 6 3 2 2" xfId="14808"/>
    <cellStyle name="40% - Accent4 2 2 6 3 2 2 2" xfId="36748"/>
    <cellStyle name="40% - Accent4 2 2 6 3 2 3" xfId="20591"/>
    <cellStyle name="40% - Accent4 2 2 6 3 2 3 2" xfId="42530"/>
    <cellStyle name="40% - Accent4 2 2 6 3 2 4" xfId="30966"/>
    <cellStyle name="40% - Accent4 2 2 6 3 3" xfId="6135"/>
    <cellStyle name="40% - Accent4 2 2 6 3 3 2" xfId="28075"/>
    <cellStyle name="40% - Accent4 2 2 6 3 4" xfId="11917"/>
    <cellStyle name="40% - Accent4 2 2 6 3 4 2" xfId="33857"/>
    <cellStyle name="40% - Accent4 2 2 6 3 5" xfId="17700"/>
    <cellStyle name="40% - Accent4 2 2 6 3 5 2" xfId="39639"/>
    <cellStyle name="40% - Accent4 2 2 6 3 6" xfId="23482"/>
    <cellStyle name="40% - Accent4 2 2 6 4" xfId="5021"/>
    <cellStyle name="40% - Accent4 2 2 6 4 2" xfId="13695"/>
    <cellStyle name="40% - Accent4 2 2 6 4 2 2" xfId="35635"/>
    <cellStyle name="40% - Accent4 2 2 6 4 3" xfId="19478"/>
    <cellStyle name="40% - Accent4 2 2 6 4 3 2" xfId="41417"/>
    <cellStyle name="40% - Accent4 2 2 6 4 4" xfId="26962"/>
    <cellStyle name="40% - Accent4 2 2 6 5" xfId="7913"/>
    <cellStyle name="40% - Accent4 2 2 6 5 2" xfId="29853"/>
    <cellStyle name="40% - Accent4 2 2 6 6" xfId="3243"/>
    <cellStyle name="40% - Accent4 2 2 6 6 2" xfId="25184"/>
    <cellStyle name="40% - Accent4 2 2 6 7" xfId="10804"/>
    <cellStyle name="40% - Accent4 2 2 6 7 2" xfId="32744"/>
    <cellStyle name="40% - Accent4 2 2 6 8" xfId="16587"/>
    <cellStyle name="40% - Accent4 2 2 6 8 2" xfId="38526"/>
    <cellStyle name="40% - Accent4 2 2 6 9" xfId="22369"/>
    <cellStyle name="40% - Accent4 2 2 7" xfId="870"/>
    <cellStyle name="40% - Accent4 2 2 7 2" xfId="2576"/>
    <cellStyle name="40% - Accent4 2 2 7 2 2" xfId="10062"/>
    <cellStyle name="40% - Accent4 2 2 7 2 2 2" xfId="15844"/>
    <cellStyle name="40% - Accent4 2 2 7 2 2 2 2" xfId="37784"/>
    <cellStyle name="40% - Accent4 2 2 7 2 2 3" xfId="21627"/>
    <cellStyle name="40% - Accent4 2 2 7 2 2 3 2" xfId="43566"/>
    <cellStyle name="40% - Accent4 2 2 7 2 2 4" xfId="32002"/>
    <cellStyle name="40% - Accent4 2 2 7 2 3" xfId="7171"/>
    <cellStyle name="40% - Accent4 2 2 7 2 3 2" xfId="29111"/>
    <cellStyle name="40% - Accent4 2 2 7 2 4" xfId="12953"/>
    <cellStyle name="40% - Accent4 2 2 7 2 4 2" xfId="34893"/>
    <cellStyle name="40% - Accent4 2 2 7 2 5" xfId="18736"/>
    <cellStyle name="40% - Accent4 2 2 7 2 5 2" xfId="40675"/>
    <cellStyle name="40% - Accent4 2 2 7 2 6" xfId="24518"/>
    <cellStyle name="40% - Accent4 2 2 7 3" xfId="5468"/>
    <cellStyle name="40% - Accent4 2 2 7 3 2" xfId="14142"/>
    <cellStyle name="40% - Accent4 2 2 7 3 2 2" xfId="36082"/>
    <cellStyle name="40% - Accent4 2 2 7 3 3" xfId="19925"/>
    <cellStyle name="40% - Accent4 2 2 7 3 3 2" xfId="41864"/>
    <cellStyle name="40% - Accent4 2 2 7 3 4" xfId="27409"/>
    <cellStyle name="40% - Accent4 2 2 7 4" xfId="8360"/>
    <cellStyle name="40% - Accent4 2 2 7 4 2" xfId="30300"/>
    <cellStyle name="40% - Accent4 2 2 7 5" xfId="4279"/>
    <cellStyle name="40% - Accent4 2 2 7 5 2" xfId="26220"/>
    <cellStyle name="40% - Accent4 2 2 7 6" xfId="11251"/>
    <cellStyle name="40% - Accent4 2 2 7 6 2" xfId="33191"/>
    <cellStyle name="40% - Accent4 2 2 7 7" xfId="17034"/>
    <cellStyle name="40% - Accent4 2 2 7 7 2" xfId="38973"/>
    <cellStyle name="40% - Accent4 2 2 7 8" xfId="22816"/>
    <cellStyle name="40% - Accent4 2 2 8" xfId="2110"/>
    <cellStyle name="40% - Accent4 2 2 8 2" xfId="6705"/>
    <cellStyle name="40% - Accent4 2 2 8 2 2" xfId="15378"/>
    <cellStyle name="40% - Accent4 2 2 8 2 2 2" xfId="37318"/>
    <cellStyle name="40% - Accent4 2 2 8 2 3" xfId="21161"/>
    <cellStyle name="40% - Accent4 2 2 8 2 3 2" xfId="43100"/>
    <cellStyle name="40% - Accent4 2 2 8 2 4" xfId="28645"/>
    <cellStyle name="40% - Accent4 2 2 8 3" xfId="9596"/>
    <cellStyle name="40% - Accent4 2 2 8 3 2" xfId="31536"/>
    <cellStyle name="40% - Accent4 2 2 8 4" xfId="3813"/>
    <cellStyle name="40% - Accent4 2 2 8 4 2" xfId="25754"/>
    <cellStyle name="40% - Accent4 2 2 8 5" xfId="12487"/>
    <cellStyle name="40% - Accent4 2 2 8 5 2" xfId="34427"/>
    <cellStyle name="40% - Accent4 2 2 8 6" xfId="18270"/>
    <cellStyle name="40% - Accent4 2 2 8 6 2" xfId="40209"/>
    <cellStyle name="40% - Accent4 2 2 8 7" xfId="24052"/>
    <cellStyle name="40% - Accent4 2 2 9" xfId="1318"/>
    <cellStyle name="40% - Accent4 2 2 9 2" xfId="8804"/>
    <cellStyle name="40% - Accent4 2 2 9 2 2" xfId="14586"/>
    <cellStyle name="40% - Accent4 2 2 9 2 2 2" xfId="36526"/>
    <cellStyle name="40% - Accent4 2 2 9 2 3" xfId="20369"/>
    <cellStyle name="40% - Accent4 2 2 9 2 3 2" xfId="42308"/>
    <cellStyle name="40% - Accent4 2 2 9 2 4" xfId="30744"/>
    <cellStyle name="40% - Accent4 2 2 9 3" xfId="5913"/>
    <cellStyle name="40% - Accent4 2 2 9 3 2" xfId="27853"/>
    <cellStyle name="40% - Accent4 2 2 9 4" xfId="11695"/>
    <cellStyle name="40% - Accent4 2 2 9 4 2" xfId="33635"/>
    <cellStyle name="40% - Accent4 2 2 9 5" xfId="17478"/>
    <cellStyle name="40% - Accent4 2 2 9 5 2" xfId="39417"/>
    <cellStyle name="40% - Accent4 2 2 9 6" xfId="23260"/>
    <cellStyle name="40% - Accent4 2 3" xfId="393"/>
    <cellStyle name="40% - Accent4 2 3 10" xfId="7914"/>
    <cellStyle name="40% - Accent4 2 3 10 2" xfId="29854"/>
    <cellStyle name="40% - Accent4 2 3 11" xfId="3023"/>
    <cellStyle name="40% - Accent4 2 3 11 2" xfId="24964"/>
    <cellStyle name="40% - Accent4 2 3 12" xfId="10805"/>
    <cellStyle name="40% - Accent4 2 3 12 2" xfId="32745"/>
    <cellStyle name="40% - Accent4 2 3 13" xfId="16588"/>
    <cellStyle name="40% - Accent4 2 3 13 2" xfId="38527"/>
    <cellStyle name="40% - Accent4 2 3 14" xfId="22370"/>
    <cellStyle name="40% - Accent4 2 3 2" xfId="394"/>
    <cellStyle name="40% - Accent4 2 3 2 10" xfId="10806"/>
    <cellStyle name="40% - Accent4 2 3 2 10 2" xfId="32746"/>
    <cellStyle name="40% - Accent4 2 3 2 11" xfId="16589"/>
    <cellStyle name="40% - Accent4 2 3 2 11 2" xfId="38528"/>
    <cellStyle name="40% - Accent4 2 3 2 12" xfId="22371"/>
    <cellStyle name="40% - Accent4 2 3 2 2" xfId="395"/>
    <cellStyle name="40% - Accent4 2 3 2 2 10" xfId="16590"/>
    <cellStyle name="40% - Accent4 2 3 2 2 10 2" xfId="38529"/>
    <cellStyle name="40% - Accent4 2 3 2 2 11" xfId="22372"/>
    <cellStyle name="40% - Accent4 2 3 2 2 2" xfId="396"/>
    <cellStyle name="40% - Accent4 2 3 2 2 2 2" xfId="2133"/>
    <cellStyle name="40% - Accent4 2 3 2 2 2 2 2" xfId="9619"/>
    <cellStyle name="40% - Accent4 2 3 2 2 2 2 2 2" xfId="15401"/>
    <cellStyle name="40% - Accent4 2 3 2 2 2 2 2 2 2" xfId="37341"/>
    <cellStyle name="40% - Accent4 2 3 2 2 2 2 2 3" xfId="21184"/>
    <cellStyle name="40% - Accent4 2 3 2 2 2 2 2 3 2" xfId="43123"/>
    <cellStyle name="40% - Accent4 2 3 2 2 2 2 2 4" xfId="31559"/>
    <cellStyle name="40% - Accent4 2 3 2 2 2 2 3" xfId="6728"/>
    <cellStyle name="40% - Accent4 2 3 2 2 2 2 3 2" xfId="28668"/>
    <cellStyle name="40% - Accent4 2 3 2 2 2 2 4" xfId="12510"/>
    <cellStyle name="40% - Accent4 2 3 2 2 2 2 4 2" xfId="34450"/>
    <cellStyle name="40% - Accent4 2 3 2 2 2 2 5" xfId="18293"/>
    <cellStyle name="40% - Accent4 2 3 2 2 2 2 5 2" xfId="40232"/>
    <cellStyle name="40% - Accent4 2 3 2 2 2 2 6" xfId="24075"/>
    <cellStyle name="40% - Accent4 2 3 2 2 2 3" xfId="5025"/>
    <cellStyle name="40% - Accent4 2 3 2 2 2 3 2" xfId="13699"/>
    <cellStyle name="40% - Accent4 2 3 2 2 2 3 2 2" xfId="35639"/>
    <cellStyle name="40% - Accent4 2 3 2 2 2 3 3" xfId="19482"/>
    <cellStyle name="40% - Accent4 2 3 2 2 2 3 3 2" xfId="41421"/>
    <cellStyle name="40% - Accent4 2 3 2 2 2 3 4" xfId="26966"/>
    <cellStyle name="40% - Accent4 2 3 2 2 2 4" xfId="7917"/>
    <cellStyle name="40% - Accent4 2 3 2 2 2 4 2" xfId="29857"/>
    <cellStyle name="40% - Accent4 2 3 2 2 2 5" xfId="3836"/>
    <cellStyle name="40% - Accent4 2 3 2 2 2 5 2" xfId="25777"/>
    <cellStyle name="40% - Accent4 2 3 2 2 2 6" xfId="10808"/>
    <cellStyle name="40% - Accent4 2 3 2 2 2 6 2" xfId="32748"/>
    <cellStyle name="40% - Accent4 2 3 2 2 2 7" xfId="16591"/>
    <cellStyle name="40% - Accent4 2 3 2 2 2 7 2" xfId="38530"/>
    <cellStyle name="40% - Accent4 2 3 2 2 2 8" xfId="22373"/>
    <cellStyle name="40% - Accent4 2 3 2 2 3" xfId="1069"/>
    <cellStyle name="40% - Accent4 2 3 2 2 3 2" xfId="2773"/>
    <cellStyle name="40% - Accent4 2 3 2 2 3 2 2" xfId="10259"/>
    <cellStyle name="40% - Accent4 2 3 2 2 3 2 2 2" xfId="16041"/>
    <cellStyle name="40% - Accent4 2 3 2 2 3 2 2 2 2" xfId="37981"/>
    <cellStyle name="40% - Accent4 2 3 2 2 3 2 2 3" xfId="21824"/>
    <cellStyle name="40% - Accent4 2 3 2 2 3 2 2 3 2" xfId="43763"/>
    <cellStyle name="40% - Accent4 2 3 2 2 3 2 2 4" xfId="32199"/>
    <cellStyle name="40% - Accent4 2 3 2 2 3 2 3" xfId="7368"/>
    <cellStyle name="40% - Accent4 2 3 2 2 3 2 3 2" xfId="29308"/>
    <cellStyle name="40% - Accent4 2 3 2 2 3 2 4" xfId="13150"/>
    <cellStyle name="40% - Accent4 2 3 2 2 3 2 4 2" xfId="35090"/>
    <cellStyle name="40% - Accent4 2 3 2 2 3 2 5" xfId="18933"/>
    <cellStyle name="40% - Accent4 2 3 2 2 3 2 5 2" xfId="40872"/>
    <cellStyle name="40% - Accent4 2 3 2 2 3 2 6" xfId="24715"/>
    <cellStyle name="40% - Accent4 2 3 2 2 3 3" xfId="5665"/>
    <cellStyle name="40% - Accent4 2 3 2 2 3 3 2" xfId="14339"/>
    <cellStyle name="40% - Accent4 2 3 2 2 3 3 2 2" xfId="36279"/>
    <cellStyle name="40% - Accent4 2 3 2 2 3 3 3" xfId="20122"/>
    <cellStyle name="40% - Accent4 2 3 2 2 3 3 3 2" xfId="42061"/>
    <cellStyle name="40% - Accent4 2 3 2 2 3 3 4" xfId="27606"/>
    <cellStyle name="40% - Accent4 2 3 2 2 3 4" xfId="8557"/>
    <cellStyle name="40% - Accent4 2 3 2 2 3 4 2" xfId="30497"/>
    <cellStyle name="40% - Accent4 2 3 2 2 3 5" xfId="4476"/>
    <cellStyle name="40% - Accent4 2 3 2 2 3 5 2" xfId="26417"/>
    <cellStyle name="40% - Accent4 2 3 2 2 3 6" xfId="11448"/>
    <cellStyle name="40% - Accent4 2 3 2 2 3 6 2" xfId="33388"/>
    <cellStyle name="40% - Accent4 2 3 2 2 3 7" xfId="17231"/>
    <cellStyle name="40% - Accent4 2 3 2 2 3 7 2" xfId="39170"/>
    <cellStyle name="40% - Accent4 2 3 2 2 3 8" xfId="23013"/>
    <cellStyle name="40% - Accent4 2 3 2 2 4" xfId="2132"/>
    <cellStyle name="40% - Accent4 2 3 2 2 4 2" xfId="6727"/>
    <cellStyle name="40% - Accent4 2 3 2 2 4 2 2" xfId="15400"/>
    <cellStyle name="40% - Accent4 2 3 2 2 4 2 2 2" xfId="37340"/>
    <cellStyle name="40% - Accent4 2 3 2 2 4 2 3" xfId="21183"/>
    <cellStyle name="40% - Accent4 2 3 2 2 4 2 3 2" xfId="43122"/>
    <cellStyle name="40% - Accent4 2 3 2 2 4 2 4" xfId="28667"/>
    <cellStyle name="40% - Accent4 2 3 2 2 4 3" xfId="9618"/>
    <cellStyle name="40% - Accent4 2 3 2 2 4 3 2" xfId="31558"/>
    <cellStyle name="40% - Accent4 2 3 2 2 4 4" xfId="3835"/>
    <cellStyle name="40% - Accent4 2 3 2 2 4 4 2" xfId="25776"/>
    <cellStyle name="40% - Accent4 2 3 2 2 4 5" xfId="12509"/>
    <cellStyle name="40% - Accent4 2 3 2 2 4 5 2" xfId="34449"/>
    <cellStyle name="40% - Accent4 2 3 2 2 4 6" xfId="18292"/>
    <cellStyle name="40% - Accent4 2 3 2 2 4 6 2" xfId="40231"/>
    <cellStyle name="40% - Accent4 2 3 2 2 4 7" xfId="24074"/>
    <cellStyle name="40% - Accent4 2 3 2 2 5" xfId="1552"/>
    <cellStyle name="40% - Accent4 2 3 2 2 5 2" xfId="9038"/>
    <cellStyle name="40% - Accent4 2 3 2 2 5 2 2" xfId="14820"/>
    <cellStyle name="40% - Accent4 2 3 2 2 5 2 2 2" xfId="36760"/>
    <cellStyle name="40% - Accent4 2 3 2 2 5 2 3" xfId="20603"/>
    <cellStyle name="40% - Accent4 2 3 2 2 5 2 3 2" xfId="42542"/>
    <cellStyle name="40% - Accent4 2 3 2 2 5 2 4" xfId="30978"/>
    <cellStyle name="40% - Accent4 2 3 2 2 5 3" xfId="6147"/>
    <cellStyle name="40% - Accent4 2 3 2 2 5 3 2" xfId="28087"/>
    <cellStyle name="40% - Accent4 2 3 2 2 5 4" xfId="11929"/>
    <cellStyle name="40% - Accent4 2 3 2 2 5 4 2" xfId="33869"/>
    <cellStyle name="40% - Accent4 2 3 2 2 5 5" xfId="17712"/>
    <cellStyle name="40% - Accent4 2 3 2 2 5 5 2" xfId="39651"/>
    <cellStyle name="40% - Accent4 2 3 2 2 5 6" xfId="23494"/>
    <cellStyle name="40% - Accent4 2 3 2 2 6" xfId="5024"/>
    <cellStyle name="40% - Accent4 2 3 2 2 6 2" xfId="13698"/>
    <cellStyle name="40% - Accent4 2 3 2 2 6 2 2" xfId="35638"/>
    <cellStyle name="40% - Accent4 2 3 2 2 6 3" xfId="19481"/>
    <cellStyle name="40% - Accent4 2 3 2 2 6 3 2" xfId="41420"/>
    <cellStyle name="40% - Accent4 2 3 2 2 6 4" xfId="26965"/>
    <cellStyle name="40% - Accent4 2 3 2 2 7" xfId="7916"/>
    <cellStyle name="40% - Accent4 2 3 2 2 7 2" xfId="29856"/>
    <cellStyle name="40% - Accent4 2 3 2 2 8" xfId="3255"/>
    <cellStyle name="40% - Accent4 2 3 2 2 8 2" xfId="25196"/>
    <cellStyle name="40% - Accent4 2 3 2 2 9" xfId="10807"/>
    <cellStyle name="40% - Accent4 2 3 2 2 9 2" xfId="32747"/>
    <cellStyle name="40% - Accent4 2 3 2 3" xfId="397"/>
    <cellStyle name="40% - Accent4 2 3 2 3 2" xfId="2134"/>
    <cellStyle name="40% - Accent4 2 3 2 3 2 2" xfId="9620"/>
    <cellStyle name="40% - Accent4 2 3 2 3 2 2 2" xfId="15402"/>
    <cellStyle name="40% - Accent4 2 3 2 3 2 2 2 2" xfId="37342"/>
    <cellStyle name="40% - Accent4 2 3 2 3 2 2 3" xfId="21185"/>
    <cellStyle name="40% - Accent4 2 3 2 3 2 2 3 2" xfId="43124"/>
    <cellStyle name="40% - Accent4 2 3 2 3 2 2 4" xfId="31560"/>
    <cellStyle name="40% - Accent4 2 3 2 3 2 3" xfId="6729"/>
    <cellStyle name="40% - Accent4 2 3 2 3 2 3 2" xfId="28669"/>
    <cellStyle name="40% - Accent4 2 3 2 3 2 4" xfId="12511"/>
    <cellStyle name="40% - Accent4 2 3 2 3 2 4 2" xfId="34451"/>
    <cellStyle name="40% - Accent4 2 3 2 3 2 5" xfId="18294"/>
    <cellStyle name="40% - Accent4 2 3 2 3 2 5 2" xfId="40233"/>
    <cellStyle name="40% - Accent4 2 3 2 3 2 6" xfId="24076"/>
    <cellStyle name="40% - Accent4 2 3 2 3 3" xfId="5026"/>
    <cellStyle name="40% - Accent4 2 3 2 3 3 2" xfId="13700"/>
    <cellStyle name="40% - Accent4 2 3 2 3 3 2 2" xfId="35640"/>
    <cellStyle name="40% - Accent4 2 3 2 3 3 3" xfId="19483"/>
    <cellStyle name="40% - Accent4 2 3 2 3 3 3 2" xfId="41422"/>
    <cellStyle name="40% - Accent4 2 3 2 3 3 4" xfId="26967"/>
    <cellStyle name="40% - Accent4 2 3 2 3 4" xfId="7918"/>
    <cellStyle name="40% - Accent4 2 3 2 3 4 2" xfId="29858"/>
    <cellStyle name="40% - Accent4 2 3 2 3 5" xfId="3837"/>
    <cellStyle name="40% - Accent4 2 3 2 3 5 2" xfId="25778"/>
    <cellStyle name="40% - Accent4 2 3 2 3 6" xfId="10809"/>
    <cellStyle name="40% - Accent4 2 3 2 3 6 2" xfId="32749"/>
    <cellStyle name="40% - Accent4 2 3 2 3 7" xfId="16592"/>
    <cellStyle name="40% - Accent4 2 3 2 3 7 2" xfId="38531"/>
    <cellStyle name="40% - Accent4 2 3 2 3 8" xfId="22374"/>
    <cellStyle name="40% - Accent4 2 3 2 4" xfId="1068"/>
    <cellStyle name="40% - Accent4 2 3 2 4 2" xfId="2772"/>
    <cellStyle name="40% - Accent4 2 3 2 4 2 2" xfId="10258"/>
    <cellStyle name="40% - Accent4 2 3 2 4 2 2 2" xfId="16040"/>
    <cellStyle name="40% - Accent4 2 3 2 4 2 2 2 2" xfId="37980"/>
    <cellStyle name="40% - Accent4 2 3 2 4 2 2 3" xfId="21823"/>
    <cellStyle name="40% - Accent4 2 3 2 4 2 2 3 2" xfId="43762"/>
    <cellStyle name="40% - Accent4 2 3 2 4 2 2 4" xfId="32198"/>
    <cellStyle name="40% - Accent4 2 3 2 4 2 3" xfId="7367"/>
    <cellStyle name="40% - Accent4 2 3 2 4 2 3 2" xfId="29307"/>
    <cellStyle name="40% - Accent4 2 3 2 4 2 4" xfId="13149"/>
    <cellStyle name="40% - Accent4 2 3 2 4 2 4 2" xfId="35089"/>
    <cellStyle name="40% - Accent4 2 3 2 4 2 5" xfId="18932"/>
    <cellStyle name="40% - Accent4 2 3 2 4 2 5 2" xfId="40871"/>
    <cellStyle name="40% - Accent4 2 3 2 4 2 6" xfId="24714"/>
    <cellStyle name="40% - Accent4 2 3 2 4 3" xfId="5664"/>
    <cellStyle name="40% - Accent4 2 3 2 4 3 2" xfId="14338"/>
    <cellStyle name="40% - Accent4 2 3 2 4 3 2 2" xfId="36278"/>
    <cellStyle name="40% - Accent4 2 3 2 4 3 3" xfId="20121"/>
    <cellStyle name="40% - Accent4 2 3 2 4 3 3 2" xfId="42060"/>
    <cellStyle name="40% - Accent4 2 3 2 4 3 4" xfId="27605"/>
    <cellStyle name="40% - Accent4 2 3 2 4 4" xfId="8556"/>
    <cellStyle name="40% - Accent4 2 3 2 4 4 2" xfId="30496"/>
    <cellStyle name="40% - Accent4 2 3 2 4 5" xfId="4475"/>
    <cellStyle name="40% - Accent4 2 3 2 4 5 2" xfId="26416"/>
    <cellStyle name="40% - Accent4 2 3 2 4 6" xfId="11447"/>
    <cellStyle name="40% - Accent4 2 3 2 4 6 2" xfId="33387"/>
    <cellStyle name="40% - Accent4 2 3 2 4 7" xfId="17230"/>
    <cellStyle name="40% - Accent4 2 3 2 4 7 2" xfId="39169"/>
    <cellStyle name="40% - Accent4 2 3 2 4 8" xfId="23012"/>
    <cellStyle name="40% - Accent4 2 3 2 5" xfId="2131"/>
    <cellStyle name="40% - Accent4 2 3 2 5 2" xfId="6726"/>
    <cellStyle name="40% - Accent4 2 3 2 5 2 2" xfId="15399"/>
    <cellStyle name="40% - Accent4 2 3 2 5 2 2 2" xfId="37339"/>
    <cellStyle name="40% - Accent4 2 3 2 5 2 3" xfId="21182"/>
    <cellStyle name="40% - Accent4 2 3 2 5 2 3 2" xfId="43121"/>
    <cellStyle name="40% - Accent4 2 3 2 5 2 4" xfId="28666"/>
    <cellStyle name="40% - Accent4 2 3 2 5 3" xfId="9617"/>
    <cellStyle name="40% - Accent4 2 3 2 5 3 2" xfId="31557"/>
    <cellStyle name="40% - Accent4 2 3 2 5 4" xfId="3834"/>
    <cellStyle name="40% - Accent4 2 3 2 5 4 2" xfId="25775"/>
    <cellStyle name="40% - Accent4 2 3 2 5 5" xfId="12508"/>
    <cellStyle name="40% - Accent4 2 3 2 5 5 2" xfId="34448"/>
    <cellStyle name="40% - Accent4 2 3 2 5 6" xfId="18291"/>
    <cellStyle name="40% - Accent4 2 3 2 5 6 2" xfId="40230"/>
    <cellStyle name="40% - Accent4 2 3 2 5 7" xfId="24073"/>
    <cellStyle name="40% - Accent4 2 3 2 6" xfId="1551"/>
    <cellStyle name="40% - Accent4 2 3 2 6 2" xfId="9037"/>
    <cellStyle name="40% - Accent4 2 3 2 6 2 2" xfId="14819"/>
    <cellStyle name="40% - Accent4 2 3 2 6 2 2 2" xfId="36759"/>
    <cellStyle name="40% - Accent4 2 3 2 6 2 3" xfId="20602"/>
    <cellStyle name="40% - Accent4 2 3 2 6 2 3 2" xfId="42541"/>
    <cellStyle name="40% - Accent4 2 3 2 6 2 4" xfId="30977"/>
    <cellStyle name="40% - Accent4 2 3 2 6 3" xfId="6146"/>
    <cellStyle name="40% - Accent4 2 3 2 6 3 2" xfId="28086"/>
    <cellStyle name="40% - Accent4 2 3 2 6 4" xfId="11928"/>
    <cellStyle name="40% - Accent4 2 3 2 6 4 2" xfId="33868"/>
    <cellStyle name="40% - Accent4 2 3 2 6 5" xfId="17711"/>
    <cellStyle name="40% - Accent4 2 3 2 6 5 2" xfId="39650"/>
    <cellStyle name="40% - Accent4 2 3 2 6 6" xfId="23493"/>
    <cellStyle name="40% - Accent4 2 3 2 7" xfId="5023"/>
    <cellStyle name="40% - Accent4 2 3 2 7 2" xfId="13697"/>
    <cellStyle name="40% - Accent4 2 3 2 7 2 2" xfId="35637"/>
    <cellStyle name="40% - Accent4 2 3 2 7 3" xfId="19480"/>
    <cellStyle name="40% - Accent4 2 3 2 7 3 2" xfId="41419"/>
    <cellStyle name="40% - Accent4 2 3 2 7 4" xfId="26964"/>
    <cellStyle name="40% - Accent4 2 3 2 8" xfId="7915"/>
    <cellStyle name="40% - Accent4 2 3 2 8 2" xfId="29855"/>
    <cellStyle name="40% - Accent4 2 3 2 9" xfId="3254"/>
    <cellStyle name="40% - Accent4 2 3 2 9 2" xfId="25195"/>
    <cellStyle name="40% - Accent4 2 3 3" xfId="398"/>
    <cellStyle name="40% - Accent4 2 3 3 10" xfId="16593"/>
    <cellStyle name="40% - Accent4 2 3 3 10 2" xfId="38532"/>
    <cellStyle name="40% - Accent4 2 3 3 11" xfId="22375"/>
    <cellStyle name="40% - Accent4 2 3 3 2" xfId="399"/>
    <cellStyle name="40% - Accent4 2 3 3 2 2" xfId="2136"/>
    <cellStyle name="40% - Accent4 2 3 3 2 2 2" xfId="9622"/>
    <cellStyle name="40% - Accent4 2 3 3 2 2 2 2" xfId="15404"/>
    <cellStyle name="40% - Accent4 2 3 3 2 2 2 2 2" xfId="37344"/>
    <cellStyle name="40% - Accent4 2 3 3 2 2 2 3" xfId="21187"/>
    <cellStyle name="40% - Accent4 2 3 3 2 2 2 3 2" xfId="43126"/>
    <cellStyle name="40% - Accent4 2 3 3 2 2 2 4" xfId="31562"/>
    <cellStyle name="40% - Accent4 2 3 3 2 2 3" xfId="6731"/>
    <cellStyle name="40% - Accent4 2 3 3 2 2 3 2" xfId="28671"/>
    <cellStyle name="40% - Accent4 2 3 3 2 2 4" xfId="12513"/>
    <cellStyle name="40% - Accent4 2 3 3 2 2 4 2" xfId="34453"/>
    <cellStyle name="40% - Accent4 2 3 3 2 2 5" xfId="18296"/>
    <cellStyle name="40% - Accent4 2 3 3 2 2 5 2" xfId="40235"/>
    <cellStyle name="40% - Accent4 2 3 3 2 2 6" xfId="24078"/>
    <cellStyle name="40% - Accent4 2 3 3 2 3" xfId="5028"/>
    <cellStyle name="40% - Accent4 2 3 3 2 3 2" xfId="13702"/>
    <cellStyle name="40% - Accent4 2 3 3 2 3 2 2" xfId="35642"/>
    <cellStyle name="40% - Accent4 2 3 3 2 3 3" xfId="19485"/>
    <cellStyle name="40% - Accent4 2 3 3 2 3 3 2" xfId="41424"/>
    <cellStyle name="40% - Accent4 2 3 3 2 3 4" xfId="26969"/>
    <cellStyle name="40% - Accent4 2 3 3 2 4" xfId="7920"/>
    <cellStyle name="40% - Accent4 2 3 3 2 4 2" xfId="29860"/>
    <cellStyle name="40% - Accent4 2 3 3 2 5" xfId="3839"/>
    <cellStyle name="40% - Accent4 2 3 3 2 5 2" xfId="25780"/>
    <cellStyle name="40% - Accent4 2 3 3 2 6" xfId="10811"/>
    <cellStyle name="40% - Accent4 2 3 3 2 6 2" xfId="32751"/>
    <cellStyle name="40% - Accent4 2 3 3 2 7" xfId="16594"/>
    <cellStyle name="40% - Accent4 2 3 3 2 7 2" xfId="38533"/>
    <cellStyle name="40% - Accent4 2 3 3 2 8" xfId="22376"/>
    <cellStyle name="40% - Accent4 2 3 3 3" xfId="1070"/>
    <cellStyle name="40% - Accent4 2 3 3 3 2" xfId="2774"/>
    <cellStyle name="40% - Accent4 2 3 3 3 2 2" xfId="10260"/>
    <cellStyle name="40% - Accent4 2 3 3 3 2 2 2" xfId="16042"/>
    <cellStyle name="40% - Accent4 2 3 3 3 2 2 2 2" xfId="37982"/>
    <cellStyle name="40% - Accent4 2 3 3 3 2 2 3" xfId="21825"/>
    <cellStyle name="40% - Accent4 2 3 3 3 2 2 3 2" xfId="43764"/>
    <cellStyle name="40% - Accent4 2 3 3 3 2 2 4" xfId="32200"/>
    <cellStyle name="40% - Accent4 2 3 3 3 2 3" xfId="7369"/>
    <cellStyle name="40% - Accent4 2 3 3 3 2 3 2" xfId="29309"/>
    <cellStyle name="40% - Accent4 2 3 3 3 2 4" xfId="13151"/>
    <cellStyle name="40% - Accent4 2 3 3 3 2 4 2" xfId="35091"/>
    <cellStyle name="40% - Accent4 2 3 3 3 2 5" xfId="18934"/>
    <cellStyle name="40% - Accent4 2 3 3 3 2 5 2" xfId="40873"/>
    <cellStyle name="40% - Accent4 2 3 3 3 2 6" xfId="24716"/>
    <cellStyle name="40% - Accent4 2 3 3 3 3" xfId="5666"/>
    <cellStyle name="40% - Accent4 2 3 3 3 3 2" xfId="14340"/>
    <cellStyle name="40% - Accent4 2 3 3 3 3 2 2" xfId="36280"/>
    <cellStyle name="40% - Accent4 2 3 3 3 3 3" xfId="20123"/>
    <cellStyle name="40% - Accent4 2 3 3 3 3 3 2" xfId="42062"/>
    <cellStyle name="40% - Accent4 2 3 3 3 3 4" xfId="27607"/>
    <cellStyle name="40% - Accent4 2 3 3 3 4" xfId="8558"/>
    <cellStyle name="40% - Accent4 2 3 3 3 4 2" xfId="30498"/>
    <cellStyle name="40% - Accent4 2 3 3 3 5" xfId="4477"/>
    <cellStyle name="40% - Accent4 2 3 3 3 5 2" xfId="26418"/>
    <cellStyle name="40% - Accent4 2 3 3 3 6" xfId="11449"/>
    <cellStyle name="40% - Accent4 2 3 3 3 6 2" xfId="33389"/>
    <cellStyle name="40% - Accent4 2 3 3 3 7" xfId="17232"/>
    <cellStyle name="40% - Accent4 2 3 3 3 7 2" xfId="39171"/>
    <cellStyle name="40% - Accent4 2 3 3 3 8" xfId="23014"/>
    <cellStyle name="40% - Accent4 2 3 3 4" xfId="2135"/>
    <cellStyle name="40% - Accent4 2 3 3 4 2" xfId="6730"/>
    <cellStyle name="40% - Accent4 2 3 3 4 2 2" xfId="15403"/>
    <cellStyle name="40% - Accent4 2 3 3 4 2 2 2" xfId="37343"/>
    <cellStyle name="40% - Accent4 2 3 3 4 2 3" xfId="21186"/>
    <cellStyle name="40% - Accent4 2 3 3 4 2 3 2" xfId="43125"/>
    <cellStyle name="40% - Accent4 2 3 3 4 2 4" xfId="28670"/>
    <cellStyle name="40% - Accent4 2 3 3 4 3" xfId="9621"/>
    <cellStyle name="40% - Accent4 2 3 3 4 3 2" xfId="31561"/>
    <cellStyle name="40% - Accent4 2 3 3 4 4" xfId="3838"/>
    <cellStyle name="40% - Accent4 2 3 3 4 4 2" xfId="25779"/>
    <cellStyle name="40% - Accent4 2 3 3 4 5" xfId="12512"/>
    <cellStyle name="40% - Accent4 2 3 3 4 5 2" xfId="34452"/>
    <cellStyle name="40% - Accent4 2 3 3 4 6" xfId="18295"/>
    <cellStyle name="40% - Accent4 2 3 3 4 6 2" xfId="40234"/>
    <cellStyle name="40% - Accent4 2 3 3 4 7" xfId="24077"/>
    <cellStyle name="40% - Accent4 2 3 3 5" xfId="1553"/>
    <cellStyle name="40% - Accent4 2 3 3 5 2" xfId="9039"/>
    <cellStyle name="40% - Accent4 2 3 3 5 2 2" xfId="14821"/>
    <cellStyle name="40% - Accent4 2 3 3 5 2 2 2" xfId="36761"/>
    <cellStyle name="40% - Accent4 2 3 3 5 2 3" xfId="20604"/>
    <cellStyle name="40% - Accent4 2 3 3 5 2 3 2" xfId="42543"/>
    <cellStyle name="40% - Accent4 2 3 3 5 2 4" xfId="30979"/>
    <cellStyle name="40% - Accent4 2 3 3 5 3" xfId="6148"/>
    <cellStyle name="40% - Accent4 2 3 3 5 3 2" xfId="28088"/>
    <cellStyle name="40% - Accent4 2 3 3 5 4" xfId="11930"/>
    <cellStyle name="40% - Accent4 2 3 3 5 4 2" xfId="33870"/>
    <cellStyle name="40% - Accent4 2 3 3 5 5" xfId="17713"/>
    <cellStyle name="40% - Accent4 2 3 3 5 5 2" xfId="39652"/>
    <cellStyle name="40% - Accent4 2 3 3 5 6" xfId="23495"/>
    <cellStyle name="40% - Accent4 2 3 3 6" xfId="5027"/>
    <cellStyle name="40% - Accent4 2 3 3 6 2" xfId="13701"/>
    <cellStyle name="40% - Accent4 2 3 3 6 2 2" xfId="35641"/>
    <cellStyle name="40% - Accent4 2 3 3 6 3" xfId="19484"/>
    <cellStyle name="40% - Accent4 2 3 3 6 3 2" xfId="41423"/>
    <cellStyle name="40% - Accent4 2 3 3 6 4" xfId="26968"/>
    <cellStyle name="40% - Accent4 2 3 3 7" xfId="7919"/>
    <cellStyle name="40% - Accent4 2 3 3 7 2" xfId="29859"/>
    <cellStyle name="40% - Accent4 2 3 3 8" xfId="3256"/>
    <cellStyle name="40% - Accent4 2 3 3 8 2" xfId="25197"/>
    <cellStyle name="40% - Accent4 2 3 3 9" xfId="10810"/>
    <cellStyle name="40% - Accent4 2 3 3 9 2" xfId="32750"/>
    <cellStyle name="40% - Accent4 2 3 4" xfId="400"/>
    <cellStyle name="40% - Accent4 2 3 4 10" xfId="16595"/>
    <cellStyle name="40% - Accent4 2 3 4 10 2" xfId="38534"/>
    <cellStyle name="40% - Accent4 2 3 4 11" xfId="22377"/>
    <cellStyle name="40% - Accent4 2 3 4 2" xfId="401"/>
    <cellStyle name="40% - Accent4 2 3 4 2 2" xfId="2138"/>
    <cellStyle name="40% - Accent4 2 3 4 2 2 2" xfId="9624"/>
    <cellStyle name="40% - Accent4 2 3 4 2 2 2 2" xfId="15406"/>
    <cellStyle name="40% - Accent4 2 3 4 2 2 2 2 2" xfId="37346"/>
    <cellStyle name="40% - Accent4 2 3 4 2 2 2 3" xfId="21189"/>
    <cellStyle name="40% - Accent4 2 3 4 2 2 2 3 2" xfId="43128"/>
    <cellStyle name="40% - Accent4 2 3 4 2 2 2 4" xfId="31564"/>
    <cellStyle name="40% - Accent4 2 3 4 2 2 3" xfId="6733"/>
    <cellStyle name="40% - Accent4 2 3 4 2 2 3 2" xfId="28673"/>
    <cellStyle name="40% - Accent4 2 3 4 2 2 4" xfId="12515"/>
    <cellStyle name="40% - Accent4 2 3 4 2 2 4 2" xfId="34455"/>
    <cellStyle name="40% - Accent4 2 3 4 2 2 5" xfId="18298"/>
    <cellStyle name="40% - Accent4 2 3 4 2 2 5 2" xfId="40237"/>
    <cellStyle name="40% - Accent4 2 3 4 2 2 6" xfId="24080"/>
    <cellStyle name="40% - Accent4 2 3 4 2 3" xfId="5030"/>
    <cellStyle name="40% - Accent4 2 3 4 2 3 2" xfId="13704"/>
    <cellStyle name="40% - Accent4 2 3 4 2 3 2 2" xfId="35644"/>
    <cellStyle name="40% - Accent4 2 3 4 2 3 3" xfId="19487"/>
    <cellStyle name="40% - Accent4 2 3 4 2 3 3 2" xfId="41426"/>
    <cellStyle name="40% - Accent4 2 3 4 2 3 4" xfId="26971"/>
    <cellStyle name="40% - Accent4 2 3 4 2 4" xfId="7922"/>
    <cellStyle name="40% - Accent4 2 3 4 2 4 2" xfId="29862"/>
    <cellStyle name="40% - Accent4 2 3 4 2 5" xfId="3841"/>
    <cellStyle name="40% - Accent4 2 3 4 2 5 2" xfId="25782"/>
    <cellStyle name="40% - Accent4 2 3 4 2 6" xfId="10813"/>
    <cellStyle name="40% - Accent4 2 3 4 2 6 2" xfId="32753"/>
    <cellStyle name="40% - Accent4 2 3 4 2 7" xfId="16596"/>
    <cellStyle name="40% - Accent4 2 3 4 2 7 2" xfId="38535"/>
    <cellStyle name="40% - Accent4 2 3 4 2 8" xfId="22378"/>
    <cellStyle name="40% - Accent4 2 3 4 3" xfId="1071"/>
    <cellStyle name="40% - Accent4 2 3 4 3 2" xfId="2775"/>
    <cellStyle name="40% - Accent4 2 3 4 3 2 2" xfId="10261"/>
    <cellStyle name="40% - Accent4 2 3 4 3 2 2 2" xfId="16043"/>
    <cellStyle name="40% - Accent4 2 3 4 3 2 2 2 2" xfId="37983"/>
    <cellStyle name="40% - Accent4 2 3 4 3 2 2 3" xfId="21826"/>
    <cellStyle name="40% - Accent4 2 3 4 3 2 2 3 2" xfId="43765"/>
    <cellStyle name="40% - Accent4 2 3 4 3 2 2 4" xfId="32201"/>
    <cellStyle name="40% - Accent4 2 3 4 3 2 3" xfId="7370"/>
    <cellStyle name="40% - Accent4 2 3 4 3 2 3 2" xfId="29310"/>
    <cellStyle name="40% - Accent4 2 3 4 3 2 4" xfId="13152"/>
    <cellStyle name="40% - Accent4 2 3 4 3 2 4 2" xfId="35092"/>
    <cellStyle name="40% - Accent4 2 3 4 3 2 5" xfId="18935"/>
    <cellStyle name="40% - Accent4 2 3 4 3 2 5 2" xfId="40874"/>
    <cellStyle name="40% - Accent4 2 3 4 3 2 6" xfId="24717"/>
    <cellStyle name="40% - Accent4 2 3 4 3 3" xfId="5667"/>
    <cellStyle name="40% - Accent4 2 3 4 3 3 2" xfId="14341"/>
    <cellStyle name="40% - Accent4 2 3 4 3 3 2 2" xfId="36281"/>
    <cellStyle name="40% - Accent4 2 3 4 3 3 3" xfId="20124"/>
    <cellStyle name="40% - Accent4 2 3 4 3 3 3 2" xfId="42063"/>
    <cellStyle name="40% - Accent4 2 3 4 3 3 4" xfId="27608"/>
    <cellStyle name="40% - Accent4 2 3 4 3 4" xfId="8559"/>
    <cellStyle name="40% - Accent4 2 3 4 3 4 2" xfId="30499"/>
    <cellStyle name="40% - Accent4 2 3 4 3 5" xfId="4478"/>
    <cellStyle name="40% - Accent4 2 3 4 3 5 2" xfId="26419"/>
    <cellStyle name="40% - Accent4 2 3 4 3 6" xfId="11450"/>
    <cellStyle name="40% - Accent4 2 3 4 3 6 2" xfId="33390"/>
    <cellStyle name="40% - Accent4 2 3 4 3 7" xfId="17233"/>
    <cellStyle name="40% - Accent4 2 3 4 3 7 2" xfId="39172"/>
    <cellStyle name="40% - Accent4 2 3 4 3 8" xfId="23015"/>
    <cellStyle name="40% - Accent4 2 3 4 4" xfId="2137"/>
    <cellStyle name="40% - Accent4 2 3 4 4 2" xfId="6732"/>
    <cellStyle name="40% - Accent4 2 3 4 4 2 2" xfId="15405"/>
    <cellStyle name="40% - Accent4 2 3 4 4 2 2 2" xfId="37345"/>
    <cellStyle name="40% - Accent4 2 3 4 4 2 3" xfId="21188"/>
    <cellStyle name="40% - Accent4 2 3 4 4 2 3 2" xfId="43127"/>
    <cellStyle name="40% - Accent4 2 3 4 4 2 4" xfId="28672"/>
    <cellStyle name="40% - Accent4 2 3 4 4 3" xfId="9623"/>
    <cellStyle name="40% - Accent4 2 3 4 4 3 2" xfId="31563"/>
    <cellStyle name="40% - Accent4 2 3 4 4 4" xfId="3840"/>
    <cellStyle name="40% - Accent4 2 3 4 4 4 2" xfId="25781"/>
    <cellStyle name="40% - Accent4 2 3 4 4 5" xfId="12514"/>
    <cellStyle name="40% - Accent4 2 3 4 4 5 2" xfId="34454"/>
    <cellStyle name="40% - Accent4 2 3 4 4 6" xfId="18297"/>
    <cellStyle name="40% - Accent4 2 3 4 4 6 2" xfId="40236"/>
    <cellStyle name="40% - Accent4 2 3 4 4 7" xfId="24079"/>
    <cellStyle name="40% - Accent4 2 3 4 5" xfId="1554"/>
    <cellStyle name="40% - Accent4 2 3 4 5 2" xfId="9040"/>
    <cellStyle name="40% - Accent4 2 3 4 5 2 2" xfId="14822"/>
    <cellStyle name="40% - Accent4 2 3 4 5 2 2 2" xfId="36762"/>
    <cellStyle name="40% - Accent4 2 3 4 5 2 3" xfId="20605"/>
    <cellStyle name="40% - Accent4 2 3 4 5 2 3 2" xfId="42544"/>
    <cellStyle name="40% - Accent4 2 3 4 5 2 4" xfId="30980"/>
    <cellStyle name="40% - Accent4 2 3 4 5 3" xfId="6149"/>
    <cellStyle name="40% - Accent4 2 3 4 5 3 2" xfId="28089"/>
    <cellStyle name="40% - Accent4 2 3 4 5 4" xfId="11931"/>
    <cellStyle name="40% - Accent4 2 3 4 5 4 2" xfId="33871"/>
    <cellStyle name="40% - Accent4 2 3 4 5 5" xfId="17714"/>
    <cellStyle name="40% - Accent4 2 3 4 5 5 2" xfId="39653"/>
    <cellStyle name="40% - Accent4 2 3 4 5 6" xfId="23496"/>
    <cellStyle name="40% - Accent4 2 3 4 6" xfId="5029"/>
    <cellStyle name="40% - Accent4 2 3 4 6 2" xfId="13703"/>
    <cellStyle name="40% - Accent4 2 3 4 6 2 2" xfId="35643"/>
    <cellStyle name="40% - Accent4 2 3 4 6 3" xfId="19486"/>
    <cellStyle name="40% - Accent4 2 3 4 6 3 2" xfId="41425"/>
    <cellStyle name="40% - Accent4 2 3 4 6 4" xfId="26970"/>
    <cellStyle name="40% - Accent4 2 3 4 7" xfId="7921"/>
    <cellStyle name="40% - Accent4 2 3 4 7 2" xfId="29861"/>
    <cellStyle name="40% - Accent4 2 3 4 8" xfId="3257"/>
    <cellStyle name="40% - Accent4 2 3 4 8 2" xfId="25198"/>
    <cellStyle name="40% - Accent4 2 3 4 9" xfId="10812"/>
    <cellStyle name="40% - Accent4 2 3 4 9 2" xfId="32752"/>
    <cellStyle name="40% - Accent4 2 3 5" xfId="402"/>
    <cellStyle name="40% - Accent4 2 3 5 2" xfId="2139"/>
    <cellStyle name="40% - Accent4 2 3 5 2 2" xfId="6734"/>
    <cellStyle name="40% - Accent4 2 3 5 2 2 2" xfId="15407"/>
    <cellStyle name="40% - Accent4 2 3 5 2 2 2 2" xfId="37347"/>
    <cellStyle name="40% - Accent4 2 3 5 2 2 3" xfId="21190"/>
    <cellStyle name="40% - Accent4 2 3 5 2 2 3 2" xfId="43129"/>
    <cellStyle name="40% - Accent4 2 3 5 2 2 4" xfId="28674"/>
    <cellStyle name="40% - Accent4 2 3 5 2 3" xfId="9625"/>
    <cellStyle name="40% - Accent4 2 3 5 2 3 2" xfId="31565"/>
    <cellStyle name="40% - Accent4 2 3 5 2 4" xfId="3842"/>
    <cellStyle name="40% - Accent4 2 3 5 2 4 2" xfId="25783"/>
    <cellStyle name="40% - Accent4 2 3 5 2 5" xfId="12516"/>
    <cellStyle name="40% - Accent4 2 3 5 2 5 2" xfId="34456"/>
    <cellStyle name="40% - Accent4 2 3 5 2 6" xfId="18299"/>
    <cellStyle name="40% - Accent4 2 3 5 2 6 2" xfId="40238"/>
    <cellStyle name="40% - Accent4 2 3 5 2 7" xfId="24081"/>
    <cellStyle name="40% - Accent4 2 3 5 3" xfId="1550"/>
    <cellStyle name="40% - Accent4 2 3 5 3 2" xfId="9036"/>
    <cellStyle name="40% - Accent4 2 3 5 3 2 2" xfId="14818"/>
    <cellStyle name="40% - Accent4 2 3 5 3 2 2 2" xfId="36758"/>
    <cellStyle name="40% - Accent4 2 3 5 3 2 3" xfId="20601"/>
    <cellStyle name="40% - Accent4 2 3 5 3 2 3 2" xfId="42540"/>
    <cellStyle name="40% - Accent4 2 3 5 3 2 4" xfId="30976"/>
    <cellStyle name="40% - Accent4 2 3 5 3 3" xfId="6145"/>
    <cellStyle name="40% - Accent4 2 3 5 3 3 2" xfId="28085"/>
    <cellStyle name="40% - Accent4 2 3 5 3 4" xfId="11927"/>
    <cellStyle name="40% - Accent4 2 3 5 3 4 2" xfId="33867"/>
    <cellStyle name="40% - Accent4 2 3 5 3 5" xfId="17710"/>
    <cellStyle name="40% - Accent4 2 3 5 3 5 2" xfId="39649"/>
    <cellStyle name="40% - Accent4 2 3 5 3 6" xfId="23492"/>
    <cellStyle name="40% - Accent4 2 3 5 4" xfId="5031"/>
    <cellStyle name="40% - Accent4 2 3 5 4 2" xfId="13705"/>
    <cellStyle name="40% - Accent4 2 3 5 4 2 2" xfId="35645"/>
    <cellStyle name="40% - Accent4 2 3 5 4 3" xfId="19488"/>
    <cellStyle name="40% - Accent4 2 3 5 4 3 2" xfId="41427"/>
    <cellStyle name="40% - Accent4 2 3 5 4 4" xfId="26972"/>
    <cellStyle name="40% - Accent4 2 3 5 5" xfId="7923"/>
    <cellStyle name="40% - Accent4 2 3 5 5 2" xfId="29863"/>
    <cellStyle name="40% - Accent4 2 3 5 6" xfId="3253"/>
    <cellStyle name="40% - Accent4 2 3 5 6 2" xfId="25194"/>
    <cellStyle name="40% - Accent4 2 3 5 7" xfId="10814"/>
    <cellStyle name="40% - Accent4 2 3 5 7 2" xfId="32754"/>
    <cellStyle name="40% - Accent4 2 3 5 8" xfId="16597"/>
    <cellStyle name="40% - Accent4 2 3 5 8 2" xfId="38536"/>
    <cellStyle name="40% - Accent4 2 3 5 9" xfId="22379"/>
    <cellStyle name="40% - Accent4 2 3 6" xfId="889"/>
    <cellStyle name="40% - Accent4 2 3 6 2" xfId="2595"/>
    <cellStyle name="40% - Accent4 2 3 6 2 2" xfId="10081"/>
    <cellStyle name="40% - Accent4 2 3 6 2 2 2" xfId="15863"/>
    <cellStyle name="40% - Accent4 2 3 6 2 2 2 2" xfId="37803"/>
    <cellStyle name="40% - Accent4 2 3 6 2 2 3" xfId="21646"/>
    <cellStyle name="40% - Accent4 2 3 6 2 2 3 2" xfId="43585"/>
    <cellStyle name="40% - Accent4 2 3 6 2 2 4" xfId="32021"/>
    <cellStyle name="40% - Accent4 2 3 6 2 3" xfId="7190"/>
    <cellStyle name="40% - Accent4 2 3 6 2 3 2" xfId="29130"/>
    <cellStyle name="40% - Accent4 2 3 6 2 4" xfId="12972"/>
    <cellStyle name="40% - Accent4 2 3 6 2 4 2" xfId="34912"/>
    <cellStyle name="40% - Accent4 2 3 6 2 5" xfId="18755"/>
    <cellStyle name="40% - Accent4 2 3 6 2 5 2" xfId="40694"/>
    <cellStyle name="40% - Accent4 2 3 6 2 6" xfId="24537"/>
    <cellStyle name="40% - Accent4 2 3 6 3" xfId="5487"/>
    <cellStyle name="40% - Accent4 2 3 6 3 2" xfId="14161"/>
    <cellStyle name="40% - Accent4 2 3 6 3 2 2" xfId="36101"/>
    <cellStyle name="40% - Accent4 2 3 6 3 3" xfId="19944"/>
    <cellStyle name="40% - Accent4 2 3 6 3 3 2" xfId="41883"/>
    <cellStyle name="40% - Accent4 2 3 6 3 4" xfId="27428"/>
    <cellStyle name="40% - Accent4 2 3 6 4" xfId="8379"/>
    <cellStyle name="40% - Accent4 2 3 6 4 2" xfId="30319"/>
    <cellStyle name="40% - Accent4 2 3 6 5" xfId="4298"/>
    <cellStyle name="40% - Accent4 2 3 6 5 2" xfId="26239"/>
    <cellStyle name="40% - Accent4 2 3 6 6" xfId="11270"/>
    <cellStyle name="40% - Accent4 2 3 6 6 2" xfId="33210"/>
    <cellStyle name="40% - Accent4 2 3 6 7" xfId="17053"/>
    <cellStyle name="40% - Accent4 2 3 6 7 2" xfId="38992"/>
    <cellStyle name="40% - Accent4 2 3 6 8" xfId="22835"/>
    <cellStyle name="40% - Accent4 2 3 7" xfId="2130"/>
    <cellStyle name="40% - Accent4 2 3 7 2" xfId="6725"/>
    <cellStyle name="40% - Accent4 2 3 7 2 2" xfId="15398"/>
    <cellStyle name="40% - Accent4 2 3 7 2 2 2" xfId="37338"/>
    <cellStyle name="40% - Accent4 2 3 7 2 3" xfId="21181"/>
    <cellStyle name="40% - Accent4 2 3 7 2 3 2" xfId="43120"/>
    <cellStyle name="40% - Accent4 2 3 7 2 4" xfId="28665"/>
    <cellStyle name="40% - Accent4 2 3 7 3" xfId="9616"/>
    <cellStyle name="40% - Accent4 2 3 7 3 2" xfId="31556"/>
    <cellStyle name="40% - Accent4 2 3 7 4" xfId="3833"/>
    <cellStyle name="40% - Accent4 2 3 7 4 2" xfId="25774"/>
    <cellStyle name="40% - Accent4 2 3 7 5" xfId="12507"/>
    <cellStyle name="40% - Accent4 2 3 7 5 2" xfId="34447"/>
    <cellStyle name="40% - Accent4 2 3 7 6" xfId="18290"/>
    <cellStyle name="40% - Accent4 2 3 7 6 2" xfId="40229"/>
    <cellStyle name="40% - Accent4 2 3 7 7" xfId="24072"/>
    <cellStyle name="40% - Accent4 2 3 8" xfId="1320"/>
    <cellStyle name="40% - Accent4 2 3 8 2" xfId="8806"/>
    <cellStyle name="40% - Accent4 2 3 8 2 2" xfId="14588"/>
    <cellStyle name="40% - Accent4 2 3 8 2 2 2" xfId="36528"/>
    <cellStyle name="40% - Accent4 2 3 8 2 3" xfId="20371"/>
    <cellStyle name="40% - Accent4 2 3 8 2 3 2" xfId="42310"/>
    <cellStyle name="40% - Accent4 2 3 8 2 4" xfId="30746"/>
    <cellStyle name="40% - Accent4 2 3 8 3" xfId="5915"/>
    <cellStyle name="40% - Accent4 2 3 8 3 2" xfId="27855"/>
    <cellStyle name="40% - Accent4 2 3 8 4" xfId="11697"/>
    <cellStyle name="40% - Accent4 2 3 8 4 2" xfId="33637"/>
    <cellStyle name="40% - Accent4 2 3 8 5" xfId="17480"/>
    <cellStyle name="40% - Accent4 2 3 8 5 2" xfId="39419"/>
    <cellStyle name="40% - Accent4 2 3 8 6" xfId="23262"/>
    <cellStyle name="40% - Accent4 2 3 9" xfId="5022"/>
    <cellStyle name="40% - Accent4 2 3 9 2" xfId="13696"/>
    <cellStyle name="40% - Accent4 2 3 9 2 2" xfId="35636"/>
    <cellStyle name="40% - Accent4 2 3 9 3" xfId="19479"/>
    <cellStyle name="40% - Accent4 2 3 9 3 2" xfId="41418"/>
    <cellStyle name="40% - Accent4 2 3 9 4" xfId="26963"/>
    <cellStyle name="40% - Accent4 2 4" xfId="403"/>
    <cellStyle name="40% - Accent4 2 4 10" xfId="10815"/>
    <cellStyle name="40% - Accent4 2 4 10 2" xfId="32755"/>
    <cellStyle name="40% - Accent4 2 4 11" xfId="16598"/>
    <cellStyle name="40% - Accent4 2 4 11 2" xfId="38537"/>
    <cellStyle name="40% - Accent4 2 4 12" xfId="22380"/>
    <cellStyle name="40% - Accent4 2 4 2" xfId="404"/>
    <cellStyle name="40% - Accent4 2 4 2 10" xfId="16599"/>
    <cellStyle name="40% - Accent4 2 4 2 10 2" xfId="38538"/>
    <cellStyle name="40% - Accent4 2 4 2 11" xfId="22381"/>
    <cellStyle name="40% - Accent4 2 4 2 2" xfId="405"/>
    <cellStyle name="40% - Accent4 2 4 2 2 2" xfId="2142"/>
    <cellStyle name="40% - Accent4 2 4 2 2 2 2" xfId="9628"/>
    <cellStyle name="40% - Accent4 2 4 2 2 2 2 2" xfId="15410"/>
    <cellStyle name="40% - Accent4 2 4 2 2 2 2 2 2" xfId="37350"/>
    <cellStyle name="40% - Accent4 2 4 2 2 2 2 3" xfId="21193"/>
    <cellStyle name="40% - Accent4 2 4 2 2 2 2 3 2" xfId="43132"/>
    <cellStyle name="40% - Accent4 2 4 2 2 2 2 4" xfId="31568"/>
    <cellStyle name="40% - Accent4 2 4 2 2 2 3" xfId="6737"/>
    <cellStyle name="40% - Accent4 2 4 2 2 2 3 2" xfId="28677"/>
    <cellStyle name="40% - Accent4 2 4 2 2 2 4" xfId="12519"/>
    <cellStyle name="40% - Accent4 2 4 2 2 2 4 2" xfId="34459"/>
    <cellStyle name="40% - Accent4 2 4 2 2 2 5" xfId="18302"/>
    <cellStyle name="40% - Accent4 2 4 2 2 2 5 2" xfId="40241"/>
    <cellStyle name="40% - Accent4 2 4 2 2 2 6" xfId="24084"/>
    <cellStyle name="40% - Accent4 2 4 2 2 3" xfId="5034"/>
    <cellStyle name="40% - Accent4 2 4 2 2 3 2" xfId="13708"/>
    <cellStyle name="40% - Accent4 2 4 2 2 3 2 2" xfId="35648"/>
    <cellStyle name="40% - Accent4 2 4 2 2 3 3" xfId="19491"/>
    <cellStyle name="40% - Accent4 2 4 2 2 3 3 2" xfId="41430"/>
    <cellStyle name="40% - Accent4 2 4 2 2 3 4" xfId="26975"/>
    <cellStyle name="40% - Accent4 2 4 2 2 4" xfId="7926"/>
    <cellStyle name="40% - Accent4 2 4 2 2 4 2" xfId="29866"/>
    <cellStyle name="40% - Accent4 2 4 2 2 5" xfId="3845"/>
    <cellStyle name="40% - Accent4 2 4 2 2 5 2" xfId="25786"/>
    <cellStyle name="40% - Accent4 2 4 2 2 6" xfId="10817"/>
    <cellStyle name="40% - Accent4 2 4 2 2 6 2" xfId="32757"/>
    <cellStyle name="40% - Accent4 2 4 2 2 7" xfId="16600"/>
    <cellStyle name="40% - Accent4 2 4 2 2 7 2" xfId="38539"/>
    <cellStyle name="40% - Accent4 2 4 2 2 8" xfId="22382"/>
    <cellStyle name="40% - Accent4 2 4 2 3" xfId="1073"/>
    <cellStyle name="40% - Accent4 2 4 2 3 2" xfId="2777"/>
    <cellStyle name="40% - Accent4 2 4 2 3 2 2" xfId="10263"/>
    <cellStyle name="40% - Accent4 2 4 2 3 2 2 2" xfId="16045"/>
    <cellStyle name="40% - Accent4 2 4 2 3 2 2 2 2" xfId="37985"/>
    <cellStyle name="40% - Accent4 2 4 2 3 2 2 3" xfId="21828"/>
    <cellStyle name="40% - Accent4 2 4 2 3 2 2 3 2" xfId="43767"/>
    <cellStyle name="40% - Accent4 2 4 2 3 2 2 4" xfId="32203"/>
    <cellStyle name="40% - Accent4 2 4 2 3 2 3" xfId="7372"/>
    <cellStyle name="40% - Accent4 2 4 2 3 2 3 2" xfId="29312"/>
    <cellStyle name="40% - Accent4 2 4 2 3 2 4" xfId="13154"/>
    <cellStyle name="40% - Accent4 2 4 2 3 2 4 2" xfId="35094"/>
    <cellStyle name="40% - Accent4 2 4 2 3 2 5" xfId="18937"/>
    <cellStyle name="40% - Accent4 2 4 2 3 2 5 2" xfId="40876"/>
    <cellStyle name="40% - Accent4 2 4 2 3 2 6" xfId="24719"/>
    <cellStyle name="40% - Accent4 2 4 2 3 3" xfId="5669"/>
    <cellStyle name="40% - Accent4 2 4 2 3 3 2" xfId="14343"/>
    <cellStyle name="40% - Accent4 2 4 2 3 3 2 2" xfId="36283"/>
    <cellStyle name="40% - Accent4 2 4 2 3 3 3" xfId="20126"/>
    <cellStyle name="40% - Accent4 2 4 2 3 3 3 2" xfId="42065"/>
    <cellStyle name="40% - Accent4 2 4 2 3 3 4" xfId="27610"/>
    <cellStyle name="40% - Accent4 2 4 2 3 4" xfId="8561"/>
    <cellStyle name="40% - Accent4 2 4 2 3 4 2" xfId="30501"/>
    <cellStyle name="40% - Accent4 2 4 2 3 5" xfId="4480"/>
    <cellStyle name="40% - Accent4 2 4 2 3 5 2" xfId="26421"/>
    <cellStyle name="40% - Accent4 2 4 2 3 6" xfId="11452"/>
    <cellStyle name="40% - Accent4 2 4 2 3 6 2" xfId="33392"/>
    <cellStyle name="40% - Accent4 2 4 2 3 7" xfId="17235"/>
    <cellStyle name="40% - Accent4 2 4 2 3 7 2" xfId="39174"/>
    <cellStyle name="40% - Accent4 2 4 2 3 8" xfId="23017"/>
    <cellStyle name="40% - Accent4 2 4 2 4" xfId="2141"/>
    <cellStyle name="40% - Accent4 2 4 2 4 2" xfId="6736"/>
    <cellStyle name="40% - Accent4 2 4 2 4 2 2" xfId="15409"/>
    <cellStyle name="40% - Accent4 2 4 2 4 2 2 2" xfId="37349"/>
    <cellStyle name="40% - Accent4 2 4 2 4 2 3" xfId="21192"/>
    <cellStyle name="40% - Accent4 2 4 2 4 2 3 2" xfId="43131"/>
    <cellStyle name="40% - Accent4 2 4 2 4 2 4" xfId="28676"/>
    <cellStyle name="40% - Accent4 2 4 2 4 3" xfId="9627"/>
    <cellStyle name="40% - Accent4 2 4 2 4 3 2" xfId="31567"/>
    <cellStyle name="40% - Accent4 2 4 2 4 4" xfId="3844"/>
    <cellStyle name="40% - Accent4 2 4 2 4 4 2" xfId="25785"/>
    <cellStyle name="40% - Accent4 2 4 2 4 5" xfId="12518"/>
    <cellStyle name="40% - Accent4 2 4 2 4 5 2" xfId="34458"/>
    <cellStyle name="40% - Accent4 2 4 2 4 6" xfId="18301"/>
    <cellStyle name="40% - Accent4 2 4 2 4 6 2" xfId="40240"/>
    <cellStyle name="40% - Accent4 2 4 2 4 7" xfId="24083"/>
    <cellStyle name="40% - Accent4 2 4 2 5" xfId="1556"/>
    <cellStyle name="40% - Accent4 2 4 2 5 2" xfId="9042"/>
    <cellStyle name="40% - Accent4 2 4 2 5 2 2" xfId="14824"/>
    <cellStyle name="40% - Accent4 2 4 2 5 2 2 2" xfId="36764"/>
    <cellStyle name="40% - Accent4 2 4 2 5 2 3" xfId="20607"/>
    <cellStyle name="40% - Accent4 2 4 2 5 2 3 2" xfId="42546"/>
    <cellStyle name="40% - Accent4 2 4 2 5 2 4" xfId="30982"/>
    <cellStyle name="40% - Accent4 2 4 2 5 3" xfId="6151"/>
    <cellStyle name="40% - Accent4 2 4 2 5 3 2" xfId="28091"/>
    <cellStyle name="40% - Accent4 2 4 2 5 4" xfId="11933"/>
    <cellStyle name="40% - Accent4 2 4 2 5 4 2" xfId="33873"/>
    <cellStyle name="40% - Accent4 2 4 2 5 5" xfId="17716"/>
    <cellStyle name="40% - Accent4 2 4 2 5 5 2" xfId="39655"/>
    <cellStyle name="40% - Accent4 2 4 2 5 6" xfId="23498"/>
    <cellStyle name="40% - Accent4 2 4 2 6" xfId="5033"/>
    <cellStyle name="40% - Accent4 2 4 2 6 2" xfId="13707"/>
    <cellStyle name="40% - Accent4 2 4 2 6 2 2" xfId="35647"/>
    <cellStyle name="40% - Accent4 2 4 2 6 3" xfId="19490"/>
    <cellStyle name="40% - Accent4 2 4 2 6 3 2" xfId="41429"/>
    <cellStyle name="40% - Accent4 2 4 2 6 4" xfId="26974"/>
    <cellStyle name="40% - Accent4 2 4 2 7" xfId="7925"/>
    <cellStyle name="40% - Accent4 2 4 2 7 2" xfId="29865"/>
    <cellStyle name="40% - Accent4 2 4 2 8" xfId="3259"/>
    <cellStyle name="40% - Accent4 2 4 2 8 2" xfId="25200"/>
    <cellStyle name="40% - Accent4 2 4 2 9" xfId="10816"/>
    <cellStyle name="40% - Accent4 2 4 2 9 2" xfId="32756"/>
    <cellStyle name="40% - Accent4 2 4 3" xfId="406"/>
    <cellStyle name="40% - Accent4 2 4 3 2" xfId="2143"/>
    <cellStyle name="40% - Accent4 2 4 3 2 2" xfId="6738"/>
    <cellStyle name="40% - Accent4 2 4 3 2 2 2" xfId="15411"/>
    <cellStyle name="40% - Accent4 2 4 3 2 2 2 2" xfId="37351"/>
    <cellStyle name="40% - Accent4 2 4 3 2 2 3" xfId="21194"/>
    <cellStyle name="40% - Accent4 2 4 3 2 2 3 2" xfId="43133"/>
    <cellStyle name="40% - Accent4 2 4 3 2 2 4" xfId="28678"/>
    <cellStyle name="40% - Accent4 2 4 3 2 3" xfId="9629"/>
    <cellStyle name="40% - Accent4 2 4 3 2 3 2" xfId="31569"/>
    <cellStyle name="40% - Accent4 2 4 3 2 4" xfId="3846"/>
    <cellStyle name="40% - Accent4 2 4 3 2 4 2" xfId="25787"/>
    <cellStyle name="40% - Accent4 2 4 3 2 5" xfId="12520"/>
    <cellStyle name="40% - Accent4 2 4 3 2 5 2" xfId="34460"/>
    <cellStyle name="40% - Accent4 2 4 3 2 6" xfId="18303"/>
    <cellStyle name="40% - Accent4 2 4 3 2 6 2" xfId="40242"/>
    <cellStyle name="40% - Accent4 2 4 3 2 7" xfId="24085"/>
    <cellStyle name="40% - Accent4 2 4 3 3" xfId="1555"/>
    <cellStyle name="40% - Accent4 2 4 3 3 2" xfId="9041"/>
    <cellStyle name="40% - Accent4 2 4 3 3 2 2" xfId="14823"/>
    <cellStyle name="40% - Accent4 2 4 3 3 2 2 2" xfId="36763"/>
    <cellStyle name="40% - Accent4 2 4 3 3 2 3" xfId="20606"/>
    <cellStyle name="40% - Accent4 2 4 3 3 2 3 2" xfId="42545"/>
    <cellStyle name="40% - Accent4 2 4 3 3 2 4" xfId="30981"/>
    <cellStyle name="40% - Accent4 2 4 3 3 3" xfId="6150"/>
    <cellStyle name="40% - Accent4 2 4 3 3 3 2" xfId="28090"/>
    <cellStyle name="40% - Accent4 2 4 3 3 4" xfId="11932"/>
    <cellStyle name="40% - Accent4 2 4 3 3 4 2" xfId="33872"/>
    <cellStyle name="40% - Accent4 2 4 3 3 5" xfId="17715"/>
    <cellStyle name="40% - Accent4 2 4 3 3 5 2" xfId="39654"/>
    <cellStyle name="40% - Accent4 2 4 3 3 6" xfId="23497"/>
    <cellStyle name="40% - Accent4 2 4 3 4" xfId="5035"/>
    <cellStyle name="40% - Accent4 2 4 3 4 2" xfId="13709"/>
    <cellStyle name="40% - Accent4 2 4 3 4 2 2" xfId="35649"/>
    <cellStyle name="40% - Accent4 2 4 3 4 3" xfId="19492"/>
    <cellStyle name="40% - Accent4 2 4 3 4 3 2" xfId="41431"/>
    <cellStyle name="40% - Accent4 2 4 3 4 4" xfId="26976"/>
    <cellStyle name="40% - Accent4 2 4 3 5" xfId="7927"/>
    <cellStyle name="40% - Accent4 2 4 3 5 2" xfId="29867"/>
    <cellStyle name="40% - Accent4 2 4 3 6" xfId="3258"/>
    <cellStyle name="40% - Accent4 2 4 3 6 2" xfId="25199"/>
    <cellStyle name="40% - Accent4 2 4 3 7" xfId="10818"/>
    <cellStyle name="40% - Accent4 2 4 3 7 2" xfId="32758"/>
    <cellStyle name="40% - Accent4 2 4 3 8" xfId="16601"/>
    <cellStyle name="40% - Accent4 2 4 3 8 2" xfId="38540"/>
    <cellStyle name="40% - Accent4 2 4 3 9" xfId="22383"/>
    <cellStyle name="40% - Accent4 2 4 4" xfId="1072"/>
    <cellStyle name="40% - Accent4 2 4 4 2" xfId="2776"/>
    <cellStyle name="40% - Accent4 2 4 4 2 2" xfId="10262"/>
    <cellStyle name="40% - Accent4 2 4 4 2 2 2" xfId="16044"/>
    <cellStyle name="40% - Accent4 2 4 4 2 2 2 2" xfId="37984"/>
    <cellStyle name="40% - Accent4 2 4 4 2 2 3" xfId="21827"/>
    <cellStyle name="40% - Accent4 2 4 4 2 2 3 2" xfId="43766"/>
    <cellStyle name="40% - Accent4 2 4 4 2 2 4" xfId="32202"/>
    <cellStyle name="40% - Accent4 2 4 4 2 3" xfId="7371"/>
    <cellStyle name="40% - Accent4 2 4 4 2 3 2" xfId="29311"/>
    <cellStyle name="40% - Accent4 2 4 4 2 4" xfId="13153"/>
    <cellStyle name="40% - Accent4 2 4 4 2 4 2" xfId="35093"/>
    <cellStyle name="40% - Accent4 2 4 4 2 5" xfId="18936"/>
    <cellStyle name="40% - Accent4 2 4 4 2 5 2" xfId="40875"/>
    <cellStyle name="40% - Accent4 2 4 4 2 6" xfId="24718"/>
    <cellStyle name="40% - Accent4 2 4 4 3" xfId="5668"/>
    <cellStyle name="40% - Accent4 2 4 4 3 2" xfId="14342"/>
    <cellStyle name="40% - Accent4 2 4 4 3 2 2" xfId="36282"/>
    <cellStyle name="40% - Accent4 2 4 4 3 3" xfId="20125"/>
    <cellStyle name="40% - Accent4 2 4 4 3 3 2" xfId="42064"/>
    <cellStyle name="40% - Accent4 2 4 4 3 4" xfId="27609"/>
    <cellStyle name="40% - Accent4 2 4 4 4" xfId="8560"/>
    <cellStyle name="40% - Accent4 2 4 4 4 2" xfId="30500"/>
    <cellStyle name="40% - Accent4 2 4 4 5" xfId="4479"/>
    <cellStyle name="40% - Accent4 2 4 4 5 2" xfId="26420"/>
    <cellStyle name="40% - Accent4 2 4 4 6" xfId="11451"/>
    <cellStyle name="40% - Accent4 2 4 4 6 2" xfId="33391"/>
    <cellStyle name="40% - Accent4 2 4 4 7" xfId="17234"/>
    <cellStyle name="40% - Accent4 2 4 4 7 2" xfId="39173"/>
    <cellStyle name="40% - Accent4 2 4 4 8" xfId="23016"/>
    <cellStyle name="40% - Accent4 2 4 5" xfId="2140"/>
    <cellStyle name="40% - Accent4 2 4 5 2" xfId="6735"/>
    <cellStyle name="40% - Accent4 2 4 5 2 2" xfId="15408"/>
    <cellStyle name="40% - Accent4 2 4 5 2 2 2" xfId="37348"/>
    <cellStyle name="40% - Accent4 2 4 5 2 3" xfId="21191"/>
    <cellStyle name="40% - Accent4 2 4 5 2 3 2" xfId="43130"/>
    <cellStyle name="40% - Accent4 2 4 5 2 4" xfId="28675"/>
    <cellStyle name="40% - Accent4 2 4 5 3" xfId="9626"/>
    <cellStyle name="40% - Accent4 2 4 5 3 2" xfId="31566"/>
    <cellStyle name="40% - Accent4 2 4 5 4" xfId="3843"/>
    <cellStyle name="40% - Accent4 2 4 5 4 2" xfId="25784"/>
    <cellStyle name="40% - Accent4 2 4 5 5" xfId="12517"/>
    <cellStyle name="40% - Accent4 2 4 5 5 2" xfId="34457"/>
    <cellStyle name="40% - Accent4 2 4 5 6" xfId="18300"/>
    <cellStyle name="40% - Accent4 2 4 5 6 2" xfId="40239"/>
    <cellStyle name="40% - Accent4 2 4 5 7" xfId="24082"/>
    <cellStyle name="40% - Accent4 2 4 6" xfId="1317"/>
    <cellStyle name="40% - Accent4 2 4 6 2" xfId="8803"/>
    <cellStyle name="40% - Accent4 2 4 6 2 2" xfId="14585"/>
    <cellStyle name="40% - Accent4 2 4 6 2 2 2" xfId="36525"/>
    <cellStyle name="40% - Accent4 2 4 6 2 3" xfId="20368"/>
    <cellStyle name="40% - Accent4 2 4 6 2 3 2" xfId="42307"/>
    <cellStyle name="40% - Accent4 2 4 6 2 4" xfId="30743"/>
    <cellStyle name="40% - Accent4 2 4 6 3" xfId="5912"/>
    <cellStyle name="40% - Accent4 2 4 6 3 2" xfId="27852"/>
    <cellStyle name="40% - Accent4 2 4 6 4" xfId="11694"/>
    <cellStyle name="40% - Accent4 2 4 6 4 2" xfId="33634"/>
    <cellStyle name="40% - Accent4 2 4 6 5" xfId="17477"/>
    <cellStyle name="40% - Accent4 2 4 6 5 2" xfId="39416"/>
    <cellStyle name="40% - Accent4 2 4 6 6" xfId="23259"/>
    <cellStyle name="40% - Accent4 2 4 7" xfId="5032"/>
    <cellStyle name="40% - Accent4 2 4 7 2" xfId="13706"/>
    <cellStyle name="40% - Accent4 2 4 7 2 2" xfId="35646"/>
    <cellStyle name="40% - Accent4 2 4 7 3" xfId="19489"/>
    <cellStyle name="40% - Accent4 2 4 7 3 2" xfId="41428"/>
    <cellStyle name="40% - Accent4 2 4 7 4" xfId="26973"/>
    <cellStyle name="40% - Accent4 2 4 8" xfId="7924"/>
    <cellStyle name="40% - Accent4 2 4 8 2" xfId="29864"/>
    <cellStyle name="40% - Accent4 2 4 9" xfId="3020"/>
    <cellStyle name="40% - Accent4 2 4 9 2" xfId="24961"/>
    <cellStyle name="40% - Accent4 2 5" xfId="407"/>
    <cellStyle name="40% - Accent4 2 5 10" xfId="16602"/>
    <cellStyle name="40% - Accent4 2 5 10 2" xfId="38541"/>
    <cellStyle name="40% - Accent4 2 5 11" xfId="22384"/>
    <cellStyle name="40% - Accent4 2 5 2" xfId="408"/>
    <cellStyle name="40% - Accent4 2 5 2 2" xfId="2145"/>
    <cellStyle name="40% - Accent4 2 5 2 2 2" xfId="9631"/>
    <cellStyle name="40% - Accent4 2 5 2 2 2 2" xfId="15413"/>
    <cellStyle name="40% - Accent4 2 5 2 2 2 2 2" xfId="37353"/>
    <cellStyle name="40% - Accent4 2 5 2 2 2 3" xfId="21196"/>
    <cellStyle name="40% - Accent4 2 5 2 2 2 3 2" xfId="43135"/>
    <cellStyle name="40% - Accent4 2 5 2 2 2 4" xfId="31571"/>
    <cellStyle name="40% - Accent4 2 5 2 2 3" xfId="6740"/>
    <cellStyle name="40% - Accent4 2 5 2 2 3 2" xfId="28680"/>
    <cellStyle name="40% - Accent4 2 5 2 2 4" xfId="12522"/>
    <cellStyle name="40% - Accent4 2 5 2 2 4 2" xfId="34462"/>
    <cellStyle name="40% - Accent4 2 5 2 2 5" xfId="18305"/>
    <cellStyle name="40% - Accent4 2 5 2 2 5 2" xfId="40244"/>
    <cellStyle name="40% - Accent4 2 5 2 2 6" xfId="24087"/>
    <cellStyle name="40% - Accent4 2 5 2 3" xfId="5037"/>
    <cellStyle name="40% - Accent4 2 5 2 3 2" xfId="13711"/>
    <cellStyle name="40% - Accent4 2 5 2 3 2 2" xfId="35651"/>
    <cellStyle name="40% - Accent4 2 5 2 3 3" xfId="19494"/>
    <cellStyle name="40% - Accent4 2 5 2 3 3 2" xfId="41433"/>
    <cellStyle name="40% - Accent4 2 5 2 3 4" xfId="26978"/>
    <cellStyle name="40% - Accent4 2 5 2 4" xfId="7929"/>
    <cellStyle name="40% - Accent4 2 5 2 4 2" xfId="29869"/>
    <cellStyle name="40% - Accent4 2 5 2 5" xfId="3848"/>
    <cellStyle name="40% - Accent4 2 5 2 5 2" xfId="25789"/>
    <cellStyle name="40% - Accent4 2 5 2 6" xfId="10820"/>
    <cellStyle name="40% - Accent4 2 5 2 6 2" xfId="32760"/>
    <cellStyle name="40% - Accent4 2 5 2 7" xfId="16603"/>
    <cellStyle name="40% - Accent4 2 5 2 7 2" xfId="38542"/>
    <cellStyle name="40% - Accent4 2 5 2 8" xfId="22385"/>
    <cellStyle name="40% - Accent4 2 5 3" xfId="1074"/>
    <cellStyle name="40% - Accent4 2 5 3 2" xfId="2778"/>
    <cellStyle name="40% - Accent4 2 5 3 2 2" xfId="10264"/>
    <cellStyle name="40% - Accent4 2 5 3 2 2 2" xfId="16046"/>
    <cellStyle name="40% - Accent4 2 5 3 2 2 2 2" xfId="37986"/>
    <cellStyle name="40% - Accent4 2 5 3 2 2 3" xfId="21829"/>
    <cellStyle name="40% - Accent4 2 5 3 2 2 3 2" xfId="43768"/>
    <cellStyle name="40% - Accent4 2 5 3 2 2 4" xfId="32204"/>
    <cellStyle name="40% - Accent4 2 5 3 2 3" xfId="7373"/>
    <cellStyle name="40% - Accent4 2 5 3 2 3 2" xfId="29313"/>
    <cellStyle name="40% - Accent4 2 5 3 2 4" xfId="13155"/>
    <cellStyle name="40% - Accent4 2 5 3 2 4 2" xfId="35095"/>
    <cellStyle name="40% - Accent4 2 5 3 2 5" xfId="18938"/>
    <cellStyle name="40% - Accent4 2 5 3 2 5 2" xfId="40877"/>
    <cellStyle name="40% - Accent4 2 5 3 2 6" xfId="24720"/>
    <cellStyle name="40% - Accent4 2 5 3 3" xfId="5670"/>
    <cellStyle name="40% - Accent4 2 5 3 3 2" xfId="14344"/>
    <cellStyle name="40% - Accent4 2 5 3 3 2 2" xfId="36284"/>
    <cellStyle name="40% - Accent4 2 5 3 3 3" xfId="20127"/>
    <cellStyle name="40% - Accent4 2 5 3 3 3 2" xfId="42066"/>
    <cellStyle name="40% - Accent4 2 5 3 3 4" xfId="27611"/>
    <cellStyle name="40% - Accent4 2 5 3 4" xfId="8562"/>
    <cellStyle name="40% - Accent4 2 5 3 4 2" xfId="30502"/>
    <cellStyle name="40% - Accent4 2 5 3 5" xfId="4481"/>
    <cellStyle name="40% - Accent4 2 5 3 5 2" xfId="26422"/>
    <cellStyle name="40% - Accent4 2 5 3 6" xfId="11453"/>
    <cellStyle name="40% - Accent4 2 5 3 6 2" xfId="33393"/>
    <cellStyle name="40% - Accent4 2 5 3 7" xfId="17236"/>
    <cellStyle name="40% - Accent4 2 5 3 7 2" xfId="39175"/>
    <cellStyle name="40% - Accent4 2 5 3 8" xfId="23018"/>
    <cellStyle name="40% - Accent4 2 5 4" xfId="2144"/>
    <cellStyle name="40% - Accent4 2 5 4 2" xfId="6739"/>
    <cellStyle name="40% - Accent4 2 5 4 2 2" xfId="15412"/>
    <cellStyle name="40% - Accent4 2 5 4 2 2 2" xfId="37352"/>
    <cellStyle name="40% - Accent4 2 5 4 2 3" xfId="21195"/>
    <cellStyle name="40% - Accent4 2 5 4 2 3 2" xfId="43134"/>
    <cellStyle name="40% - Accent4 2 5 4 2 4" xfId="28679"/>
    <cellStyle name="40% - Accent4 2 5 4 3" xfId="9630"/>
    <cellStyle name="40% - Accent4 2 5 4 3 2" xfId="31570"/>
    <cellStyle name="40% - Accent4 2 5 4 4" xfId="3847"/>
    <cellStyle name="40% - Accent4 2 5 4 4 2" xfId="25788"/>
    <cellStyle name="40% - Accent4 2 5 4 5" xfId="12521"/>
    <cellStyle name="40% - Accent4 2 5 4 5 2" xfId="34461"/>
    <cellStyle name="40% - Accent4 2 5 4 6" xfId="18304"/>
    <cellStyle name="40% - Accent4 2 5 4 6 2" xfId="40243"/>
    <cellStyle name="40% - Accent4 2 5 4 7" xfId="24086"/>
    <cellStyle name="40% - Accent4 2 5 5" xfId="1557"/>
    <cellStyle name="40% - Accent4 2 5 5 2" xfId="9043"/>
    <cellStyle name="40% - Accent4 2 5 5 2 2" xfId="14825"/>
    <cellStyle name="40% - Accent4 2 5 5 2 2 2" xfId="36765"/>
    <cellStyle name="40% - Accent4 2 5 5 2 3" xfId="20608"/>
    <cellStyle name="40% - Accent4 2 5 5 2 3 2" xfId="42547"/>
    <cellStyle name="40% - Accent4 2 5 5 2 4" xfId="30983"/>
    <cellStyle name="40% - Accent4 2 5 5 3" xfId="6152"/>
    <cellStyle name="40% - Accent4 2 5 5 3 2" xfId="28092"/>
    <cellStyle name="40% - Accent4 2 5 5 4" xfId="11934"/>
    <cellStyle name="40% - Accent4 2 5 5 4 2" xfId="33874"/>
    <cellStyle name="40% - Accent4 2 5 5 5" xfId="17717"/>
    <cellStyle name="40% - Accent4 2 5 5 5 2" xfId="39656"/>
    <cellStyle name="40% - Accent4 2 5 5 6" xfId="23499"/>
    <cellStyle name="40% - Accent4 2 5 6" xfId="5036"/>
    <cellStyle name="40% - Accent4 2 5 6 2" xfId="13710"/>
    <cellStyle name="40% - Accent4 2 5 6 2 2" xfId="35650"/>
    <cellStyle name="40% - Accent4 2 5 6 3" xfId="19493"/>
    <cellStyle name="40% - Accent4 2 5 6 3 2" xfId="41432"/>
    <cellStyle name="40% - Accent4 2 5 6 4" xfId="26977"/>
    <cellStyle name="40% - Accent4 2 5 7" xfId="7928"/>
    <cellStyle name="40% - Accent4 2 5 7 2" xfId="29868"/>
    <cellStyle name="40% - Accent4 2 5 8" xfId="3260"/>
    <cellStyle name="40% - Accent4 2 5 8 2" xfId="25201"/>
    <cellStyle name="40% - Accent4 2 5 9" xfId="10819"/>
    <cellStyle name="40% - Accent4 2 5 9 2" xfId="32759"/>
    <cellStyle name="40% - Accent4 2 6" xfId="409"/>
    <cellStyle name="40% - Accent4 2 6 10" xfId="16604"/>
    <cellStyle name="40% - Accent4 2 6 10 2" xfId="38543"/>
    <cellStyle name="40% - Accent4 2 6 11" xfId="22386"/>
    <cellStyle name="40% - Accent4 2 6 2" xfId="410"/>
    <cellStyle name="40% - Accent4 2 6 2 2" xfId="2147"/>
    <cellStyle name="40% - Accent4 2 6 2 2 2" xfId="9633"/>
    <cellStyle name="40% - Accent4 2 6 2 2 2 2" xfId="15415"/>
    <cellStyle name="40% - Accent4 2 6 2 2 2 2 2" xfId="37355"/>
    <cellStyle name="40% - Accent4 2 6 2 2 2 3" xfId="21198"/>
    <cellStyle name="40% - Accent4 2 6 2 2 2 3 2" xfId="43137"/>
    <cellStyle name="40% - Accent4 2 6 2 2 2 4" xfId="31573"/>
    <cellStyle name="40% - Accent4 2 6 2 2 3" xfId="6742"/>
    <cellStyle name="40% - Accent4 2 6 2 2 3 2" xfId="28682"/>
    <cellStyle name="40% - Accent4 2 6 2 2 4" xfId="12524"/>
    <cellStyle name="40% - Accent4 2 6 2 2 4 2" xfId="34464"/>
    <cellStyle name="40% - Accent4 2 6 2 2 5" xfId="18307"/>
    <cellStyle name="40% - Accent4 2 6 2 2 5 2" xfId="40246"/>
    <cellStyle name="40% - Accent4 2 6 2 2 6" xfId="24089"/>
    <cellStyle name="40% - Accent4 2 6 2 3" xfId="5039"/>
    <cellStyle name="40% - Accent4 2 6 2 3 2" xfId="13713"/>
    <cellStyle name="40% - Accent4 2 6 2 3 2 2" xfId="35653"/>
    <cellStyle name="40% - Accent4 2 6 2 3 3" xfId="19496"/>
    <cellStyle name="40% - Accent4 2 6 2 3 3 2" xfId="41435"/>
    <cellStyle name="40% - Accent4 2 6 2 3 4" xfId="26980"/>
    <cellStyle name="40% - Accent4 2 6 2 4" xfId="7931"/>
    <cellStyle name="40% - Accent4 2 6 2 4 2" xfId="29871"/>
    <cellStyle name="40% - Accent4 2 6 2 5" xfId="3850"/>
    <cellStyle name="40% - Accent4 2 6 2 5 2" xfId="25791"/>
    <cellStyle name="40% - Accent4 2 6 2 6" xfId="10822"/>
    <cellStyle name="40% - Accent4 2 6 2 6 2" xfId="32762"/>
    <cellStyle name="40% - Accent4 2 6 2 7" xfId="16605"/>
    <cellStyle name="40% - Accent4 2 6 2 7 2" xfId="38544"/>
    <cellStyle name="40% - Accent4 2 6 2 8" xfId="22387"/>
    <cellStyle name="40% - Accent4 2 6 3" xfId="1075"/>
    <cellStyle name="40% - Accent4 2 6 3 2" xfId="2779"/>
    <cellStyle name="40% - Accent4 2 6 3 2 2" xfId="10265"/>
    <cellStyle name="40% - Accent4 2 6 3 2 2 2" xfId="16047"/>
    <cellStyle name="40% - Accent4 2 6 3 2 2 2 2" xfId="37987"/>
    <cellStyle name="40% - Accent4 2 6 3 2 2 3" xfId="21830"/>
    <cellStyle name="40% - Accent4 2 6 3 2 2 3 2" xfId="43769"/>
    <cellStyle name="40% - Accent4 2 6 3 2 2 4" xfId="32205"/>
    <cellStyle name="40% - Accent4 2 6 3 2 3" xfId="7374"/>
    <cellStyle name="40% - Accent4 2 6 3 2 3 2" xfId="29314"/>
    <cellStyle name="40% - Accent4 2 6 3 2 4" xfId="13156"/>
    <cellStyle name="40% - Accent4 2 6 3 2 4 2" xfId="35096"/>
    <cellStyle name="40% - Accent4 2 6 3 2 5" xfId="18939"/>
    <cellStyle name="40% - Accent4 2 6 3 2 5 2" xfId="40878"/>
    <cellStyle name="40% - Accent4 2 6 3 2 6" xfId="24721"/>
    <cellStyle name="40% - Accent4 2 6 3 3" xfId="5671"/>
    <cellStyle name="40% - Accent4 2 6 3 3 2" xfId="14345"/>
    <cellStyle name="40% - Accent4 2 6 3 3 2 2" xfId="36285"/>
    <cellStyle name="40% - Accent4 2 6 3 3 3" xfId="20128"/>
    <cellStyle name="40% - Accent4 2 6 3 3 3 2" xfId="42067"/>
    <cellStyle name="40% - Accent4 2 6 3 3 4" xfId="27612"/>
    <cellStyle name="40% - Accent4 2 6 3 4" xfId="8563"/>
    <cellStyle name="40% - Accent4 2 6 3 4 2" xfId="30503"/>
    <cellStyle name="40% - Accent4 2 6 3 5" xfId="4482"/>
    <cellStyle name="40% - Accent4 2 6 3 5 2" xfId="26423"/>
    <cellStyle name="40% - Accent4 2 6 3 6" xfId="11454"/>
    <cellStyle name="40% - Accent4 2 6 3 6 2" xfId="33394"/>
    <cellStyle name="40% - Accent4 2 6 3 7" xfId="17237"/>
    <cellStyle name="40% - Accent4 2 6 3 7 2" xfId="39176"/>
    <cellStyle name="40% - Accent4 2 6 3 8" xfId="23019"/>
    <cellStyle name="40% - Accent4 2 6 4" xfId="2146"/>
    <cellStyle name="40% - Accent4 2 6 4 2" xfId="6741"/>
    <cellStyle name="40% - Accent4 2 6 4 2 2" xfId="15414"/>
    <cellStyle name="40% - Accent4 2 6 4 2 2 2" xfId="37354"/>
    <cellStyle name="40% - Accent4 2 6 4 2 3" xfId="21197"/>
    <cellStyle name="40% - Accent4 2 6 4 2 3 2" xfId="43136"/>
    <cellStyle name="40% - Accent4 2 6 4 2 4" xfId="28681"/>
    <cellStyle name="40% - Accent4 2 6 4 3" xfId="9632"/>
    <cellStyle name="40% - Accent4 2 6 4 3 2" xfId="31572"/>
    <cellStyle name="40% - Accent4 2 6 4 4" xfId="3849"/>
    <cellStyle name="40% - Accent4 2 6 4 4 2" xfId="25790"/>
    <cellStyle name="40% - Accent4 2 6 4 5" xfId="12523"/>
    <cellStyle name="40% - Accent4 2 6 4 5 2" xfId="34463"/>
    <cellStyle name="40% - Accent4 2 6 4 6" xfId="18306"/>
    <cellStyle name="40% - Accent4 2 6 4 6 2" xfId="40245"/>
    <cellStyle name="40% - Accent4 2 6 4 7" xfId="24088"/>
    <cellStyle name="40% - Accent4 2 6 5" xfId="1558"/>
    <cellStyle name="40% - Accent4 2 6 5 2" xfId="9044"/>
    <cellStyle name="40% - Accent4 2 6 5 2 2" xfId="14826"/>
    <cellStyle name="40% - Accent4 2 6 5 2 2 2" xfId="36766"/>
    <cellStyle name="40% - Accent4 2 6 5 2 3" xfId="20609"/>
    <cellStyle name="40% - Accent4 2 6 5 2 3 2" xfId="42548"/>
    <cellStyle name="40% - Accent4 2 6 5 2 4" xfId="30984"/>
    <cellStyle name="40% - Accent4 2 6 5 3" xfId="6153"/>
    <cellStyle name="40% - Accent4 2 6 5 3 2" xfId="28093"/>
    <cellStyle name="40% - Accent4 2 6 5 4" xfId="11935"/>
    <cellStyle name="40% - Accent4 2 6 5 4 2" xfId="33875"/>
    <cellStyle name="40% - Accent4 2 6 5 5" xfId="17718"/>
    <cellStyle name="40% - Accent4 2 6 5 5 2" xfId="39657"/>
    <cellStyle name="40% - Accent4 2 6 5 6" xfId="23500"/>
    <cellStyle name="40% - Accent4 2 6 6" xfId="5038"/>
    <cellStyle name="40% - Accent4 2 6 6 2" xfId="13712"/>
    <cellStyle name="40% - Accent4 2 6 6 2 2" xfId="35652"/>
    <cellStyle name="40% - Accent4 2 6 6 3" xfId="19495"/>
    <cellStyle name="40% - Accent4 2 6 6 3 2" xfId="41434"/>
    <cellStyle name="40% - Accent4 2 6 6 4" xfId="26979"/>
    <cellStyle name="40% - Accent4 2 6 7" xfId="7930"/>
    <cellStyle name="40% - Accent4 2 6 7 2" xfId="29870"/>
    <cellStyle name="40% - Accent4 2 6 8" xfId="3261"/>
    <cellStyle name="40% - Accent4 2 6 8 2" xfId="25202"/>
    <cellStyle name="40% - Accent4 2 6 9" xfId="10821"/>
    <cellStyle name="40% - Accent4 2 6 9 2" xfId="32761"/>
    <cellStyle name="40% - Accent4 2 7" xfId="411"/>
    <cellStyle name="40% - Accent4 2 7 2" xfId="2148"/>
    <cellStyle name="40% - Accent4 2 7 2 2" xfId="6743"/>
    <cellStyle name="40% - Accent4 2 7 2 2 2" xfId="15416"/>
    <cellStyle name="40% - Accent4 2 7 2 2 2 2" xfId="37356"/>
    <cellStyle name="40% - Accent4 2 7 2 2 3" xfId="21199"/>
    <cellStyle name="40% - Accent4 2 7 2 2 3 2" xfId="43138"/>
    <cellStyle name="40% - Accent4 2 7 2 2 4" xfId="28683"/>
    <cellStyle name="40% - Accent4 2 7 2 3" xfId="9634"/>
    <cellStyle name="40% - Accent4 2 7 2 3 2" xfId="31574"/>
    <cellStyle name="40% - Accent4 2 7 2 4" xfId="3851"/>
    <cellStyle name="40% - Accent4 2 7 2 4 2" xfId="25792"/>
    <cellStyle name="40% - Accent4 2 7 2 5" xfId="12525"/>
    <cellStyle name="40% - Accent4 2 7 2 5 2" xfId="34465"/>
    <cellStyle name="40% - Accent4 2 7 2 6" xfId="18308"/>
    <cellStyle name="40% - Accent4 2 7 2 6 2" xfId="40247"/>
    <cellStyle name="40% - Accent4 2 7 2 7" xfId="24090"/>
    <cellStyle name="40% - Accent4 2 7 3" xfId="1539"/>
    <cellStyle name="40% - Accent4 2 7 3 2" xfId="9025"/>
    <cellStyle name="40% - Accent4 2 7 3 2 2" xfId="14807"/>
    <cellStyle name="40% - Accent4 2 7 3 2 2 2" xfId="36747"/>
    <cellStyle name="40% - Accent4 2 7 3 2 3" xfId="20590"/>
    <cellStyle name="40% - Accent4 2 7 3 2 3 2" xfId="42529"/>
    <cellStyle name="40% - Accent4 2 7 3 2 4" xfId="30965"/>
    <cellStyle name="40% - Accent4 2 7 3 3" xfId="6134"/>
    <cellStyle name="40% - Accent4 2 7 3 3 2" xfId="28074"/>
    <cellStyle name="40% - Accent4 2 7 3 4" xfId="11916"/>
    <cellStyle name="40% - Accent4 2 7 3 4 2" xfId="33856"/>
    <cellStyle name="40% - Accent4 2 7 3 5" xfId="17699"/>
    <cellStyle name="40% - Accent4 2 7 3 5 2" xfId="39638"/>
    <cellStyle name="40% - Accent4 2 7 3 6" xfId="23481"/>
    <cellStyle name="40% - Accent4 2 7 4" xfId="5040"/>
    <cellStyle name="40% - Accent4 2 7 4 2" xfId="13714"/>
    <cellStyle name="40% - Accent4 2 7 4 2 2" xfId="35654"/>
    <cellStyle name="40% - Accent4 2 7 4 3" xfId="19497"/>
    <cellStyle name="40% - Accent4 2 7 4 3 2" xfId="41436"/>
    <cellStyle name="40% - Accent4 2 7 4 4" xfId="26981"/>
    <cellStyle name="40% - Accent4 2 7 5" xfId="7932"/>
    <cellStyle name="40% - Accent4 2 7 5 2" xfId="29872"/>
    <cellStyle name="40% - Accent4 2 7 6" xfId="3242"/>
    <cellStyle name="40% - Accent4 2 7 6 2" xfId="25183"/>
    <cellStyle name="40% - Accent4 2 7 7" xfId="10823"/>
    <cellStyle name="40% - Accent4 2 7 7 2" xfId="32763"/>
    <cellStyle name="40% - Accent4 2 7 8" xfId="16606"/>
    <cellStyle name="40% - Accent4 2 7 8 2" xfId="38545"/>
    <cellStyle name="40% - Accent4 2 7 9" xfId="22388"/>
    <cellStyle name="40% - Accent4 2 8" xfId="851"/>
    <cellStyle name="40% - Accent4 2 8 2" xfId="2557"/>
    <cellStyle name="40% - Accent4 2 8 2 2" xfId="10043"/>
    <cellStyle name="40% - Accent4 2 8 2 2 2" xfId="15825"/>
    <cellStyle name="40% - Accent4 2 8 2 2 2 2" xfId="37765"/>
    <cellStyle name="40% - Accent4 2 8 2 2 3" xfId="21608"/>
    <cellStyle name="40% - Accent4 2 8 2 2 3 2" xfId="43547"/>
    <cellStyle name="40% - Accent4 2 8 2 2 4" xfId="31983"/>
    <cellStyle name="40% - Accent4 2 8 2 3" xfId="7152"/>
    <cellStyle name="40% - Accent4 2 8 2 3 2" xfId="29092"/>
    <cellStyle name="40% - Accent4 2 8 2 4" xfId="12934"/>
    <cellStyle name="40% - Accent4 2 8 2 4 2" xfId="34874"/>
    <cellStyle name="40% - Accent4 2 8 2 5" xfId="18717"/>
    <cellStyle name="40% - Accent4 2 8 2 5 2" xfId="40656"/>
    <cellStyle name="40% - Accent4 2 8 2 6" xfId="24499"/>
    <cellStyle name="40% - Accent4 2 8 3" xfId="5449"/>
    <cellStyle name="40% - Accent4 2 8 3 2" xfId="14123"/>
    <cellStyle name="40% - Accent4 2 8 3 2 2" xfId="36063"/>
    <cellStyle name="40% - Accent4 2 8 3 3" xfId="19906"/>
    <cellStyle name="40% - Accent4 2 8 3 3 2" xfId="41845"/>
    <cellStyle name="40% - Accent4 2 8 3 4" xfId="27390"/>
    <cellStyle name="40% - Accent4 2 8 4" xfId="8341"/>
    <cellStyle name="40% - Accent4 2 8 4 2" xfId="30281"/>
    <cellStyle name="40% - Accent4 2 8 5" xfId="4260"/>
    <cellStyle name="40% - Accent4 2 8 5 2" xfId="26201"/>
    <cellStyle name="40% - Accent4 2 8 6" xfId="11232"/>
    <cellStyle name="40% - Accent4 2 8 6 2" xfId="33172"/>
    <cellStyle name="40% - Accent4 2 8 7" xfId="17015"/>
    <cellStyle name="40% - Accent4 2 8 7 2" xfId="38954"/>
    <cellStyle name="40% - Accent4 2 8 8" xfId="22797"/>
    <cellStyle name="40% - Accent4 2 9" xfId="2109"/>
    <cellStyle name="40% - Accent4 2 9 2" xfId="6704"/>
    <cellStyle name="40% - Accent4 2 9 2 2" xfId="15377"/>
    <cellStyle name="40% - Accent4 2 9 2 2 2" xfId="37317"/>
    <cellStyle name="40% - Accent4 2 9 2 3" xfId="21160"/>
    <cellStyle name="40% - Accent4 2 9 2 3 2" xfId="43099"/>
    <cellStyle name="40% - Accent4 2 9 2 4" xfId="28644"/>
    <cellStyle name="40% - Accent4 2 9 3" xfId="9595"/>
    <cellStyle name="40% - Accent4 2 9 3 2" xfId="31535"/>
    <cellStyle name="40% - Accent4 2 9 4" xfId="3812"/>
    <cellStyle name="40% - Accent4 2 9 4 2" xfId="25753"/>
    <cellStyle name="40% - Accent4 2 9 5" xfId="12486"/>
    <cellStyle name="40% - Accent4 2 9 5 2" xfId="34426"/>
    <cellStyle name="40% - Accent4 2 9 6" xfId="18269"/>
    <cellStyle name="40% - Accent4 2 9 6 2" xfId="40208"/>
    <cellStyle name="40% - Accent4 2 9 7" xfId="24051"/>
    <cellStyle name="40% - Accent4 3" xfId="1268"/>
    <cellStyle name="40% - Accent4 3 2" xfId="5864"/>
    <cellStyle name="40% - Accent4 3 2 2" xfId="14537"/>
    <cellStyle name="40% - Accent4 3 2 2 2" xfId="36477"/>
    <cellStyle name="40% - Accent4 3 2 3" xfId="20320"/>
    <cellStyle name="40% - Accent4 3 2 3 2" xfId="42259"/>
    <cellStyle name="40% - Accent4 3 2 4" xfId="27804"/>
    <cellStyle name="40% - Accent4 3 3" xfId="8755"/>
    <cellStyle name="40% - Accent4 3 3 2" xfId="30695"/>
    <cellStyle name="40% - Accent4 3 4" xfId="2972"/>
    <cellStyle name="40% - Accent4 3 4 2" xfId="24913"/>
    <cellStyle name="40% - Accent4 3 5" xfId="11646"/>
    <cellStyle name="40% - Accent4 3 5 2" xfId="33586"/>
    <cellStyle name="40% - Accent4 3 6" xfId="17429"/>
    <cellStyle name="40% - Accent4 3 6 2" xfId="39368"/>
    <cellStyle name="40% - Accent4 3 7" xfId="23211"/>
    <cellStyle name="40% - Accent4 4" xfId="2536"/>
    <cellStyle name="40% - Accent4 4 2" xfId="7131"/>
    <cellStyle name="40% - Accent4 4 2 2" xfId="15804"/>
    <cellStyle name="40% - Accent4 4 2 2 2" xfId="37744"/>
    <cellStyle name="40% - Accent4 4 2 3" xfId="21587"/>
    <cellStyle name="40% - Accent4 4 2 3 2" xfId="43526"/>
    <cellStyle name="40% - Accent4 4 2 4" xfId="29071"/>
    <cellStyle name="40% - Accent4 4 3" xfId="10022"/>
    <cellStyle name="40% - Accent4 4 3 2" xfId="31962"/>
    <cellStyle name="40% - Accent4 4 4" xfId="4239"/>
    <cellStyle name="40% - Accent4 4 4 2" xfId="26180"/>
    <cellStyle name="40% - Accent4 4 5" xfId="12913"/>
    <cellStyle name="40% - Accent4 4 5 2" xfId="34853"/>
    <cellStyle name="40% - Accent4 4 6" xfId="18696"/>
    <cellStyle name="40% - Accent4 4 6 2" xfId="40635"/>
    <cellStyle name="40% - Accent4 4 7" xfId="24478"/>
    <cellStyle name="40% - Accent4 5" xfId="1238"/>
    <cellStyle name="40% - Accent4 5 2" xfId="8725"/>
    <cellStyle name="40% - Accent4 5 2 2" xfId="14507"/>
    <cellStyle name="40% - Accent4 5 2 2 2" xfId="36447"/>
    <cellStyle name="40% - Accent4 5 2 3" xfId="20290"/>
    <cellStyle name="40% - Accent4 5 2 3 2" xfId="42229"/>
    <cellStyle name="40% - Accent4 5 2 4" xfId="30665"/>
    <cellStyle name="40% - Accent4 5 3" xfId="5834"/>
    <cellStyle name="40% - Accent4 5 3 2" xfId="27774"/>
    <cellStyle name="40% - Accent4 5 4" xfId="11616"/>
    <cellStyle name="40% - Accent4 5 4 2" xfId="33556"/>
    <cellStyle name="40% - Accent4 5 5" xfId="17399"/>
    <cellStyle name="40% - Accent4 5 5 2" xfId="39338"/>
    <cellStyle name="40% - Accent4 5 6" xfId="23181"/>
    <cellStyle name="40% - Accent4 6" xfId="5428"/>
    <cellStyle name="40% - Accent4 6 2" xfId="14102"/>
    <cellStyle name="40% - Accent4 6 2 2" xfId="36042"/>
    <cellStyle name="40% - Accent4 6 3" xfId="19885"/>
    <cellStyle name="40% - Accent4 6 3 2" xfId="41824"/>
    <cellStyle name="40% - Accent4 6 4" xfId="27369"/>
    <cellStyle name="40% - Accent4 7" xfId="8320"/>
    <cellStyle name="40% - Accent4 7 2" xfId="30260"/>
    <cellStyle name="40% - Accent4 8" xfId="2942"/>
    <cellStyle name="40% - Accent4 8 2" xfId="24883"/>
    <cellStyle name="40% - Accent4 9" xfId="11211"/>
    <cellStyle name="40% - Accent4 9 2" xfId="33151"/>
    <cellStyle name="40% - Accent5" xfId="828" builtinId="47" customBuiltin="1"/>
    <cellStyle name="40% - Accent5 10" xfId="16996"/>
    <cellStyle name="40% - Accent5 10 2" xfId="38935"/>
    <cellStyle name="40% - Accent5 11" xfId="22778"/>
    <cellStyle name="40% - Accent5 2" xfId="412"/>
    <cellStyle name="40% - Accent5 2 10" xfId="1257"/>
    <cellStyle name="40% - Accent5 2 10 2" xfId="8744"/>
    <cellStyle name="40% - Accent5 2 10 2 2" xfId="14526"/>
    <cellStyle name="40% - Accent5 2 10 2 2 2" xfId="36466"/>
    <cellStyle name="40% - Accent5 2 10 2 3" xfId="20309"/>
    <cellStyle name="40% - Accent5 2 10 2 3 2" xfId="42248"/>
    <cellStyle name="40% - Accent5 2 10 2 4" xfId="30684"/>
    <cellStyle name="40% - Accent5 2 10 3" xfId="5853"/>
    <cellStyle name="40% - Accent5 2 10 3 2" xfId="27793"/>
    <cellStyle name="40% - Accent5 2 10 4" xfId="11635"/>
    <cellStyle name="40% - Accent5 2 10 4 2" xfId="33575"/>
    <cellStyle name="40% - Accent5 2 10 5" xfId="17418"/>
    <cellStyle name="40% - Accent5 2 10 5 2" xfId="39357"/>
    <cellStyle name="40% - Accent5 2 10 6" xfId="23200"/>
    <cellStyle name="40% - Accent5 2 11" xfId="5041"/>
    <cellStyle name="40% - Accent5 2 11 2" xfId="13715"/>
    <cellStyle name="40% - Accent5 2 11 2 2" xfId="35655"/>
    <cellStyle name="40% - Accent5 2 11 3" xfId="19498"/>
    <cellStyle name="40% - Accent5 2 11 3 2" xfId="41437"/>
    <cellStyle name="40% - Accent5 2 11 4" xfId="26982"/>
    <cellStyle name="40% - Accent5 2 12" xfId="7933"/>
    <cellStyle name="40% - Accent5 2 12 2" xfId="29873"/>
    <cellStyle name="40% - Accent5 2 13" xfId="2961"/>
    <cellStyle name="40% - Accent5 2 13 2" xfId="24902"/>
    <cellStyle name="40% - Accent5 2 14" xfId="10824"/>
    <cellStyle name="40% - Accent5 2 14 2" xfId="32764"/>
    <cellStyle name="40% - Accent5 2 15" xfId="16607"/>
    <cellStyle name="40% - Accent5 2 15 2" xfId="38546"/>
    <cellStyle name="40% - Accent5 2 16" xfId="22389"/>
    <cellStyle name="40% - Accent5 2 2" xfId="413"/>
    <cellStyle name="40% - Accent5 2 2 10" xfId="5042"/>
    <cellStyle name="40% - Accent5 2 2 10 2" xfId="13716"/>
    <cellStyle name="40% - Accent5 2 2 10 2 2" xfId="35656"/>
    <cellStyle name="40% - Accent5 2 2 10 3" xfId="19499"/>
    <cellStyle name="40% - Accent5 2 2 10 3 2" xfId="41438"/>
    <cellStyle name="40% - Accent5 2 2 10 4" xfId="26983"/>
    <cellStyle name="40% - Accent5 2 2 11" xfId="7934"/>
    <cellStyle name="40% - Accent5 2 2 11 2" xfId="29874"/>
    <cellStyle name="40% - Accent5 2 2 12" xfId="3025"/>
    <cellStyle name="40% - Accent5 2 2 12 2" xfId="24966"/>
    <cellStyle name="40% - Accent5 2 2 13" xfId="10825"/>
    <cellStyle name="40% - Accent5 2 2 13 2" xfId="32765"/>
    <cellStyle name="40% - Accent5 2 2 14" xfId="16608"/>
    <cellStyle name="40% - Accent5 2 2 14 2" xfId="38547"/>
    <cellStyle name="40% - Accent5 2 2 15" xfId="22390"/>
    <cellStyle name="40% - Accent5 2 2 2" xfId="414"/>
    <cellStyle name="40% - Accent5 2 2 2 10" xfId="7935"/>
    <cellStyle name="40% - Accent5 2 2 2 10 2" xfId="29875"/>
    <cellStyle name="40% - Accent5 2 2 2 11" xfId="3026"/>
    <cellStyle name="40% - Accent5 2 2 2 11 2" xfId="24967"/>
    <cellStyle name="40% - Accent5 2 2 2 12" xfId="10826"/>
    <cellStyle name="40% - Accent5 2 2 2 12 2" xfId="32766"/>
    <cellStyle name="40% - Accent5 2 2 2 13" xfId="16609"/>
    <cellStyle name="40% - Accent5 2 2 2 13 2" xfId="38548"/>
    <cellStyle name="40% - Accent5 2 2 2 14" xfId="22391"/>
    <cellStyle name="40% - Accent5 2 2 2 2" xfId="415"/>
    <cellStyle name="40% - Accent5 2 2 2 2 10" xfId="10827"/>
    <cellStyle name="40% - Accent5 2 2 2 2 10 2" xfId="32767"/>
    <cellStyle name="40% - Accent5 2 2 2 2 11" xfId="16610"/>
    <cellStyle name="40% - Accent5 2 2 2 2 11 2" xfId="38549"/>
    <cellStyle name="40% - Accent5 2 2 2 2 12" xfId="22392"/>
    <cellStyle name="40% - Accent5 2 2 2 2 2" xfId="416"/>
    <cellStyle name="40% - Accent5 2 2 2 2 2 10" xfId="16611"/>
    <cellStyle name="40% - Accent5 2 2 2 2 2 10 2" xfId="38550"/>
    <cellStyle name="40% - Accent5 2 2 2 2 2 11" xfId="22393"/>
    <cellStyle name="40% - Accent5 2 2 2 2 2 2" xfId="417"/>
    <cellStyle name="40% - Accent5 2 2 2 2 2 2 2" xfId="2154"/>
    <cellStyle name="40% - Accent5 2 2 2 2 2 2 2 2" xfId="9640"/>
    <cellStyle name="40% - Accent5 2 2 2 2 2 2 2 2 2" xfId="15422"/>
    <cellStyle name="40% - Accent5 2 2 2 2 2 2 2 2 2 2" xfId="37362"/>
    <cellStyle name="40% - Accent5 2 2 2 2 2 2 2 2 3" xfId="21205"/>
    <cellStyle name="40% - Accent5 2 2 2 2 2 2 2 2 3 2" xfId="43144"/>
    <cellStyle name="40% - Accent5 2 2 2 2 2 2 2 2 4" xfId="31580"/>
    <cellStyle name="40% - Accent5 2 2 2 2 2 2 2 3" xfId="6749"/>
    <cellStyle name="40% - Accent5 2 2 2 2 2 2 2 3 2" xfId="28689"/>
    <cellStyle name="40% - Accent5 2 2 2 2 2 2 2 4" xfId="12531"/>
    <cellStyle name="40% - Accent5 2 2 2 2 2 2 2 4 2" xfId="34471"/>
    <cellStyle name="40% - Accent5 2 2 2 2 2 2 2 5" xfId="18314"/>
    <cellStyle name="40% - Accent5 2 2 2 2 2 2 2 5 2" xfId="40253"/>
    <cellStyle name="40% - Accent5 2 2 2 2 2 2 2 6" xfId="24096"/>
    <cellStyle name="40% - Accent5 2 2 2 2 2 2 3" xfId="5046"/>
    <cellStyle name="40% - Accent5 2 2 2 2 2 2 3 2" xfId="13720"/>
    <cellStyle name="40% - Accent5 2 2 2 2 2 2 3 2 2" xfId="35660"/>
    <cellStyle name="40% - Accent5 2 2 2 2 2 2 3 3" xfId="19503"/>
    <cellStyle name="40% - Accent5 2 2 2 2 2 2 3 3 2" xfId="41442"/>
    <cellStyle name="40% - Accent5 2 2 2 2 2 2 3 4" xfId="26987"/>
    <cellStyle name="40% - Accent5 2 2 2 2 2 2 4" xfId="7938"/>
    <cellStyle name="40% - Accent5 2 2 2 2 2 2 4 2" xfId="29878"/>
    <cellStyle name="40% - Accent5 2 2 2 2 2 2 5" xfId="3857"/>
    <cellStyle name="40% - Accent5 2 2 2 2 2 2 5 2" xfId="25798"/>
    <cellStyle name="40% - Accent5 2 2 2 2 2 2 6" xfId="10829"/>
    <cellStyle name="40% - Accent5 2 2 2 2 2 2 6 2" xfId="32769"/>
    <cellStyle name="40% - Accent5 2 2 2 2 2 2 7" xfId="16612"/>
    <cellStyle name="40% - Accent5 2 2 2 2 2 2 7 2" xfId="38551"/>
    <cellStyle name="40% - Accent5 2 2 2 2 2 2 8" xfId="22394"/>
    <cellStyle name="40% - Accent5 2 2 2 2 2 3" xfId="1077"/>
    <cellStyle name="40% - Accent5 2 2 2 2 2 3 2" xfId="2781"/>
    <cellStyle name="40% - Accent5 2 2 2 2 2 3 2 2" xfId="10267"/>
    <cellStyle name="40% - Accent5 2 2 2 2 2 3 2 2 2" xfId="16049"/>
    <cellStyle name="40% - Accent5 2 2 2 2 2 3 2 2 2 2" xfId="37989"/>
    <cellStyle name="40% - Accent5 2 2 2 2 2 3 2 2 3" xfId="21832"/>
    <cellStyle name="40% - Accent5 2 2 2 2 2 3 2 2 3 2" xfId="43771"/>
    <cellStyle name="40% - Accent5 2 2 2 2 2 3 2 2 4" xfId="32207"/>
    <cellStyle name="40% - Accent5 2 2 2 2 2 3 2 3" xfId="7376"/>
    <cellStyle name="40% - Accent5 2 2 2 2 2 3 2 3 2" xfId="29316"/>
    <cellStyle name="40% - Accent5 2 2 2 2 2 3 2 4" xfId="13158"/>
    <cellStyle name="40% - Accent5 2 2 2 2 2 3 2 4 2" xfId="35098"/>
    <cellStyle name="40% - Accent5 2 2 2 2 2 3 2 5" xfId="18941"/>
    <cellStyle name="40% - Accent5 2 2 2 2 2 3 2 5 2" xfId="40880"/>
    <cellStyle name="40% - Accent5 2 2 2 2 2 3 2 6" xfId="24723"/>
    <cellStyle name="40% - Accent5 2 2 2 2 2 3 3" xfId="5673"/>
    <cellStyle name="40% - Accent5 2 2 2 2 2 3 3 2" xfId="14347"/>
    <cellStyle name="40% - Accent5 2 2 2 2 2 3 3 2 2" xfId="36287"/>
    <cellStyle name="40% - Accent5 2 2 2 2 2 3 3 3" xfId="20130"/>
    <cellStyle name="40% - Accent5 2 2 2 2 2 3 3 3 2" xfId="42069"/>
    <cellStyle name="40% - Accent5 2 2 2 2 2 3 3 4" xfId="27614"/>
    <cellStyle name="40% - Accent5 2 2 2 2 2 3 4" xfId="8565"/>
    <cellStyle name="40% - Accent5 2 2 2 2 2 3 4 2" xfId="30505"/>
    <cellStyle name="40% - Accent5 2 2 2 2 2 3 5" xfId="4484"/>
    <cellStyle name="40% - Accent5 2 2 2 2 2 3 5 2" xfId="26425"/>
    <cellStyle name="40% - Accent5 2 2 2 2 2 3 6" xfId="11456"/>
    <cellStyle name="40% - Accent5 2 2 2 2 2 3 6 2" xfId="33396"/>
    <cellStyle name="40% - Accent5 2 2 2 2 2 3 7" xfId="17239"/>
    <cellStyle name="40% - Accent5 2 2 2 2 2 3 7 2" xfId="39178"/>
    <cellStyle name="40% - Accent5 2 2 2 2 2 3 8" xfId="23021"/>
    <cellStyle name="40% - Accent5 2 2 2 2 2 4" xfId="2153"/>
    <cellStyle name="40% - Accent5 2 2 2 2 2 4 2" xfId="6748"/>
    <cellStyle name="40% - Accent5 2 2 2 2 2 4 2 2" xfId="15421"/>
    <cellStyle name="40% - Accent5 2 2 2 2 2 4 2 2 2" xfId="37361"/>
    <cellStyle name="40% - Accent5 2 2 2 2 2 4 2 3" xfId="21204"/>
    <cellStyle name="40% - Accent5 2 2 2 2 2 4 2 3 2" xfId="43143"/>
    <cellStyle name="40% - Accent5 2 2 2 2 2 4 2 4" xfId="28688"/>
    <cellStyle name="40% - Accent5 2 2 2 2 2 4 3" xfId="9639"/>
    <cellStyle name="40% - Accent5 2 2 2 2 2 4 3 2" xfId="31579"/>
    <cellStyle name="40% - Accent5 2 2 2 2 2 4 4" xfId="3856"/>
    <cellStyle name="40% - Accent5 2 2 2 2 2 4 4 2" xfId="25797"/>
    <cellStyle name="40% - Accent5 2 2 2 2 2 4 5" xfId="12530"/>
    <cellStyle name="40% - Accent5 2 2 2 2 2 4 5 2" xfId="34470"/>
    <cellStyle name="40% - Accent5 2 2 2 2 2 4 6" xfId="18313"/>
    <cellStyle name="40% - Accent5 2 2 2 2 2 4 6 2" xfId="40252"/>
    <cellStyle name="40% - Accent5 2 2 2 2 2 4 7" xfId="24095"/>
    <cellStyle name="40% - Accent5 2 2 2 2 2 5" xfId="1563"/>
    <cellStyle name="40% - Accent5 2 2 2 2 2 5 2" xfId="9049"/>
    <cellStyle name="40% - Accent5 2 2 2 2 2 5 2 2" xfId="14831"/>
    <cellStyle name="40% - Accent5 2 2 2 2 2 5 2 2 2" xfId="36771"/>
    <cellStyle name="40% - Accent5 2 2 2 2 2 5 2 3" xfId="20614"/>
    <cellStyle name="40% - Accent5 2 2 2 2 2 5 2 3 2" xfId="42553"/>
    <cellStyle name="40% - Accent5 2 2 2 2 2 5 2 4" xfId="30989"/>
    <cellStyle name="40% - Accent5 2 2 2 2 2 5 3" xfId="6158"/>
    <cellStyle name="40% - Accent5 2 2 2 2 2 5 3 2" xfId="28098"/>
    <cellStyle name="40% - Accent5 2 2 2 2 2 5 4" xfId="11940"/>
    <cellStyle name="40% - Accent5 2 2 2 2 2 5 4 2" xfId="33880"/>
    <cellStyle name="40% - Accent5 2 2 2 2 2 5 5" xfId="17723"/>
    <cellStyle name="40% - Accent5 2 2 2 2 2 5 5 2" xfId="39662"/>
    <cellStyle name="40% - Accent5 2 2 2 2 2 5 6" xfId="23505"/>
    <cellStyle name="40% - Accent5 2 2 2 2 2 6" xfId="5045"/>
    <cellStyle name="40% - Accent5 2 2 2 2 2 6 2" xfId="13719"/>
    <cellStyle name="40% - Accent5 2 2 2 2 2 6 2 2" xfId="35659"/>
    <cellStyle name="40% - Accent5 2 2 2 2 2 6 3" xfId="19502"/>
    <cellStyle name="40% - Accent5 2 2 2 2 2 6 3 2" xfId="41441"/>
    <cellStyle name="40% - Accent5 2 2 2 2 2 6 4" xfId="26986"/>
    <cellStyle name="40% - Accent5 2 2 2 2 2 7" xfId="7937"/>
    <cellStyle name="40% - Accent5 2 2 2 2 2 7 2" xfId="29877"/>
    <cellStyle name="40% - Accent5 2 2 2 2 2 8" xfId="3266"/>
    <cellStyle name="40% - Accent5 2 2 2 2 2 8 2" xfId="25207"/>
    <cellStyle name="40% - Accent5 2 2 2 2 2 9" xfId="10828"/>
    <cellStyle name="40% - Accent5 2 2 2 2 2 9 2" xfId="32768"/>
    <cellStyle name="40% - Accent5 2 2 2 2 3" xfId="418"/>
    <cellStyle name="40% - Accent5 2 2 2 2 3 2" xfId="2155"/>
    <cellStyle name="40% - Accent5 2 2 2 2 3 2 2" xfId="9641"/>
    <cellStyle name="40% - Accent5 2 2 2 2 3 2 2 2" xfId="15423"/>
    <cellStyle name="40% - Accent5 2 2 2 2 3 2 2 2 2" xfId="37363"/>
    <cellStyle name="40% - Accent5 2 2 2 2 3 2 2 3" xfId="21206"/>
    <cellStyle name="40% - Accent5 2 2 2 2 3 2 2 3 2" xfId="43145"/>
    <cellStyle name="40% - Accent5 2 2 2 2 3 2 2 4" xfId="31581"/>
    <cellStyle name="40% - Accent5 2 2 2 2 3 2 3" xfId="6750"/>
    <cellStyle name="40% - Accent5 2 2 2 2 3 2 3 2" xfId="28690"/>
    <cellStyle name="40% - Accent5 2 2 2 2 3 2 4" xfId="12532"/>
    <cellStyle name="40% - Accent5 2 2 2 2 3 2 4 2" xfId="34472"/>
    <cellStyle name="40% - Accent5 2 2 2 2 3 2 5" xfId="18315"/>
    <cellStyle name="40% - Accent5 2 2 2 2 3 2 5 2" xfId="40254"/>
    <cellStyle name="40% - Accent5 2 2 2 2 3 2 6" xfId="24097"/>
    <cellStyle name="40% - Accent5 2 2 2 2 3 3" xfId="5047"/>
    <cellStyle name="40% - Accent5 2 2 2 2 3 3 2" xfId="13721"/>
    <cellStyle name="40% - Accent5 2 2 2 2 3 3 2 2" xfId="35661"/>
    <cellStyle name="40% - Accent5 2 2 2 2 3 3 3" xfId="19504"/>
    <cellStyle name="40% - Accent5 2 2 2 2 3 3 3 2" xfId="41443"/>
    <cellStyle name="40% - Accent5 2 2 2 2 3 3 4" xfId="26988"/>
    <cellStyle name="40% - Accent5 2 2 2 2 3 4" xfId="7939"/>
    <cellStyle name="40% - Accent5 2 2 2 2 3 4 2" xfId="29879"/>
    <cellStyle name="40% - Accent5 2 2 2 2 3 5" xfId="3858"/>
    <cellStyle name="40% - Accent5 2 2 2 2 3 5 2" xfId="25799"/>
    <cellStyle name="40% - Accent5 2 2 2 2 3 6" xfId="10830"/>
    <cellStyle name="40% - Accent5 2 2 2 2 3 6 2" xfId="32770"/>
    <cellStyle name="40% - Accent5 2 2 2 2 3 7" xfId="16613"/>
    <cellStyle name="40% - Accent5 2 2 2 2 3 7 2" xfId="38552"/>
    <cellStyle name="40% - Accent5 2 2 2 2 3 8" xfId="22395"/>
    <cellStyle name="40% - Accent5 2 2 2 2 4" xfId="1076"/>
    <cellStyle name="40% - Accent5 2 2 2 2 4 2" xfId="2780"/>
    <cellStyle name="40% - Accent5 2 2 2 2 4 2 2" xfId="10266"/>
    <cellStyle name="40% - Accent5 2 2 2 2 4 2 2 2" xfId="16048"/>
    <cellStyle name="40% - Accent5 2 2 2 2 4 2 2 2 2" xfId="37988"/>
    <cellStyle name="40% - Accent5 2 2 2 2 4 2 2 3" xfId="21831"/>
    <cellStyle name="40% - Accent5 2 2 2 2 4 2 2 3 2" xfId="43770"/>
    <cellStyle name="40% - Accent5 2 2 2 2 4 2 2 4" xfId="32206"/>
    <cellStyle name="40% - Accent5 2 2 2 2 4 2 3" xfId="7375"/>
    <cellStyle name="40% - Accent5 2 2 2 2 4 2 3 2" xfId="29315"/>
    <cellStyle name="40% - Accent5 2 2 2 2 4 2 4" xfId="13157"/>
    <cellStyle name="40% - Accent5 2 2 2 2 4 2 4 2" xfId="35097"/>
    <cellStyle name="40% - Accent5 2 2 2 2 4 2 5" xfId="18940"/>
    <cellStyle name="40% - Accent5 2 2 2 2 4 2 5 2" xfId="40879"/>
    <cellStyle name="40% - Accent5 2 2 2 2 4 2 6" xfId="24722"/>
    <cellStyle name="40% - Accent5 2 2 2 2 4 3" xfId="5672"/>
    <cellStyle name="40% - Accent5 2 2 2 2 4 3 2" xfId="14346"/>
    <cellStyle name="40% - Accent5 2 2 2 2 4 3 2 2" xfId="36286"/>
    <cellStyle name="40% - Accent5 2 2 2 2 4 3 3" xfId="20129"/>
    <cellStyle name="40% - Accent5 2 2 2 2 4 3 3 2" xfId="42068"/>
    <cellStyle name="40% - Accent5 2 2 2 2 4 3 4" xfId="27613"/>
    <cellStyle name="40% - Accent5 2 2 2 2 4 4" xfId="8564"/>
    <cellStyle name="40% - Accent5 2 2 2 2 4 4 2" xfId="30504"/>
    <cellStyle name="40% - Accent5 2 2 2 2 4 5" xfId="4483"/>
    <cellStyle name="40% - Accent5 2 2 2 2 4 5 2" xfId="26424"/>
    <cellStyle name="40% - Accent5 2 2 2 2 4 6" xfId="11455"/>
    <cellStyle name="40% - Accent5 2 2 2 2 4 6 2" xfId="33395"/>
    <cellStyle name="40% - Accent5 2 2 2 2 4 7" xfId="17238"/>
    <cellStyle name="40% - Accent5 2 2 2 2 4 7 2" xfId="39177"/>
    <cellStyle name="40% - Accent5 2 2 2 2 4 8" xfId="23020"/>
    <cellStyle name="40% - Accent5 2 2 2 2 5" xfId="2152"/>
    <cellStyle name="40% - Accent5 2 2 2 2 5 2" xfId="6747"/>
    <cellStyle name="40% - Accent5 2 2 2 2 5 2 2" xfId="15420"/>
    <cellStyle name="40% - Accent5 2 2 2 2 5 2 2 2" xfId="37360"/>
    <cellStyle name="40% - Accent5 2 2 2 2 5 2 3" xfId="21203"/>
    <cellStyle name="40% - Accent5 2 2 2 2 5 2 3 2" xfId="43142"/>
    <cellStyle name="40% - Accent5 2 2 2 2 5 2 4" xfId="28687"/>
    <cellStyle name="40% - Accent5 2 2 2 2 5 3" xfId="9638"/>
    <cellStyle name="40% - Accent5 2 2 2 2 5 3 2" xfId="31578"/>
    <cellStyle name="40% - Accent5 2 2 2 2 5 4" xfId="3855"/>
    <cellStyle name="40% - Accent5 2 2 2 2 5 4 2" xfId="25796"/>
    <cellStyle name="40% - Accent5 2 2 2 2 5 5" xfId="12529"/>
    <cellStyle name="40% - Accent5 2 2 2 2 5 5 2" xfId="34469"/>
    <cellStyle name="40% - Accent5 2 2 2 2 5 6" xfId="18312"/>
    <cellStyle name="40% - Accent5 2 2 2 2 5 6 2" xfId="40251"/>
    <cellStyle name="40% - Accent5 2 2 2 2 5 7" xfId="24094"/>
    <cellStyle name="40% - Accent5 2 2 2 2 6" xfId="1562"/>
    <cellStyle name="40% - Accent5 2 2 2 2 6 2" xfId="9048"/>
    <cellStyle name="40% - Accent5 2 2 2 2 6 2 2" xfId="14830"/>
    <cellStyle name="40% - Accent5 2 2 2 2 6 2 2 2" xfId="36770"/>
    <cellStyle name="40% - Accent5 2 2 2 2 6 2 3" xfId="20613"/>
    <cellStyle name="40% - Accent5 2 2 2 2 6 2 3 2" xfId="42552"/>
    <cellStyle name="40% - Accent5 2 2 2 2 6 2 4" xfId="30988"/>
    <cellStyle name="40% - Accent5 2 2 2 2 6 3" xfId="6157"/>
    <cellStyle name="40% - Accent5 2 2 2 2 6 3 2" xfId="28097"/>
    <cellStyle name="40% - Accent5 2 2 2 2 6 4" xfId="11939"/>
    <cellStyle name="40% - Accent5 2 2 2 2 6 4 2" xfId="33879"/>
    <cellStyle name="40% - Accent5 2 2 2 2 6 5" xfId="17722"/>
    <cellStyle name="40% - Accent5 2 2 2 2 6 5 2" xfId="39661"/>
    <cellStyle name="40% - Accent5 2 2 2 2 6 6" xfId="23504"/>
    <cellStyle name="40% - Accent5 2 2 2 2 7" xfId="5044"/>
    <cellStyle name="40% - Accent5 2 2 2 2 7 2" xfId="13718"/>
    <cellStyle name="40% - Accent5 2 2 2 2 7 2 2" xfId="35658"/>
    <cellStyle name="40% - Accent5 2 2 2 2 7 3" xfId="19501"/>
    <cellStyle name="40% - Accent5 2 2 2 2 7 3 2" xfId="41440"/>
    <cellStyle name="40% - Accent5 2 2 2 2 7 4" xfId="26985"/>
    <cellStyle name="40% - Accent5 2 2 2 2 8" xfId="7936"/>
    <cellStyle name="40% - Accent5 2 2 2 2 8 2" xfId="29876"/>
    <cellStyle name="40% - Accent5 2 2 2 2 9" xfId="3265"/>
    <cellStyle name="40% - Accent5 2 2 2 2 9 2" xfId="25206"/>
    <cellStyle name="40% - Accent5 2 2 2 3" xfId="419"/>
    <cellStyle name="40% - Accent5 2 2 2 3 10" xfId="16614"/>
    <cellStyle name="40% - Accent5 2 2 2 3 10 2" xfId="38553"/>
    <cellStyle name="40% - Accent5 2 2 2 3 11" xfId="22396"/>
    <cellStyle name="40% - Accent5 2 2 2 3 2" xfId="420"/>
    <cellStyle name="40% - Accent5 2 2 2 3 2 2" xfId="2157"/>
    <cellStyle name="40% - Accent5 2 2 2 3 2 2 2" xfId="9643"/>
    <cellStyle name="40% - Accent5 2 2 2 3 2 2 2 2" xfId="15425"/>
    <cellStyle name="40% - Accent5 2 2 2 3 2 2 2 2 2" xfId="37365"/>
    <cellStyle name="40% - Accent5 2 2 2 3 2 2 2 3" xfId="21208"/>
    <cellStyle name="40% - Accent5 2 2 2 3 2 2 2 3 2" xfId="43147"/>
    <cellStyle name="40% - Accent5 2 2 2 3 2 2 2 4" xfId="31583"/>
    <cellStyle name="40% - Accent5 2 2 2 3 2 2 3" xfId="6752"/>
    <cellStyle name="40% - Accent5 2 2 2 3 2 2 3 2" xfId="28692"/>
    <cellStyle name="40% - Accent5 2 2 2 3 2 2 4" xfId="12534"/>
    <cellStyle name="40% - Accent5 2 2 2 3 2 2 4 2" xfId="34474"/>
    <cellStyle name="40% - Accent5 2 2 2 3 2 2 5" xfId="18317"/>
    <cellStyle name="40% - Accent5 2 2 2 3 2 2 5 2" xfId="40256"/>
    <cellStyle name="40% - Accent5 2 2 2 3 2 2 6" xfId="24099"/>
    <cellStyle name="40% - Accent5 2 2 2 3 2 3" xfId="5049"/>
    <cellStyle name="40% - Accent5 2 2 2 3 2 3 2" xfId="13723"/>
    <cellStyle name="40% - Accent5 2 2 2 3 2 3 2 2" xfId="35663"/>
    <cellStyle name="40% - Accent5 2 2 2 3 2 3 3" xfId="19506"/>
    <cellStyle name="40% - Accent5 2 2 2 3 2 3 3 2" xfId="41445"/>
    <cellStyle name="40% - Accent5 2 2 2 3 2 3 4" xfId="26990"/>
    <cellStyle name="40% - Accent5 2 2 2 3 2 4" xfId="7941"/>
    <cellStyle name="40% - Accent5 2 2 2 3 2 4 2" xfId="29881"/>
    <cellStyle name="40% - Accent5 2 2 2 3 2 5" xfId="3860"/>
    <cellStyle name="40% - Accent5 2 2 2 3 2 5 2" xfId="25801"/>
    <cellStyle name="40% - Accent5 2 2 2 3 2 6" xfId="10832"/>
    <cellStyle name="40% - Accent5 2 2 2 3 2 6 2" xfId="32772"/>
    <cellStyle name="40% - Accent5 2 2 2 3 2 7" xfId="16615"/>
    <cellStyle name="40% - Accent5 2 2 2 3 2 7 2" xfId="38554"/>
    <cellStyle name="40% - Accent5 2 2 2 3 2 8" xfId="22397"/>
    <cellStyle name="40% - Accent5 2 2 2 3 3" xfId="1078"/>
    <cellStyle name="40% - Accent5 2 2 2 3 3 2" xfId="2782"/>
    <cellStyle name="40% - Accent5 2 2 2 3 3 2 2" xfId="10268"/>
    <cellStyle name="40% - Accent5 2 2 2 3 3 2 2 2" xfId="16050"/>
    <cellStyle name="40% - Accent5 2 2 2 3 3 2 2 2 2" xfId="37990"/>
    <cellStyle name="40% - Accent5 2 2 2 3 3 2 2 3" xfId="21833"/>
    <cellStyle name="40% - Accent5 2 2 2 3 3 2 2 3 2" xfId="43772"/>
    <cellStyle name="40% - Accent5 2 2 2 3 3 2 2 4" xfId="32208"/>
    <cellStyle name="40% - Accent5 2 2 2 3 3 2 3" xfId="7377"/>
    <cellStyle name="40% - Accent5 2 2 2 3 3 2 3 2" xfId="29317"/>
    <cellStyle name="40% - Accent5 2 2 2 3 3 2 4" xfId="13159"/>
    <cellStyle name="40% - Accent5 2 2 2 3 3 2 4 2" xfId="35099"/>
    <cellStyle name="40% - Accent5 2 2 2 3 3 2 5" xfId="18942"/>
    <cellStyle name="40% - Accent5 2 2 2 3 3 2 5 2" xfId="40881"/>
    <cellStyle name="40% - Accent5 2 2 2 3 3 2 6" xfId="24724"/>
    <cellStyle name="40% - Accent5 2 2 2 3 3 3" xfId="5674"/>
    <cellStyle name="40% - Accent5 2 2 2 3 3 3 2" xfId="14348"/>
    <cellStyle name="40% - Accent5 2 2 2 3 3 3 2 2" xfId="36288"/>
    <cellStyle name="40% - Accent5 2 2 2 3 3 3 3" xfId="20131"/>
    <cellStyle name="40% - Accent5 2 2 2 3 3 3 3 2" xfId="42070"/>
    <cellStyle name="40% - Accent5 2 2 2 3 3 3 4" xfId="27615"/>
    <cellStyle name="40% - Accent5 2 2 2 3 3 4" xfId="8566"/>
    <cellStyle name="40% - Accent5 2 2 2 3 3 4 2" xfId="30506"/>
    <cellStyle name="40% - Accent5 2 2 2 3 3 5" xfId="4485"/>
    <cellStyle name="40% - Accent5 2 2 2 3 3 5 2" xfId="26426"/>
    <cellStyle name="40% - Accent5 2 2 2 3 3 6" xfId="11457"/>
    <cellStyle name="40% - Accent5 2 2 2 3 3 6 2" xfId="33397"/>
    <cellStyle name="40% - Accent5 2 2 2 3 3 7" xfId="17240"/>
    <cellStyle name="40% - Accent5 2 2 2 3 3 7 2" xfId="39179"/>
    <cellStyle name="40% - Accent5 2 2 2 3 3 8" xfId="23022"/>
    <cellStyle name="40% - Accent5 2 2 2 3 4" xfId="2156"/>
    <cellStyle name="40% - Accent5 2 2 2 3 4 2" xfId="6751"/>
    <cellStyle name="40% - Accent5 2 2 2 3 4 2 2" xfId="15424"/>
    <cellStyle name="40% - Accent5 2 2 2 3 4 2 2 2" xfId="37364"/>
    <cellStyle name="40% - Accent5 2 2 2 3 4 2 3" xfId="21207"/>
    <cellStyle name="40% - Accent5 2 2 2 3 4 2 3 2" xfId="43146"/>
    <cellStyle name="40% - Accent5 2 2 2 3 4 2 4" xfId="28691"/>
    <cellStyle name="40% - Accent5 2 2 2 3 4 3" xfId="9642"/>
    <cellStyle name="40% - Accent5 2 2 2 3 4 3 2" xfId="31582"/>
    <cellStyle name="40% - Accent5 2 2 2 3 4 4" xfId="3859"/>
    <cellStyle name="40% - Accent5 2 2 2 3 4 4 2" xfId="25800"/>
    <cellStyle name="40% - Accent5 2 2 2 3 4 5" xfId="12533"/>
    <cellStyle name="40% - Accent5 2 2 2 3 4 5 2" xfId="34473"/>
    <cellStyle name="40% - Accent5 2 2 2 3 4 6" xfId="18316"/>
    <cellStyle name="40% - Accent5 2 2 2 3 4 6 2" xfId="40255"/>
    <cellStyle name="40% - Accent5 2 2 2 3 4 7" xfId="24098"/>
    <cellStyle name="40% - Accent5 2 2 2 3 5" xfId="1564"/>
    <cellStyle name="40% - Accent5 2 2 2 3 5 2" xfId="9050"/>
    <cellStyle name="40% - Accent5 2 2 2 3 5 2 2" xfId="14832"/>
    <cellStyle name="40% - Accent5 2 2 2 3 5 2 2 2" xfId="36772"/>
    <cellStyle name="40% - Accent5 2 2 2 3 5 2 3" xfId="20615"/>
    <cellStyle name="40% - Accent5 2 2 2 3 5 2 3 2" xfId="42554"/>
    <cellStyle name="40% - Accent5 2 2 2 3 5 2 4" xfId="30990"/>
    <cellStyle name="40% - Accent5 2 2 2 3 5 3" xfId="6159"/>
    <cellStyle name="40% - Accent5 2 2 2 3 5 3 2" xfId="28099"/>
    <cellStyle name="40% - Accent5 2 2 2 3 5 4" xfId="11941"/>
    <cellStyle name="40% - Accent5 2 2 2 3 5 4 2" xfId="33881"/>
    <cellStyle name="40% - Accent5 2 2 2 3 5 5" xfId="17724"/>
    <cellStyle name="40% - Accent5 2 2 2 3 5 5 2" xfId="39663"/>
    <cellStyle name="40% - Accent5 2 2 2 3 5 6" xfId="23506"/>
    <cellStyle name="40% - Accent5 2 2 2 3 6" xfId="5048"/>
    <cellStyle name="40% - Accent5 2 2 2 3 6 2" xfId="13722"/>
    <cellStyle name="40% - Accent5 2 2 2 3 6 2 2" xfId="35662"/>
    <cellStyle name="40% - Accent5 2 2 2 3 6 3" xfId="19505"/>
    <cellStyle name="40% - Accent5 2 2 2 3 6 3 2" xfId="41444"/>
    <cellStyle name="40% - Accent5 2 2 2 3 6 4" xfId="26989"/>
    <cellStyle name="40% - Accent5 2 2 2 3 7" xfId="7940"/>
    <cellStyle name="40% - Accent5 2 2 2 3 7 2" xfId="29880"/>
    <cellStyle name="40% - Accent5 2 2 2 3 8" xfId="3267"/>
    <cellStyle name="40% - Accent5 2 2 2 3 8 2" xfId="25208"/>
    <cellStyle name="40% - Accent5 2 2 2 3 9" xfId="10831"/>
    <cellStyle name="40% - Accent5 2 2 2 3 9 2" xfId="32771"/>
    <cellStyle name="40% - Accent5 2 2 2 4" xfId="421"/>
    <cellStyle name="40% - Accent5 2 2 2 4 10" xfId="16616"/>
    <cellStyle name="40% - Accent5 2 2 2 4 10 2" xfId="38555"/>
    <cellStyle name="40% - Accent5 2 2 2 4 11" xfId="22398"/>
    <cellStyle name="40% - Accent5 2 2 2 4 2" xfId="422"/>
    <cellStyle name="40% - Accent5 2 2 2 4 2 2" xfId="2159"/>
    <cellStyle name="40% - Accent5 2 2 2 4 2 2 2" xfId="9645"/>
    <cellStyle name="40% - Accent5 2 2 2 4 2 2 2 2" xfId="15427"/>
    <cellStyle name="40% - Accent5 2 2 2 4 2 2 2 2 2" xfId="37367"/>
    <cellStyle name="40% - Accent5 2 2 2 4 2 2 2 3" xfId="21210"/>
    <cellStyle name="40% - Accent5 2 2 2 4 2 2 2 3 2" xfId="43149"/>
    <cellStyle name="40% - Accent5 2 2 2 4 2 2 2 4" xfId="31585"/>
    <cellStyle name="40% - Accent5 2 2 2 4 2 2 3" xfId="6754"/>
    <cellStyle name="40% - Accent5 2 2 2 4 2 2 3 2" xfId="28694"/>
    <cellStyle name="40% - Accent5 2 2 2 4 2 2 4" xfId="12536"/>
    <cellStyle name="40% - Accent5 2 2 2 4 2 2 4 2" xfId="34476"/>
    <cellStyle name="40% - Accent5 2 2 2 4 2 2 5" xfId="18319"/>
    <cellStyle name="40% - Accent5 2 2 2 4 2 2 5 2" xfId="40258"/>
    <cellStyle name="40% - Accent5 2 2 2 4 2 2 6" xfId="24101"/>
    <cellStyle name="40% - Accent5 2 2 2 4 2 3" xfId="5051"/>
    <cellStyle name="40% - Accent5 2 2 2 4 2 3 2" xfId="13725"/>
    <cellStyle name="40% - Accent5 2 2 2 4 2 3 2 2" xfId="35665"/>
    <cellStyle name="40% - Accent5 2 2 2 4 2 3 3" xfId="19508"/>
    <cellStyle name="40% - Accent5 2 2 2 4 2 3 3 2" xfId="41447"/>
    <cellStyle name="40% - Accent5 2 2 2 4 2 3 4" xfId="26992"/>
    <cellStyle name="40% - Accent5 2 2 2 4 2 4" xfId="7943"/>
    <cellStyle name="40% - Accent5 2 2 2 4 2 4 2" xfId="29883"/>
    <cellStyle name="40% - Accent5 2 2 2 4 2 5" xfId="3862"/>
    <cellStyle name="40% - Accent5 2 2 2 4 2 5 2" xfId="25803"/>
    <cellStyle name="40% - Accent5 2 2 2 4 2 6" xfId="10834"/>
    <cellStyle name="40% - Accent5 2 2 2 4 2 6 2" xfId="32774"/>
    <cellStyle name="40% - Accent5 2 2 2 4 2 7" xfId="16617"/>
    <cellStyle name="40% - Accent5 2 2 2 4 2 7 2" xfId="38556"/>
    <cellStyle name="40% - Accent5 2 2 2 4 2 8" xfId="22399"/>
    <cellStyle name="40% - Accent5 2 2 2 4 3" xfId="1079"/>
    <cellStyle name="40% - Accent5 2 2 2 4 3 2" xfId="2783"/>
    <cellStyle name="40% - Accent5 2 2 2 4 3 2 2" xfId="10269"/>
    <cellStyle name="40% - Accent5 2 2 2 4 3 2 2 2" xfId="16051"/>
    <cellStyle name="40% - Accent5 2 2 2 4 3 2 2 2 2" xfId="37991"/>
    <cellStyle name="40% - Accent5 2 2 2 4 3 2 2 3" xfId="21834"/>
    <cellStyle name="40% - Accent5 2 2 2 4 3 2 2 3 2" xfId="43773"/>
    <cellStyle name="40% - Accent5 2 2 2 4 3 2 2 4" xfId="32209"/>
    <cellStyle name="40% - Accent5 2 2 2 4 3 2 3" xfId="7378"/>
    <cellStyle name="40% - Accent5 2 2 2 4 3 2 3 2" xfId="29318"/>
    <cellStyle name="40% - Accent5 2 2 2 4 3 2 4" xfId="13160"/>
    <cellStyle name="40% - Accent5 2 2 2 4 3 2 4 2" xfId="35100"/>
    <cellStyle name="40% - Accent5 2 2 2 4 3 2 5" xfId="18943"/>
    <cellStyle name="40% - Accent5 2 2 2 4 3 2 5 2" xfId="40882"/>
    <cellStyle name="40% - Accent5 2 2 2 4 3 2 6" xfId="24725"/>
    <cellStyle name="40% - Accent5 2 2 2 4 3 3" xfId="5675"/>
    <cellStyle name="40% - Accent5 2 2 2 4 3 3 2" xfId="14349"/>
    <cellStyle name="40% - Accent5 2 2 2 4 3 3 2 2" xfId="36289"/>
    <cellStyle name="40% - Accent5 2 2 2 4 3 3 3" xfId="20132"/>
    <cellStyle name="40% - Accent5 2 2 2 4 3 3 3 2" xfId="42071"/>
    <cellStyle name="40% - Accent5 2 2 2 4 3 3 4" xfId="27616"/>
    <cellStyle name="40% - Accent5 2 2 2 4 3 4" xfId="8567"/>
    <cellStyle name="40% - Accent5 2 2 2 4 3 4 2" xfId="30507"/>
    <cellStyle name="40% - Accent5 2 2 2 4 3 5" xfId="4486"/>
    <cellStyle name="40% - Accent5 2 2 2 4 3 5 2" xfId="26427"/>
    <cellStyle name="40% - Accent5 2 2 2 4 3 6" xfId="11458"/>
    <cellStyle name="40% - Accent5 2 2 2 4 3 6 2" xfId="33398"/>
    <cellStyle name="40% - Accent5 2 2 2 4 3 7" xfId="17241"/>
    <cellStyle name="40% - Accent5 2 2 2 4 3 7 2" xfId="39180"/>
    <cellStyle name="40% - Accent5 2 2 2 4 3 8" xfId="23023"/>
    <cellStyle name="40% - Accent5 2 2 2 4 4" xfId="2158"/>
    <cellStyle name="40% - Accent5 2 2 2 4 4 2" xfId="6753"/>
    <cellStyle name="40% - Accent5 2 2 2 4 4 2 2" xfId="15426"/>
    <cellStyle name="40% - Accent5 2 2 2 4 4 2 2 2" xfId="37366"/>
    <cellStyle name="40% - Accent5 2 2 2 4 4 2 3" xfId="21209"/>
    <cellStyle name="40% - Accent5 2 2 2 4 4 2 3 2" xfId="43148"/>
    <cellStyle name="40% - Accent5 2 2 2 4 4 2 4" xfId="28693"/>
    <cellStyle name="40% - Accent5 2 2 2 4 4 3" xfId="9644"/>
    <cellStyle name="40% - Accent5 2 2 2 4 4 3 2" xfId="31584"/>
    <cellStyle name="40% - Accent5 2 2 2 4 4 4" xfId="3861"/>
    <cellStyle name="40% - Accent5 2 2 2 4 4 4 2" xfId="25802"/>
    <cellStyle name="40% - Accent5 2 2 2 4 4 5" xfId="12535"/>
    <cellStyle name="40% - Accent5 2 2 2 4 4 5 2" xfId="34475"/>
    <cellStyle name="40% - Accent5 2 2 2 4 4 6" xfId="18318"/>
    <cellStyle name="40% - Accent5 2 2 2 4 4 6 2" xfId="40257"/>
    <cellStyle name="40% - Accent5 2 2 2 4 4 7" xfId="24100"/>
    <cellStyle name="40% - Accent5 2 2 2 4 5" xfId="1565"/>
    <cellStyle name="40% - Accent5 2 2 2 4 5 2" xfId="9051"/>
    <cellStyle name="40% - Accent5 2 2 2 4 5 2 2" xfId="14833"/>
    <cellStyle name="40% - Accent5 2 2 2 4 5 2 2 2" xfId="36773"/>
    <cellStyle name="40% - Accent5 2 2 2 4 5 2 3" xfId="20616"/>
    <cellStyle name="40% - Accent5 2 2 2 4 5 2 3 2" xfId="42555"/>
    <cellStyle name="40% - Accent5 2 2 2 4 5 2 4" xfId="30991"/>
    <cellStyle name="40% - Accent5 2 2 2 4 5 3" xfId="6160"/>
    <cellStyle name="40% - Accent5 2 2 2 4 5 3 2" xfId="28100"/>
    <cellStyle name="40% - Accent5 2 2 2 4 5 4" xfId="11942"/>
    <cellStyle name="40% - Accent5 2 2 2 4 5 4 2" xfId="33882"/>
    <cellStyle name="40% - Accent5 2 2 2 4 5 5" xfId="17725"/>
    <cellStyle name="40% - Accent5 2 2 2 4 5 5 2" xfId="39664"/>
    <cellStyle name="40% - Accent5 2 2 2 4 5 6" xfId="23507"/>
    <cellStyle name="40% - Accent5 2 2 2 4 6" xfId="5050"/>
    <cellStyle name="40% - Accent5 2 2 2 4 6 2" xfId="13724"/>
    <cellStyle name="40% - Accent5 2 2 2 4 6 2 2" xfId="35664"/>
    <cellStyle name="40% - Accent5 2 2 2 4 6 3" xfId="19507"/>
    <cellStyle name="40% - Accent5 2 2 2 4 6 3 2" xfId="41446"/>
    <cellStyle name="40% - Accent5 2 2 2 4 6 4" xfId="26991"/>
    <cellStyle name="40% - Accent5 2 2 2 4 7" xfId="7942"/>
    <cellStyle name="40% - Accent5 2 2 2 4 7 2" xfId="29882"/>
    <cellStyle name="40% - Accent5 2 2 2 4 8" xfId="3268"/>
    <cellStyle name="40% - Accent5 2 2 2 4 8 2" xfId="25209"/>
    <cellStyle name="40% - Accent5 2 2 2 4 9" xfId="10833"/>
    <cellStyle name="40% - Accent5 2 2 2 4 9 2" xfId="32773"/>
    <cellStyle name="40% - Accent5 2 2 2 5" xfId="423"/>
    <cellStyle name="40% - Accent5 2 2 2 5 2" xfId="2160"/>
    <cellStyle name="40% - Accent5 2 2 2 5 2 2" xfId="6755"/>
    <cellStyle name="40% - Accent5 2 2 2 5 2 2 2" xfId="15428"/>
    <cellStyle name="40% - Accent5 2 2 2 5 2 2 2 2" xfId="37368"/>
    <cellStyle name="40% - Accent5 2 2 2 5 2 2 3" xfId="21211"/>
    <cellStyle name="40% - Accent5 2 2 2 5 2 2 3 2" xfId="43150"/>
    <cellStyle name="40% - Accent5 2 2 2 5 2 2 4" xfId="28695"/>
    <cellStyle name="40% - Accent5 2 2 2 5 2 3" xfId="9646"/>
    <cellStyle name="40% - Accent5 2 2 2 5 2 3 2" xfId="31586"/>
    <cellStyle name="40% - Accent5 2 2 2 5 2 4" xfId="3863"/>
    <cellStyle name="40% - Accent5 2 2 2 5 2 4 2" xfId="25804"/>
    <cellStyle name="40% - Accent5 2 2 2 5 2 5" xfId="12537"/>
    <cellStyle name="40% - Accent5 2 2 2 5 2 5 2" xfId="34477"/>
    <cellStyle name="40% - Accent5 2 2 2 5 2 6" xfId="18320"/>
    <cellStyle name="40% - Accent5 2 2 2 5 2 6 2" xfId="40259"/>
    <cellStyle name="40% - Accent5 2 2 2 5 2 7" xfId="24102"/>
    <cellStyle name="40% - Accent5 2 2 2 5 3" xfId="1561"/>
    <cellStyle name="40% - Accent5 2 2 2 5 3 2" xfId="9047"/>
    <cellStyle name="40% - Accent5 2 2 2 5 3 2 2" xfId="14829"/>
    <cellStyle name="40% - Accent5 2 2 2 5 3 2 2 2" xfId="36769"/>
    <cellStyle name="40% - Accent5 2 2 2 5 3 2 3" xfId="20612"/>
    <cellStyle name="40% - Accent5 2 2 2 5 3 2 3 2" xfId="42551"/>
    <cellStyle name="40% - Accent5 2 2 2 5 3 2 4" xfId="30987"/>
    <cellStyle name="40% - Accent5 2 2 2 5 3 3" xfId="6156"/>
    <cellStyle name="40% - Accent5 2 2 2 5 3 3 2" xfId="28096"/>
    <cellStyle name="40% - Accent5 2 2 2 5 3 4" xfId="11938"/>
    <cellStyle name="40% - Accent5 2 2 2 5 3 4 2" xfId="33878"/>
    <cellStyle name="40% - Accent5 2 2 2 5 3 5" xfId="17721"/>
    <cellStyle name="40% - Accent5 2 2 2 5 3 5 2" xfId="39660"/>
    <cellStyle name="40% - Accent5 2 2 2 5 3 6" xfId="23503"/>
    <cellStyle name="40% - Accent5 2 2 2 5 4" xfId="5052"/>
    <cellStyle name="40% - Accent5 2 2 2 5 4 2" xfId="13726"/>
    <cellStyle name="40% - Accent5 2 2 2 5 4 2 2" xfId="35666"/>
    <cellStyle name="40% - Accent5 2 2 2 5 4 3" xfId="19509"/>
    <cellStyle name="40% - Accent5 2 2 2 5 4 3 2" xfId="41448"/>
    <cellStyle name="40% - Accent5 2 2 2 5 4 4" xfId="26993"/>
    <cellStyle name="40% - Accent5 2 2 2 5 5" xfId="7944"/>
    <cellStyle name="40% - Accent5 2 2 2 5 5 2" xfId="29884"/>
    <cellStyle name="40% - Accent5 2 2 2 5 6" xfId="3264"/>
    <cellStyle name="40% - Accent5 2 2 2 5 6 2" xfId="25205"/>
    <cellStyle name="40% - Accent5 2 2 2 5 7" xfId="10835"/>
    <cellStyle name="40% - Accent5 2 2 2 5 7 2" xfId="32775"/>
    <cellStyle name="40% - Accent5 2 2 2 5 8" xfId="16618"/>
    <cellStyle name="40% - Accent5 2 2 2 5 8 2" xfId="38557"/>
    <cellStyle name="40% - Accent5 2 2 2 5 9" xfId="22400"/>
    <cellStyle name="40% - Accent5 2 2 2 6" xfId="909"/>
    <cellStyle name="40% - Accent5 2 2 2 6 2" xfId="2615"/>
    <cellStyle name="40% - Accent5 2 2 2 6 2 2" xfId="10101"/>
    <cellStyle name="40% - Accent5 2 2 2 6 2 2 2" xfId="15883"/>
    <cellStyle name="40% - Accent5 2 2 2 6 2 2 2 2" xfId="37823"/>
    <cellStyle name="40% - Accent5 2 2 2 6 2 2 3" xfId="21666"/>
    <cellStyle name="40% - Accent5 2 2 2 6 2 2 3 2" xfId="43605"/>
    <cellStyle name="40% - Accent5 2 2 2 6 2 2 4" xfId="32041"/>
    <cellStyle name="40% - Accent5 2 2 2 6 2 3" xfId="7210"/>
    <cellStyle name="40% - Accent5 2 2 2 6 2 3 2" xfId="29150"/>
    <cellStyle name="40% - Accent5 2 2 2 6 2 4" xfId="12992"/>
    <cellStyle name="40% - Accent5 2 2 2 6 2 4 2" xfId="34932"/>
    <cellStyle name="40% - Accent5 2 2 2 6 2 5" xfId="18775"/>
    <cellStyle name="40% - Accent5 2 2 2 6 2 5 2" xfId="40714"/>
    <cellStyle name="40% - Accent5 2 2 2 6 2 6" xfId="24557"/>
    <cellStyle name="40% - Accent5 2 2 2 6 3" xfId="5507"/>
    <cellStyle name="40% - Accent5 2 2 2 6 3 2" xfId="14181"/>
    <cellStyle name="40% - Accent5 2 2 2 6 3 2 2" xfId="36121"/>
    <cellStyle name="40% - Accent5 2 2 2 6 3 3" xfId="19964"/>
    <cellStyle name="40% - Accent5 2 2 2 6 3 3 2" xfId="41903"/>
    <cellStyle name="40% - Accent5 2 2 2 6 3 4" xfId="27448"/>
    <cellStyle name="40% - Accent5 2 2 2 6 4" xfId="8399"/>
    <cellStyle name="40% - Accent5 2 2 2 6 4 2" xfId="30339"/>
    <cellStyle name="40% - Accent5 2 2 2 6 5" xfId="4318"/>
    <cellStyle name="40% - Accent5 2 2 2 6 5 2" xfId="26259"/>
    <cellStyle name="40% - Accent5 2 2 2 6 6" xfId="11290"/>
    <cellStyle name="40% - Accent5 2 2 2 6 6 2" xfId="33230"/>
    <cellStyle name="40% - Accent5 2 2 2 6 7" xfId="17073"/>
    <cellStyle name="40% - Accent5 2 2 2 6 7 2" xfId="39012"/>
    <cellStyle name="40% - Accent5 2 2 2 6 8" xfId="22855"/>
    <cellStyle name="40% - Accent5 2 2 2 7" xfId="2151"/>
    <cellStyle name="40% - Accent5 2 2 2 7 2" xfId="6746"/>
    <cellStyle name="40% - Accent5 2 2 2 7 2 2" xfId="15419"/>
    <cellStyle name="40% - Accent5 2 2 2 7 2 2 2" xfId="37359"/>
    <cellStyle name="40% - Accent5 2 2 2 7 2 3" xfId="21202"/>
    <cellStyle name="40% - Accent5 2 2 2 7 2 3 2" xfId="43141"/>
    <cellStyle name="40% - Accent5 2 2 2 7 2 4" xfId="28686"/>
    <cellStyle name="40% - Accent5 2 2 2 7 3" xfId="9637"/>
    <cellStyle name="40% - Accent5 2 2 2 7 3 2" xfId="31577"/>
    <cellStyle name="40% - Accent5 2 2 2 7 4" xfId="3854"/>
    <cellStyle name="40% - Accent5 2 2 2 7 4 2" xfId="25795"/>
    <cellStyle name="40% - Accent5 2 2 2 7 5" xfId="12528"/>
    <cellStyle name="40% - Accent5 2 2 2 7 5 2" xfId="34468"/>
    <cellStyle name="40% - Accent5 2 2 2 7 6" xfId="18311"/>
    <cellStyle name="40% - Accent5 2 2 2 7 6 2" xfId="40250"/>
    <cellStyle name="40% - Accent5 2 2 2 7 7" xfId="24093"/>
    <cellStyle name="40% - Accent5 2 2 2 8" xfId="1323"/>
    <cellStyle name="40% - Accent5 2 2 2 8 2" xfId="8809"/>
    <cellStyle name="40% - Accent5 2 2 2 8 2 2" xfId="14591"/>
    <cellStyle name="40% - Accent5 2 2 2 8 2 2 2" xfId="36531"/>
    <cellStyle name="40% - Accent5 2 2 2 8 2 3" xfId="20374"/>
    <cellStyle name="40% - Accent5 2 2 2 8 2 3 2" xfId="42313"/>
    <cellStyle name="40% - Accent5 2 2 2 8 2 4" xfId="30749"/>
    <cellStyle name="40% - Accent5 2 2 2 8 3" xfId="5918"/>
    <cellStyle name="40% - Accent5 2 2 2 8 3 2" xfId="27858"/>
    <cellStyle name="40% - Accent5 2 2 2 8 4" xfId="11700"/>
    <cellStyle name="40% - Accent5 2 2 2 8 4 2" xfId="33640"/>
    <cellStyle name="40% - Accent5 2 2 2 8 5" xfId="17483"/>
    <cellStyle name="40% - Accent5 2 2 2 8 5 2" xfId="39422"/>
    <cellStyle name="40% - Accent5 2 2 2 8 6" xfId="23265"/>
    <cellStyle name="40% - Accent5 2 2 2 9" xfId="5043"/>
    <cellStyle name="40% - Accent5 2 2 2 9 2" xfId="13717"/>
    <cellStyle name="40% - Accent5 2 2 2 9 2 2" xfId="35657"/>
    <cellStyle name="40% - Accent5 2 2 2 9 3" xfId="19500"/>
    <cellStyle name="40% - Accent5 2 2 2 9 3 2" xfId="41439"/>
    <cellStyle name="40% - Accent5 2 2 2 9 4" xfId="26984"/>
    <cellStyle name="40% - Accent5 2 2 3" xfId="424"/>
    <cellStyle name="40% - Accent5 2 2 3 10" xfId="10836"/>
    <cellStyle name="40% - Accent5 2 2 3 10 2" xfId="32776"/>
    <cellStyle name="40% - Accent5 2 2 3 11" xfId="16619"/>
    <cellStyle name="40% - Accent5 2 2 3 11 2" xfId="38558"/>
    <cellStyle name="40% - Accent5 2 2 3 12" xfId="22401"/>
    <cellStyle name="40% - Accent5 2 2 3 2" xfId="425"/>
    <cellStyle name="40% - Accent5 2 2 3 2 10" xfId="16620"/>
    <cellStyle name="40% - Accent5 2 2 3 2 10 2" xfId="38559"/>
    <cellStyle name="40% - Accent5 2 2 3 2 11" xfId="22402"/>
    <cellStyle name="40% - Accent5 2 2 3 2 2" xfId="426"/>
    <cellStyle name="40% - Accent5 2 2 3 2 2 2" xfId="2163"/>
    <cellStyle name="40% - Accent5 2 2 3 2 2 2 2" xfId="9649"/>
    <cellStyle name="40% - Accent5 2 2 3 2 2 2 2 2" xfId="15431"/>
    <cellStyle name="40% - Accent5 2 2 3 2 2 2 2 2 2" xfId="37371"/>
    <cellStyle name="40% - Accent5 2 2 3 2 2 2 2 3" xfId="21214"/>
    <cellStyle name="40% - Accent5 2 2 3 2 2 2 2 3 2" xfId="43153"/>
    <cellStyle name="40% - Accent5 2 2 3 2 2 2 2 4" xfId="31589"/>
    <cellStyle name="40% - Accent5 2 2 3 2 2 2 3" xfId="6758"/>
    <cellStyle name="40% - Accent5 2 2 3 2 2 2 3 2" xfId="28698"/>
    <cellStyle name="40% - Accent5 2 2 3 2 2 2 4" xfId="12540"/>
    <cellStyle name="40% - Accent5 2 2 3 2 2 2 4 2" xfId="34480"/>
    <cellStyle name="40% - Accent5 2 2 3 2 2 2 5" xfId="18323"/>
    <cellStyle name="40% - Accent5 2 2 3 2 2 2 5 2" xfId="40262"/>
    <cellStyle name="40% - Accent5 2 2 3 2 2 2 6" xfId="24105"/>
    <cellStyle name="40% - Accent5 2 2 3 2 2 3" xfId="5055"/>
    <cellStyle name="40% - Accent5 2 2 3 2 2 3 2" xfId="13729"/>
    <cellStyle name="40% - Accent5 2 2 3 2 2 3 2 2" xfId="35669"/>
    <cellStyle name="40% - Accent5 2 2 3 2 2 3 3" xfId="19512"/>
    <cellStyle name="40% - Accent5 2 2 3 2 2 3 3 2" xfId="41451"/>
    <cellStyle name="40% - Accent5 2 2 3 2 2 3 4" xfId="26996"/>
    <cellStyle name="40% - Accent5 2 2 3 2 2 4" xfId="7947"/>
    <cellStyle name="40% - Accent5 2 2 3 2 2 4 2" xfId="29887"/>
    <cellStyle name="40% - Accent5 2 2 3 2 2 5" xfId="3866"/>
    <cellStyle name="40% - Accent5 2 2 3 2 2 5 2" xfId="25807"/>
    <cellStyle name="40% - Accent5 2 2 3 2 2 6" xfId="10838"/>
    <cellStyle name="40% - Accent5 2 2 3 2 2 6 2" xfId="32778"/>
    <cellStyle name="40% - Accent5 2 2 3 2 2 7" xfId="16621"/>
    <cellStyle name="40% - Accent5 2 2 3 2 2 7 2" xfId="38560"/>
    <cellStyle name="40% - Accent5 2 2 3 2 2 8" xfId="22403"/>
    <cellStyle name="40% - Accent5 2 2 3 2 3" xfId="1081"/>
    <cellStyle name="40% - Accent5 2 2 3 2 3 2" xfId="2785"/>
    <cellStyle name="40% - Accent5 2 2 3 2 3 2 2" xfId="10271"/>
    <cellStyle name="40% - Accent5 2 2 3 2 3 2 2 2" xfId="16053"/>
    <cellStyle name="40% - Accent5 2 2 3 2 3 2 2 2 2" xfId="37993"/>
    <cellStyle name="40% - Accent5 2 2 3 2 3 2 2 3" xfId="21836"/>
    <cellStyle name="40% - Accent5 2 2 3 2 3 2 2 3 2" xfId="43775"/>
    <cellStyle name="40% - Accent5 2 2 3 2 3 2 2 4" xfId="32211"/>
    <cellStyle name="40% - Accent5 2 2 3 2 3 2 3" xfId="7380"/>
    <cellStyle name="40% - Accent5 2 2 3 2 3 2 3 2" xfId="29320"/>
    <cellStyle name="40% - Accent5 2 2 3 2 3 2 4" xfId="13162"/>
    <cellStyle name="40% - Accent5 2 2 3 2 3 2 4 2" xfId="35102"/>
    <cellStyle name="40% - Accent5 2 2 3 2 3 2 5" xfId="18945"/>
    <cellStyle name="40% - Accent5 2 2 3 2 3 2 5 2" xfId="40884"/>
    <cellStyle name="40% - Accent5 2 2 3 2 3 2 6" xfId="24727"/>
    <cellStyle name="40% - Accent5 2 2 3 2 3 3" xfId="5677"/>
    <cellStyle name="40% - Accent5 2 2 3 2 3 3 2" xfId="14351"/>
    <cellStyle name="40% - Accent5 2 2 3 2 3 3 2 2" xfId="36291"/>
    <cellStyle name="40% - Accent5 2 2 3 2 3 3 3" xfId="20134"/>
    <cellStyle name="40% - Accent5 2 2 3 2 3 3 3 2" xfId="42073"/>
    <cellStyle name="40% - Accent5 2 2 3 2 3 3 4" xfId="27618"/>
    <cellStyle name="40% - Accent5 2 2 3 2 3 4" xfId="8569"/>
    <cellStyle name="40% - Accent5 2 2 3 2 3 4 2" xfId="30509"/>
    <cellStyle name="40% - Accent5 2 2 3 2 3 5" xfId="4488"/>
    <cellStyle name="40% - Accent5 2 2 3 2 3 5 2" xfId="26429"/>
    <cellStyle name="40% - Accent5 2 2 3 2 3 6" xfId="11460"/>
    <cellStyle name="40% - Accent5 2 2 3 2 3 6 2" xfId="33400"/>
    <cellStyle name="40% - Accent5 2 2 3 2 3 7" xfId="17243"/>
    <cellStyle name="40% - Accent5 2 2 3 2 3 7 2" xfId="39182"/>
    <cellStyle name="40% - Accent5 2 2 3 2 3 8" xfId="23025"/>
    <cellStyle name="40% - Accent5 2 2 3 2 4" xfId="2162"/>
    <cellStyle name="40% - Accent5 2 2 3 2 4 2" xfId="6757"/>
    <cellStyle name="40% - Accent5 2 2 3 2 4 2 2" xfId="15430"/>
    <cellStyle name="40% - Accent5 2 2 3 2 4 2 2 2" xfId="37370"/>
    <cellStyle name="40% - Accent5 2 2 3 2 4 2 3" xfId="21213"/>
    <cellStyle name="40% - Accent5 2 2 3 2 4 2 3 2" xfId="43152"/>
    <cellStyle name="40% - Accent5 2 2 3 2 4 2 4" xfId="28697"/>
    <cellStyle name="40% - Accent5 2 2 3 2 4 3" xfId="9648"/>
    <cellStyle name="40% - Accent5 2 2 3 2 4 3 2" xfId="31588"/>
    <cellStyle name="40% - Accent5 2 2 3 2 4 4" xfId="3865"/>
    <cellStyle name="40% - Accent5 2 2 3 2 4 4 2" xfId="25806"/>
    <cellStyle name="40% - Accent5 2 2 3 2 4 5" xfId="12539"/>
    <cellStyle name="40% - Accent5 2 2 3 2 4 5 2" xfId="34479"/>
    <cellStyle name="40% - Accent5 2 2 3 2 4 6" xfId="18322"/>
    <cellStyle name="40% - Accent5 2 2 3 2 4 6 2" xfId="40261"/>
    <cellStyle name="40% - Accent5 2 2 3 2 4 7" xfId="24104"/>
    <cellStyle name="40% - Accent5 2 2 3 2 5" xfId="1567"/>
    <cellStyle name="40% - Accent5 2 2 3 2 5 2" xfId="9053"/>
    <cellStyle name="40% - Accent5 2 2 3 2 5 2 2" xfId="14835"/>
    <cellStyle name="40% - Accent5 2 2 3 2 5 2 2 2" xfId="36775"/>
    <cellStyle name="40% - Accent5 2 2 3 2 5 2 3" xfId="20618"/>
    <cellStyle name="40% - Accent5 2 2 3 2 5 2 3 2" xfId="42557"/>
    <cellStyle name="40% - Accent5 2 2 3 2 5 2 4" xfId="30993"/>
    <cellStyle name="40% - Accent5 2 2 3 2 5 3" xfId="6162"/>
    <cellStyle name="40% - Accent5 2 2 3 2 5 3 2" xfId="28102"/>
    <cellStyle name="40% - Accent5 2 2 3 2 5 4" xfId="11944"/>
    <cellStyle name="40% - Accent5 2 2 3 2 5 4 2" xfId="33884"/>
    <cellStyle name="40% - Accent5 2 2 3 2 5 5" xfId="17727"/>
    <cellStyle name="40% - Accent5 2 2 3 2 5 5 2" xfId="39666"/>
    <cellStyle name="40% - Accent5 2 2 3 2 5 6" xfId="23509"/>
    <cellStyle name="40% - Accent5 2 2 3 2 6" xfId="5054"/>
    <cellStyle name="40% - Accent5 2 2 3 2 6 2" xfId="13728"/>
    <cellStyle name="40% - Accent5 2 2 3 2 6 2 2" xfId="35668"/>
    <cellStyle name="40% - Accent5 2 2 3 2 6 3" xfId="19511"/>
    <cellStyle name="40% - Accent5 2 2 3 2 6 3 2" xfId="41450"/>
    <cellStyle name="40% - Accent5 2 2 3 2 6 4" xfId="26995"/>
    <cellStyle name="40% - Accent5 2 2 3 2 7" xfId="7946"/>
    <cellStyle name="40% - Accent5 2 2 3 2 7 2" xfId="29886"/>
    <cellStyle name="40% - Accent5 2 2 3 2 8" xfId="3270"/>
    <cellStyle name="40% - Accent5 2 2 3 2 8 2" xfId="25211"/>
    <cellStyle name="40% - Accent5 2 2 3 2 9" xfId="10837"/>
    <cellStyle name="40% - Accent5 2 2 3 2 9 2" xfId="32777"/>
    <cellStyle name="40% - Accent5 2 2 3 3" xfId="427"/>
    <cellStyle name="40% - Accent5 2 2 3 3 2" xfId="2164"/>
    <cellStyle name="40% - Accent5 2 2 3 3 2 2" xfId="9650"/>
    <cellStyle name="40% - Accent5 2 2 3 3 2 2 2" xfId="15432"/>
    <cellStyle name="40% - Accent5 2 2 3 3 2 2 2 2" xfId="37372"/>
    <cellStyle name="40% - Accent5 2 2 3 3 2 2 3" xfId="21215"/>
    <cellStyle name="40% - Accent5 2 2 3 3 2 2 3 2" xfId="43154"/>
    <cellStyle name="40% - Accent5 2 2 3 3 2 2 4" xfId="31590"/>
    <cellStyle name="40% - Accent5 2 2 3 3 2 3" xfId="6759"/>
    <cellStyle name="40% - Accent5 2 2 3 3 2 3 2" xfId="28699"/>
    <cellStyle name="40% - Accent5 2 2 3 3 2 4" xfId="12541"/>
    <cellStyle name="40% - Accent5 2 2 3 3 2 4 2" xfId="34481"/>
    <cellStyle name="40% - Accent5 2 2 3 3 2 5" xfId="18324"/>
    <cellStyle name="40% - Accent5 2 2 3 3 2 5 2" xfId="40263"/>
    <cellStyle name="40% - Accent5 2 2 3 3 2 6" xfId="24106"/>
    <cellStyle name="40% - Accent5 2 2 3 3 3" xfId="5056"/>
    <cellStyle name="40% - Accent5 2 2 3 3 3 2" xfId="13730"/>
    <cellStyle name="40% - Accent5 2 2 3 3 3 2 2" xfId="35670"/>
    <cellStyle name="40% - Accent5 2 2 3 3 3 3" xfId="19513"/>
    <cellStyle name="40% - Accent5 2 2 3 3 3 3 2" xfId="41452"/>
    <cellStyle name="40% - Accent5 2 2 3 3 3 4" xfId="26997"/>
    <cellStyle name="40% - Accent5 2 2 3 3 4" xfId="7948"/>
    <cellStyle name="40% - Accent5 2 2 3 3 4 2" xfId="29888"/>
    <cellStyle name="40% - Accent5 2 2 3 3 5" xfId="3867"/>
    <cellStyle name="40% - Accent5 2 2 3 3 5 2" xfId="25808"/>
    <cellStyle name="40% - Accent5 2 2 3 3 6" xfId="10839"/>
    <cellStyle name="40% - Accent5 2 2 3 3 6 2" xfId="32779"/>
    <cellStyle name="40% - Accent5 2 2 3 3 7" xfId="16622"/>
    <cellStyle name="40% - Accent5 2 2 3 3 7 2" xfId="38561"/>
    <cellStyle name="40% - Accent5 2 2 3 3 8" xfId="22404"/>
    <cellStyle name="40% - Accent5 2 2 3 4" xfId="1080"/>
    <cellStyle name="40% - Accent5 2 2 3 4 2" xfId="2784"/>
    <cellStyle name="40% - Accent5 2 2 3 4 2 2" xfId="10270"/>
    <cellStyle name="40% - Accent5 2 2 3 4 2 2 2" xfId="16052"/>
    <cellStyle name="40% - Accent5 2 2 3 4 2 2 2 2" xfId="37992"/>
    <cellStyle name="40% - Accent5 2 2 3 4 2 2 3" xfId="21835"/>
    <cellStyle name="40% - Accent5 2 2 3 4 2 2 3 2" xfId="43774"/>
    <cellStyle name="40% - Accent5 2 2 3 4 2 2 4" xfId="32210"/>
    <cellStyle name="40% - Accent5 2 2 3 4 2 3" xfId="7379"/>
    <cellStyle name="40% - Accent5 2 2 3 4 2 3 2" xfId="29319"/>
    <cellStyle name="40% - Accent5 2 2 3 4 2 4" xfId="13161"/>
    <cellStyle name="40% - Accent5 2 2 3 4 2 4 2" xfId="35101"/>
    <cellStyle name="40% - Accent5 2 2 3 4 2 5" xfId="18944"/>
    <cellStyle name="40% - Accent5 2 2 3 4 2 5 2" xfId="40883"/>
    <cellStyle name="40% - Accent5 2 2 3 4 2 6" xfId="24726"/>
    <cellStyle name="40% - Accent5 2 2 3 4 3" xfId="5676"/>
    <cellStyle name="40% - Accent5 2 2 3 4 3 2" xfId="14350"/>
    <cellStyle name="40% - Accent5 2 2 3 4 3 2 2" xfId="36290"/>
    <cellStyle name="40% - Accent5 2 2 3 4 3 3" xfId="20133"/>
    <cellStyle name="40% - Accent5 2 2 3 4 3 3 2" xfId="42072"/>
    <cellStyle name="40% - Accent5 2 2 3 4 3 4" xfId="27617"/>
    <cellStyle name="40% - Accent5 2 2 3 4 4" xfId="8568"/>
    <cellStyle name="40% - Accent5 2 2 3 4 4 2" xfId="30508"/>
    <cellStyle name="40% - Accent5 2 2 3 4 5" xfId="4487"/>
    <cellStyle name="40% - Accent5 2 2 3 4 5 2" xfId="26428"/>
    <cellStyle name="40% - Accent5 2 2 3 4 6" xfId="11459"/>
    <cellStyle name="40% - Accent5 2 2 3 4 6 2" xfId="33399"/>
    <cellStyle name="40% - Accent5 2 2 3 4 7" xfId="17242"/>
    <cellStyle name="40% - Accent5 2 2 3 4 7 2" xfId="39181"/>
    <cellStyle name="40% - Accent5 2 2 3 4 8" xfId="23024"/>
    <cellStyle name="40% - Accent5 2 2 3 5" xfId="2161"/>
    <cellStyle name="40% - Accent5 2 2 3 5 2" xfId="6756"/>
    <cellStyle name="40% - Accent5 2 2 3 5 2 2" xfId="15429"/>
    <cellStyle name="40% - Accent5 2 2 3 5 2 2 2" xfId="37369"/>
    <cellStyle name="40% - Accent5 2 2 3 5 2 3" xfId="21212"/>
    <cellStyle name="40% - Accent5 2 2 3 5 2 3 2" xfId="43151"/>
    <cellStyle name="40% - Accent5 2 2 3 5 2 4" xfId="28696"/>
    <cellStyle name="40% - Accent5 2 2 3 5 3" xfId="9647"/>
    <cellStyle name="40% - Accent5 2 2 3 5 3 2" xfId="31587"/>
    <cellStyle name="40% - Accent5 2 2 3 5 4" xfId="3864"/>
    <cellStyle name="40% - Accent5 2 2 3 5 4 2" xfId="25805"/>
    <cellStyle name="40% - Accent5 2 2 3 5 5" xfId="12538"/>
    <cellStyle name="40% - Accent5 2 2 3 5 5 2" xfId="34478"/>
    <cellStyle name="40% - Accent5 2 2 3 5 6" xfId="18321"/>
    <cellStyle name="40% - Accent5 2 2 3 5 6 2" xfId="40260"/>
    <cellStyle name="40% - Accent5 2 2 3 5 7" xfId="24103"/>
    <cellStyle name="40% - Accent5 2 2 3 6" xfId="1566"/>
    <cellStyle name="40% - Accent5 2 2 3 6 2" xfId="9052"/>
    <cellStyle name="40% - Accent5 2 2 3 6 2 2" xfId="14834"/>
    <cellStyle name="40% - Accent5 2 2 3 6 2 2 2" xfId="36774"/>
    <cellStyle name="40% - Accent5 2 2 3 6 2 3" xfId="20617"/>
    <cellStyle name="40% - Accent5 2 2 3 6 2 3 2" xfId="42556"/>
    <cellStyle name="40% - Accent5 2 2 3 6 2 4" xfId="30992"/>
    <cellStyle name="40% - Accent5 2 2 3 6 3" xfId="6161"/>
    <cellStyle name="40% - Accent5 2 2 3 6 3 2" xfId="28101"/>
    <cellStyle name="40% - Accent5 2 2 3 6 4" xfId="11943"/>
    <cellStyle name="40% - Accent5 2 2 3 6 4 2" xfId="33883"/>
    <cellStyle name="40% - Accent5 2 2 3 6 5" xfId="17726"/>
    <cellStyle name="40% - Accent5 2 2 3 6 5 2" xfId="39665"/>
    <cellStyle name="40% - Accent5 2 2 3 6 6" xfId="23508"/>
    <cellStyle name="40% - Accent5 2 2 3 7" xfId="5053"/>
    <cellStyle name="40% - Accent5 2 2 3 7 2" xfId="13727"/>
    <cellStyle name="40% - Accent5 2 2 3 7 2 2" xfId="35667"/>
    <cellStyle name="40% - Accent5 2 2 3 7 3" xfId="19510"/>
    <cellStyle name="40% - Accent5 2 2 3 7 3 2" xfId="41449"/>
    <cellStyle name="40% - Accent5 2 2 3 7 4" xfId="26994"/>
    <cellStyle name="40% - Accent5 2 2 3 8" xfId="7945"/>
    <cellStyle name="40% - Accent5 2 2 3 8 2" xfId="29885"/>
    <cellStyle name="40% - Accent5 2 2 3 9" xfId="3269"/>
    <cellStyle name="40% - Accent5 2 2 3 9 2" xfId="25210"/>
    <cellStyle name="40% - Accent5 2 2 4" xfId="428"/>
    <cellStyle name="40% - Accent5 2 2 4 10" xfId="16623"/>
    <cellStyle name="40% - Accent5 2 2 4 10 2" xfId="38562"/>
    <cellStyle name="40% - Accent5 2 2 4 11" xfId="22405"/>
    <cellStyle name="40% - Accent5 2 2 4 2" xfId="429"/>
    <cellStyle name="40% - Accent5 2 2 4 2 2" xfId="2166"/>
    <cellStyle name="40% - Accent5 2 2 4 2 2 2" xfId="9652"/>
    <cellStyle name="40% - Accent5 2 2 4 2 2 2 2" xfId="15434"/>
    <cellStyle name="40% - Accent5 2 2 4 2 2 2 2 2" xfId="37374"/>
    <cellStyle name="40% - Accent5 2 2 4 2 2 2 3" xfId="21217"/>
    <cellStyle name="40% - Accent5 2 2 4 2 2 2 3 2" xfId="43156"/>
    <cellStyle name="40% - Accent5 2 2 4 2 2 2 4" xfId="31592"/>
    <cellStyle name="40% - Accent5 2 2 4 2 2 3" xfId="6761"/>
    <cellStyle name="40% - Accent5 2 2 4 2 2 3 2" xfId="28701"/>
    <cellStyle name="40% - Accent5 2 2 4 2 2 4" xfId="12543"/>
    <cellStyle name="40% - Accent5 2 2 4 2 2 4 2" xfId="34483"/>
    <cellStyle name="40% - Accent5 2 2 4 2 2 5" xfId="18326"/>
    <cellStyle name="40% - Accent5 2 2 4 2 2 5 2" xfId="40265"/>
    <cellStyle name="40% - Accent5 2 2 4 2 2 6" xfId="24108"/>
    <cellStyle name="40% - Accent5 2 2 4 2 3" xfId="5058"/>
    <cellStyle name="40% - Accent5 2 2 4 2 3 2" xfId="13732"/>
    <cellStyle name="40% - Accent5 2 2 4 2 3 2 2" xfId="35672"/>
    <cellStyle name="40% - Accent5 2 2 4 2 3 3" xfId="19515"/>
    <cellStyle name="40% - Accent5 2 2 4 2 3 3 2" xfId="41454"/>
    <cellStyle name="40% - Accent5 2 2 4 2 3 4" xfId="26999"/>
    <cellStyle name="40% - Accent5 2 2 4 2 4" xfId="7950"/>
    <cellStyle name="40% - Accent5 2 2 4 2 4 2" xfId="29890"/>
    <cellStyle name="40% - Accent5 2 2 4 2 5" xfId="3869"/>
    <cellStyle name="40% - Accent5 2 2 4 2 5 2" xfId="25810"/>
    <cellStyle name="40% - Accent5 2 2 4 2 6" xfId="10841"/>
    <cellStyle name="40% - Accent5 2 2 4 2 6 2" xfId="32781"/>
    <cellStyle name="40% - Accent5 2 2 4 2 7" xfId="16624"/>
    <cellStyle name="40% - Accent5 2 2 4 2 7 2" xfId="38563"/>
    <cellStyle name="40% - Accent5 2 2 4 2 8" xfId="22406"/>
    <cellStyle name="40% - Accent5 2 2 4 3" xfId="1082"/>
    <cellStyle name="40% - Accent5 2 2 4 3 2" xfId="2786"/>
    <cellStyle name="40% - Accent5 2 2 4 3 2 2" xfId="10272"/>
    <cellStyle name="40% - Accent5 2 2 4 3 2 2 2" xfId="16054"/>
    <cellStyle name="40% - Accent5 2 2 4 3 2 2 2 2" xfId="37994"/>
    <cellStyle name="40% - Accent5 2 2 4 3 2 2 3" xfId="21837"/>
    <cellStyle name="40% - Accent5 2 2 4 3 2 2 3 2" xfId="43776"/>
    <cellStyle name="40% - Accent5 2 2 4 3 2 2 4" xfId="32212"/>
    <cellStyle name="40% - Accent5 2 2 4 3 2 3" xfId="7381"/>
    <cellStyle name="40% - Accent5 2 2 4 3 2 3 2" xfId="29321"/>
    <cellStyle name="40% - Accent5 2 2 4 3 2 4" xfId="13163"/>
    <cellStyle name="40% - Accent5 2 2 4 3 2 4 2" xfId="35103"/>
    <cellStyle name="40% - Accent5 2 2 4 3 2 5" xfId="18946"/>
    <cellStyle name="40% - Accent5 2 2 4 3 2 5 2" xfId="40885"/>
    <cellStyle name="40% - Accent5 2 2 4 3 2 6" xfId="24728"/>
    <cellStyle name="40% - Accent5 2 2 4 3 3" xfId="5678"/>
    <cellStyle name="40% - Accent5 2 2 4 3 3 2" xfId="14352"/>
    <cellStyle name="40% - Accent5 2 2 4 3 3 2 2" xfId="36292"/>
    <cellStyle name="40% - Accent5 2 2 4 3 3 3" xfId="20135"/>
    <cellStyle name="40% - Accent5 2 2 4 3 3 3 2" xfId="42074"/>
    <cellStyle name="40% - Accent5 2 2 4 3 3 4" xfId="27619"/>
    <cellStyle name="40% - Accent5 2 2 4 3 4" xfId="8570"/>
    <cellStyle name="40% - Accent5 2 2 4 3 4 2" xfId="30510"/>
    <cellStyle name="40% - Accent5 2 2 4 3 5" xfId="4489"/>
    <cellStyle name="40% - Accent5 2 2 4 3 5 2" xfId="26430"/>
    <cellStyle name="40% - Accent5 2 2 4 3 6" xfId="11461"/>
    <cellStyle name="40% - Accent5 2 2 4 3 6 2" xfId="33401"/>
    <cellStyle name="40% - Accent5 2 2 4 3 7" xfId="17244"/>
    <cellStyle name="40% - Accent5 2 2 4 3 7 2" xfId="39183"/>
    <cellStyle name="40% - Accent5 2 2 4 3 8" xfId="23026"/>
    <cellStyle name="40% - Accent5 2 2 4 4" xfId="2165"/>
    <cellStyle name="40% - Accent5 2 2 4 4 2" xfId="6760"/>
    <cellStyle name="40% - Accent5 2 2 4 4 2 2" xfId="15433"/>
    <cellStyle name="40% - Accent5 2 2 4 4 2 2 2" xfId="37373"/>
    <cellStyle name="40% - Accent5 2 2 4 4 2 3" xfId="21216"/>
    <cellStyle name="40% - Accent5 2 2 4 4 2 3 2" xfId="43155"/>
    <cellStyle name="40% - Accent5 2 2 4 4 2 4" xfId="28700"/>
    <cellStyle name="40% - Accent5 2 2 4 4 3" xfId="9651"/>
    <cellStyle name="40% - Accent5 2 2 4 4 3 2" xfId="31591"/>
    <cellStyle name="40% - Accent5 2 2 4 4 4" xfId="3868"/>
    <cellStyle name="40% - Accent5 2 2 4 4 4 2" xfId="25809"/>
    <cellStyle name="40% - Accent5 2 2 4 4 5" xfId="12542"/>
    <cellStyle name="40% - Accent5 2 2 4 4 5 2" xfId="34482"/>
    <cellStyle name="40% - Accent5 2 2 4 4 6" xfId="18325"/>
    <cellStyle name="40% - Accent5 2 2 4 4 6 2" xfId="40264"/>
    <cellStyle name="40% - Accent5 2 2 4 4 7" xfId="24107"/>
    <cellStyle name="40% - Accent5 2 2 4 5" xfId="1568"/>
    <cellStyle name="40% - Accent5 2 2 4 5 2" xfId="9054"/>
    <cellStyle name="40% - Accent5 2 2 4 5 2 2" xfId="14836"/>
    <cellStyle name="40% - Accent5 2 2 4 5 2 2 2" xfId="36776"/>
    <cellStyle name="40% - Accent5 2 2 4 5 2 3" xfId="20619"/>
    <cellStyle name="40% - Accent5 2 2 4 5 2 3 2" xfId="42558"/>
    <cellStyle name="40% - Accent5 2 2 4 5 2 4" xfId="30994"/>
    <cellStyle name="40% - Accent5 2 2 4 5 3" xfId="6163"/>
    <cellStyle name="40% - Accent5 2 2 4 5 3 2" xfId="28103"/>
    <cellStyle name="40% - Accent5 2 2 4 5 4" xfId="11945"/>
    <cellStyle name="40% - Accent5 2 2 4 5 4 2" xfId="33885"/>
    <cellStyle name="40% - Accent5 2 2 4 5 5" xfId="17728"/>
    <cellStyle name="40% - Accent5 2 2 4 5 5 2" xfId="39667"/>
    <cellStyle name="40% - Accent5 2 2 4 5 6" xfId="23510"/>
    <cellStyle name="40% - Accent5 2 2 4 6" xfId="5057"/>
    <cellStyle name="40% - Accent5 2 2 4 6 2" xfId="13731"/>
    <cellStyle name="40% - Accent5 2 2 4 6 2 2" xfId="35671"/>
    <cellStyle name="40% - Accent5 2 2 4 6 3" xfId="19514"/>
    <cellStyle name="40% - Accent5 2 2 4 6 3 2" xfId="41453"/>
    <cellStyle name="40% - Accent5 2 2 4 6 4" xfId="26998"/>
    <cellStyle name="40% - Accent5 2 2 4 7" xfId="7949"/>
    <cellStyle name="40% - Accent5 2 2 4 7 2" xfId="29889"/>
    <cellStyle name="40% - Accent5 2 2 4 8" xfId="3271"/>
    <cellStyle name="40% - Accent5 2 2 4 8 2" xfId="25212"/>
    <cellStyle name="40% - Accent5 2 2 4 9" xfId="10840"/>
    <cellStyle name="40% - Accent5 2 2 4 9 2" xfId="32780"/>
    <cellStyle name="40% - Accent5 2 2 5" xfId="430"/>
    <cellStyle name="40% - Accent5 2 2 5 10" xfId="16625"/>
    <cellStyle name="40% - Accent5 2 2 5 10 2" xfId="38564"/>
    <cellStyle name="40% - Accent5 2 2 5 11" xfId="22407"/>
    <cellStyle name="40% - Accent5 2 2 5 2" xfId="431"/>
    <cellStyle name="40% - Accent5 2 2 5 2 2" xfId="2168"/>
    <cellStyle name="40% - Accent5 2 2 5 2 2 2" xfId="9654"/>
    <cellStyle name="40% - Accent5 2 2 5 2 2 2 2" xfId="15436"/>
    <cellStyle name="40% - Accent5 2 2 5 2 2 2 2 2" xfId="37376"/>
    <cellStyle name="40% - Accent5 2 2 5 2 2 2 3" xfId="21219"/>
    <cellStyle name="40% - Accent5 2 2 5 2 2 2 3 2" xfId="43158"/>
    <cellStyle name="40% - Accent5 2 2 5 2 2 2 4" xfId="31594"/>
    <cellStyle name="40% - Accent5 2 2 5 2 2 3" xfId="6763"/>
    <cellStyle name="40% - Accent5 2 2 5 2 2 3 2" xfId="28703"/>
    <cellStyle name="40% - Accent5 2 2 5 2 2 4" xfId="12545"/>
    <cellStyle name="40% - Accent5 2 2 5 2 2 4 2" xfId="34485"/>
    <cellStyle name="40% - Accent5 2 2 5 2 2 5" xfId="18328"/>
    <cellStyle name="40% - Accent5 2 2 5 2 2 5 2" xfId="40267"/>
    <cellStyle name="40% - Accent5 2 2 5 2 2 6" xfId="24110"/>
    <cellStyle name="40% - Accent5 2 2 5 2 3" xfId="5060"/>
    <cellStyle name="40% - Accent5 2 2 5 2 3 2" xfId="13734"/>
    <cellStyle name="40% - Accent5 2 2 5 2 3 2 2" xfId="35674"/>
    <cellStyle name="40% - Accent5 2 2 5 2 3 3" xfId="19517"/>
    <cellStyle name="40% - Accent5 2 2 5 2 3 3 2" xfId="41456"/>
    <cellStyle name="40% - Accent5 2 2 5 2 3 4" xfId="27001"/>
    <cellStyle name="40% - Accent5 2 2 5 2 4" xfId="7952"/>
    <cellStyle name="40% - Accent5 2 2 5 2 4 2" xfId="29892"/>
    <cellStyle name="40% - Accent5 2 2 5 2 5" xfId="3871"/>
    <cellStyle name="40% - Accent5 2 2 5 2 5 2" xfId="25812"/>
    <cellStyle name="40% - Accent5 2 2 5 2 6" xfId="10843"/>
    <cellStyle name="40% - Accent5 2 2 5 2 6 2" xfId="32783"/>
    <cellStyle name="40% - Accent5 2 2 5 2 7" xfId="16626"/>
    <cellStyle name="40% - Accent5 2 2 5 2 7 2" xfId="38565"/>
    <cellStyle name="40% - Accent5 2 2 5 2 8" xfId="22408"/>
    <cellStyle name="40% - Accent5 2 2 5 3" xfId="1083"/>
    <cellStyle name="40% - Accent5 2 2 5 3 2" xfId="2787"/>
    <cellStyle name="40% - Accent5 2 2 5 3 2 2" xfId="10273"/>
    <cellStyle name="40% - Accent5 2 2 5 3 2 2 2" xfId="16055"/>
    <cellStyle name="40% - Accent5 2 2 5 3 2 2 2 2" xfId="37995"/>
    <cellStyle name="40% - Accent5 2 2 5 3 2 2 3" xfId="21838"/>
    <cellStyle name="40% - Accent5 2 2 5 3 2 2 3 2" xfId="43777"/>
    <cellStyle name="40% - Accent5 2 2 5 3 2 2 4" xfId="32213"/>
    <cellStyle name="40% - Accent5 2 2 5 3 2 3" xfId="7382"/>
    <cellStyle name="40% - Accent5 2 2 5 3 2 3 2" xfId="29322"/>
    <cellStyle name="40% - Accent5 2 2 5 3 2 4" xfId="13164"/>
    <cellStyle name="40% - Accent5 2 2 5 3 2 4 2" xfId="35104"/>
    <cellStyle name="40% - Accent5 2 2 5 3 2 5" xfId="18947"/>
    <cellStyle name="40% - Accent5 2 2 5 3 2 5 2" xfId="40886"/>
    <cellStyle name="40% - Accent5 2 2 5 3 2 6" xfId="24729"/>
    <cellStyle name="40% - Accent5 2 2 5 3 3" xfId="5679"/>
    <cellStyle name="40% - Accent5 2 2 5 3 3 2" xfId="14353"/>
    <cellStyle name="40% - Accent5 2 2 5 3 3 2 2" xfId="36293"/>
    <cellStyle name="40% - Accent5 2 2 5 3 3 3" xfId="20136"/>
    <cellStyle name="40% - Accent5 2 2 5 3 3 3 2" xfId="42075"/>
    <cellStyle name="40% - Accent5 2 2 5 3 3 4" xfId="27620"/>
    <cellStyle name="40% - Accent5 2 2 5 3 4" xfId="8571"/>
    <cellStyle name="40% - Accent5 2 2 5 3 4 2" xfId="30511"/>
    <cellStyle name="40% - Accent5 2 2 5 3 5" xfId="4490"/>
    <cellStyle name="40% - Accent5 2 2 5 3 5 2" xfId="26431"/>
    <cellStyle name="40% - Accent5 2 2 5 3 6" xfId="11462"/>
    <cellStyle name="40% - Accent5 2 2 5 3 6 2" xfId="33402"/>
    <cellStyle name="40% - Accent5 2 2 5 3 7" xfId="17245"/>
    <cellStyle name="40% - Accent5 2 2 5 3 7 2" xfId="39184"/>
    <cellStyle name="40% - Accent5 2 2 5 3 8" xfId="23027"/>
    <cellStyle name="40% - Accent5 2 2 5 4" xfId="2167"/>
    <cellStyle name="40% - Accent5 2 2 5 4 2" xfId="6762"/>
    <cellStyle name="40% - Accent5 2 2 5 4 2 2" xfId="15435"/>
    <cellStyle name="40% - Accent5 2 2 5 4 2 2 2" xfId="37375"/>
    <cellStyle name="40% - Accent5 2 2 5 4 2 3" xfId="21218"/>
    <cellStyle name="40% - Accent5 2 2 5 4 2 3 2" xfId="43157"/>
    <cellStyle name="40% - Accent5 2 2 5 4 2 4" xfId="28702"/>
    <cellStyle name="40% - Accent5 2 2 5 4 3" xfId="9653"/>
    <cellStyle name="40% - Accent5 2 2 5 4 3 2" xfId="31593"/>
    <cellStyle name="40% - Accent5 2 2 5 4 4" xfId="3870"/>
    <cellStyle name="40% - Accent5 2 2 5 4 4 2" xfId="25811"/>
    <cellStyle name="40% - Accent5 2 2 5 4 5" xfId="12544"/>
    <cellStyle name="40% - Accent5 2 2 5 4 5 2" xfId="34484"/>
    <cellStyle name="40% - Accent5 2 2 5 4 6" xfId="18327"/>
    <cellStyle name="40% - Accent5 2 2 5 4 6 2" xfId="40266"/>
    <cellStyle name="40% - Accent5 2 2 5 4 7" xfId="24109"/>
    <cellStyle name="40% - Accent5 2 2 5 5" xfId="1569"/>
    <cellStyle name="40% - Accent5 2 2 5 5 2" xfId="9055"/>
    <cellStyle name="40% - Accent5 2 2 5 5 2 2" xfId="14837"/>
    <cellStyle name="40% - Accent5 2 2 5 5 2 2 2" xfId="36777"/>
    <cellStyle name="40% - Accent5 2 2 5 5 2 3" xfId="20620"/>
    <cellStyle name="40% - Accent5 2 2 5 5 2 3 2" xfId="42559"/>
    <cellStyle name="40% - Accent5 2 2 5 5 2 4" xfId="30995"/>
    <cellStyle name="40% - Accent5 2 2 5 5 3" xfId="6164"/>
    <cellStyle name="40% - Accent5 2 2 5 5 3 2" xfId="28104"/>
    <cellStyle name="40% - Accent5 2 2 5 5 4" xfId="11946"/>
    <cellStyle name="40% - Accent5 2 2 5 5 4 2" xfId="33886"/>
    <cellStyle name="40% - Accent5 2 2 5 5 5" xfId="17729"/>
    <cellStyle name="40% - Accent5 2 2 5 5 5 2" xfId="39668"/>
    <cellStyle name="40% - Accent5 2 2 5 5 6" xfId="23511"/>
    <cellStyle name="40% - Accent5 2 2 5 6" xfId="5059"/>
    <cellStyle name="40% - Accent5 2 2 5 6 2" xfId="13733"/>
    <cellStyle name="40% - Accent5 2 2 5 6 2 2" xfId="35673"/>
    <cellStyle name="40% - Accent5 2 2 5 6 3" xfId="19516"/>
    <cellStyle name="40% - Accent5 2 2 5 6 3 2" xfId="41455"/>
    <cellStyle name="40% - Accent5 2 2 5 6 4" xfId="27000"/>
    <cellStyle name="40% - Accent5 2 2 5 7" xfId="7951"/>
    <cellStyle name="40% - Accent5 2 2 5 7 2" xfId="29891"/>
    <cellStyle name="40% - Accent5 2 2 5 8" xfId="3272"/>
    <cellStyle name="40% - Accent5 2 2 5 8 2" xfId="25213"/>
    <cellStyle name="40% - Accent5 2 2 5 9" xfId="10842"/>
    <cellStyle name="40% - Accent5 2 2 5 9 2" xfId="32782"/>
    <cellStyle name="40% - Accent5 2 2 6" xfId="432"/>
    <cellStyle name="40% - Accent5 2 2 6 2" xfId="2169"/>
    <cellStyle name="40% - Accent5 2 2 6 2 2" xfId="6764"/>
    <cellStyle name="40% - Accent5 2 2 6 2 2 2" xfId="15437"/>
    <cellStyle name="40% - Accent5 2 2 6 2 2 2 2" xfId="37377"/>
    <cellStyle name="40% - Accent5 2 2 6 2 2 3" xfId="21220"/>
    <cellStyle name="40% - Accent5 2 2 6 2 2 3 2" xfId="43159"/>
    <cellStyle name="40% - Accent5 2 2 6 2 2 4" xfId="28704"/>
    <cellStyle name="40% - Accent5 2 2 6 2 3" xfId="9655"/>
    <cellStyle name="40% - Accent5 2 2 6 2 3 2" xfId="31595"/>
    <cellStyle name="40% - Accent5 2 2 6 2 4" xfId="3872"/>
    <cellStyle name="40% - Accent5 2 2 6 2 4 2" xfId="25813"/>
    <cellStyle name="40% - Accent5 2 2 6 2 5" xfId="12546"/>
    <cellStyle name="40% - Accent5 2 2 6 2 5 2" xfId="34486"/>
    <cellStyle name="40% - Accent5 2 2 6 2 6" xfId="18329"/>
    <cellStyle name="40% - Accent5 2 2 6 2 6 2" xfId="40268"/>
    <cellStyle name="40% - Accent5 2 2 6 2 7" xfId="24111"/>
    <cellStyle name="40% - Accent5 2 2 6 3" xfId="1560"/>
    <cellStyle name="40% - Accent5 2 2 6 3 2" xfId="9046"/>
    <cellStyle name="40% - Accent5 2 2 6 3 2 2" xfId="14828"/>
    <cellStyle name="40% - Accent5 2 2 6 3 2 2 2" xfId="36768"/>
    <cellStyle name="40% - Accent5 2 2 6 3 2 3" xfId="20611"/>
    <cellStyle name="40% - Accent5 2 2 6 3 2 3 2" xfId="42550"/>
    <cellStyle name="40% - Accent5 2 2 6 3 2 4" xfId="30986"/>
    <cellStyle name="40% - Accent5 2 2 6 3 3" xfId="6155"/>
    <cellStyle name="40% - Accent5 2 2 6 3 3 2" xfId="28095"/>
    <cellStyle name="40% - Accent5 2 2 6 3 4" xfId="11937"/>
    <cellStyle name="40% - Accent5 2 2 6 3 4 2" xfId="33877"/>
    <cellStyle name="40% - Accent5 2 2 6 3 5" xfId="17720"/>
    <cellStyle name="40% - Accent5 2 2 6 3 5 2" xfId="39659"/>
    <cellStyle name="40% - Accent5 2 2 6 3 6" xfId="23502"/>
    <cellStyle name="40% - Accent5 2 2 6 4" xfId="5061"/>
    <cellStyle name="40% - Accent5 2 2 6 4 2" xfId="13735"/>
    <cellStyle name="40% - Accent5 2 2 6 4 2 2" xfId="35675"/>
    <cellStyle name="40% - Accent5 2 2 6 4 3" xfId="19518"/>
    <cellStyle name="40% - Accent5 2 2 6 4 3 2" xfId="41457"/>
    <cellStyle name="40% - Accent5 2 2 6 4 4" xfId="27002"/>
    <cellStyle name="40% - Accent5 2 2 6 5" xfId="7953"/>
    <cellStyle name="40% - Accent5 2 2 6 5 2" xfId="29893"/>
    <cellStyle name="40% - Accent5 2 2 6 6" xfId="3263"/>
    <cellStyle name="40% - Accent5 2 2 6 6 2" xfId="25204"/>
    <cellStyle name="40% - Accent5 2 2 6 7" xfId="10844"/>
    <cellStyle name="40% - Accent5 2 2 6 7 2" xfId="32784"/>
    <cellStyle name="40% - Accent5 2 2 6 8" xfId="16627"/>
    <cellStyle name="40% - Accent5 2 2 6 8 2" xfId="38566"/>
    <cellStyle name="40% - Accent5 2 2 6 9" xfId="22409"/>
    <cellStyle name="40% - Accent5 2 2 7" xfId="871"/>
    <cellStyle name="40% - Accent5 2 2 7 2" xfId="2577"/>
    <cellStyle name="40% - Accent5 2 2 7 2 2" xfId="10063"/>
    <cellStyle name="40% - Accent5 2 2 7 2 2 2" xfId="15845"/>
    <cellStyle name="40% - Accent5 2 2 7 2 2 2 2" xfId="37785"/>
    <cellStyle name="40% - Accent5 2 2 7 2 2 3" xfId="21628"/>
    <cellStyle name="40% - Accent5 2 2 7 2 2 3 2" xfId="43567"/>
    <cellStyle name="40% - Accent5 2 2 7 2 2 4" xfId="32003"/>
    <cellStyle name="40% - Accent5 2 2 7 2 3" xfId="7172"/>
    <cellStyle name="40% - Accent5 2 2 7 2 3 2" xfId="29112"/>
    <cellStyle name="40% - Accent5 2 2 7 2 4" xfId="12954"/>
    <cellStyle name="40% - Accent5 2 2 7 2 4 2" xfId="34894"/>
    <cellStyle name="40% - Accent5 2 2 7 2 5" xfId="18737"/>
    <cellStyle name="40% - Accent5 2 2 7 2 5 2" xfId="40676"/>
    <cellStyle name="40% - Accent5 2 2 7 2 6" xfId="24519"/>
    <cellStyle name="40% - Accent5 2 2 7 3" xfId="5469"/>
    <cellStyle name="40% - Accent5 2 2 7 3 2" xfId="14143"/>
    <cellStyle name="40% - Accent5 2 2 7 3 2 2" xfId="36083"/>
    <cellStyle name="40% - Accent5 2 2 7 3 3" xfId="19926"/>
    <cellStyle name="40% - Accent5 2 2 7 3 3 2" xfId="41865"/>
    <cellStyle name="40% - Accent5 2 2 7 3 4" xfId="27410"/>
    <cellStyle name="40% - Accent5 2 2 7 4" xfId="8361"/>
    <cellStyle name="40% - Accent5 2 2 7 4 2" xfId="30301"/>
    <cellStyle name="40% - Accent5 2 2 7 5" xfId="4280"/>
    <cellStyle name="40% - Accent5 2 2 7 5 2" xfId="26221"/>
    <cellStyle name="40% - Accent5 2 2 7 6" xfId="11252"/>
    <cellStyle name="40% - Accent5 2 2 7 6 2" xfId="33192"/>
    <cellStyle name="40% - Accent5 2 2 7 7" xfId="17035"/>
    <cellStyle name="40% - Accent5 2 2 7 7 2" xfId="38974"/>
    <cellStyle name="40% - Accent5 2 2 7 8" xfId="22817"/>
    <cellStyle name="40% - Accent5 2 2 8" xfId="2150"/>
    <cellStyle name="40% - Accent5 2 2 8 2" xfId="6745"/>
    <cellStyle name="40% - Accent5 2 2 8 2 2" xfId="15418"/>
    <cellStyle name="40% - Accent5 2 2 8 2 2 2" xfId="37358"/>
    <cellStyle name="40% - Accent5 2 2 8 2 3" xfId="21201"/>
    <cellStyle name="40% - Accent5 2 2 8 2 3 2" xfId="43140"/>
    <cellStyle name="40% - Accent5 2 2 8 2 4" xfId="28685"/>
    <cellStyle name="40% - Accent5 2 2 8 3" xfId="9636"/>
    <cellStyle name="40% - Accent5 2 2 8 3 2" xfId="31576"/>
    <cellStyle name="40% - Accent5 2 2 8 4" xfId="3853"/>
    <cellStyle name="40% - Accent5 2 2 8 4 2" xfId="25794"/>
    <cellStyle name="40% - Accent5 2 2 8 5" xfId="12527"/>
    <cellStyle name="40% - Accent5 2 2 8 5 2" xfId="34467"/>
    <cellStyle name="40% - Accent5 2 2 8 6" xfId="18310"/>
    <cellStyle name="40% - Accent5 2 2 8 6 2" xfId="40249"/>
    <cellStyle name="40% - Accent5 2 2 8 7" xfId="24092"/>
    <cellStyle name="40% - Accent5 2 2 9" xfId="1322"/>
    <cellStyle name="40% - Accent5 2 2 9 2" xfId="8808"/>
    <cellStyle name="40% - Accent5 2 2 9 2 2" xfId="14590"/>
    <cellStyle name="40% - Accent5 2 2 9 2 2 2" xfId="36530"/>
    <cellStyle name="40% - Accent5 2 2 9 2 3" xfId="20373"/>
    <cellStyle name="40% - Accent5 2 2 9 2 3 2" xfId="42312"/>
    <cellStyle name="40% - Accent5 2 2 9 2 4" xfId="30748"/>
    <cellStyle name="40% - Accent5 2 2 9 3" xfId="5917"/>
    <cellStyle name="40% - Accent5 2 2 9 3 2" xfId="27857"/>
    <cellStyle name="40% - Accent5 2 2 9 4" xfId="11699"/>
    <cellStyle name="40% - Accent5 2 2 9 4 2" xfId="33639"/>
    <cellStyle name="40% - Accent5 2 2 9 5" xfId="17482"/>
    <cellStyle name="40% - Accent5 2 2 9 5 2" xfId="39421"/>
    <cellStyle name="40% - Accent5 2 2 9 6" xfId="23264"/>
    <cellStyle name="40% - Accent5 2 3" xfId="433"/>
    <cellStyle name="40% - Accent5 2 3 10" xfId="7954"/>
    <cellStyle name="40% - Accent5 2 3 10 2" xfId="29894"/>
    <cellStyle name="40% - Accent5 2 3 11" xfId="3027"/>
    <cellStyle name="40% - Accent5 2 3 11 2" xfId="24968"/>
    <cellStyle name="40% - Accent5 2 3 12" xfId="10845"/>
    <cellStyle name="40% - Accent5 2 3 12 2" xfId="32785"/>
    <cellStyle name="40% - Accent5 2 3 13" xfId="16628"/>
    <cellStyle name="40% - Accent5 2 3 13 2" xfId="38567"/>
    <cellStyle name="40% - Accent5 2 3 14" xfId="22410"/>
    <cellStyle name="40% - Accent5 2 3 2" xfId="434"/>
    <cellStyle name="40% - Accent5 2 3 2 10" xfId="10846"/>
    <cellStyle name="40% - Accent5 2 3 2 10 2" xfId="32786"/>
    <cellStyle name="40% - Accent5 2 3 2 11" xfId="16629"/>
    <cellStyle name="40% - Accent5 2 3 2 11 2" xfId="38568"/>
    <cellStyle name="40% - Accent5 2 3 2 12" xfId="22411"/>
    <cellStyle name="40% - Accent5 2 3 2 2" xfId="435"/>
    <cellStyle name="40% - Accent5 2 3 2 2 10" xfId="16630"/>
    <cellStyle name="40% - Accent5 2 3 2 2 10 2" xfId="38569"/>
    <cellStyle name="40% - Accent5 2 3 2 2 11" xfId="22412"/>
    <cellStyle name="40% - Accent5 2 3 2 2 2" xfId="436"/>
    <cellStyle name="40% - Accent5 2 3 2 2 2 2" xfId="2173"/>
    <cellStyle name="40% - Accent5 2 3 2 2 2 2 2" xfId="9659"/>
    <cellStyle name="40% - Accent5 2 3 2 2 2 2 2 2" xfId="15441"/>
    <cellStyle name="40% - Accent5 2 3 2 2 2 2 2 2 2" xfId="37381"/>
    <cellStyle name="40% - Accent5 2 3 2 2 2 2 2 3" xfId="21224"/>
    <cellStyle name="40% - Accent5 2 3 2 2 2 2 2 3 2" xfId="43163"/>
    <cellStyle name="40% - Accent5 2 3 2 2 2 2 2 4" xfId="31599"/>
    <cellStyle name="40% - Accent5 2 3 2 2 2 2 3" xfId="6768"/>
    <cellStyle name="40% - Accent5 2 3 2 2 2 2 3 2" xfId="28708"/>
    <cellStyle name="40% - Accent5 2 3 2 2 2 2 4" xfId="12550"/>
    <cellStyle name="40% - Accent5 2 3 2 2 2 2 4 2" xfId="34490"/>
    <cellStyle name="40% - Accent5 2 3 2 2 2 2 5" xfId="18333"/>
    <cellStyle name="40% - Accent5 2 3 2 2 2 2 5 2" xfId="40272"/>
    <cellStyle name="40% - Accent5 2 3 2 2 2 2 6" xfId="24115"/>
    <cellStyle name="40% - Accent5 2 3 2 2 2 3" xfId="5065"/>
    <cellStyle name="40% - Accent5 2 3 2 2 2 3 2" xfId="13739"/>
    <cellStyle name="40% - Accent5 2 3 2 2 2 3 2 2" xfId="35679"/>
    <cellStyle name="40% - Accent5 2 3 2 2 2 3 3" xfId="19522"/>
    <cellStyle name="40% - Accent5 2 3 2 2 2 3 3 2" xfId="41461"/>
    <cellStyle name="40% - Accent5 2 3 2 2 2 3 4" xfId="27006"/>
    <cellStyle name="40% - Accent5 2 3 2 2 2 4" xfId="7957"/>
    <cellStyle name="40% - Accent5 2 3 2 2 2 4 2" xfId="29897"/>
    <cellStyle name="40% - Accent5 2 3 2 2 2 5" xfId="3876"/>
    <cellStyle name="40% - Accent5 2 3 2 2 2 5 2" xfId="25817"/>
    <cellStyle name="40% - Accent5 2 3 2 2 2 6" xfId="10848"/>
    <cellStyle name="40% - Accent5 2 3 2 2 2 6 2" xfId="32788"/>
    <cellStyle name="40% - Accent5 2 3 2 2 2 7" xfId="16631"/>
    <cellStyle name="40% - Accent5 2 3 2 2 2 7 2" xfId="38570"/>
    <cellStyle name="40% - Accent5 2 3 2 2 2 8" xfId="22413"/>
    <cellStyle name="40% - Accent5 2 3 2 2 3" xfId="1085"/>
    <cellStyle name="40% - Accent5 2 3 2 2 3 2" xfId="2789"/>
    <cellStyle name="40% - Accent5 2 3 2 2 3 2 2" xfId="10275"/>
    <cellStyle name="40% - Accent5 2 3 2 2 3 2 2 2" xfId="16057"/>
    <cellStyle name="40% - Accent5 2 3 2 2 3 2 2 2 2" xfId="37997"/>
    <cellStyle name="40% - Accent5 2 3 2 2 3 2 2 3" xfId="21840"/>
    <cellStyle name="40% - Accent5 2 3 2 2 3 2 2 3 2" xfId="43779"/>
    <cellStyle name="40% - Accent5 2 3 2 2 3 2 2 4" xfId="32215"/>
    <cellStyle name="40% - Accent5 2 3 2 2 3 2 3" xfId="7384"/>
    <cellStyle name="40% - Accent5 2 3 2 2 3 2 3 2" xfId="29324"/>
    <cellStyle name="40% - Accent5 2 3 2 2 3 2 4" xfId="13166"/>
    <cellStyle name="40% - Accent5 2 3 2 2 3 2 4 2" xfId="35106"/>
    <cellStyle name="40% - Accent5 2 3 2 2 3 2 5" xfId="18949"/>
    <cellStyle name="40% - Accent5 2 3 2 2 3 2 5 2" xfId="40888"/>
    <cellStyle name="40% - Accent5 2 3 2 2 3 2 6" xfId="24731"/>
    <cellStyle name="40% - Accent5 2 3 2 2 3 3" xfId="5681"/>
    <cellStyle name="40% - Accent5 2 3 2 2 3 3 2" xfId="14355"/>
    <cellStyle name="40% - Accent5 2 3 2 2 3 3 2 2" xfId="36295"/>
    <cellStyle name="40% - Accent5 2 3 2 2 3 3 3" xfId="20138"/>
    <cellStyle name="40% - Accent5 2 3 2 2 3 3 3 2" xfId="42077"/>
    <cellStyle name="40% - Accent5 2 3 2 2 3 3 4" xfId="27622"/>
    <cellStyle name="40% - Accent5 2 3 2 2 3 4" xfId="8573"/>
    <cellStyle name="40% - Accent5 2 3 2 2 3 4 2" xfId="30513"/>
    <cellStyle name="40% - Accent5 2 3 2 2 3 5" xfId="4492"/>
    <cellStyle name="40% - Accent5 2 3 2 2 3 5 2" xfId="26433"/>
    <cellStyle name="40% - Accent5 2 3 2 2 3 6" xfId="11464"/>
    <cellStyle name="40% - Accent5 2 3 2 2 3 6 2" xfId="33404"/>
    <cellStyle name="40% - Accent5 2 3 2 2 3 7" xfId="17247"/>
    <cellStyle name="40% - Accent5 2 3 2 2 3 7 2" xfId="39186"/>
    <cellStyle name="40% - Accent5 2 3 2 2 3 8" xfId="23029"/>
    <cellStyle name="40% - Accent5 2 3 2 2 4" xfId="2172"/>
    <cellStyle name="40% - Accent5 2 3 2 2 4 2" xfId="6767"/>
    <cellStyle name="40% - Accent5 2 3 2 2 4 2 2" xfId="15440"/>
    <cellStyle name="40% - Accent5 2 3 2 2 4 2 2 2" xfId="37380"/>
    <cellStyle name="40% - Accent5 2 3 2 2 4 2 3" xfId="21223"/>
    <cellStyle name="40% - Accent5 2 3 2 2 4 2 3 2" xfId="43162"/>
    <cellStyle name="40% - Accent5 2 3 2 2 4 2 4" xfId="28707"/>
    <cellStyle name="40% - Accent5 2 3 2 2 4 3" xfId="9658"/>
    <cellStyle name="40% - Accent5 2 3 2 2 4 3 2" xfId="31598"/>
    <cellStyle name="40% - Accent5 2 3 2 2 4 4" xfId="3875"/>
    <cellStyle name="40% - Accent5 2 3 2 2 4 4 2" xfId="25816"/>
    <cellStyle name="40% - Accent5 2 3 2 2 4 5" xfId="12549"/>
    <cellStyle name="40% - Accent5 2 3 2 2 4 5 2" xfId="34489"/>
    <cellStyle name="40% - Accent5 2 3 2 2 4 6" xfId="18332"/>
    <cellStyle name="40% - Accent5 2 3 2 2 4 6 2" xfId="40271"/>
    <cellStyle name="40% - Accent5 2 3 2 2 4 7" xfId="24114"/>
    <cellStyle name="40% - Accent5 2 3 2 2 5" xfId="1572"/>
    <cellStyle name="40% - Accent5 2 3 2 2 5 2" xfId="9058"/>
    <cellStyle name="40% - Accent5 2 3 2 2 5 2 2" xfId="14840"/>
    <cellStyle name="40% - Accent5 2 3 2 2 5 2 2 2" xfId="36780"/>
    <cellStyle name="40% - Accent5 2 3 2 2 5 2 3" xfId="20623"/>
    <cellStyle name="40% - Accent5 2 3 2 2 5 2 3 2" xfId="42562"/>
    <cellStyle name="40% - Accent5 2 3 2 2 5 2 4" xfId="30998"/>
    <cellStyle name="40% - Accent5 2 3 2 2 5 3" xfId="6167"/>
    <cellStyle name="40% - Accent5 2 3 2 2 5 3 2" xfId="28107"/>
    <cellStyle name="40% - Accent5 2 3 2 2 5 4" xfId="11949"/>
    <cellStyle name="40% - Accent5 2 3 2 2 5 4 2" xfId="33889"/>
    <cellStyle name="40% - Accent5 2 3 2 2 5 5" xfId="17732"/>
    <cellStyle name="40% - Accent5 2 3 2 2 5 5 2" xfId="39671"/>
    <cellStyle name="40% - Accent5 2 3 2 2 5 6" xfId="23514"/>
    <cellStyle name="40% - Accent5 2 3 2 2 6" xfId="5064"/>
    <cellStyle name="40% - Accent5 2 3 2 2 6 2" xfId="13738"/>
    <cellStyle name="40% - Accent5 2 3 2 2 6 2 2" xfId="35678"/>
    <cellStyle name="40% - Accent5 2 3 2 2 6 3" xfId="19521"/>
    <cellStyle name="40% - Accent5 2 3 2 2 6 3 2" xfId="41460"/>
    <cellStyle name="40% - Accent5 2 3 2 2 6 4" xfId="27005"/>
    <cellStyle name="40% - Accent5 2 3 2 2 7" xfId="7956"/>
    <cellStyle name="40% - Accent5 2 3 2 2 7 2" xfId="29896"/>
    <cellStyle name="40% - Accent5 2 3 2 2 8" xfId="3275"/>
    <cellStyle name="40% - Accent5 2 3 2 2 8 2" xfId="25216"/>
    <cellStyle name="40% - Accent5 2 3 2 2 9" xfId="10847"/>
    <cellStyle name="40% - Accent5 2 3 2 2 9 2" xfId="32787"/>
    <cellStyle name="40% - Accent5 2 3 2 3" xfId="437"/>
    <cellStyle name="40% - Accent5 2 3 2 3 2" xfId="2174"/>
    <cellStyle name="40% - Accent5 2 3 2 3 2 2" xfId="9660"/>
    <cellStyle name="40% - Accent5 2 3 2 3 2 2 2" xfId="15442"/>
    <cellStyle name="40% - Accent5 2 3 2 3 2 2 2 2" xfId="37382"/>
    <cellStyle name="40% - Accent5 2 3 2 3 2 2 3" xfId="21225"/>
    <cellStyle name="40% - Accent5 2 3 2 3 2 2 3 2" xfId="43164"/>
    <cellStyle name="40% - Accent5 2 3 2 3 2 2 4" xfId="31600"/>
    <cellStyle name="40% - Accent5 2 3 2 3 2 3" xfId="6769"/>
    <cellStyle name="40% - Accent5 2 3 2 3 2 3 2" xfId="28709"/>
    <cellStyle name="40% - Accent5 2 3 2 3 2 4" xfId="12551"/>
    <cellStyle name="40% - Accent5 2 3 2 3 2 4 2" xfId="34491"/>
    <cellStyle name="40% - Accent5 2 3 2 3 2 5" xfId="18334"/>
    <cellStyle name="40% - Accent5 2 3 2 3 2 5 2" xfId="40273"/>
    <cellStyle name="40% - Accent5 2 3 2 3 2 6" xfId="24116"/>
    <cellStyle name="40% - Accent5 2 3 2 3 3" xfId="5066"/>
    <cellStyle name="40% - Accent5 2 3 2 3 3 2" xfId="13740"/>
    <cellStyle name="40% - Accent5 2 3 2 3 3 2 2" xfId="35680"/>
    <cellStyle name="40% - Accent5 2 3 2 3 3 3" xfId="19523"/>
    <cellStyle name="40% - Accent5 2 3 2 3 3 3 2" xfId="41462"/>
    <cellStyle name="40% - Accent5 2 3 2 3 3 4" xfId="27007"/>
    <cellStyle name="40% - Accent5 2 3 2 3 4" xfId="7958"/>
    <cellStyle name="40% - Accent5 2 3 2 3 4 2" xfId="29898"/>
    <cellStyle name="40% - Accent5 2 3 2 3 5" xfId="3877"/>
    <cellStyle name="40% - Accent5 2 3 2 3 5 2" xfId="25818"/>
    <cellStyle name="40% - Accent5 2 3 2 3 6" xfId="10849"/>
    <cellStyle name="40% - Accent5 2 3 2 3 6 2" xfId="32789"/>
    <cellStyle name="40% - Accent5 2 3 2 3 7" xfId="16632"/>
    <cellStyle name="40% - Accent5 2 3 2 3 7 2" xfId="38571"/>
    <cellStyle name="40% - Accent5 2 3 2 3 8" xfId="22414"/>
    <cellStyle name="40% - Accent5 2 3 2 4" xfId="1084"/>
    <cellStyle name="40% - Accent5 2 3 2 4 2" xfId="2788"/>
    <cellStyle name="40% - Accent5 2 3 2 4 2 2" xfId="10274"/>
    <cellStyle name="40% - Accent5 2 3 2 4 2 2 2" xfId="16056"/>
    <cellStyle name="40% - Accent5 2 3 2 4 2 2 2 2" xfId="37996"/>
    <cellStyle name="40% - Accent5 2 3 2 4 2 2 3" xfId="21839"/>
    <cellStyle name="40% - Accent5 2 3 2 4 2 2 3 2" xfId="43778"/>
    <cellStyle name="40% - Accent5 2 3 2 4 2 2 4" xfId="32214"/>
    <cellStyle name="40% - Accent5 2 3 2 4 2 3" xfId="7383"/>
    <cellStyle name="40% - Accent5 2 3 2 4 2 3 2" xfId="29323"/>
    <cellStyle name="40% - Accent5 2 3 2 4 2 4" xfId="13165"/>
    <cellStyle name="40% - Accent5 2 3 2 4 2 4 2" xfId="35105"/>
    <cellStyle name="40% - Accent5 2 3 2 4 2 5" xfId="18948"/>
    <cellStyle name="40% - Accent5 2 3 2 4 2 5 2" xfId="40887"/>
    <cellStyle name="40% - Accent5 2 3 2 4 2 6" xfId="24730"/>
    <cellStyle name="40% - Accent5 2 3 2 4 3" xfId="5680"/>
    <cellStyle name="40% - Accent5 2 3 2 4 3 2" xfId="14354"/>
    <cellStyle name="40% - Accent5 2 3 2 4 3 2 2" xfId="36294"/>
    <cellStyle name="40% - Accent5 2 3 2 4 3 3" xfId="20137"/>
    <cellStyle name="40% - Accent5 2 3 2 4 3 3 2" xfId="42076"/>
    <cellStyle name="40% - Accent5 2 3 2 4 3 4" xfId="27621"/>
    <cellStyle name="40% - Accent5 2 3 2 4 4" xfId="8572"/>
    <cellStyle name="40% - Accent5 2 3 2 4 4 2" xfId="30512"/>
    <cellStyle name="40% - Accent5 2 3 2 4 5" xfId="4491"/>
    <cellStyle name="40% - Accent5 2 3 2 4 5 2" xfId="26432"/>
    <cellStyle name="40% - Accent5 2 3 2 4 6" xfId="11463"/>
    <cellStyle name="40% - Accent5 2 3 2 4 6 2" xfId="33403"/>
    <cellStyle name="40% - Accent5 2 3 2 4 7" xfId="17246"/>
    <cellStyle name="40% - Accent5 2 3 2 4 7 2" xfId="39185"/>
    <cellStyle name="40% - Accent5 2 3 2 4 8" xfId="23028"/>
    <cellStyle name="40% - Accent5 2 3 2 5" xfId="2171"/>
    <cellStyle name="40% - Accent5 2 3 2 5 2" xfId="6766"/>
    <cellStyle name="40% - Accent5 2 3 2 5 2 2" xfId="15439"/>
    <cellStyle name="40% - Accent5 2 3 2 5 2 2 2" xfId="37379"/>
    <cellStyle name="40% - Accent5 2 3 2 5 2 3" xfId="21222"/>
    <cellStyle name="40% - Accent5 2 3 2 5 2 3 2" xfId="43161"/>
    <cellStyle name="40% - Accent5 2 3 2 5 2 4" xfId="28706"/>
    <cellStyle name="40% - Accent5 2 3 2 5 3" xfId="9657"/>
    <cellStyle name="40% - Accent5 2 3 2 5 3 2" xfId="31597"/>
    <cellStyle name="40% - Accent5 2 3 2 5 4" xfId="3874"/>
    <cellStyle name="40% - Accent5 2 3 2 5 4 2" xfId="25815"/>
    <cellStyle name="40% - Accent5 2 3 2 5 5" xfId="12548"/>
    <cellStyle name="40% - Accent5 2 3 2 5 5 2" xfId="34488"/>
    <cellStyle name="40% - Accent5 2 3 2 5 6" xfId="18331"/>
    <cellStyle name="40% - Accent5 2 3 2 5 6 2" xfId="40270"/>
    <cellStyle name="40% - Accent5 2 3 2 5 7" xfId="24113"/>
    <cellStyle name="40% - Accent5 2 3 2 6" xfId="1571"/>
    <cellStyle name="40% - Accent5 2 3 2 6 2" xfId="9057"/>
    <cellStyle name="40% - Accent5 2 3 2 6 2 2" xfId="14839"/>
    <cellStyle name="40% - Accent5 2 3 2 6 2 2 2" xfId="36779"/>
    <cellStyle name="40% - Accent5 2 3 2 6 2 3" xfId="20622"/>
    <cellStyle name="40% - Accent5 2 3 2 6 2 3 2" xfId="42561"/>
    <cellStyle name="40% - Accent5 2 3 2 6 2 4" xfId="30997"/>
    <cellStyle name="40% - Accent5 2 3 2 6 3" xfId="6166"/>
    <cellStyle name="40% - Accent5 2 3 2 6 3 2" xfId="28106"/>
    <cellStyle name="40% - Accent5 2 3 2 6 4" xfId="11948"/>
    <cellStyle name="40% - Accent5 2 3 2 6 4 2" xfId="33888"/>
    <cellStyle name="40% - Accent5 2 3 2 6 5" xfId="17731"/>
    <cellStyle name="40% - Accent5 2 3 2 6 5 2" xfId="39670"/>
    <cellStyle name="40% - Accent5 2 3 2 6 6" xfId="23513"/>
    <cellStyle name="40% - Accent5 2 3 2 7" xfId="5063"/>
    <cellStyle name="40% - Accent5 2 3 2 7 2" xfId="13737"/>
    <cellStyle name="40% - Accent5 2 3 2 7 2 2" xfId="35677"/>
    <cellStyle name="40% - Accent5 2 3 2 7 3" xfId="19520"/>
    <cellStyle name="40% - Accent5 2 3 2 7 3 2" xfId="41459"/>
    <cellStyle name="40% - Accent5 2 3 2 7 4" xfId="27004"/>
    <cellStyle name="40% - Accent5 2 3 2 8" xfId="7955"/>
    <cellStyle name="40% - Accent5 2 3 2 8 2" xfId="29895"/>
    <cellStyle name="40% - Accent5 2 3 2 9" xfId="3274"/>
    <cellStyle name="40% - Accent5 2 3 2 9 2" xfId="25215"/>
    <cellStyle name="40% - Accent5 2 3 3" xfId="438"/>
    <cellStyle name="40% - Accent5 2 3 3 10" xfId="16633"/>
    <cellStyle name="40% - Accent5 2 3 3 10 2" xfId="38572"/>
    <cellStyle name="40% - Accent5 2 3 3 11" xfId="22415"/>
    <cellStyle name="40% - Accent5 2 3 3 2" xfId="439"/>
    <cellStyle name="40% - Accent5 2 3 3 2 2" xfId="2176"/>
    <cellStyle name="40% - Accent5 2 3 3 2 2 2" xfId="9662"/>
    <cellStyle name="40% - Accent5 2 3 3 2 2 2 2" xfId="15444"/>
    <cellStyle name="40% - Accent5 2 3 3 2 2 2 2 2" xfId="37384"/>
    <cellStyle name="40% - Accent5 2 3 3 2 2 2 3" xfId="21227"/>
    <cellStyle name="40% - Accent5 2 3 3 2 2 2 3 2" xfId="43166"/>
    <cellStyle name="40% - Accent5 2 3 3 2 2 2 4" xfId="31602"/>
    <cellStyle name="40% - Accent5 2 3 3 2 2 3" xfId="6771"/>
    <cellStyle name="40% - Accent5 2 3 3 2 2 3 2" xfId="28711"/>
    <cellStyle name="40% - Accent5 2 3 3 2 2 4" xfId="12553"/>
    <cellStyle name="40% - Accent5 2 3 3 2 2 4 2" xfId="34493"/>
    <cellStyle name="40% - Accent5 2 3 3 2 2 5" xfId="18336"/>
    <cellStyle name="40% - Accent5 2 3 3 2 2 5 2" xfId="40275"/>
    <cellStyle name="40% - Accent5 2 3 3 2 2 6" xfId="24118"/>
    <cellStyle name="40% - Accent5 2 3 3 2 3" xfId="5068"/>
    <cellStyle name="40% - Accent5 2 3 3 2 3 2" xfId="13742"/>
    <cellStyle name="40% - Accent5 2 3 3 2 3 2 2" xfId="35682"/>
    <cellStyle name="40% - Accent5 2 3 3 2 3 3" xfId="19525"/>
    <cellStyle name="40% - Accent5 2 3 3 2 3 3 2" xfId="41464"/>
    <cellStyle name="40% - Accent5 2 3 3 2 3 4" xfId="27009"/>
    <cellStyle name="40% - Accent5 2 3 3 2 4" xfId="7960"/>
    <cellStyle name="40% - Accent5 2 3 3 2 4 2" xfId="29900"/>
    <cellStyle name="40% - Accent5 2 3 3 2 5" xfId="3879"/>
    <cellStyle name="40% - Accent5 2 3 3 2 5 2" xfId="25820"/>
    <cellStyle name="40% - Accent5 2 3 3 2 6" xfId="10851"/>
    <cellStyle name="40% - Accent5 2 3 3 2 6 2" xfId="32791"/>
    <cellStyle name="40% - Accent5 2 3 3 2 7" xfId="16634"/>
    <cellStyle name="40% - Accent5 2 3 3 2 7 2" xfId="38573"/>
    <cellStyle name="40% - Accent5 2 3 3 2 8" xfId="22416"/>
    <cellStyle name="40% - Accent5 2 3 3 3" xfId="1086"/>
    <cellStyle name="40% - Accent5 2 3 3 3 2" xfId="2790"/>
    <cellStyle name="40% - Accent5 2 3 3 3 2 2" xfId="10276"/>
    <cellStyle name="40% - Accent5 2 3 3 3 2 2 2" xfId="16058"/>
    <cellStyle name="40% - Accent5 2 3 3 3 2 2 2 2" xfId="37998"/>
    <cellStyle name="40% - Accent5 2 3 3 3 2 2 3" xfId="21841"/>
    <cellStyle name="40% - Accent5 2 3 3 3 2 2 3 2" xfId="43780"/>
    <cellStyle name="40% - Accent5 2 3 3 3 2 2 4" xfId="32216"/>
    <cellStyle name="40% - Accent5 2 3 3 3 2 3" xfId="7385"/>
    <cellStyle name="40% - Accent5 2 3 3 3 2 3 2" xfId="29325"/>
    <cellStyle name="40% - Accent5 2 3 3 3 2 4" xfId="13167"/>
    <cellStyle name="40% - Accent5 2 3 3 3 2 4 2" xfId="35107"/>
    <cellStyle name="40% - Accent5 2 3 3 3 2 5" xfId="18950"/>
    <cellStyle name="40% - Accent5 2 3 3 3 2 5 2" xfId="40889"/>
    <cellStyle name="40% - Accent5 2 3 3 3 2 6" xfId="24732"/>
    <cellStyle name="40% - Accent5 2 3 3 3 3" xfId="5682"/>
    <cellStyle name="40% - Accent5 2 3 3 3 3 2" xfId="14356"/>
    <cellStyle name="40% - Accent5 2 3 3 3 3 2 2" xfId="36296"/>
    <cellStyle name="40% - Accent5 2 3 3 3 3 3" xfId="20139"/>
    <cellStyle name="40% - Accent5 2 3 3 3 3 3 2" xfId="42078"/>
    <cellStyle name="40% - Accent5 2 3 3 3 3 4" xfId="27623"/>
    <cellStyle name="40% - Accent5 2 3 3 3 4" xfId="8574"/>
    <cellStyle name="40% - Accent5 2 3 3 3 4 2" xfId="30514"/>
    <cellStyle name="40% - Accent5 2 3 3 3 5" xfId="4493"/>
    <cellStyle name="40% - Accent5 2 3 3 3 5 2" xfId="26434"/>
    <cellStyle name="40% - Accent5 2 3 3 3 6" xfId="11465"/>
    <cellStyle name="40% - Accent5 2 3 3 3 6 2" xfId="33405"/>
    <cellStyle name="40% - Accent5 2 3 3 3 7" xfId="17248"/>
    <cellStyle name="40% - Accent5 2 3 3 3 7 2" xfId="39187"/>
    <cellStyle name="40% - Accent5 2 3 3 3 8" xfId="23030"/>
    <cellStyle name="40% - Accent5 2 3 3 4" xfId="2175"/>
    <cellStyle name="40% - Accent5 2 3 3 4 2" xfId="6770"/>
    <cellStyle name="40% - Accent5 2 3 3 4 2 2" xfId="15443"/>
    <cellStyle name="40% - Accent5 2 3 3 4 2 2 2" xfId="37383"/>
    <cellStyle name="40% - Accent5 2 3 3 4 2 3" xfId="21226"/>
    <cellStyle name="40% - Accent5 2 3 3 4 2 3 2" xfId="43165"/>
    <cellStyle name="40% - Accent5 2 3 3 4 2 4" xfId="28710"/>
    <cellStyle name="40% - Accent5 2 3 3 4 3" xfId="9661"/>
    <cellStyle name="40% - Accent5 2 3 3 4 3 2" xfId="31601"/>
    <cellStyle name="40% - Accent5 2 3 3 4 4" xfId="3878"/>
    <cellStyle name="40% - Accent5 2 3 3 4 4 2" xfId="25819"/>
    <cellStyle name="40% - Accent5 2 3 3 4 5" xfId="12552"/>
    <cellStyle name="40% - Accent5 2 3 3 4 5 2" xfId="34492"/>
    <cellStyle name="40% - Accent5 2 3 3 4 6" xfId="18335"/>
    <cellStyle name="40% - Accent5 2 3 3 4 6 2" xfId="40274"/>
    <cellStyle name="40% - Accent5 2 3 3 4 7" xfId="24117"/>
    <cellStyle name="40% - Accent5 2 3 3 5" xfId="1573"/>
    <cellStyle name="40% - Accent5 2 3 3 5 2" xfId="9059"/>
    <cellStyle name="40% - Accent5 2 3 3 5 2 2" xfId="14841"/>
    <cellStyle name="40% - Accent5 2 3 3 5 2 2 2" xfId="36781"/>
    <cellStyle name="40% - Accent5 2 3 3 5 2 3" xfId="20624"/>
    <cellStyle name="40% - Accent5 2 3 3 5 2 3 2" xfId="42563"/>
    <cellStyle name="40% - Accent5 2 3 3 5 2 4" xfId="30999"/>
    <cellStyle name="40% - Accent5 2 3 3 5 3" xfId="6168"/>
    <cellStyle name="40% - Accent5 2 3 3 5 3 2" xfId="28108"/>
    <cellStyle name="40% - Accent5 2 3 3 5 4" xfId="11950"/>
    <cellStyle name="40% - Accent5 2 3 3 5 4 2" xfId="33890"/>
    <cellStyle name="40% - Accent5 2 3 3 5 5" xfId="17733"/>
    <cellStyle name="40% - Accent5 2 3 3 5 5 2" xfId="39672"/>
    <cellStyle name="40% - Accent5 2 3 3 5 6" xfId="23515"/>
    <cellStyle name="40% - Accent5 2 3 3 6" xfId="5067"/>
    <cellStyle name="40% - Accent5 2 3 3 6 2" xfId="13741"/>
    <cellStyle name="40% - Accent5 2 3 3 6 2 2" xfId="35681"/>
    <cellStyle name="40% - Accent5 2 3 3 6 3" xfId="19524"/>
    <cellStyle name="40% - Accent5 2 3 3 6 3 2" xfId="41463"/>
    <cellStyle name="40% - Accent5 2 3 3 6 4" xfId="27008"/>
    <cellStyle name="40% - Accent5 2 3 3 7" xfId="7959"/>
    <cellStyle name="40% - Accent5 2 3 3 7 2" xfId="29899"/>
    <cellStyle name="40% - Accent5 2 3 3 8" xfId="3276"/>
    <cellStyle name="40% - Accent5 2 3 3 8 2" xfId="25217"/>
    <cellStyle name="40% - Accent5 2 3 3 9" xfId="10850"/>
    <cellStyle name="40% - Accent5 2 3 3 9 2" xfId="32790"/>
    <cellStyle name="40% - Accent5 2 3 4" xfId="440"/>
    <cellStyle name="40% - Accent5 2 3 4 10" xfId="16635"/>
    <cellStyle name="40% - Accent5 2 3 4 10 2" xfId="38574"/>
    <cellStyle name="40% - Accent5 2 3 4 11" xfId="22417"/>
    <cellStyle name="40% - Accent5 2 3 4 2" xfId="441"/>
    <cellStyle name="40% - Accent5 2 3 4 2 2" xfId="2178"/>
    <cellStyle name="40% - Accent5 2 3 4 2 2 2" xfId="9664"/>
    <cellStyle name="40% - Accent5 2 3 4 2 2 2 2" xfId="15446"/>
    <cellStyle name="40% - Accent5 2 3 4 2 2 2 2 2" xfId="37386"/>
    <cellStyle name="40% - Accent5 2 3 4 2 2 2 3" xfId="21229"/>
    <cellStyle name="40% - Accent5 2 3 4 2 2 2 3 2" xfId="43168"/>
    <cellStyle name="40% - Accent5 2 3 4 2 2 2 4" xfId="31604"/>
    <cellStyle name="40% - Accent5 2 3 4 2 2 3" xfId="6773"/>
    <cellStyle name="40% - Accent5 2 3 4 2 2 3 2" xfId="28713"/>
    <cellStyle name="40% - Accent5 2 3 4 2 2 4" xfId="12555"/>
    <cellStyle name="40% - Accent5 2 3 4 2 2 4 2" xfId="34495"/>
    <cellStyle name="40% - Accent5 2 3 4 2 2 5" xfId="18338"/>
    <cellStyle name="40% - Accent5 2 3 4 2 2 5 2" xfId="40277"/>
    <cellStyle name="40% - Accent5 2 3 4 2 2 6" xfId="24120"/>
    <cellStyle name="40% - Accent5 2 3 4 2 3" xfId="5070"/>
    <cellStyle name="40% - Accent5 2 3 4 2 3 2" xfId="13744"/>
    <cellStyle name="40% - Accent5 2 3 4 2 3 2 2" xfId="35684"/>
    <cellStyle name="40% - Accent5 2 3 4 2 3 3" xfId="19527"/>
    <cellStyle name="40% - Accent5 2 3 4 2 3 3 2" xfId="41466"/>
    <cellStyle name="40% - Accent5 2 3 4 2 3 4" xfId="27011"/>
    <cellStyle name="40% - Accent5 2 3 4 2 4" xfId="7962"/>
    <cellStyle name="40% - Accent5 2 3 4 2 4 2" xfId="29902"/>
    <cellStyle name="40% - Accent5 2 3 4 2 5" xfId="3881"/>
    <cellStyle name="40% - Accent5 2 3 4 2 5 2" xfId="25822"/>
    <cellStyle name="40% - Accent5 2 3 4 2 6" xfId="10853"/>
    <cellStyle name="40% - Accent5 2 3 4 2 6 2" xfId="32793"/>
    <cellStyle name="40% - Accent5 2 3 4 2 7" xfId="16636"/>
    <cellStyle name="40% - Accent5 2 3 4 2 7 2" xfId="38575"/>
    <cellStyle name="40% - Accent5 2 3 4 2 8" xfId="22418"/>
    <cellStyle name="40% - Accent5 2 3 4 3" xfId="1087"/>
    <cellStyle name="40% - Accent5 2 3 4 3 2" xfId="2791"/>
    <cellStyle name="40% - Accent5 2 3 4 3 2 2" xfId="10277"/>
    <cellStyle name="40% - Accent5 2 3 4 3 2 2 2" xfId="16059"/>
    <cellStyle name="40% - Accent5 2 3 4 3 2 2 2 2" xfId="37999"/>
    <cellStyle name="40% - Accent5 2 3 4 3 2 2 3" xfId="21842"/>
    <cellStyle name="40% - Accent5 2 3 4 3 2 2 3 2" xfId="43781"/>
    <cellStyle name="40% - Accent5 2 3 4 3 2 2 4" xfId="32217"/>
    <cellStyle name="40% - Accent5 2 3 4 3 2 3" xfId="7386"/>
    <cellStyle name="40% - Accent5 2 3 4 3 2 3 2" xfId="29326"/>
    <cellStyle name="40% - Accent5 2 3 4 3 2 4" xfId="13168"/>
    <cellStyle name="40% - Accent5 2 3 4 3 2 4 2" xfId="35108"/>
    <cellStyle name="40% - Accent5 2 3 4 3 2 5" xfId="18951"/>
    <cellStyle name="40% - Accent5 2 3 4 3 2 5 2" xfId="40890"/>
    <cellStyle name="40% - Accent5 2 3 4 3 2 6" xfId="24733"/>
    <cellStyle name="40% - Accent5 2 3 4 3 3" xfId="5683"/>
    <cellStyle name="40% - Accent5 2 3 4 3 3 2" xfId="14357"/>
    <cellStyle name="40% - Accent5 2 3 4 3 3 2 2" xfId="36297"/>
    <cellStyle name="40% - Accent5 2 3 4 3 3 3" xfId="20140"/>
    <cellStyle name="40% - Accent5 2 3 4 3 3 3 2" xfId="42079"/>
    <cellStyle name="40% - Accent5 2 3 4 3 3 4" xfId="27624"/>
    <cellStyle name="40% - Accent5 2 3 4 3 4" xfId="8575"/>
    <cellStyle name="40% - Accent5 2 3 4 3 4 2" xfId="30515"/>
    <cellStyle name="40% - Accent5 2 3 4 3 5" xfId="4494"/>
    <cellStyle name="40% - Accent5 2 3 4 3 5 2" xfId="26435"/>
    <cellStyle name="40% - Accent5 2 3 4 3 6" xfId="11466"/>
    <cellStyle name="40% - Accent5 2 3 4 3 6 2" xfId="33406"/>
    <cellStyle name="40% - Accent5 2 3 4 3 7" xfId="17249"/>
    <cellStyle name="40% - Accent5 2 3 4 3 7 2" xfId="39188"/>
    <cellStyle name="40% - Accent5 2 3 4 3 8" xfId="23031"/>
    <cellStyle name="40% - Accent5 2 3 4 4" xfId="2177"/>
    <cellStyle name="40% - Accent5 2 3 4 4 2" xfId="6772"/>
    <cellStyle name="40% - Accent5 2 3 4 4 2 2" xfId="15445"/>
    <cellStyle name="40% - Accent5 2 3 4 4 2 2 2" xfId="37385"/>
    <cellStyle name="40% - Accent5 2 3 4 4 2 3" xfId="21228"/>
    <cellStyle name="40% - Accent5 2 3 4 4 2 3 2" xfId="43167"/>
    <cellStyle name="40% - Accent5 2 3 4 4 2 4" xfId="28712"/>
    <cellStyle name="40% - Accent5 2 3 4 4 3" xfId="9663"/>
    <cellStyle name="40% - Accent5 2 3 4 4 3 2" xfId="31603"/>
    <cellStyle name="40% - Accent5 2 3 4 4 4" xfId="3880"/>
    <cellStyle name="40% - Accent5 2 3 4 4 4 2" xfId="25821"/>
    <cellStyle name="40% - Accent5 2 3 4 4 5" xfId="12554"/>
    <cellStyle name="40% - Accent5 2 3 4 4 5 2" xfId="34494"/>
    <cellStyle name="40% - Accent5 2 3 4 4 6" xfId="18337"/>
    <cellStyle name="40% - Accent5 2 3 4 4 6 2" xfId="40276"/>
    <cellStyle name="40% - Accent5 2 3 4 4 7" xfId="24119"/>
    <cellStyle name="40% - Accent5 2 3 4 5" xfId="1574"/>
    <cellStyle name="40% - Accent5 2 3 4 5 2" xfId="9060"/>
    <cellStyle name="40% - Accent5 2 3 4 5 2 2" xfId="14842"/>
    <cellStyle name="40% - Accent5 2 3 4 5 2 2 2" xfId="36782"/>
    <cellStyle name="40% - Accent5 2 3 4 5 2 3" xfId="20625"/>
    <cellStyle name="40% - Accent5 2 3 4 5 2 3 2" xfId="42564"/>
    <cellStyle name="40% - Accent5 2 3 4 5 2 4" xfId="31000"/>
    <cellStyle name="40% - Accent5 2 3 4 5 3" xfId="6169"/>
    <cellStyle name="40% - Accent5 2 3 4 5 3 2" xfId="28109"/>
    <cellStyle name="40% - Accent5 2 3 4 5 4" xfId="11951"/>
    <cellStyle name="40% - Accent5 2 3 4 5 4 2" xfId="33891"/>
    <cellStyle name="40% - Accent5 2 3 4 5 5" xfId="17734"/>
    <cellStyle name="40% - Accent5 2 3 4 5 5 2" xfId="39673"/>
    <cellStyle name="40% - Accent5 2 3 4 5 6" xfId="23516"/>
    <cellStyle name="40% - Accent5 2 3 4 6" xfId="5069"/>
    <cellStyle name="40% - Accent5 2 3 4 6 2" xfId="13743"/>
    <cellStyle name="40% - Accent5 2 3 4 6 2 2" xfId="35683"/>
    <cellStyle name="40% - Accent5 2 3 4 6 3" xfId="19526"/>
    <cellStyle name="40% - Accent5 2 3 4 6 3 2" xfId="41465"/>
    <cellStyle name="40% - Accent5 2 3 4 6 4" xfId="27010"/>
    <cellStyle name="40% - Accent5 2 3 4 7" xfId="7961"/>
    <cellStyle name="40% - Accent5 2 3 4 7 2" xfId="29901"/>
    <cellStyle name="40% - Accent5 2 3 4 8" xfId="3277"/>
    <cellStyle name="40% - Accent5 2 3 4 8 2" xfId="25218"/>
    <cellStyle name="40% - Accent5 2 3 4 9" xfId="10852"/>
    <cellStyle name="40% - Accent5 2 3 4 9 2" xfId="32792"/>
    <cellStyle name="40% - Accent5 2 3 5" xfId="442"/>
    <cellStyle name="40% - Accent5 2 3 5 2" xfId="2179"/>
    <cellStyle name="40% - Accent5 2 3 5 2 2" xfId="6774"/>
    <cellStyle name="40% - Accent5 2 3 5 2 2 2" xfId="15447"/>
    <cellStyle name="40% - Accent5 2 3 5 2 2 2 2" xfId="37387"/>
    <cellStyle name="40% - Accent5 2 3 5 2 2 3" xfId="21230"/>
    <cellStyle name="40% - Accent5 2 3 5 2 2 3 2" xfId="43169"/>
    <cellStyle name="40% - Accent5 2 3 5 2 2 4" xfId="28714"/>
    <cellStyle name="40% - Accent5 2 3 5 2 3" xfId="9665"/>
    <cellStyle name="40% - Accent5 2 3 5 2 3 2" xfId="31605"/>
    <cellStyle name="40% - Accent5 2 3 5 2 4" xfId="3882"/>
    <cellStyle name="40% - Accent5 2 3 5 2 4 2" xfId="25823"/>
    <cellStyle name="40% - Accent5 2 3 5 2 5" xfId="12556"/>
    <cellStyle name="40% - Accent5 2 3 5 2 5 2" xfId="34496"/>
    <cellStyle name="40% - Accent5 2 3 5 2 6" xfId="18339"/>
    <cellStyle name="40% - Accent5 2 3 5 2 6 2" xfId="40278"/>
    <cellStyle name="40% - Accent5 2 3 5 2 7" xfId="24121"/>
    <cellStyle name="40% - Accent5 2 3 5 3" xfId="1570"/>
    <cellStyle name="40% - Accent5 2 3 5 3 2" xfId="9056"/>
    <cellStyle name="40% - Accent5 2 3 5 3 2 2" xfId="14838"/>
    <cellStyle name="40% - Accent5 2 3 5 3 2 2 2" xfId="36778"/>
    <cellStyle name="40% - Accent5 2 3 5 3 2 3" xfId="20621"/>
    <cellStyle name="40% - Accent5 2 3 5 3 2 3 2" xfId="42560"/>
    <cellStyle name="40% - Accent5 2 3 5 3 2 4" xfId="30996"/>
    <cellStyle name="40% - Accent5 2 3 5 3 3" xfId="6165"/>
    <cellStyle name="40% - Accent5 2 3 5 3 3 2" xfId="28105"/>
    <cellStyle name="40% - Accent5 2 3 5 3 4" xfId="11947"/>
    <cellStyle name="40% - Accent5 2 3 5 3 4 2" xfId="33887"/>
    <cellStyle name="40% - Accent5 2 3 5 3 5" xfId="17730"/>
    <cellStyle name="40% - Accent5 2 3 5 3 5 2" xfId="39669"/>
    <cellStyle name="40% - Accent5 2 3 5 3 6" xfId="23512"/>
    <cellStyle name="40% - Accent5 2 3 5 4" xfId="5071"/>
    <cellStyle name="40% - Accent5 2 3 5 4 2" xfId="13745"/>
    <cellStyle name="40% - Accent5 2 3 5 4 2 2" xfId="35685"/>
    <cellStyle name="40% - Accent5 2 3 5 4 3" xfId="19528"/>
    <cellStyle name="40% - Accent5 2 3 5 4 3 2" xfId="41467"/>
    <cellStyle name="40% - Accent5 2 3 5 4 4" xfId="27012"/>
    <cellStyle name="40% - Accent5 2 3 5 5" xfId="7963"/>
    <cellStyle name="40% - Accent5 2 3 5 5 2" xfId="29903"/>
    <cellStyle name="40% - Accent5 2 3 5 6" xfId="3273"/>
    <cellStyle name="40% - Accent5 2 3 5 6 2" xfId="25214"/>
    <cellStyle name="40% - Accent5 2 3 5 7" xfId="10854"/>
    <cellStyle name="40% - Accent5 2 3 5 7 2" xfId="32794"/>
    <cellStyle name="40% - Accent5 2 3 5 8" xfId="16637"/>
    <cellStyle name="40% - Accent5 2 3 5 8 2" xfId="38576"/>
    <cellStyle name="40% - Accent5 2 3 5 9" xfId="22419"/>
    <cellStyle name="40% - Accent5 2 3 6" xfId="890"/>
    <cellStyle name="40% - Accent5 2 3 6 2" xfId="2596"/>
    <cellStyle name="40% - Accent5 2 3 6 2 2" xfId="10082"/>
    <cellStyle name="40% - Accent5 2 3 6 2 2 2" xfId="15864"/>
    <cellStyle name="40% - Accent5 2 3 6 2 2 2 2" xfId="37804"/>
    <cellStyle name="40% - Accent5 2 3 6 2 2 3" xfId="21647"/>
    <cellStyle name="40% - Accent5 2 3 6 2 2 3 2" xfId="43586"/>
    <cellStyle name="40% - Accent5 2 3 6 2 2 4" xfId="32022"/>
    <cellStyle name="40% - Accent5 2 3 6 2 3" xfId="7191"/>
    <cellStyle name="40% - Accent5 2 3 6 2 3 2" xfId="29131"/>
    <cellStyle name="40% - Accent5 2 3 6 2 4" xfId="12973"/>
    <cellStyle name="40% - Accent5 2 3 6 2 4 2" xfId="34913"/>
    <cellStyle name="40% - Accent5 2 3 6 2 5" xfId="18756"/>
    <cellStyle name="40% - Accent5 2 3 6 2 5 2" xfId="40695"/>
    <cellStyle name="40% - Accent5 2 3 6 2 6" xfId="24538"/>
    <cellStyle name="40% - Accent5 2 3 6 3" xfId="5488"/>
    <cellStyle name="40% - Accent5 2 3 6 3 2" xfId="14162"/>
    <cellStyle name="40% - Accent5 2 3 6 3 2 2" xfId="36102"/>
    <cellStyle name="40% - Accent5 2 3 6 3 3" xfId="19945"/>
    <cellStyle name="40% - Accent5 2 3 6 3 3 2" xfId="41884"/>
    <cellStyle name="40% - Accent5 2 3 6 3 4" xfId="27429"/>
    <cellStyle name="40% - Accent5 2 3 6 4" xfId="8380"/>
    <cellStyle name="40% - Accent5 2 3 6 4 2" xfId="30320"/>
    <cellStyle name="40% - Accent5 2 3 6 5" xfId="4299"/>
    <cellStyle name="40% - Accent5 2 3 6 5 2" xfId="26240"/>
    <cellStyle name="40% - Accent5 2 3 6 6" xfId="11271"/>
    <cellStyle name="40% - Accent5 2 3 6 6 2" xfId="33211"/>
    <cellStyle name="40% - Accent5 2 3 6 7" xfId="17054"/>
    <cellStyle name="40% - Accent5 2 3 6 7 2" xfId="38993"/>
    <cellStyle name="40% - Accent5 2 3 6 8" xfId="22836"/>
    <cellStyle name="40% - Accent5 2 3 7" xfId="2170"/>
    <cellStyle name="40% - Accent5 2 3 7 2" xfId="6765"/>
    <cellStyle name="40% - Accent5 2 3 7 2 2" xfId="15438"/>
    <cellStyle name="40% - Accent5 2 3 7 2 2 2" xfId="37378"/>
    <cellStyle name="40% - Accent5 2 3 7 2 3" xfId="21221"/>
    <cellStyle name="40% - Accent5 2 3 7 2 3 2" xfId="43160"/>
    <cellStyle name="40% - Accent5 2 3 7 2 4" xfId="28705"/>
    <cellStyle name="40% - Accent5 2 3 7 3" xfId="9656"/>
    <cellStyle name="40% - Accent5 2 3 7 3 2" xfId="31596"/>
    <cellStyle name="40% - Accent5 2 3 7 4" xfId="3873"/>
    <cellStyle name="40% - Accent5 2 3 7 4 2" xfId="25814"/>
    <cellStyle name="40% - Accent5 2 3 7 5" xfId="12547"/>
    <cellStyle name="40% - Accent5 2 3 7 5 2" xfId="34487"/>
    <cellStyle name="40% - Accent5 2 3 7 6" xfId="18330"/>
    <cellStyle name="40% - Accent5 2 3 7 6 2" xfId="40269"/>
    <cellStyle name="40% - Accent5 2 3 7 7" xfId="24112"/>
    <cellStyle name="40% - Accent5 2 3 8" xfId="1324"/>
    <cellStyle name="40% - Accent5 2 3 8 2" xfId="8810"/>
    <cellStyle name="40% - Accent5 2 3 8 2 2" xfId="14592"/>
    <cellStyle name="40% - Accent5 2 3 8 2 2 2" xfId="36532"/>
    <cellStyle name="40% - Accent5 2 3 8 2 3" xfId="20375"/>
    <cellStyle name="40% - Accent5 2 3 8 2 3 2" xfId="42314"/>
    <cellStyle name="40% - Accent5 2 3 8 2 4" xfId="30750"/>
    <cellStyle name="40% - Accent5 2 3 8 3" xfId="5919"/>
    <cellStyle name="40% - Accent5 2 3 8 3 2" xfId="27859"/>
    <cellStyle name="40% - Accent5 2 3 8 4" xfId="11701"/>
    <cellStyle name="40% - Accent5 2 3 8 4 2" xfId="33641"/>
    <cellStyle name="40% - Accent5 2 3 8 5" xfId="17484"/>
    <cellStyle name="40% - Accent5 2 3 8 5 2" xfId="39423"/>
    <cellStyle name="40% - Accent5 2 3 8 6" xfId="23266"/>
    <cellStyle name="40% - Accent5 2 3 9" xfId="5062"/>
    <cellStyle name="40% - Accent5 2 3 9 2" xfId="13736"/>
    <cellStyle name="40% - Accent5 2 3 9 2 2" xfId="35676"/>
    <cellStyle name="40% - Accent5 2 3 9 3" xfId="19519"/>
    <cellStyle name="40% - Accent5 2 3 9 3 2" xfId="41458"/>
    <cellStyle name="40% - Accent5 2 3 9 4" xfId="27003"/>
    <cellStyle name="40% - Accent5 2 4" xfId="443"/>
    <cellStyle name="40% - Accent5 2 4 10" xfId="10855"/>
    <cellStyle name="40% - Accent5 2 4 10 2" xfId="32795"/>
    <cellStyle name="40% - Accent5 2 4 11" xfId="16638"/>
    <cellStyle name="40% - Accent5 2 4 11 2" xfId="38577"/>
    <cellStyle name="40% - Accent5 2 4 12" xfId="22420"/>
    <cellStyle name="40% - Accent5 2 4 2" xfId="444"/>
    <cellStyle name="40% - Accent5 2 4 2 10" xfId="16639"/>
    <cellStyle name="40% - Accent5 2 4 2 10 2" xfId="38578"/>
    <cellStyle name="40% - Accent5 2 4 2 11" xfId="22421"/>
    <cellStyle name="40% - Accent5 2 4 2 2" xfId="445"/>
    <cellStyle name="40% - Accent5 2 4 2 2 2" xfId="2182"/>
    <cellStyle name="40% - Accent5 2 4 2 2 2 2" xfId="9668"/>
    <cellStyle name="40% - Accent5 2 4 2 2 2 2 2" xfId="15450"/>
    <cellStyle name="40% - Accent5 2 4 2 2 2 2 2 2" xfId="37390"/>
    <cellStyle name="40% - Accent5 2 4 2 2 2 2 3" xfId="21233"/>
    <cellStyle name="40% - Accent5 2 4 2 2 2 2 3 2" xfId="43172"/>
    <cellStyle name="40% - Accent5 2 4 2 2 2 2 4" xfId="31608"/>
    <cellStyle name="40% - Accent5 2 4 2 2 2 3" xfId="6777"/>
    <cellStyle name="40% - Accent5 2 4 2 2 2 3 2" xfId="28717"/>
    <cellStyle name="40% - Accent5 2 4 2 2 2 4" xfId="12559"/>
    <cellStyle name="40% - Accent5 2 4 2 2 2 4 2" xfId="34499"/>
    <cellStyle name="40% - Accent5 2 4 2 2 2 5" xfId="18342"/>
    <cellStyle name="40% - Accent5 2 4 2 2 2 5 2" xfId="40281"/>
    <cellStyle name="40% - Accent5 2 4 2 2 2 6" xfId="24124"/>
    <cellStyle name="40% - Accent5 2 4 2 2 3" xfId="5074"/>
    <cellStyle name="40% - Accent5 2 4 2 2 3 2" xfId="13748"/>
    <cellStyle name="40% - Accent5 2 4 2 2 3 2 2" xfId="35688"/>
    <cellStyle name="40% - Accent5 2 4 2 2 3 3" xfId="19531"/>
    <cellStyle name="40% - Accent5 2 4 2 2 3 3 2" xfId="41470"/>
    <cellStyle name="40% - Accent5 2 4 2 2 3 4" xfId="27015"/>
    <cellStyle name="40% - Accent5 2 4 2 2 4" xfId="7966"/>
    <cellStyle name="40% - Accent5 2 4 2 2 4 2" xfId="29906"/>
    <cellStyle name="40% - Accent5 2 4 2 2 5" xfId="3885"/>
    <cellStyle name="40% - Accent5 2 4 2 2 5 2" xfId="25826"/>
    <cellStyle name="40% - Accent5 2 4 2 2 6" xfId="10857"/>
    <cellStyle name="40% - Accent5 2 4 2 2 6 2" xfId="32797"/>
    <cellStyle name="40% - Accent5 2 4 2 2 7" xfId="16640"/>
    <cellStyle name="40% - Accent5 2 4 2 2 7 2" xfId="38579"/>
    <cellStyle name="40% - Accent5 2 4 2 2 8" xfId="22422"/>
    <cellStyle name="40% - Accent5 2 4 2 3" xfId="1089"/>
    <cellStyle name="40% - Accent5 2 4 2 3 2" xfId="2793"/>
    <cellStyle name="40% - Accent5 2 4 2 3 2 2" xfId="10279"/>
    <cellStyle name="40% - Accent5 2 4 2 3 2 2 2" xfId="16061"/>
    <cellStyle name="40% - Accent5 2 4 2 3 2 2 2 2" xfId="38001"/>
    <cellStyle name="40% - Accent5 2 4 2 3 2 2 3" xfId="21844"/>
    <cellStyle name="40% - Accent5 2 4 2 3 2 2 3 2" xfId="43783"/>
    <cellStyle name="40% - Accent5 2 4 2 3 2 2 4" xfId="32219"/>
    <cellStyle name="40% - Accent5 2 4 2 3 2 3" xfId="7388"/>
    <cellStyle name="40% - Accent5 2 4 2 3 2 3 2" xfId="29328"/>
    <cellStyle name="40% - Accent5 2 4 2 3 2 4" xfId="13170"/>
    <cellStyle name="40% - Accent5 2 4 2 3 2 4 2" xfId="35110"/>
    <cellStyle name="40% - Accent5 2 4 2 3 2 5" xfId="18953"/>
    <cellStyle name="40% - Accent5 2 4 2 3 2 5 2" xfId="40892"/>
    <cellStyle name="40% - Accent5 2 4 2 3 2 6" xfId="24735"/>
    <cellStyle name="40% - Accent5 2 4 2 3 3" xfId="5685"/>
    <cellStyle name="40% - Accent5 2 4 2 3 3 2" xfId="14359"/>
    <cellStyle name="40% - Accent5 2 4 2 3 3 2 2" xfId="36299"/>
    <cellStyle name="40% - Accent5 2 4 2 3 3 3" xfId="20142"/>
    <cellStyle name="40% - Accent5 2 4 2 3 3 3 2" xfId="42081"/>
    <cellStyle name="40% - Accent5 2 4 2 3 3 4" xfId="27626"/>
    <cellStyle name="40% - Accent5 2 4 2 3 4" xfId="8577"/>
    <cellStyle name="40% - Accent5 2 4 2 3 4 2" xfId="30517"/>
    <cellStyle name="40% - Accent5 2 4 2 3 5" xfId="4496"/>
    <cellStyle name="40% - Accent5 2 4 2 3 5 2" xfId="26437"/>
    <cellStyle name="40% - Accent5 2 4 2 3 6" xfId="11468"/>
    <cellStyle name="40% - Accent5 2 4 2 3 6 2" xfId="33408"/>
    <cellStyle name="40% - Accent5 2 4 2 3 7" xfId="17251"/>
    <cellStyle name="40% - Accent5 2 4 2 3 7 2" xfId="39190"/>
    <cellStyle name="40% - Accent5 2 4 2 3 8" xfId="23033"/>
    <cellStyle name="40% - Accent5 2 4 2 4" xfId="2181"/>
    <cellStyle name="40% - Accent5 2 4 2 4 2" xfId="6776"/>
    <cellStyle name="40% - Accent5 2 4 2 4 2 2" xfId="15449"/>
    <cellStyle name="40% - Accent5 2 4 2 4 2 2 2" xfId="37389"/>
    <cellStyle name="40% - Accent5 2 4 2 4 2 3" xfId="21232"/>
    <cellStyle name="40% - Accent5 2 4 2 4 2 3 2" xfId="43171"/>
    <cellStyle name="40% - Accent5 2 4 2 4 2 4" xfId="28716"/>
    <cellStyle name="40% - Accent5 2 4 2 4 3" xfId="9667"/>
    <cellStyle name="40% - Accent5 2 4 2 4 3 2" xfId="31607"/>
    <cellStyle name="40% - Accent5 2 4 2 4 4" xfId="3884"/>
    <cellStyle name="40% - Accent5 2 4 2 4 4 2" xfId="25825"/>
    <cellStyle name="40% - Accent5 2 4 2 4 5" xfId="12558"/>
    <cellStyle name="40% - Accent5 2 4 2 4 5 2" xfId="34498"/>
    <cellStyle name="40% - Accent5 2 4 2 4 6" xfId="18341"/>
    <cellStyle name="40% - Accent5 2 4 2 4 6 2" xfId="40280"/>
    <cellStyle name="40% - Accent5 2 4 2 4 7" xfId="24123"/>
    <cellStyle name="40% - Accent5 2 4 2 5" xfId="1576"/>
    <cellStyle name="40% - Accent5 2 4 2 5 2" xfId="9062"/>
    <cellStyle name="40% - Accent5 2 4 2 5 2 2" xfId="14844"/>
    <cellStyle name="40% - Accent5 2 4 2 5 2 2 2" xfId="36784"/>
    <cellStyle name="40% - Accent5 2 4 2 5 2 3" xfId="20627"/>
    <cellStyle name="40% - Accent5 2 4 2 5 2 3 2" xfId="42566"/>
    <cellStyle name="40% - Accent5 2 4 2 5 2 4" xfId="31002"/>
    <cellStyle name="40% - Accent5 2 4 2 5 3" xfId="6171"/>
    <cellStyle name="40% - Accent5 2 4 2 5 3 2" xfId="28111"/>
    <cellStyle name="40% - Accent5 2 4 2 5 4" xfId="11953"/>
    <cellStyle name="40% - Accent5 2 4 2 5 4 2" xfId="33893"/>
    <cellStyle name="40% - Accent5 2 4 2 5 5" xfId="17736"/>
    <cellStyle name="40% - Accent5 2 4 2 5 5 2" xfId="39675"/>
    <cellStyle name="40% - Accent5 2 4 2 5 6" xfId="23518"/>
    <cellStyle name="40% - Accent5 2 4 2 6" xfId="5073"/>
    <cellStyle name="40% - Accent5 2 4 2 6 2" xfId="13747"/>
    <cellStyle name="40% - Accent5 2 4 2 6 2 2" xfId="35687"/>
    <cellStyle name="40% - Accent5 2 4 2 6 3" xfId="19530"/>
    <cellStyle name="40% - Accent5 2 4 2 6 3 2" xfId="41469"/>
    <cellStyle name="40% - Accent5 2 4 2 6 4" xfId="27014"/>
    <cellStyle name="40% - Accent5 2 4 2 7" xfId="7965"/>
    <cellStyle name="40% - Accent5 2 4 2 7 2" xfId="29905"/>
    <cellStyle name="40% - Accent5 2 4 2 8" xfId="3279"/>
    <cellStyle name="40% - Accent5 2 4 2 8 2" xfId="25220"/>
    <cellStyle name="40% - Accent5 2 4 2 9" xfId="10856"/>
    <cellStyle name="40% - Accent5 2 4 2 9 2" xfId="32796"/>
    <cellStyle name="40% - Accent5 2 4 3" xfId="446"/>
    <cellStyle name="40% - Accent5 2 4 3 2" xfId="2183"/>
    <cellStyle name="40% - Accent5 2 4 3 2 2" xfId="6778"/>
    <cellStyle name="40% - Accent5 2 4 3 2 2 2" xfId="15451"/>
    <cellStyle name="40% - Accent5 2 4 3 2 2 2 2" xfId="37391"/>
    <cellStyle name="40% - Accent5 2 4 3 2 2 3" xfId="21234"/>
    <cellStyle name="40% - Accent5 2 4 3 2 2 3 2" xfId="43173"/>
    <cellStyle name="40% - Accent5 2 4 3 2 2 4" xfId="28718"/>
    <cellStyle name="40% - Accent5 2 4 3 2 3" xfId="9669"/>
    <cellStyle name="40% - Accent5 2 4 3 2 3 2" xfId="31609"/>
    <cellStyle name="40% - Accent5 2 4 3 2 4" xfId="3886"/>
    <cellStyle name="40% - Accent5 2 4 3 2 4 2" xfId="25827"/>
    <cellStyle name="40% - Accent5 2 4 3 2 5" xfId="12560"/>
    <cellStyle name="40% - Accent5 2 4 3 2 5 2" xfId="34500"/>
    <cellStyle name="40% - Accent5 2 4 3 2 6" xfId="18343"/>
    <cellStyle name="40% - Accent5 2 4 3 2 6 2" xfId="40282"/>
    <cellStyle name="40% - Accent5 2 4 3 2 7" xfId="24125"/>
    <cellStyle name="40% - Accent5 2 4 3 3" xfId="1575"/>
    <cellStyle name="40% - Accent5 2 4 3 3 2" xfId="9061"/>
    <cellStyle name="40% - Accent5 2 4 3 3 2 2" xfId="14843"/>
    <cellStyle name="40% - Accent5 2 4 3 3 2 2 2" xfId="36783"/>
    <cellStyle name="40% - Accent5 2 4 3 3 2 3" xfId="20626"/>
    <cellStyle name="40% - Accent5 2 4 3 3 2 3 2" xfId="42565"/>
    <cellStyle name="40% - Accent5 2 4 3 3 2 4" xfId="31001"/>
    <cellStyle name="40% - Accent5 2 4 3 3 3" xfId="6170"/>
    <cellStyle name="40% - Accent5 2 4 3 3 3 2" xfId="28110"/>
    <cellStyle name="40% - Accent5 2 4 3 3 4" xfId="11952"/>
    <cellStyle name="40% - Accent5 2 4 3 3 4 2" xfId="33892"/>
    <cellStyle name="40% - Accent5 2 4 3 3 5" xfId="17735"/>
    <cellStyle name="40% - Accent5 2 4 3 3 5 2" xfId="39674"/>
    <cellStyle name="40% - Accent5 2 4 3 3 6" xfId="23517"/>
    <cellStyle name="40% - Accent5 2 4 3 4" xfId="5075"/>
    <cellStyle name="40% - Accent5 2 4 3 4 2" xfId="13749"/>
    <cellStyle name="40% - Accent5 2 4 3 4 2 2" xfId="35689"/>
    <cellStyle name="40% - Accent5 2 4 3 4 3" xfId="19532"/>
    <cellStyle name="40% - Accent5 2 4 3 4 3 2" xfId="41471"/>
    <cellStyle name="40% - Accent5 2 4 3 4 4" xfId="27016"/>
    <cellStyle name="40% - Accent5 2 4 3 5" xfId="7967"/>
    <cellStyle name="40% - Accent5 2 4 3 5 2" xfId="29907"/>
    <cellStyle name="40% - Accent5 2 4 3 6" xfId="3278"/>
    <cellStyle name="40% - Accent5 2 4 3 6 2" xfId="25219"/>
    <cellStyle name="40% - Accent5 2 4 3 7" xfId="10858"/>
    <cellStyle name="40% - Accent5 2 4 3 7 2" xfId="32798"/>
    <cellStyle name="40% - Accent5 2 4 3 8" xfId="16641"/>
    <cellStyle name="40% - Accent5 2 4 3 8 2" xfId="38580"/>
    <cellStyle name="40% - Accent5 2 4 3 9" xfId="22423"/>
    <cellStyle name="40% - Accent5 2 4 4" xfId="1088"/>
    <cellStyle name="40% - Accent5 2 4 4 2" xfId="2792"/>
    <cellStyle name="40% - Accent5 2 4 4 2 2" xfId="10278"/>
    <cellStyle name="40% - Accent5 2 4 4 2 2 2" xfId="16060"/>
    <cellStyle name="40% - Accent5 2 4 4 2 2 2 2" xfId="38000"/>
    <cellStyle name="40% - Accent5 2 4 4 2 2 3" xfId="21843"/>
    <cellStyle name="40% - Accent5 2 4 4 2 2 3 2" xfId="43782"/>
    <cellStyle name="40% - Accent5 2 4 4 2 2 4" xfId="32218"/>
    <cellStyle name="40% - Accent5 2 4 4 2 3" xfId="7387"/>
    <cellStyle name="40% - Accent5 2 4 4 2 3 2" xfId="29327"/>
    <cellStyle name="40% - Accent5 2 4 4 2 4" xfId="13169"/>
    <cellStyle name="40% - Accent5 2 4 4 2 4 2" xfId="35109"/>
    <cellStyle name="40% - Accent5 2 4 4 2 5" xfId="18952"/>
    <cellStyle name="40% - Accent5 2 4 4 2 5 2" xfId="40891"/>
    <cellStyle name="40% - Accent5 2 4 4 2 6" xfId="24734"/>
    <cellStyle name="40% - Accent5 2 4 4 3" xfId="5684"/>
    <cellStyle name="40% - Accent5 2 4 4 3 2" xfId="14358"/>
    <cellStyle name="40% - Accent5 2 4 4 3 2 2" xfId="36298"/>
    <cellStyle name="40% - Accent5 2 4 4 3 3" xfId="20141"/>
    <cellStyle name="40% - Accent5 2 4 4 3 3 2" xfId="42080"/>
    <cellStyle name="40% - Accent5 2 4 4 3 4" xfId="27625"/>
    <cellStyle name="40% - Accent5 2 4 4 4" xfId="8576"/>
    <cellStyle name="40% - Accent5 2 4 4 4 2" xfId="30516"/>
    <cellStyle name="40% - Accent5 2 4 4 5" xfId="4495"/>
    <cellStyle name="40% - Accent5 2 4 4 5 2" xfId="26436"/>
    <cellStyle name="40% - Accent5 2 4 4 6" xfId="11467"/>
    <cellStyle name="40% - Accent5 2 4 4 6 2" xfId="33407"/>
    <cellStyle name="40% - Accent5 2 4 4 7" xfId="17250"/>
    <cellStyle name="40% - Accent5 2 4 4 7 2" xfId="39189"/>
    <cellStyle name="40% - Accent5 2 4 4 8" xfId="23032"/>
    <cellStyle name="40% - Accent5 2 4 5" xfId="2180"/>
    <cellStyle name="40% - Accent5 2 4 5 2" xfId="6775"/>
    <cellStyle name="40% - Accent5 2 4 5 2 2" xfId="15448"/>
    <cellStyle name="40% - Accent5 2 4 5 2 2 2" xfId="37388"/>
    <cellStyle name="40% - Accent5 2 4 5 2 3" xfId="21231"/>
    <cellStyle name="40% - Accent5 2 4 5 2 3 2" xfId="43170"/>
    <cellStyle name="40% - Accent5 2 4 5 2 4" xfId="28715"/>
    <cellStyle name="40% - Accent5 2 4 5 3" xfId="9666"/>
    <cellStyle name="40% - Accent5 2 4 5 3 2" xfId="31606"/>
    <cellStyle name="40% - Accent5 2 4 5 4" xfId="3883"/>
    <cellStyle name="40% - Accent5 2 4 5 4 2" xfId="25824"/>
    <cellStyle name="40% - Accent5 2 4 5 5" xfId="12557"/>
    <cellStyle name="40% - Accent5 2 4 5 5 2" xfId="34497"/>
    <cellStyle name="40% - Accent5 2 4 5 6" xfId="18340"/>
    <cellStyle name="40% - Accent5 2 4 5 6 2" xfId="40279"/>
    <cellStyle name="40% - Accent5 2 4 5 7" xfId="24122"/>
    <cellStyle name="40% - Accent5 2 4 6" xfId="1321"/>
    <cellStyle name="40% - Accent5 2 4 6 2" xfId="8807"/>
    <cellStyle name="40% - Accent5 2 4 6 2 2" xfId="14589"/>
    <cellStyle name="40% - Accent5 2 4 6 2 2 2" xfId="36529"/>
    <cellStyle name="40% - Accent5 2 4 6 2 3" xfId="20372"/>
    <cellStyle name="40% - Accent5 2 4 6 2 3 2" xfId="42311"/>
    <cellStyle name="40% - Accent5 2 4 6 2 4" xfId="30747"/>
    <cellStyle name="40% - Accent5 2 4 6 3" xfId="5916"/>
    <cellStyle name="40% - Accent5 2 4 6 3 2" xfId="27856"/>
    <cellStyle name="40% - Accent5 2 4 6 4" xfId="11698"/>
    <cellStyle name="40% - Accent5 2 4 6 4 2" xfId="33638"/>
    <cellStyle name="40% - Accent5 2 4 6 5" xfId="17481"/>
    <cellStyle name="40% - Accent5 2 4 6 5 2" xfId="39420"/>
    <cellStyle name="40% - Accent5 2 4 6 6" xfId="23263"/>
    <cellStyle name="40% - Accent5 2 4 7" xfId="5072"/>
    <cellStyle name="40% - Accent5 2 4 7 2" xfId="13746"/>
    <cellStyle name="40% - Accent5 2 4 7 2 2" xfId="35686"/>
    <cellStyle name="40% - Accent5 2 4 7 3" xfId="19529"/>
    <cellStyle name="40% - Accent5 2 4 7 3 2" xfId="41468"/>
    <cellStyle name="40% - Accent5 2 4 7 4" xfId="27013"/>
    <cellStyle name="40% - Accent5 2 4 8" xfId="7964"/>
    <cellStyle name="40% - Accent5 2 4 8 2" xfId="29904"/>
    <cellStyle name="40% - Accent5 2 4 9" xfId="3024"/>
    <cellStyle name="40% - Accent5 2 4 9 2" xfId="24965"/>
    <cellStyle name="40% - Accent5 2 5" xfId="447"/>
    <cellStyle name="40% - Accent5 2 5 10" xfId="16642"/>
    <cellStyle name="40% - Accent5 2 5 10 2" xfId="38581"/>
    <cellStyle name="40% - Accent5 2 5 11" xfId="22424"/>
    <cellStyle name="40% - Accent5 2 5 2" xfId="448"/>
    <cellStyle name="40% - Accent5 2 5 2 2" xfId="2185"/>
    <cellStyle name="40% - Accent5 2 5 2 2 2" xfId="9671"/>
    <cellStyle name="40% - Accent5 2 5 2 2 2 2" xfId="15453"/>
    <cellStyle name="40% - Accent5 2 5 2 2 2 2 2" xfId="37393"/>
    <cellStyle name="40% - Accent5 2 5 2 2 2 3" xfId="21236"/>
    <cellStyle name="40% - Accent5 2 5 2 2 2 3 2" xfId="43175"/>
    <cellStyle name="40% - Accent5 2 5 2 2 2 4" xfId="31611"/>
    <cellStyle name="40% - Accent5 2 5 2 2 3" xfId="6780"/>
    <cellStyle name="40% - Accent5 2 5 2 2 3 2" xfId="28720"/>
    <cellStyle name="40% - Accent5 2 5 2 2 4" xfId="12562"/>
    <cellStyle name="40% - Accent5 2 5 2 2 4 2" xfId="34502"/>
    <cellStyle name="40% - Accent5 2 5 2 2 5" xfId="18345"/>
    <cellStyle name="40% - Accent5 2 5 2 2 5 2" xfId="40284"/>
    <cellStyle name="40% - Accent5 2 5 2 2 6" xfId="24127"/>
    <cellStyle name="40% - Accent5 2 5 2 3" xfId="5077"/>
    <cellStyle name="40% - Accent5 2 5 2 3 2" xfId="13751"/>
    <cellStyle name="40% - Accent5 2 5 2 3 2 2" xfId="35691"/>
    <cellStyle name="40% - Accent5 2 5 2 3 3" xfId="19534"/>
    <cellStyle name="40% - Accent5 2 5 2 3 3 2" xfId="41473"/>
    <cellStyle name="40% - Accent5 2 5 2 3 4" xfId="27018"/>
    <cellStyle name="40% - Accent5 2 5 2 4" xfId="7969"/>
    <cellStyle name="40% - Accent5 2 5 2 4 2" xfId="29909"/>
    <cellStyle name="40% - Accent5 2 5 2 5" xfId="3888"/>
    <cellStyle name="40% - Accent5 2 5 2 5 2" xfId="25829"/>
    <cellStyle name="40% - Accent5 2 5 2 6" xfId="10860"/>
    <cellStyle name="40% - Accent5 2 5 2 6 2" xfId="32800"/>
    <cellStyle name="40% - Accent5 2 5 2 7" xfId="16643"/>
    <cellStyle name="40% - Accent5 2 5 2 7 2" xfId="38582"/>
    <cellStyle name="40% - Accent5 2 5 2 8" xfId="22425"/>
    <cellStyle name="40% - Accent5 2 5 3" xfId="1090"/>
    <cellStyle name="40% - Accent5 2 5 3 2" xfId="2794"/>
    <cellStyle name="40% - Accent5 2 5 3 2 2" xfId="10280"/>
    <cellStyle name="40% - Accent5 2 5 3 2 2 2" xfId="16062"/>
    <cellStyle name="40% - Accent5 2 5 3 2 2 2 2" xfId="38002"/>
    <cellStyle name="40% - Accent5 2 5 3 2 2 3" xfId="21845"/>
    <cellStyle name="40% - Accent5 2 5 3 2 2 3 2" xfId="43784"/>
    <cellStyle name="40% - Accent5 2 5 3 2 2 4" xfId="32220"/>
    <cellStyle name="40% - Accent5 2 5 3 2 3" xfId="7389"/>
    <cellStyle name="40% - Accent5 2 5 3 2 3 2" xfId="29329"/>
    <cellStyle name="40% - Accent5 2 5 3 2 4" xfId="13171"/>
    <cellStyle name="40% - Accent5 2 5 3 2 4 2" xfId="35111"/>
    <cellStyle name="40% - Accent5 2 5 3 2 5" xfId="18954"/>
    <cellStyle name="40% - Accent5 2 5 3 2 5 2" xfId="40893"/>
    <cellStyle name="40% - Accent5 2 5 3 2 6" xfId="24736"/>
    <cellStyle name="40% - Accent5 2 5 3 3" xfId="5686"/>
    <cellStyle name="40% - Accent5 2 5 3 3 2" xfId="14360"/>
    <cellStyle name="40% - Accent5 2 5 3 3 2 2" xfId="36300"/>
    <cellStyle name="40% - Accent5 2 5 3 3 3" xfId="20143"/>
    <cellStyle name="40% - Accent5 2 5 3 3 3 2" xfId="42082"/>
    <cellStyle name="40% - Accent5 2 5 3 3 4" xfId="27627"/>
    <cellStyle name="40% - Accent5 2 5 3 4" xfId="8578"/>
    <cellStyle name="40% - Accent5 2 5 3 4 2" xfId="30518"/>
    <cellStyle name="40% - Accent5 2 5 3 5" xfId="4497"/>
    <cellStyle name="40% - Accent5 2 5 3 5 2" xfId="26438"/>
    <cellStyle name="40% - Accent5 2 5 3 6" xfId="11469"/>
    <cellStyle name="40% - Accent5 2 5 3 6 2" xfId="33409"/>
    <cellStyle name="40% - Accent5 2 5 3 7" xfId="17252"/>
    <cellStyle name="40% - Accent5 2 5 3 7 2" xfId="39191"/>
    <cellStyle name="40% - Accent5 2 5 3 8" xfId="23034"/>
    <cellStyle name="40% - Accent5 2 5 4" xfId="2184"/>
    <cellStyle name="40% - Accent5 2 5 4 2" xfId="6779"/>
    <cellStyle name="40% - Accent5 2 5 4 2 2" xfId="15452"/>
    <cellStyle name="40% - Accent5 2 5 4 2 2 2" xfId="37392"/>
    <cellStyle name="40% - Accent5 2 5 4 2 3" xfId="21235"/>
    <cellStyle name="40% - Accent5 2 5 4 2 3 2" xfId="43174"/>
    <cellStyle name="40% - Accent5 2 5 4 2 4" xfId="28719"/>
    <cellStyle name="40% - Accent5 2 5 4 3" xfId="9670"/>
    <cellStyle name="40% - Accent5 2 5 4 3 2" xfId="31610"/>
    <cellStyle name="40% - Accent5 2 5 4 4" xfId="3887"/>
    <cellStyle name="40% - Accent5 2 5 4 4 2" xfId="25828"/>
    <cellStyle name="40% - Accent5 2 5 4 5" xfId="12561"/>
    <cellStyle name="40% - Accent5 2 5 4 5 2" xfId="34501"/>
    <cellStyle name="40% - Accent5 2 5 4 6" xfId="18344"/>
    <cellStyle name="40% - Accent5 2 5 4 6 2" xfId="40283"/>
    <cellStyle name="40% - Accent5 2 5 4 7" xfId="24126"/>
    <cellStyle name="40% - Accent5 2 5 5" xfId="1577"/>
    <cellStyle name="40% - Accent5 2 5 5 2" xfId="9063"/>
    <cellStyle name="40% - Accent5 2 5 5 2 2" xfId="14845"/>
    <cellStyle name="40% - Accent5 2 5 5 2 2 2" xfId="36785"/>
    <cellStyle name="40% - Accent5 2 5 5 2 3" xfId="20628"/>
    <cellStyle name="40% - Accent5 2 5 5 2 3 2" xfId="42567"/>
    <cellStyle name="40% - Accent5 2 5 5 2 4" xfId="31003"/>
    <cellStyle name="40% - Accent5 2 5 5 3" xfId="6172"/>
    <cellStyle name="40% - Accent5 2 5 5 3 2" xfId="28112"/>
    <cellStyle name="40% - Accent5 2 5 5 4" xfId="11954"/>
    <cellStyle name="40% - Accent5 2 5 5 4 2" xfId="33894"/>
    <cellStyle name="40% - Accent5 2 5 5 5" xfId="17737"/>
    <cellStyle name="40% - Accent5 2 5 5 5 2" xfId="39676"/>
    <cellStyle name="40% - Accent5 2 5 5 6" xfId="23519"/>
    <cellStyle name="40% - Accent5 2 5 6" xfId="5076"/>
    <cellStyle name="40% - Accent5 2 5 6 2" xfId="13750"/>
    <cellStyle name="40% - Accent5 2 5 6 2 2" xfId="35690"/>
    <cellStyle name="40% - Accent5 2 5 6 3" xfId="19533"/>
    <cellStyle name="40% - Accent5 2 5 6 3 2" xfId="41472"/>
    <cellStyle name="40% - Accent5 2 5 6 4" xfId="27017"/>
    <cellStyle name="40% - Accent5 2 5 7" xfId="7968"/>
    <cellStyle name="40% - Accent5 2 5 7 2" xfId="29908"/>
    <cellStyle name="40% - Accent5 2 5 8" xfId="3280"/>
    <cellStyle name="40% - Accent5 2 5 8 2" xfId="25221"/>
    <cellStyle name="40% - Accent5 2 5 9" xfId="10859"/>
    <cellStyle name="40% - Accent5 2 5 9 2" xfId="32799"/>
    <cellStyle name="40% - Accent5 2 6" xfId="449"/>
    <cellStyle name="40% - Accent5 2 6 10" xfId="16644"/>
    <cellStyle name="40% - Accent5 2 6 10 2" xfId="38583"/>
    <cellStyle name="40% - Accent5 2 6 11" xfId="22426"/>
    <cellStyle name="40% - Accent5 2 6 2" xfId="450"/>
    <cellStyle name="40% - Accent5 2 6 2 2" xfId="2187"/>
    <cellStyle name="40% - Accent5 2 6 2 2 2" xfId="9673"/>
    <cellStyle name="40% - Accent5 2 6 2 2 2 2" xfId="15455"/>
    <cellStyle name="40% - Accent5 2 6 2 2 2 2 2" xfId="37395"/>
    <cellStyle name="40% - Accent5 2 6 2 2 2 3" xfId="21238"/>
    <cellStyle name="40% - Accent5 2 6 2 2 2 3 2" xfId="43177"/>
    <cellStyle name="40% - Accent5 2 6 2 2 2 4" xfId="31613"/>
    <cellStyle name="40% - Accent5 2 6 2 2 3" xfId="6782"/>
    <cellStyle name="40% - Accent5 2 6 2 2 3 2" xfId="28722"/>
    <cellStyle name="40% - Accent5 2 6 2 2 4" xfId="12564"/>
    <cellStyle name="40% - Accent5 2 6 2 2 4 2" xfId="34504"/>
    <cellStyle name="40% - Accent5 2 6 2 2 5" xfId="18347"/>
    <cellStyle name="40% - Accent5 2 6 2 2 5 2" xfId="40286"/>
    <cellStyle name="40% - Accent5 2 6 2 2 6" xfId="24129"/>
    <cellStyle name="40% - Accent5 2 6 2 3" xfId="5079"/>
    <cellStyle name="40% - Accent5 2 6 2 3 2" xfId="13753"/>
    <cellStyle name="40% - Accent5 2 6 2 3 2 2" xfId="35693"/>
    <cellStyle name="40% - Accent5 2 6 2 3 3" xfId="19536"/>
    <cellStyle name="40% - Accent5 2 6 2 3 3 2" xfId="41475"/>
    <cellStyle name="40% - Accent5 2 6 2 3 4" xfId="27020"/>
    <cellStyle name="40% - Accent5 2 6 2 4" xfId="7971"/>
    <cellStyle name="40% - Accent5 2 6 2 4 2" xfId="29911"/>
    <cellStyle name="40% - Accent5 2 6 2 5" xfId="3890"/>
    <cellStyle name="40% - Accent5 2 6 2 5 2" xfId="25831"/>
    <cellStyle name="40% - Accent5 2 6 2 6" xfId="10862"/>
    <cellStyle name="40% - Accent5 2 6 2 6 2" xfId="32802"/>
    <cellStyle name="40% - Accent5 2 6 2 7" xfId="16645"/>
    <cellStyle name="40% - Accent5 2 6 2 7 2" xfId="38584"/>
    <cellStyle name="40% - Accent5 2 6 2 8" xfId="22427"/>
    <cellStyle name="40% - Accent5 2 6 3" xfId="1091"/>
    <cellStyle name="40% - Accent5 2 6 3 2" xfId="2795"/>
    <cellStyle name="40% - Accent5 2 6 3 2 2" xfId="10281"/>
    <cellStyle name="40% - Accent5 2 6 3 2 2 2" xfId="16063"/>
    <cellStyle name="40% - Accent5 2 6 3 2 2 2 2" xfId="38003"/>
    <cellStyle name="40% - Accent5 2 6 3 2 2 3" xfId="21846"/>
    <cellStyle name="40% - Accent5 2 6 3 2 2 3 2" xfId="43785"/>
    <cellStyle name="40% - Accent5 2 6 3 2 2 4" xfId="32221"/>
    <cellStyle name="40% - Accent5 2 6 3 2 3" xfId="7390"/>
    <cellStyle name="40% - Accent5 2 6 3 2 3 2" xfId="29330"/>
    <cellStyle name="40% - Accent5 2 6 3 2 4" xfId="13172"/>
    <cellStyle name="40% - Accent5 2 6 3 2 4 2" xfId="35112"/>
    <cellStyle name="40% - Accent5 2 6 3 2 5" xfId="18955"/>
    <cellStyle name="40% - Accent5 2 6 3 2 5 2" xfId="40894"/>
    <cellStyle name="40% - Accent5 2 6 3 2 6" xfId="24737"/>
    <cellStyle name="40% - Accent5 2 6 3 3" xfId="5687"/>
    <cellStyle name="40% - Accent5 2 6 3 3 2" xfId="14361"/>
    <cellStyle name="40% - Accent5 2 6 3 3 2 2" xfId="36301"/>
    <cellStyle name="40% - Accent5 2 6 3 3 3" xfId="20144"/>
    <cellStyle name="40% - Accent5 2 6 3 3 3 2" xfId="42083"/>
    <cellStyle name="40% - Accent5 2 6 3 3 4" xfId="27628"/>
    <cellStyle name="40% - Accent5 2 6 3 4" xfId="8579"/>
    <cellStyle name="40% - Accent5 2 6 3 4 2" xfId="30519"/>
    <cellStyle name="40% - Accent5 2 6 3 5" xfId="4498"/>
    <cellStyle name="40% - Accent5 2 6 3 5 2" xfId="26439"/>
    <cellStyle name="40% - Accent5 2 6 3 6" xfId="11470"/>
    <cellStyle name="40% - Accent5 2 6 3 6 2" xfId="33410"/>
    <cellStyle name="40% - Accent5 2 6 3 7" xfId="17253"/>
    <cellStyle name="40% - Accent5 2 6 3 7 2" xfId="39192"/>
    <cellStyle name="40% - Accent5 2 6 3 8" xfId="23035"/>
    <cellStyle name="40% - Accent5 2 6 4" xfId="2186"/>
    <cellStyle name="40% - Accent5 2 6 4 2" xfId="6781"/>
    <cellStyle name="40% - Accent5 2 6 4 2 2" xfId="15454"/>
    <cellStyle name="40% - Accent5 2 6 4 2 2 2" xfId="37394"/>
    <cellStyle name="40% - Accent5 2 6 4 2 3" xfId="21237"/>
    <cellStyle name="40% - Accent5 2 6 4 2 3 2" xfId="43176"/>
    <cellStyle name="40% - Accent5 2 6 4 2 4" xfId="28721"/>
    <cellStyle name="40% - Accent5 2 6 4 3" xfId="9672"/>
    <cellStyle name="40% - Accent5 2 6 4 3 2" xfId="31612"/>
    <cellStyle name="40% - Accent5 2 6 4 4" xfId="3889"/>
    <cellStyle name="40% - Accent5 2 6 4 4 2" xfId="25830"/>
    <cellStyle name="40% - Accent5 2 6 4 5" xfId="12563"/>
    <cellStyle name="40% - Accent5 2 6 4 5 2" xfId="34503"/>
    <cellStyle name="40% - Accent5 2 6 4 6" xfId="18346"/>
    <cellStyle name="40% - Accent5 2 6 4 6 2" xfId="40285"/>
    <cellStyle name="40% - Accent5 2 6 4 7" xfId="24128"/>
    <cellStyle name="40% - Accent5 2 6 5" xfId="1578"/>
    <cellStyle name="40% - Accent5 2 6 5 2" xfId="9064"/>
    <cellStyle name="40% - Accent5 2 6 5 2 2" xfId="14846"/>
    <cellStyle name="40% - Accent5 2 6 5 2 2 2" xfId="36786"/>
    <cellStyle name="40% - Accent5 2 6 5 2 3" xfId="20629"/>
    <cellStyle name="40% - Accent5 2 6 5 2 3 2" xfId="42568"/>
    <cellStyle name="40% - Accent5 2 6 5 2 4" xfId="31004"/>
    <cellStyle name="40% - Accent5 2 6 5 3" xfId="6173"/>
    <cellStyle name="40% - Accent5 2 6 5 3 2" xfId="28113"/>
    <cellStyle name="40% - Accent5 2 6 5 4" xfId="11955"/>
    <cellStyle name="40% - Accent5 2 6 5 4 2" xfId="33895"/>
    <cellStyle name="40% - Accent5 2 6 5 5" xfId="17738"/>
    <cellStyle name="40% - Accent5 2 6 5 5 2" xfId="39677"/>
    <cellStyle name="40% - Accent5 2 6 5 6" xfId="23520"/>
    <cellStyle name="40% - Accent5 2 6 6" xfId="5078"/>
    <cellStyle name="40% - Accent5 2 6 6 2" xfId="13752"/>
    <cellStyle name="40% - Accent5 2 6 6 2 2" xfId="35692"/>
    <cellStyle name="40% - Accent5 2 6 6 3" xfId="19535"/>
    <cellStyle name="40% - Accent5 2 6 6 3 2" xfId="41474"/>
    <cellStyle name="40% - Accent5 2 6 6 4" xfId="27019"/>
    <cellStyle name="40% - Accent5 2 6 7" xfId="7970"/>
    <cellStyle name="40% - Accent5 2 6 7 2" xfId="29910"/>
    <cellStyle name="40% - Accent5 2 6 8" xfId="3281"/>
    <cellStyle name="40% - Accent5 2 6 8 2" xfId="25222"/>
    <cellStyle name="40% - Accent5 2 6 9" xfId="10861"/>
    <cellStyle name="40% - Accent5 2 6 9 2" xfId="32801"/>
    <cellStyle name="40% - Accent5 2 7" xfId="451"/>
    <cellStyle name="40% - Accent5 2 7 2" xfId="2188"/>
    <cellStyle name="40% - Accent5 2 7 2 2" xfId="6783"/>
    <cellStyle name="40% - Accent5 2 7 2 2 2" xfId="15456"/>
    <cellStyle name="40% - Accent5 2 7 2 2 2 2" xfId="37396"/>
    <cellStyle name="40% - Accent5 2 7 2 2 3" xfId="21239"/>
    <cellStyle name="40% - Accent5 2 7 2 2 3 2" xfId="43178"/>
    <cellStyle name="40% - Accent5 2 7 2 2 4" xfId="28723"/>
    <cellStyle name="40% - Accent5 2 7 2 3" xfId="9674"/>
    <cellStyle name="40% - Accent5 2 7 2 3 2" xfId="31614"/>
    <cellStyle name="40% - Accent5 2 7 2 4" xfId="3891"/>
    <cellStyle name="40% - Accent5 2 7 2 4 2" xfId="25832"/>
    <cellStyle name="40% - Accent5 2 7 2 5" xfId="12565"/>
    <cellStyle name="40% - Accent5 2 7 2 5 2" xfId="34505"/>
    <cellStyle name="40% - Accent5 2 7 2 6" xfId="18348"/>
    <cellStyle name="40% - Accent5 2 7 2 6 2" xfId="40287"/>
    <cellStyle name="40% - Accent5 2 7 2 7" xfId="24130"/>
    <cellStyle name="40% - Accent5 2 7 3" xfId="1559"/>
    <cellStyle name="40% - Accent5 2 7 3 2" xfId="9045"/>
    <cellStyle name="40% - Accent5 2 7 3 2 2" xfId="14827"/>
    <cellStyle name="40% - Accent5 2 7 3 2 2 2" xfId="36767"/>
    <cellStyle name="40% - Accent5 2 7 3 2 3" xfId="20610"/>
    <cellStyle name="40% - Accent5 2 7 3 2 3 2" xfId="42549"/>
    <cellStyle name="40% - Accent5 2 7 3 2 4" xfId="30985"/>
    <cellStyle name="40% - Accent5 2 7 3 3" xfId="6154"/>
    <cellStyle name="40% - Accent5 2 7 3 3 2" xfId="28094"/>
    <cellStyle name="40% - Accent5 2 7 3 4" xfId="11936"/>
    <cellStyle name="40% - Accent5 2 7 3 4 2" xfId="33876"/>
    <cellStyle name="40% - Accent5 2 7 3 5" xfId="17719"/>
    <cellStyle name="40% - Accent5 2 7 3 5 2" xfId="39658"/>
    <cellStyle name="40% - Accent5 2 7 3 6" xfId="23501"/>
    <cellStyle name="40% - Accent5 2 7 4" xfId="5080"/>
    <cellStyle name="40% - Accent5 2 7 4 2" xfId="13754"/>
    <cellStyle name="40% - Accent5 2 7 4 2 2" xfId="35694"/>
    <cellStyle name="40% - Accent5 2 7 4 3" xfId="19537"/>
    <cellStyle name="40% - Accent5 2 7 4 3 2" xfId="41476"/>
    <cellStyle name="40% - Accent5 2 7 4 4" xfId="27021"/>
    <cellStyle name="40% - Accent5 2 7 5" xfId="7972"/>
    <cellStyle name="40% - Accent5 2 7 5 2" xfId="29912"/>
    <cellStyle name="40% - Accent5 2 7 6" xfId="3262"/>
    <cellStyle name="40% - Accent5 2 7 6 2" xfId="25203"/>
    <cellStyle name="40% - Accent5 2 7 7" xfId="10863"/>
    <cellStyle name="40% - Accent5 2 7 7 2" xfId="32803"/>
    <cellStyle name="40% - Accent5 2 7 8" xfId="16646"/>
    <cellStyle name="40% - Accent5 2 7 8 2" xfId="38585"/>
    <cellStyle name="40% - Accent5 2 7 9" xfId="22428"/>
    <cellStyle name="40% - Accent5 2 8" xfId="852"/>
    <cellStyle name="40% - Accent5 2 8 2" xfId="2558"/>
    <cellStyle name="40% - Accent5 2 8 2 2" xfId="10044"/>
    <cellStyle name="40% - Accent5 2 8 2 2 2" xfId="15826"/>
    <cellStyle name="40% - Accent5 2 8 2 2 2 2" xfId="37766"/>
    <cellStyle name="40% - Accent5 2 8 2 2 3" xfId="21609"/>
    <cellStyle name="40% - Accent5 2 8 2 2 3 2" xfId="43548"/>
    <cellStyle name="40% - Accent5 2 8 2 2 4" xfId="31984"/>
    <cellStyle name="40% - Accent5 2 8 2 3" xfId="7153"/>
    <cellStyle name="40% - Accent5 2 8 2 3 2" xfId="29093"/>
    <cellStyle name="40% - Accent5 2 8 2 4" xfId="12935"/>
    <cellStyle name="40% - Accent5 2 8 2 4 2" xfId="34875"/>
    <cellStyle name="40% - Accent5 2 8 2 5" xfId="18718"/>
    <cellStyle name="40% - Accent5 2 8 2 5 2" xfId="40657"/>
    <cellStyle name="40% - Accent5 2 8 2 6" xfId="24500"/>
    <cellStyle name="40% - Accent5 2 8 3" xfId="5450"/>
    <cellStyle name="40% - Accent5 2 8 3 2" xfId="14124"/>
    <cellStyle name="40% - Accent5 2 8 3 2 2" xfId="36064"/>
    <cellStyle name="40% - Accent5 2 8 3 3" xfId="19907"/>
    <cellStyle name="40% - Accent5 2 8 3 3 2" xfId="41846"/>
    <cellStyle name="40% - Accent5 2 8 3 4" xfId="27391"/>
    <cellStyle name="40% - Accent5 2 8 4" xfId="8342"/>
    <cellStyle name="40% - Accent5 2 8 4 2" xfId="30282"/>
    <cellStyle name="40% - Accent5 2 8 5" xfId="4261"/>
    <cellStyle name="40% - Accent5 2 8 5 2" xfId="26202"/>
    <cellStyle name="40% - Accent5 2 8 6" xfId="11233"/>
    <cellStyle name="40% - Accent5 2 8 6 2" xfId="33173"/>
    <cellStyle name="40% - Accent5 2 8 7" xfId="17016"/>
    <cellStyle name="40% - Accent5 2 8 7 2" xfId="38955"/>
    <cellStyle name="40% - Accent5 2 8 8" xfId="22798"/>
    <cellStyle name="40% - Accent5 2 9" xfId="2149"/>
    <cellStyle name="40% - Accent5 2 9 2" xfId="6744"/>
    <cellStyle name="40% - Accent5 2 9 2 2" xfId="15417"/>
    <cellStyle name="40% - Accent5 2 9 2 2 2" xfId="37357"/>
    <cellStyle name="40% - Accent5 2 9 2 3" xfId="21200"/>
    <cellStyle name="40% - Accent5 2 9 2 3 2" xfId="43139"/>
    <cellStyle name="40% - Accent5 2 9 2 4" xfId="28684"/>
    <cellStyle name="40% - Accent5 2 9 3" xfId="9635"/>
    <cellStyle name="40% - Accent5 2 9 3 2" xfId="31575"/>
    <cellStyle name="40% - Accent5 2 9 4" xfId="3852"/>
    <cellStyle name="40% - Accent5 2 9 4 2" xfId="25793"/>
    <cellStyle name="40% - Accent5 2 9 5" xfId="12526"/>
    <cellStyle name="40% - Accent5 2 9 5 2" xfId="34466"/>
    <cellStyle name="40% - Accent5 2 9 6" xfId="18309"/>
    <cellStyle name="40% - Accent5 2 9 6 2" xfId="40248"/>
    <cellStyle name="40% - Accent5 2 9 7" xfId="24091"/>
    <cellStyle name="40% - Accent5 3" xfId="1270"/>
    <cellStyle name="40% - Accent5 3 2" xfId="5866"/>
    <cellStyle name="40% - Accent5 3 2 2" xfId="14539"/>
    <cellStyle name="40% - Accent5 3 2 2 2" xfId="36479"/>
    <cellStyle name="40% - Accent5 3 2 3" xfId="20322"/>
    <cellStyle name="40% - Accent5 3 2 3 2" xfId="42261"/>
    <cellStyle name="40% - Accent5 3 2 4" xfId="27806"/>
    <cellStyle name="40% - Accent5 3 3" xfId="8757"/>
    <cellStyle name="40% - Accent5 3 3 2" xfId="30697"/>
    <cellStyle name="40% - Accent5 3 4" xfId="2974"/>
    <cellStyle name="40% - Accent5 3 4 2" xfId="24915"/>
    <cellStyle name="40% - Accent5 3 5" xfId="11648"/>
    <cellStyle name="40% - Accent5 3 5 2" xfId="33588"/>
    <cellStyle name="40% - Accent5 3 6" xfId="17431"/>
    <cellStyle name="40% - Accent5 3 6 2" xfId="39370"/>
    <cellStyle name="40% - Accent5 3 7" xfId="23213"/>
    <cellStyle name="40% - Accent5 4" xfId="2538"/>
    <cellStyle name="40% - Accent5 4 2" xfId="7133"/>
    <cellStyle name="40% - Accent5 4 2 2" xfId="15806"/>
    <cellStyle name="40% - Accent5 4 2 2 2" xfId="37746"/>
    <cellStyle name="40% - Accent5 4 2 3" xfId="21589"/>
    <cellStyle name="40% - Accent5 4 2 3 2" xfId="43528"/>
    <cellStyle name="40% - Accent5 4 2 4" xfId="29073"/>
    <cellStyle name="40% - Accent5 4 3" xfId="10024"/>
    <cellStyle name="40% - Accent5 4 3 2" xfId="31964"/>
    <cellStyle name="40% - Accent5 4 4" xfId="4241"/>
    <cellStyle name="40% - Accent5 4 4 2" xfId="26182"/>
    <cellStyle name="40% - Accent5 4 5" xfId="12915"/>
    <cellStyle name="40% - Accent5 4 5 2" xfId="34855"/>
    <cellStyle name="40% - Accent5 4 6" xfId="18698"/>
    <cellStyle name="40% - Accent5 4 6 2" xfId="40637"/>
    <cellStyle name="40% - Accent5 4 7" xfId="24480"/>
    <cellStyle name="40% - Accent5 5" xfId="1240"/>
    <cellStyle name="40% - Accent5 5 2" xfId="8727"/>
    <cellStyle name="40% - Accent5 5 2 2" xfId="14509"/>
    <cellStyle name="40% - Accent5 5 2 2 2" xfId="36449"/>
    <cellStyle name="40% - Accent5 5 2 3" xfId="20292"/>
    <cellStyle name="40% - Accent5 5 2 3 2" xfId="42231"/>
    <cellStyle name="40% - Accent5 5 2 4" xfId="30667"/>
    <cellStyle name="40% - Accent5 5 3" xfId="5836"/>
    <cellStyle name="40% - Accent5 5 3 2" xfId="27776"/>
    <cellStyle name="40% - Accent5 5 4" xfId="11618"/>
    <cellStyle name="40% - Accent5 5 4 2" xfId="33558"/>
    <cellStyle name="40% - Accent5 5 5" xfId="17401"/>
    <cellStyle name="40% - Accent5 5 5 2" xfId="39340"/>
    <cellStyle name="40% - Accent5 5 6" xfId="23183"/>
    <cellStyle name="40% - Accent5 6" xfId="5430"/>
    <cellStyle name="40% - Accent5 6 2" xfId="14104"/>
    <cellStyle name="40% - Accent5 6 2 2" xfId="36044"/>
    <cellStyle name="40% - Accent5 6 3" xfId="19887"/>
    <cellStyle name="40% - Accent5 6 3 2" xfId="41826"/>
    <cellStyle name="40% - Accent5 6 4" xfId="27371"/>
    <cellStyle name="40% - Accent5 7" xfId="8322"/>
    <cellStyle name="40% - Accent5 7 2" xfId="30262"/>
    <cellStyle name="40% - Accent5 8" xfId="2944"/>
    <cellStyle name="40% - Accent5 8 2" xfId="24885"/>
    <cellStyle name="40% - Accent5 9" xfId="11213"/>
    <cellStyle name="40% - Accent5 9 2" xfId="33153"/>
    <cellStyle name="40% - Accent6" xfId="832" builtinId="51" customBuiltin="1"/>
    <cellStyle name="40% - Accent6 10" xfId="16998"/>
    <cellStyle name="40% - Accent6 10 2" xfId="38937"/>
    <cellStyle name="40% - Accent6 11" xfId="22780"/>
    <cellStyle name="40% - Accent6 2" xfId="452"/>
    <cellStyle name="40% - Accent6 2 10" xfId="1258"/>
    <cellStyle name="40% - Accent6 2 10 2" xfId="8745"/>
    <cellStyle name="40% - Accent6 2 10 2 2" xfId="14527"/>
    <cellStyle name="40% - Accent6 2 10 2 2 2" xfId="36467"/>
    <cellStyle name="40% - Accent6 2 10 2 3" xfId="20310"/>
    <cellStyle name="40% - Accent6 2 10 2 3 2" xfId="42249"/>
    <cellStyle name="40% - Accent6 2 10 2 4" xfId="30685"/>
    <cellStyle name="40% - Accent6 2 10 3" xfId="5854"/>
    <cellStyle name="40% - Accent6 2 10 3 2" xfId="27794"/>
    <cellStyle name="40% - Accent6 2 10 4" xfId="11636"/>
    <cellStyle name="40% - Accent6 2 10 4 2" xfId="33576"/>
    <cellStyle name="40% - Accent6 2 10 5" xfId="17419"/>
    <cellStyle name="40% - Accent6 2 10 5 2" xfId="39358"/>
    <cellStyle name="40% - Accent6 2 10 6" xfId="23201"/>
    <cellStyle name="40% - Accent6 2 11" xfId="5081"/>
    <cellStyle name="40% - Accent6 2 11 2" xfId="13755"/>
    <cellStyle name="40% - Accent6 2 11 2 2" xfId="35695"/>
    <cellStyle name="40% - Accent6 2 11 3" xfId="19538"/>
    <cellStyle name="40% - Accent6 2 11 3 2" xfId="41477"/>
    <cellStyle name="40% - Accent6 2 11 4" xfId="27022"/>
    <cellStyle name="40% - Accent6 2 12" xfId="7973"/>
    <cellStyle name="40% - Accent6 2 12 2" xfId="29913"/>
    <cellStyle name="40% - Accent6 2 13" xfId="2962"/>
    <cellStyle name="40% - Accent6 2 13 2" xfId="24903"/>
    <cellStyle name="40% - Accent6 2 14" xfId="10864"/>
    <cellStyle name="40% - Accent6 2 14 2" xfId="32804"/>
    <cellStyle name="40% - Accent6 2 15" xfId="16647"/>
    <cellStyle name="40% - Accent6 2 15 2" xfId="38586"/>
    <cellStyle name="40% - Accent6 2 16" xfId="22429"/>
    <cellStyle name="40% - Accent6 2 2" xfId="453"/>
    <cellStyle name="40% - Accent6 2 2 10" xfId="5082"/>
    <cellStyle name="40% - Accent6 2 2 10 2" xfId="13756"/>
    <cellStyle name="40% - Accent6 2 2 10 2 2" xfId="35696"/>
    <cellStyle name="40% - Accent6 2 2 10 3" xfId="19539"/>
    <cellStyle name="40% - Accent6 2 2 10 3 2" xfId="41478"/>
    <cellStyle name="40% - Accent6 2 2 10 4" xfId="27023"/>
    <cellStyle name="40% - Accent6 2 2 11" xfId="7974"/>
    <cellStyle name="40% - Accent6 2 2 11 2" xfId="29914"/>
    <cellStyle name="40% - Accent6 2 2 12" xfId="3029"/>
    <cellStyle name="40% - Accent6 2 2 12 2" xfId="24970"/>
    <cellStyle name="40% - Accent6 2 2 13" xfId="10865"/>
    <cellStyle name="40% - Accent6 2 2 13 2" xfId="32805"/>
    <cellStyle name="40% - Accent6 2 2 14" xfId="16648"/>
    <cellStyle name="40% - Accent6 2 2 14 2" xfId="38587"/>
    <cellStyle name="40% - Accent6 2 2 15" xfId="22430"/>
    <cellStyle name="40% - Accent6 2 2 2" xfId="454"/>
    <cellStyle name="40% - Accent6 2 2 2 10" xfId="7975"/>
    <cellStyle name="40% - Accent6 2 2 2 10 2" xfId="29915"/>
    <cellStyle name="40% - Accent6 2 2 2 11" xfId="3030"/>
    <cellStyle name="40% - Accent6 2 2 2 11 2" xfId="24971"/>
    <cellStyle name="40% - Accent6 2 2 2 12" xfId="10866"/>
    <cellStyle name="40% - Accent6 2 2 2 12 2" xfId="32806"/>
    <cellStyle name="40% - Accent6 2 2 2 13" xfId="16649"/>
    <cellStyle name="40% - Accent6 2 2 2 13 2" xfId="38588"/>
    <cellStyle name="40% - Accent6 2 2 2 14" xfId="22431"/>
    <cellStyle name="40% - Accent6 2 2 2 2" xfId="455"/>
    <cellStyle name="40% - Accent6 2 2 2 2 10" xfId="10867"/>
    <cellStyle name="40% - Accent6 2 2 2 2 10 2" xfId="32807"/>
    <cellStyle name="40% - Accent6 2 2 2 2 11" xfId="16650"/>
    <cellStyle name="40% - Accent6 2 2 2 2 11 2" xfId="38589"/>
    <cellStyle name="40% - Accent6 2 2 2 2 12" xfId="22432"/>
    <cellStyle name="40% - Accent6 2 2 2 2 2" xfId="456"/>
    <cellStyle name="40% - Accent6 2 2 2 2 2 10" xfId="16651"/>
    <cellStyle name="40% - Accent6 2 2 2 2 2 10 2" xfId="38590"/>
    <cellStyle name="40% - Accent6 2 2 2 2 2 11" xfId="22433"/>
    <cellStyle name="40% - Accent6 2 2 2 2 2 2" xfId="457"/>
    <cellStyle name="40% - Accent6 2 2 2 2 2 2 2" xfId="2194"/>
    <cellStyle name="40% - Accent6 2 2 2 2 2 2 2 2" xfId="9680"/>
    <cellStyle name="40% - Accent6 2 2 2 2 2 2 2 2 2" xfId="15462"/>
    <cellStyle name="40% - Accent6 2 2 2 2 2 2 2 2 2 2" xfId="37402"/>
    <cellStyle name="40% - Accent6 2 2 2 2 2 2 2 2 3" xfId="21245"/>
    <cellStyle name="40% - Accent6 2 2 2 2 2 2 2 2 3 2" xfId="43184"/>
    <cellStyle name="40% - Accent6 2 2 2 2 2 2 2 2 4" xfId="31620"/>
    <cellStyle name="40% - Accent6 2 2 2 2 2 2 2 3" xfId="6789"/>
    <cellStyle name="40% - Accent6 2 2 2 2 2 2 2 3 2" xfId="28729"/>
    <cellStyle name="40% - Accent6 2 2 2 2 2 2 2 4" xfId="12571"/>
    <cellStyle name="40% - Accent6 2 2 2 2 2 2 2 4 2" xfId="34511"/>
    <cellStyle name="40% - Accent6 2 2 2 2 2 2 2 5" xfId="18354"/>
    <cellStyle name="40% - Accent6 2 2 2 2 2 2 2 5 2" xfId="40293"/>
    <cellStyle name="40% - Accent6 2 2 2 2 2 2 2 6" xfId="24136"/>
    <cellStyle name="40% - Accent6 2 2 2 2 2 2 3" xfId="5086"/>
    <cellStyle name="40% - Accent6 2 2 2 2 2 2 3 2" xfId="13760"/>
    <cellStyle name="40% - Accent6 2 2 2 2 2 2 3 2 2" xfId="35700"/>
    <cellStyle name="40% - Accent6 2 2 2 2 2 2 3 3" xfId="19543"/>
    <cellStyle name="40% - Accent6 2 2 2 2 2 2 3 3 2" xfId="41482"/>
    <cellStyle name="40% - Accent6 2 2 2 2 2 2 3 4" xfId="27027"/>
    <cellStyle name="40% - Accent6 2 2 2 2 2 2 4" xfId="7978"/>
    <cellStyle name="40% - Accent6 2 2 2 2 2 2 4 2" xfId="29918"/>
    <cellStyle name="40% - Accent6 2 2 2 2 2 2 5" xfId="3897"/>
    <cellStyle name="40% - Accent6 2 2 2 2 2 2 5 2" xfId="25838"/>
    <cellStyle name="40% - Accent6 2 2 2 2 2 2 6" xfId="10869"/>
    <cellStyle name="40% - Accent6 2 2 2 2 2 2 6 2" xfId="32809"/>
    <cellStyle name="40% - Accent6 2 2 2 2 2 2 7" xfId="16652"/>
    <cellStyle name="40% - Accent6 2 2 2 2 2 2 7 2" xfId="38591"/>
    <cellStyle name="40% - Accent6 2 2 2 2 2 2 8" xfId="22434"/>
    <cellStyle name="40% - Accent6 2 2 2 2 2 3" xfId="1093"/>
    <cellStyle name="40% - Accent6 2 2 2 2 2 3 2" xfId="2797"/>
    <cellStyle name="40% - Accent6 2 2 2 2 2 3 2 2" xfId="10283"/>
    <cellStyle name="40% - Accent6 2 2 2 2 2 3 2 2 2" xfId="16065"/>
    <cellStyle name="40% - Accent6 2 2 2 2 2 3 2 2 2 2" xfId="38005"/>
    <cellStyle name="40% - Accent6 2 2 2 2 2 3 2 2 3" xfId="21848"/>
    <cellStyle name="40% - Accent6 2 2 2 2 2 3 2 2 3 2" xfId="43787"/>
    <cellStyle name="40% - Accent6 2 2 2 2 2 3 2 2 4" xfId="32223"/>
    <cellStyle name="40% - Accent6 2 2 2 2 2 3 2 3" xfId="7392"/>
    <cellStyle name="40% - Accent6 2 2 2 2 2 3 2 3 2" xfId="29332"/>
    <cellStyle name="40% - Accent6 2 2 2 2 2 3 2 4" xfId="13174"/>
    <cellStyle name="40% - Accent6 2 2 2 2 2 3 2 4 2" xfId="35114"/>
    <cellStyle name="40% - Accent6 2 2 2 2 2 3 2 5" xfId="18957"/>
    <cellStyle name="40% - Accent6 2 2 2 2 2 3 2 5 2" xfId="40896"/>
    <cellStyle name="40% - Accent6 2 2 2 2 2 3 2 6" xfId="24739"/>
    <cellStyle name="40% - Accent6 2 2 2 2 2 3 3" xfId="5689"/>
    <cellStyle name="40% - Accent6 2 2 2 2 2 3 3 2" xfId="14363"/>
    <cellStyle name="40% - Accent6 2 2 2 2 2 3 3 2 2" xfId="36303"/>
    <cellStyle name="40% - Accent6 2 2 2 2 2 3 3 3" xfId="20146"/>
    <cellStyle name="40% - Accent6 2 2 2 2 2 3 3 3 2" xfId="42085"/>
    <cellStyle name="40% - Accent6 2 2 2 2 2 3 3 4" xfId="27630"/>
    <cellStyle name="40% - Accent6 2 2 2 2 2 3 4" xfId="8581"/>
    <cellStyle name="40% - Accent6 2 2 2 2 2 3 4 2" xfId="30521"/>
    <cellStyle name="40% - Accent6 2 2 2 2 2 3 5" xfId="4500"/>
    <cellStyle name="40% - Accent6 2 2 2 2 2 3 5 2" xfId="26441"/>
    <cellStyle name="40% - Accent6 2 2 2 2 2 3 6" xfId="11472"/>
    <cellStyle name="40% - Accent6 2 2 2 2 2 3 6 2" xfId="33412"/>
    <cellStyle name="40% - Accent6 2 2 2 2 2 3 7" xfId="17255"/>
    <cellStyle name="40% - Accent6 2 2 2 2 2 3 7 2" xfId="39194"/>
    <cellStyle name="40% - Accent6 2 2 2 2 2 3 8" xfId="23037"/>
    <cellStyle name="40% - Accent6 2 2 2 2 2 4" xfId="2193"/>
    <cellStyle name="40% - Accent6 2 2 2 2 2 4 2" xfId="6788"/>
    <cellStyle name="40% - Accent6 2 2 2 2 2 4 2 2" xfId="15461"/>
    <cellStyle name="40% - Accent6 2 2 2 2 2 4 2 2 2" xfId="37401"/>
    <cellStyle name="40% - Accent6 2 2 2 2 2 4 2 3" xfId="21244"/>
    <cellStyle name="40% - Accent6 2 2 2 2 2 4 2 3 2" xfId="43183"/>
    <cellStyle name="40% - Accent6 2 2 2 2 2 4 2 4" xfId="28728"/>
    <cellStyle name="40% - Accent6 2 2 2 2 2 4 3" xfId="9679"/>
    <cellStyle name="40% - Accent6 2 2 2 2 2 4 3 2" xfId="31619"/>
    <cellStyle name="40% - Accent6 2 2 2 2 2 4 4" xfId="3896"/>
    <cellStyle name="40% - Accent6 2 2 2 2 2 4 4 2" xfId="25837"/>
    <cellStyle name="40% - Accent6 2 2 2 2 2 4 5" xfId="12570"/>
    <cellStyle name="40% - Accent6 2 2 2 2 2 4 5 2" xfId="34510"/>
    <cellStyle name="40% - Accent6 2 2 2 2 2 4 6" xfId="18353"/>
    <cellStyle name="40% - Accent6 2 2 2 2 2 4 6 2" xfId="40292"/>
    <cellStyle name="40% - Accent6 2 2 2 2 2 4 7" xfId="24135"/>
    <cellStyle name="40% - Accent6 2 2 2 2 2 5" xfId="1583"/>
    <cellStyle name="40% - Accent6 2 2 2 2 2 5 2" xfId="9069"/>
    <cellStyle name="40% - Accent6 2 2 2 2 2 5 2 2" xfId="14851"/>
    <cellStyle name="40% - Accent6 2 2 2 2 2 5 2 2 2" xfId="36791"/>
    <cellStyle name="40% - Accent6 2 2 2 2 2 5 2 3" xfId="20634"/>
    <cellStyle name="40% - Accent6 2 2 2 2 2 5 2 3 2" xfId="42573"/>
    <cellStyle name="40% - Accent6 2 2 2 2 2 5 2 4" xfId="31009"/>
    <cellStyle name="40% - Accent6 2 2 2 2 2 5 3" xfId="6178"/>
    <cellStyle name="40% - Accent6 2 2 2 2 2 5 3 2" xfId="28118"/>
    <cellStyle name="40% - Accent6 2 2 2 2 2 5 4" xfId="11960"/>
    <cellStyle name="40% - Accent6 2 2 2 2 2 5 4 2" xfId="33900"/>
    <cellStyle name="40% - Accent6 2 2 2 2 2 5 5" xfId="17743"/>
    <cellStyle name="40% - Accent6 2 2 2 2 2 5 5 2" xfId="39682"/>
    <cellStyle name="40% - Accent6 2 2 2 2 2 5 6" xfId="23525"/>
    <cellStyle name="40% - Accent6 2 2 2 2 2 6" xfId="5085"/>
    <cellStyle name="40% - Accent6 2 2 2 2 2 6 2" xfId="13759"/>
    <cellStyle name="40% - Accent6 2 2 2 2 2 6 2 2" xfId="35699"/>
    <cellStyle name="40% - Accent6 2 2 2 2 2 6 3" xfId="19542"/>
    <cellStyle name="40% - Accent6 2 2 2 2 2 6 3 2" xfId="41481"/>
    <cellStyle name="40% - Accent6 2 2 2 2 2 6 4" xfId="27026"/>
    <cellStyle name="40% - Accent6 2 2 2 2 2 7" xfId="7977"/>
    <cellStyle name="40% - Accent6 2 2 2 2 2 7 2" xfId="29917"/>
    <cellStyle name="40% - Accent6 2 2 2 2 2 8" xfId="3286"/>
    <cellStyle name="40% - Accent6 2 2 2 2 2 8 2" xfId="25227"/>
    <cellStyle name="40% - Accent6 2 2 2 2 2 9" xfId="10868"/>
    <cellStyle name="40% - Accent6 2 2 2 2 2 9 2" xfId="32808"/>
    <cellStyle name="40% - Accent6 2 2 2 2 3" xfId="458"/>
    <cellStyle name="40% - Accent6 2 2 2 2 3 2" xfId="2195"/>
    <cellStyle name="40% - Accent6 2 2 2 2 3 2 2" xfId="9681"/>
    <cellStyle name="40% - Accent6 2 2 2 2 3 2 2 2" xfId="15463"/>
    <cellStyle name="40% - Accent6 2 2 2 2 3 2 2 2 2" xfId="37403"/>
    <cellStyle name="40% - Accent6 2 2 2 2 3 2 2 3" xfId="21246"/>
    <cellStyle name="40% - Accent6 2 2 2 2 3 2 2 3 2" xfId="43185"/>
    <cellStyle name="40% - Accent6 2 2 2 2 3 2 2 4" xfId="31621"/>
    <cellStyle name="40% - Accent6 2 2 2 2 3 2 3" xfId="6790"/>
    <cellStyle name="40% - Accent6 2 2 2 2 3 2 3 2" xfId="28730"/>
    <cellStyle name="40% - Accent6 2 2 2 2 3 2 4" xfId="12572"/>
    <cellStyle name="40% - Accent6 2 2 2 2 3 2 4 2" xfId="34512"/>
    <cellStyle name="40% - Accent6 2 2 2 2 3 2 5" xfId="18355"/>
    <cellStyle name="40% - Accent6 2 2 2 2 3 2 5 2" xfId="40294"/>
    <cellStyle name="40% - Accent6 2 2 2 2 3 2 6" xfId="24137"/>
    <cellStyle name="40% - Accent6 2 2 2 2 3 3" xfId="5087"/>
    <cellStyle name="40% - Accent6 2 2 2 2 3 3 2" xfId="13761"/>
    <cellStyle name="40% - Accent6 2 2 2 2 3 3 2 2" xfId="35701"/>
    <cellStyle name="40% - Accent6 2 2 2 2 3 3 3" xfId="19544"/>
    <cellStyle name="40% - Accent6 2 2 2 2 3 3 3 2" xfId="41483"/>
    <cellStyle name="40% - Accent6 2 2 2 2 3 3 4" xfId="27028"/>
    <cellStyle name="40% - Accent6 2 2 2 2 3 4" xfId="7979"/>
    <cellStyle name="40% - Accent6 2 2 2 2 3 4 2" xfId="29919"/>
    <cellStyle name="40% - Accent6 2 2 2 2 3 5" xfId="3898"/>
    <cellStyle name="40% - Accent6 2 2 2 2 3 5 2" xfId="25839"/>
    <cellStyle name="40% - Accent6 2 2 2 2 3 6" xfId="10870"/>
    <cellStyle name="40% - Accent6 2 2 2 2 3 6 2" xfId="32810"/>
    <cellStyle name="40% - Accent6 2 2 2 2 3 7" xfId="16653"/>
    <cellStyle name="40% - Accent6 2 2 2 2 3 7 2" xfId="38592"/>
    <cellStyle name="40% - Accent6 2 2 2 2 3 8" xfId="22435"/>
    <cellStyle name="40% - Accent6 2 2 2 2 4" xfId="1092"/>
    <cellStyle name="40% - Accent6 2 2 2 2 4 2" xfId="2796"/>
    <cellStyle name="40% - Accent6 2 2 2 2 4 2 2" xfId="10282"/>
    <cellStyle name="40% - Accent6 2 2 2 2 4 2 2 2" xfId="16064"/>
    <cellStyle name="40% - Accent6 2 2 2 2 4 2 2 2 2" xfId="38004"/>
    <cellStyle name="40% - Accent6 2 2 2 2 4 2 2 3" xfId="21847"/>
    <cellStyle name="40% - Accent6 2 2 2 2 4 2 2 3 2" xfId="43786"/>
    <cellStyle name="40% - Accent6 2 2 2 2 4 2 2 4" xfId="32222"/>
    <cellStyle name="40% - Accent6 2 2 2 2 4 2 3" xfId="7391"/>
    <cellStyle name="40% - Accent6 2 2 2 2 4 2 3 2" xfId="29331"/>
    <cellStyle name="40% - Accent6 2 2 2 2 4 2 4" xfId="13173"/>
    <cellStyle name="40% - Accent6 2 2 2 2 4 2 4 2" xfId="35113"/>
    <cellStyle name="40% - Accent6 2 2 2 2 4 2 5" xfId="18956"/>
    <cellStyle name="40% - Accent6 2 2 2 2 4 2 5 2" xfId="40895"/>
    <cellStyle name="40% - Accent6 2 2 2 2 4 2 6" xfId="24738"/>
    <cellStyle name="40% - Accent6 2 2 2 2 4 3" xfId="5688"/>
    <cellStyle name="40% - Accent6 2 2 2 2 4 3 2" xfId="14362"/>
    <cellStyle name="40% - Accent6 2 2 2 2 4 3 2 2" xfId="36302"/>
    <cellStyle name="40% - Accent6 2 2 2 2 4 3 3" xfId="20145"/>
    <cellStyle name="40% - Accent6 2 2 2 2 4 3 3 2" xfId="42084"/>
    <cellStyle name="40% - Accent6 2 2 2 2 4 3 4" xfId="27629"/>
    <cellStyle name="40% - Accent6 2 2 2 2 4 4" xfId="8580"/>
    <cellStyle name="40% - Accent6 2 2 2 2 4 4 2" xfId="30520"/>
    <cellStyle name="40% - Accent6 2 2 2 2 4 5" xfId="4499"/>
    <cellStyle name="40% - Accent6 2 2 2 2 4 5 2" xfId="26440"/>
    <cellStyle name="40% - Accent6 2 2 2 2 4 6" xfId="11471"/>
    <cellStyle name="40% - Accent6 2 2 2 2 4 6 2" xfId="33411"/>
    <cellStyle name="40% - Accent6 2 2 2 2 4 7" xfId="17254"/>
    <cellStyle name="40% - Accent6 2 2 2 2 4 7 2" xfId="39193"/>
    <cellStyle name="40% - Accent6 2 2 2 2 4 8" xfId="23036"/>
    <cellStyle name="40% - Accent6 2 2 2 2 5" xfId="2192"/>
    <cellStyle name="40% - Accent6 2 2 2 2 5 2" xfId="6787"/>
    <cellStyle name="40% - Accent6 2 2 2 2 5 2 2" xfId="15460"/>
    <cellStyle name="40% - Accent6 2 2 2 2 5 2 2 2" xfId="37400"/>
    <cellStyle name="40% - Accent6 2 2 2 2 5 2 3" xfId="21243"/>
    <cellStyle name="40% - Accent6 2 2 2 2 5 2 3 2" xfId="43182"/>
    <cellStyle name="40% - Accent6 2 2 2 2 5 2 4" xfId="28727"/>
    <cellStyle name="40% - Accent6 2 2 2 2 5 3" xfId="9678"/>
    <cellStyle name="40% - Accent6 2 2 2 2 5 3 2" xfId="31618"/>
    <cellStyle name="40% - Accent6 2 2 2 2 5 4" xfId="3895"/>
    <cellStyle name="40% - Accent6 2 2 2 2 5 4 2" xfId="25836"/>
    <cellStyle name="40% - Accent6 2 2 2 2 5 5" xfId="12569"/>
    <cellStyle name="40% - Accent6 2 2 2 2 5 5 2" xfId="34509"/>
    <cellStyle name="40% - Accent6 2 2 2 2 5 6" xfId="18352"/>
    <cellStyle name="40% - Accent6 2 2 2 2 5 6 2" xfId="40291"/>
    <cellStyle name="40% - Accent6 2 2 2 2 5 7" xfId="24134"/>
    <cellStyle name="40% - Accent6 2 2 2 2 6" xfId="1582"/>
    <cellStyle name="40% - Accent6 2 2 2 2 6 2" xfId="9068"/>
    <cellStyle name="40% - Accent6 2 2 2 2 6 2 2" xfId="14850"/>
    <cellStyle name="40% - Accent6 2 2 2 2 6 2 2 2" xfId="36790"/>
    <cellStyle name="40% - Accent6 2 2 2 2 6 2 3" xfId="20633"/>
    <cellStyle name="40% - Accent6 2 2 2 2 6 2 3 2" xfId="42572"/>
    <cellStyle name="40% - Accent6 2 2 2 2 6 2 4" xfId="31008"/>
    <cellStyle name="40% - Accent6 2 2 2 2 6 3" xfId="6177"/>
    <cellStyle name="40% - Accent6 2 2 2 2 6 3 2" xfId="28117"/>
    <cellStyle name="40% - Accent6 2 2 2 2 6 4" xfId="11959"/>
    <cellStyle name="40% - Accent6 2 2 2 2 6 4 2" xfId="33899"/>
    <cellStyle name="40% - Accent6 2 2 2 2 6 5" xfId="17742"/>
    <cellStyle name="40% - Accent6 2 2 2 2 6 5 2" xfId="39681"/>
    <cellStyle name="40% - Accent6 2 2 2 2 6 6" xfId="23524"/>
    <cellStyle name="40% - Accent6 2 2 2 2 7" xfId="5084"/>
    <cellStyle name="40% - Accent6 2 2 2 2 7 2" xfId="13758"/>
    <cellStyle name="40% - Accent6 2 2 2 2 7 2 2" xfId="35698"/>
    <cellStyle name="40% - Accent6 2 2 2 2 7 3" xfId="19541"/>
    <cellStyle name="40% - Accent6 2 2 2 2 7 3 2" xfId="41480"/>
    <cellStyle name="40% - Accent6 2 2 2 2 7 4" xfId="27025"/>
    <cellStyle name="40% - Accent6 2 2 2 2 8" xfId="7976"/>
    <cellStyle name="40% - Accent6 2 2 2 2 8 2" xfId="29916"/>
    <cellStyle name="40% - Accent6 2 2 2 2 9" xfId="3285"/>
    <cellStyle name="40% - Accent6 2 2 2 2 9 2" xfId="25226"/>
    <cellStyle name="40% - Accent6 2 2 2 3" xfId="459"/>
    <cellStyle name="40% - Accent6 2 2 2 3 10" xfId="16654"/>
    <cellStyle name="40% - Accent6 2 2 2 3 10 2" xfId="38593"/>
    <cellStyle name="40% - Accent6 2 2 2 3 11" xfId="22436"/>
    <cellStyle name="40% - Accent6 2 2 2 3 2" xfId="460"/>
    <cellStyle name="40% - Accent6 2 2 2 3 2 2" xfId="2197"/>
    <cellStyle name="40% - Accent6 2 2 2 3 2 2 2" xfId="9683"/>
    <cellStyle name="40% - Accent6 2 2 2 3 2 2 2 2" xfId="15465"/>
    <cellStyle name="40% - Accent6 2 2 2 3 2 2 2 2 2" xfId="37405"/>
    <cellStyle name="40% - Accent6 2 2 2 3 2 2 2 3" xfId="21248"/>
    <cellStyle name="40% - Accent6 2 2 2 3 2 2 2 3 2" xfId="43187"/>
    <cellStyle name="40% - Accent6 2 2 2 3 2 2 2 4" xfId="31623"/>
    <cellStyle name="40% - Accent6 2 2 2 3 2 2 3" xfId="6792"/>
    <cellStyle name="40% - Accent6 2 2 2 3 2 2 3 2" xfId="28732"/>
    <cellStyle name="40% - Accent6 2 2 2 3 2 2 4" xfId="12574"/>
    <cellStyle name="40% - Accent6 2 2 2 3 2 2 4 2" xfId="34514"/>
    <cellStyle name="40% - Accent6 2 2 2 3 2 2 5" xfId="18357"/>
    <cellStyle name="40% - Accent6 2 2 2 3 2 2 5 2" xfId="40296"/>
    <cellStyle name="40% - Accent6 2 2 2 3 2 2 6" xfId="24139"/>
    <cellStyle name="40% - Accent6 2 2 2 3 2 3" xfId="5089"/>
    <cellStyle name="40% - Accent6 2 2 2 3 2 3 2" xfId="13763"/>
    <cellStyle name="40% - Accent6 2 2 2 3 2 3 2 2" xfId="35703"/>
    <cellStyle name="40% - Accent6 2 2 2 3 2 3 3" xfId="19546"/>
    <cellStyle name="40% - Accent6 2 2 2 3 2 3 3 2" xfId="41485"/>
    <cellStyle name="40% - Accent6 2 2 2 3 2 3 4" xfId="27030"/>
    <cellStyle name="40% - Accent6 2 2 2 3 2 4" xfId="7981"/>
    <cellStyle name="40% - Accent6 2 2 2 3 2 4 2" xfId="29921"/>
    <cellStyle name="40% - Accent6 2 2 2 3 2 5" xfId="3900"/>
    <cellStyle name="40% - Accent6 2 2 2 3 2 5 2" xfId="25841"/>
    <cellStyle name="40% - Accent6 2 2 2 3 2 6" xfId="10872"/>
    <cellStyle name="40% - Accent6 2 2 2 3 2 6 2" xfId="32812"/>
    <cellStyle name="40% - Accent6 2 2 2 3 2 7" xfId="16655"/>
    <cellStyle name="40% - Accent6 2 2 2 3 2 7 2" xfId="38594"/>
    <cellStyle name="40% - Accent6 2 2 2 3 2 8" xfId="22437"/>
    <cellStyle name="40% - Accent6 2 2 2 3 3" xfId="1094"/>
    <cellStyle name="40% - Accent6 2 2 2 3 3 2" xfId="2798"/>
    <cellStyle name="40% - Accent6 2 2 2 3 3 2 2" xfId="10284"/>
    <cellStyle name="40% - Accent6 2 2 2 3 3 2 2 2" xfId="16066"/>
    <cellStyle name="40% - Accent6 2 2 2 3 3 2 2 2 2" xfId="38006"/>
    <cellStyle name="40% - Accent6 2 2 2 3 3 2 2 3" xfId="21849"/>
    <cellStyle name="40% - Accent6 2 2 2 3 3 2 2 3 2" xfId="43788"/>
    <cellStyle name="40% - Accent6 2 2 2 3 3 2 2 4" xfId="32224"/>
    <cellStyle name="40% - Accent6 2 2 2 3 3 2 3" xfId="7393"/>
    <cellStyle name="40% - Accent6 2 2 2 3 3 2 3 2" xfId="29333"/>
    <cellStyle name="40% - Accent6 2 2 2 3 3 2 4" xfId="13175"/>
    <cellStyle name="40% - Accent6 2 2 2 3 3 2 4 2" xfId="35115"/>
    <cellStyle name="40% - Accent6 2 2 2 3 3 2 5" xfId="18958"/>
    <cellStyle name="40% - Accent6 2 2 2 3 3 2 5 2" xfId="40897"/>
    <cellStyle name="40% - Accent6 2 2 2 3 3 2 6" xfId="24740"/>
    <cellStyle name="40% - Accent6 2 2 2 3 3 3" xfId="5690"/>
    <cellStyle name="40% - Accent6 2 2 2 3 3 3 2" xfId="14364"/>
    <cellStyle name="40% - Accent6 2 2 2 3 3 3 2 2" xfId="36304"/>
    <cellStyle name="40% - Accent6 2 2 2 3 3 3 3" xfId="20147"/>
    <cellStyle name="40% - Accent6 2 2 2 3 3 3 3 2" xfId="42086"/>
    <cellStyle name="40% - Accent6 2 2 2 3 3 3 4" xfId="27631"/>
    <cellStyle name="40% - Accent6 2 2 2 3 3 4" xfId="8582"/>
    <cellStyle name="40% - Accent6 2 2 2 3 3 4 2" xfId="30522"/>
    <cellStyle name="40% - Accent6 2 2 2 3 3 5" xfId="4501"/>
    <cellStyle name="40% - Accent6 2 2 2 3 3 5 2" xfId="26442"/>
    <cellStyle name="40% - Accent6 2 2 2 3 3 6" xfId="11473"/>
    <cellStyle name="40% - Accent6 2 2 2 3 3 6 2" xfId="33413"/>
    <cellStyle name="40% - Accent6 2 2 2 3 3 7" xfId="17256"/>
    <cellStyle name="40% - Accent6 2 2 2 3 3 7 2" xfId="39195"/>
    <cellStyle name="40% - Accent6 2 2 2 3 3 8" xfId="23038"/>
    <cellStyle name="40% - Accent6 2 2 2 3 4" xfId="2196"/>
    <cellStyle name="40% - Accent6 2 2 2 3 4 2" xfId="6791"/>
    <cellStyle name="40% - Accent6 2 2 2 3 4 2 2" xfId="15464"/>
    <cellStyle name="40% - Accent6 2 2 2 3 4 2 2 2" xfId="37404"/>
    <cellStyle name="40% - Accent6 2 2 2 3 4 2 3" xfId="21247"/>
    <cellStyle name="40% - Accent6 2 2 2 3 4 2 3 2" xfId="43186"/>
    <cellStyle name="40% - Accent6 2 2 2 3 4 2 4" xfId="28731"/>
    <cellStyle name="40% - Accent6 2 2 2 3 4 3" xfId="9682"/>
    <cellStyle name="40% - Accent6 2 2 2 3 4 3 2" xfId="31622"/>
    <cellStyle name="40% - Accent6 2 2 2 3 4 4" xfId="3899"/>
    <cellStyle name="40% - Accent6 2 2 2 3 4 4 2" xfId="25840"/>
    <cellStyle name="40% - Accent6 2 2 2 3 4 5" xfId="12573"/>
    <cellStyle name="40% - Accent6 2 2 2 3 4 5 2" xfId="34513"/>
    <cellStyle name="40% - Accent6 2 2 2 3 4 6" xfId="18356"/>
    <cellStyle name="40% - Accent6 2 2 2 3 4 6 2" xfId="40295"/>
    <cellStyle name="40% - Accent6 2 2 2 3 4 7" xfId="24138"/>
    <cellStyle name="40% - Accent6 2 2 2 3 5" xfId="1584"/>
    <cellStyle name="40% - Accent6 2 2 2 3 5 2" xfId="9070"/>
    <cellStyle name="40% - Accent6 2 2 2 3 5 2 2" xfId="14852"/>
    <cellStyle name="40% - Accent6 2 2 2 3 5 2 2 2" xfId="36792"/>
    <cellStyle name="40% - Accent6 2 2 2 3 5 2 3" xfId="20635"/>
    <cellStyle name="40% - Accent6 2 2 2 3 5 2 3 2" xfId="42574"/>
    <cellStyle name="40% - Accent6 2 2 2 3 5 2 4" xfId="31010"/>
    <cellStyle name="40% - Accent6 2 2 2 3 5 3" xfId="6179"/>
    <cellStyle name="40% - Accent6 2 2 2 3 5 3 2" xfId="28119"/>
    <cellStyle name="40% - Accent6 2 2 2 3 5 4" xfId="11961"/>
    <cellStyle name="40% - Accent6 2 2 2 3 5 4 2" xfId="33901"/>
    <cellStyle name="40% - Accent6 2 2 2 3 5 5" xfId="17744"/>
    <cellStyle name="40% - Accent6 2 2 2 3 5 5 2" xfId="39683"/>
    <cellStyle name="40% - Accent6 2 2 2 3 5 6" xfId="23526"/>
    <cellStyle name="40% - Accent6 2 2 2 3 6" xfId="5088"/>
    <cellStyle name="40% - Accent6 2 2 2 3 6 2" xfId="13762"/>
    <cellStyle name="40% - Accent6 2 2 2 3 6 2 2" xfId="35702"/>
    <cellStyle name="40% - Accent6 2 2 2 3 6 3" xfId="19545"/>
    <cellStyle name="40% - Accent6 2 2 2 3 6 3 2" xfId="41484"/>
    <cellStyle name="40% - Accent6 2 2 2 3 6 4" xfId="27029"/>
    <cellStyle name="40% - Accent6 2 2 2 3 7" xfId="7980"/>
    <cellStyle name="40% - Accent6 2 2 2 3 7 2" xfId="29920"/>
    <cellStyle name="40% - Accent6 2 2 2 3 8" xfId="3287"/>
    <cellStyle name="40% - Accent6 2 2 2 3 8 2" xfId="25228"/>
    <cellStyle name="40% - Accent6 2 2 2 3 9" xfId="10871"/>
    <cellStyle name="40% - Accent6 2 2 2 3 9 2" xfId="32811"/>
    <cellStyle name="40% - Accent6 2 2 2 4" xfId="461"/>
    <cellStyle name="40% - Accent6 2 2 2 4 10" xfId="16656"/>
    <cellStyle name="40% - Accent6 2 2 2 4 10 2" xfId="38595"/>
    <cellStyle name="40% - Accent6 2 2 2 4 11" xfId="22438"/>
    <cellStyle name="40% - Accent6 2 2 2 4 2" xfId="462"/>
    <cellStyle name="40% - Accent6 2 2 2 4 2 2" xfId="2199"/>
    <cellStyle name="40% - Accent6 2 2 2 4 2 2 2" xfId="9685"/>
    <cellStyle name="40% - Accent6 2 2 2 4 2 2 2 2" xfId="15467"/>
    <cellStyle name="40% - Accent6 2 2 2 4 2 2 2 2 2" xfId="37407"/>
    <cellStyle name="40% - Accent6 2 2 2 4 2 2 2 3" xfId="21250"/>
    <cellStyle name="40% - Accent6 2 2 2 4 2 2 2 3 2" xfId="43189"/>
    <cellStyle name="40% - Accent6 2 2 2 4 2 2 2 4" xfId="31625"/>
    <cellStyle name="40% - Accent6 2 2 2 4 2 2 3" xfId="6794"/>
    <cellStyle name="40% - Accent6 2 2 2 4 2 2 3 2" xfId="28734"/>
    <cellStyle name="40% - Accent6 2 2 2 4 2 2 4" xfId="12576"/>
    <cellStyle name="40% - Accent6 2 2 2 4 2 2 4 2" xfId="34516"/>
    <cellStyle name="40% - Accent6 2 2 2 4 2 2 5" xfId="18359"/>
    <cellStyle name="40% - Accent6 2 2 2 4 2 2 5 2" xfId="40298"/>
    <cellStyle name="40% - Accent6 2 2 2 4 2 2 6" xfId="24141"/>
    <cellStyle name="40% - Accent6 2 2 2 4 2 3" xfId="5091"/>
    <cellStyle name="40% - Accent6 2 2 2 4 2 3 2" xfId="13765"/>
    <cellStyle name="40% - Accent6 2 2 2 4 2 3 2 2" xfId="35705"/>
    <cellStyle name="40% - Accent6 2 2 2 4 2 3 3" xfId="19548"/>
    <cellStyle name="40% - Accent6 2 2 2 4 2 3 3 2" xfId="41487"/>
    <cellStyle name="40% - Accent6 2 2 2 4 2 3 4" xfId="27032"/>
    <cellStyle name="40% - Accent6 2 2 2 4 2 4" xfId="7983"/>
    <cellStyle name="40% - Accent6 2 2 2 4 2 4 2" xfId="29923"/>
    <cellStyle name="40% - Accent6 2 2 2 4 2 5" xfId="3902"/>
    <cellStyle name="40% - Accent6 2 2 2 4 2 5 2" xfId="25843"/>
    <cellStyle name="40% - Accent6 2 2 2 4 2 6" xfId="10874"/>
    <cellStyle name="40% - Accent6 2 2 2 4 2 6 2" xfId="32814"/>
    <cellStyle name="40% - Accent6 2 2 2 4 2 7" xfId="16657"/>
    <cellStyle name="40% - Accent6 2 2 2 4 2 7 2" xfId="38596"/>
    <cellStyle name="40% - Accent6 2 2 2 4 2 8" xfId="22439"/>
    <cellStyle name="40% - Accent6 2 2 2 4 3" xfId="1095"/>
    <cellStyle name="40% - Accent6 2 2 2 4 3 2" xfId="2799"/>
    <cellStyle name="40% - Accent6 2 2 2 4 3 2 2" xfId="10285"/>
    <cellStyle name="40% - Accent6 2 2 2 4 3 2 2 2" xfId="16067"/>
    <cellStyle name="40% - Accent6 2 2 2 4 3 2 2 2 2" xfId="38007"/>
    <cellStyle name="40% - Accent6 2 2 2 4 3 2 2 3" xfId="21850"/>
    <cellStyle name="40% - Accent6 2 2 2 4 3 2 2 3 2" xfId="43789"/>
    <cellStyle name="40% - Accent6 2 2 2 4 3 2 2 4" xfId="32225"/>
    <cellStyle name="40% - Accent6 2 2 2 4 3 2 3" xfId="7394"/>
    <cellStyle name="40% - Accent6 2 2 2 4 3 2 3 2" xfId="29334"/>
    <cellStyle name="40% - Accent6 2 2 2 4 3 2 4" xfId="13176"/>
    <cellStyle name="40% - Accent6 2 2 2 4 3 2 4 2" xfId="35116"/>
    <cellStyle name="40% - Accent6 2 2 2 4 3 2 5" xfId="18959"/>
    <cellStyle name="40% - Accent6 2 2 2 4 3 2 5 2" xfId="40898"/>
    <cellStyle name="40% - Accent6 2 2 2 4 3 2 6" xfId="24741"/>
    <cellStyle name="40% - Accent6 2 2 2 4 3 3" xfId="5691"/>
    <cellStyle name="40% - Accent6 2 2 2 4 3 3 2" xfId="14365"/>
    <cellStyle name="40% - Accent6 2 2 2 4 3 3 2 2" xfId="36305"/>
    <cellStyle name="40% - Accent6 2 2 2 4 3 3 3" xfId="20148"/>
    <cellStyle name="40% - Accent6 2 2 2 4 3 3 3 2" xfId="42087"/>
    <cellStyle name="40% - Accent6 2 2 2 4 3 3 4" xfId="27632"/>
    <cellStyle name="40% - Accent6 2 2 2 4 3 4" xfId="8583"/>
    <cellStyle name="40% - Accent6 2 2 2 4 3 4 2" xfId="30523"/>
    <cellStyle name="40% - Accent6 2 2 2 4 3 5" xfId="4502"/>
    <cellStyle name="40% - Accent6 2 2 2 4 3 5 2" xfId="26443"/>
    <cellStyle name="40% - Accent6 2 2 2 4 3 6" xfId="11474"/>
    <cellStyle name="40% - Accent6 2 2 2 4 3 6 2" xfId="33414"/>
    <cellStyle name="40% - Accent6 2 2 2 4 3 7" xfId="17257"/>
    <cellStyle name="40% - Accent6 2 2 2 4 3 7 2" xfId="39196"/>
    <cellStyle name="40% - Accent6 2 2 2 4 3 8" xfId="23039"/>
    <cellStyle name="40% - Accent6 2 2 2 4 4" xfId="2198"/>
    <cellStyle name="40% - Accent6 2 2 2 4 4 2" xfId="6793"/>
    <cellStyle name="40% - Accent6 2 2 2 4 4 2 2" xfId="15466"/>
    <cellStyle name="40% - Accent6 2 2 2 4 4 2 2 2" xfId="37406"/>
    <cellStyle name="40% - Accent6 2 2 2 4 4 2 3" xfId="21249"/>
    <cellStyle name="40% - Accent6 2 2 2 4 4 2 3 2" xfId="43188"/>
    <cellStyle name="40% - Accent6 2 2 2 4 4 2 4" xfId="28733"/>
    <cellStyle name="40% - Accent6 2 2 2 4 4 3" xfId="9684"/>
    <cellStyle name="40% - Accent6 2 2 2 4 4 3 2" xfId="31624"/>
    <cellStyle name="40% - Accent6 2 2 2 4 4 4" xfId="3901"/>
    <cellStyle name="40% - Accent6 2 2 2 4 4 4 2" xfId="25842"/>
    <cellStyle name="40% - Accent6 2 2 2 4 4 5" xfId="12575"/>
    <cellStyle name="40% - Accent6 2 2 2 4 4 5 2" xfId="34515"/>
    <cellStyle name="40% - Accent6 2 2 2 4 4 6" xfId="18358"/>
    <cellStyle name="40% - Accent6 2 2 2 4 4 6 2" xfId="40297"/>
    <cellStyle name="40% - Accent6 2 2 2 4 4 7" xfId="24140"/>
    <cellStyle name="40% - Accent6 2 2 2 4 5" xfId="1585"/>
    <cellStyle name="40% - Accent6 2 2 2 4 5 2" xfId="9071"/>
    <cellStyle name="40% - Accent6 2 2 2 4 5 2 2" xfId="14853"/>
    <cellStyle name="40% - Accent6 2 2 2 4 5 2 2 2" xfId="36793"/>
    <cellStyle name="40% - Accent6 2 2 2 4 5 2 3" xfId="20636"/>
    <cellStyle name="40% - Accent6 2 2 2 4 5 2 3 2" xfId="42575"/>
    <cellStyle name="40% - Accent6 2 2 2 4 5 2 4" xfId="31011"/>
    <cellStyle name="40% - Accent6 2 2 2 4 5 3" xfId="6180"/>
    <cellStyle name="40% - Accent6 2 2 2 4 5 3 2" xfId="28120"/>
    <cellStyle name="40% - Accent6 2 2 2 4 5 4" xfId="11962"/>
    <cellStyle name="40% - Accent6 2 2 2 4 5 4 2" xfId="33902"/>
    <cellStyle name="40% - Accent6 2 2 2 4 5 5" xfId="17745"/>
    <cellStyle name="40% - Accent6 2 2 2 4 5 5 2" xfId="39684"/>
    <cellStyle name="40% - Accent6 2 2 2 4 5 6" xfId="23527"/>
    <cellStyle name="40% - Accent6 2 2 2 4 6" xfId="5090"/>
    <cellStyle name="40% - Accent6 2 2 2 4 6 2" xfId="13764"/>
    <cellStyle name="40% - Accent6 2 2 2 4 6 2 2" xfId="35704"/>
    <cellStyle name="40% - Accent6 2 2 2 4 6 3" xfId="19547"/>
    <cellStyle name="40% - Accent6 2 2 2 4 6 3 2" xfId="41486"/>
    <cellStyle name="40% - Accent6 2 2 2 4 6 4" xfId="27031"/>
    <cellStyle name="40% - Accent6 2 2 2 4 7" xfId="7982"/>
    <cellStyle name="40% - Accent6 2 2 2 4 7 2" xfId="29922"/>
    <cellStyle name="40% - Accent6 2 2 2 4 8" xfId="3288"/>
    <cellStyle name="40% - Accent6 2 2 2 4 8 2" xfId="25229"/>
    <cellStyle name="40% - Accent6 2 2 2 4 9" xfId="10873"/>
    <cellStyle name="40% - Accent6 2 2 2 4 9 2" xfId="32813"/>
    <cellStyle name="40% - Accent6 2 2 2 5" xfId="463"/>
    <cellStyle name="40% - Accent6 2 2 2 5 2" xfId="2200"/>
    <cellStyle name="40% - Accent6 2 2 2 5 2 2" xfId="6795"/>
    <cellStyle name="40% - Accent6 2 2 2 5 2 2 2" xfId="15468"/>
    <cellStyle name="40% - Accent6 2 2 2 5 2 2 2 2" xfId="37408"/>
    <cellStyle name="40% - Accent6 2 2 2 5 2 2 3" xfId="21251"/>
    <cellStyle name="40% - Accent6 2 2 2 5 2 2 3 2" xfId="43190"/>
    <cellStyle name="40% - Accent6 2 2 2 5 2 2 4" xfId="28735"/>
    <cellStyle name="40% - Accent6 2 2 2 5 2 3" xfId="9686"/>
    <cellStyle name="40% - Accent6 2 2 2 5 2 3 2" xfId="31626"/>
    <cellStyle name="40% - Accent6 2 2 2 5 2 4" xfId="3903"/>
    <cellStyle name="40% - Accent6 2 2 2 5 2 4 2" xfId="25844"/>
    <cellStyle name="40% - Accent6 2 2 2 5 2 5" xfId="12577"/>
    <cellStyle name="40% - Accent6 2 2 2 5 2 5 2" xfId="34517"/>
    <cellStyle name="40% - Accent6 2 2 2 5 2 6" xfId="18360"/>
    <cellStyle name="40% - Accent6 2 2 2 5 2 6 2" xfId="40299"/>
    <cellStyle name="40% - Accent6 2 2 2 5 2 7" xfId="24142"/>
    <cellStyle name="40% - Accent6 2 2 2 5 3" xfId="1581"/>
    <cellStyle name="40% - Accent6 2 2 2 5 3 2" xfId="9067"/>
    <cellStyle name="40% - Accent6 2 2 2 5 3 2 2" xfId="14849"/>
    <cellStyle name="40% - Accent6 2 2 2 5 3 2 2 2" xfId="36789"/>
    <cellStyle name="40% - Accent6 2 2 2 5 3 2 3" xfId="20632"/>
    <cellStyle name="40% - Accent6 2 2 2 5 3 2 3 2" xfId="42571"/>
    <cellStyle name="40% - Accent6 2 2 2 5 3 2 4" xfId="31007"/>
    <cellStyle name="40% - Accent6 2 2 2 5 3 3" xfId="6176"/>
    <cellStyle name="40% - Accent6 2 2 2 5 3 3 2" xfId="28116"/>
    <cellStyle name="40% - Accent6 2 2 2 5 3 4" xfId="11958"/>
    <cellStyle name="40% - Accent6 2 2 2 5 3 4 2" xfId="33898"/>
    <cellStyle name="40% - Accent6 2 2 2 5 3 5" xfId="17741"/>
    <cellStyle name="40% - Accent6 2 2 2 5 3 5 2" xfId="39680"/>
    <cellStyle name="40% - Accent6 2 2 2 5 3 6" xfId="23523"/>
    <cellStyle name="40% - Accent6 2 2 2 5 4" xfId="5092"/>
    <cellStyle name="40% - Accent6 2 2 2 5 4 2" xfId="13766"/>
    <cellStyle name="40% - Accent6 2 2 2 5 4 2 2" xfId="35706"/>
    <cellStyle name="40% - Accent6 2 2 2 5 4 3" xfId="19549"/>
    <cellStyle name="40% - Accent6 2 2 2 5 4 3 2" xfId="41488"/>
    <cellStyle name="40% - Accent6 2 2 2 5 4 4" xfId="27033"/>
    <cellStyle name="40% - Accent6 2 2 2 5 5" xfId="7984"/>
    <cellStyle name="40% - Accent6 2 2 2 5 5 2" xfId="29924"/>
    <cellStyle name="40% - Accent6 2 2 2 5 6" xfId="3284"/>
    <cellStyle name="40% - Accent6 2 2 2 5 6 2" xfId="25225"/>
    <cellStyle name="40% - Accent6 2 2 2 5 7" xfId="10875"/>
    <cellStyle name="40% - Accent6 2 2 2 5 7 2" xfId="32815"/>
    <cellStyle name="40% - Accent6 2 2 2 5 8" xfId="16658"/>
    <cellStyle name="40% - Accent6 2 2 2 5 8 2" xfId="38597"/>
    <cellStyle name="40% - Accent6 2 2 2 5 9" xfId="22440"/>
    <cellStyle name="40% - Accent6 2 2 2 6" xfId="910"/>
    <cellStyle name="40% - Accent6 2 2 2 6 2" xfId="2616"/>
    <cellStyle name="40% - Accent6 2 2 2 6 2 2" xfId="10102"/>
    <cellStyle name="40% - Accent6 2 2 2 6 2 2 2" xfId="15884"/>
    <cellStyle name="40% - Accent6 2 2 2 6 2 2 2 2" xfId="37824"/>
    <cellStyle name="40% - Accent6 2 2 2 6 2 2 3" xfId="21667"/>
    <cellStyle name="40% - Accent6 2 2 2 6 2 2 3 2" xfId="43606"/>
    <cellStyle name="40% - Accent6 2 2 2 6 2 2 4" xfId="32042"/>
    <cellStyle name="40% - Accent6 2 2 2 6 2 3" xfId="7211"/>
    <cellStyle name="40% - Accent6 2 2 2 6 2 3 2" xfId="29151"/>
    <cellStyle name="40% - Accent6 2 2 2 6 2 4" xfId="12993"/>
    <cellStyle name="40% - Accent6 2 2 2 6 2 4 2" xfId="34933"/>
    <cellStyle name="40% - Accent6 2 2 2 6 2 5" xfId="18776"/>
    <cellStyle name="40% - Accent6 2 2 2 6 2 5 2" xfId="40715"/>
    <cellStyle name="40% - Accent6 2 2 2 6 2 6" xfId="24558"/>
    <cellStyle name="40% - Accent6 2 2 2 6 3" xfId="5508"/>
    <cellStyle name="40% - Accent6 2 2 2 6 3 2" xfId="14182"/>
    <cellStyle name="40% - Accent6 2 2 2 6 3 2 2" xfId="36122"/>
    <cellStyle name="40% - Accent6 2 2 2 6 3 3" xfId="19965"/>
    <cellStyle name="40% - Accent6 2 2 2 6 3 3 2" xfId="41904"/>
    <cellStyle name="40% - Accent6 2 2 2 6 3 4" xfId="27449"/>
    <cellStyle name="40% - Accent6 2 2 2 6 4" xfId="8400"/>
    <cellStyle name="40% - Accent6 2 2 2 6 4 2" xfId="30340"/>
    <cellStyle name="40% - Accent6 2 2 2 6 5" xfId="4319"/>
    <cellStyle name="40% - Accent6 2 2 2 6 5 2" xfId="26260"/>
    <cellStyle name="40% - Accent6 2 2 2 6 6" xfId="11291"/>
    <cellStyle name="40% - Accent6 2 2 2 6 6 2" xfId="33231"/>
    <cellStyle name="40% - Accent6 2 2 2 6 7" xfId="17074"/>
    <cellStyle name="40% - Accent6 2 2 2 6 7 2" xfId="39013"/>
    <cellStyle name="40% - Accent6 2 2 2 6 8" xfId="22856"/>
    <cellStyle name="40% - Accent6 2 2 2 7" xfId="2191"/>
    <cellStyle name="40% - Accent6 2 2 2 7 2" xfId="6786"/>
    <cellStyle name="40% - Accent6 2 2 2 7 2 2" xfId="15459"/>
    <cellStyle name="40% - Accent6 2 2 2 7 2 2 2" xfId="37399"/>
    <cellStyle name="40% - Accent6 2 2 2 7 2 3" xfId="21242"/>
    <cellStyle name="40% - Accent6 2 2 2 7 2 3 2" xfId="43181"/>
    <cellStyle name="40% - Accent6 2 2 2 7 2 4" xfId="28726"/>
    <cellStyle name="40% - Accent6 2 2 2 7 3" xfId="9677"/>
    <cellStyle name="40% - Accent6 2 2 2 7 3 2" xfId="31617"/>
    <cellStyle name="40% - Accent6 2 2 2 7 4" xfId="3894"/>
    <cellStyle name="40% - Accent6 2 2 2 7 4 2" xfId="25835"/>
    <cellStyle name="40% - Accent6 2 2 2 7 5" xfId="12568"/>
    <cellStyle name="40% - Accent6 2 2 2 7 5 2" xfId="34508"/>
    <cellStyle name="40% - Accent6 2 2 2 7 6" xfId="18351"/>
    <cellStyle name="40% - Accent6 2 2 2 7 6 2" xfId="40290"/>
    <cellStyle name="40% - Accent6 2 2 2 7 7" xfId="24133"/>
    <cellStyle name="40% - Accent6 2 2 2 8" xfId="1327"/>
    <cellStyle name="40% - Accent6 2 2 2 8 2" xfId="8813"/>
    <cellStyle name="40% - Accent6 2 2 2 8 2 2" xfId="14595"/>
    <cellStyle name="40% - Accent6 2 2 2 8 2 2 2" xfId="36535"/>
    <cellStyle name="40% - Accent6 2 2 2 8 2 3" xfId="20378"/>
    <cellStyle name="40% - Accent6 2 2 2 8 2 3 2" xfId="42317"/>
    <cellStyle name="40% - Accent6 2 2 2 8 2 4" xfId="30753"/>
    <cellStyle name="40% - Accent6 2 2 2 8 3" xfId="5922"/>
    <cellStyle name="40% - Accent6 2 2 2 8 3 2" xfId="27862"/>
    <cellStyle name="40% - Accent6 2 2 2 8 4" xfId="11704"/>
    <cellStyle name="40% - Accent6 2 2 2 8 4 2" xfId="33644"/>
    <cellStyle name="40% - Accent6 2 2 2 8 5" xfId="17487"/>
    <cellStyle name="40% - Accent6 2 2 2 8 5 2" xfId="39426"/>
    <cellStyle name="40% - Accent6 2 2 2 8 6" xfId="23269"/>
    <cellStyle name="40% - Accent6 2 2 2 9" xfId="5083"/>
    <cellStyle name="40% - Accent6 2 2 2 9 2" xfId="13757"/>
    <cellStyle name="40% - Accent6 2 2 2 9 2 2" xfId="35697"/>
    <cellStyle name="40% - Accent6 2 2 2 9 3" xfId="19540"/>
    <cellStyle name="40% - Accent6 2 2 2 9 3 2" xfId="41479"/>
    <cellStyle name="40% - Accent6 2 2 2 9 4" xfId="27024"/>
    <cellStyle name="40% - Accent6 2 2 3" xfId="464"/>
    <cellStyle name="40% - Accent6 2 2 3 10" xfId="10876"/>
    <cellStyle name="40% - Accent6 2 2 3 10 2" xfId="32816"/>
    <cellStyle name="40% - Accent6 2 2 3 11" xfId="16659"/>
    <cellStyle name="40% - Accent6 2 2 3 11 2" xfId="38598"/>
    <cellStyle name="40% - Accent6 2 2 3 12" xfId="22441"/>
    <cellStyle name="40% - Accent6 2 2 3 2" xfId="465"/>
    <cellStyle name="40% - Accent6 2 2 3 2 10" xfId="16660"/>
    <cellStyle name="40% - Accent6 2 2 3 2 10 2" xfId="38599"/>
    <cellStyle name="40% - Accent6 2 2 3 2 11" xfId="22442"/>
    <cellStyle name="40% - Accent6 2 2 3 2 2" xfId="466"/>
    <cellStyle name="40% - Accent6 2 2 3 2 2 2" xfId="2203"/>
    <cellStyle name="40% - Accent6 2 2 3 2 2 2 2" xfId="9689"/>
    <cellStyle name="40% - Accent6 2 2 3 2 2 2 2 2" xfId="15471"/>
    <cellStyle name="40% - Accent6 2 2 3 2 2 2 2 2 2" xfId="37411"/>
    <cellStyle name="40% - Accent6 2 2 3 2 2 2 2 3" xfId="21254"/>
    <cellStyle name="40% - Accent6 2 2 3 2 2 2 2 3 2" xfId="43193"/>
    <cellStyle name="40% - Accent6 2 2 3 2 2 2 2 4" xfId="31629"/>
    <cellStyle name="40% - Accent6 2 2 3 2 2 2 3" xfId="6798"/>
    <cellStyle name="40% - Accent6 2 2 3 2 2 2 3 2" xfId="28738"/>
    <cellStyle name="40% - Accent6 2 2 3 2 2 2 4" xfId="12580"/>
    <cellStyle name="40% - Accent6 2 2 3 2 2 2 4 2" xfId="34520"/>
    <cellStyle name="40% - Accent6 2 2 3 2 2 2 5" xfId="18363"/>
    <cellStyle name="40% - Accent6 2 2 3 2 2 2 5 2" xfId="40302"/>
    <cellStyle name="40% - Accent6 2 2 3 2 2 2 6" xfId="24145"/>
    <cellStyle name="40% - Accent6 2 2 3 2 2 3" xfId="5095"/>
    <cellStyle name="40% - Accent6 2 2 3 2 2 3 2" xfId="13769"/>
    <cellStyle name="40% - Accent6 2 2 3 2 2 3 2 2" xfId="35709"/>
    <cellStyle name="40% - Accent6 2 2 3 2 2 3 3" xfId="19552"/>
    <cellStyle name="40% - Accent6 2 2 3 2 2 3 3 2" xfId="41491"/>
    <cellStyle name="40% - Accent6 2 2 3 2 2 3 4" xfId="27036"/>
    <cellStyle name="40% - Accent6 2 2 3 2 2 4" xfId="7987"/>
    <cellStyle name="40% - Accent6 2 2 3 2 2 4 2" xfId="29927"/>
    <cellStyle name="40% - Accent6 2 2 3 2 2 5" xfId="3906"/>
    <cellStyle name="40% - Accent6 2 2 3 2 2 5 2" xfId="25847"/>
    <cellStyle name="40% - Accent6 2 2 3 2 2 6" xfId="10878"/>
    <cellStyle name="40% - Accent6 2 2 3 2 2 6 2" xfId="32818"/>
    <cellStyle name="40% - Accent6 2 2 3 2 2 7" xfId="16661"/>
    <cellStyle name="40% - Accent6 2 2 3 2 2 7 2" xfId="38600"/>
    <cellStyle name="40% - Accent6 2 2 3 2 2 8" xfId="22443"/>
    <cellStyle name="40% - Accent6 2 2 3 2 3" xfId="1097"/>
    <cellStyle name="40% - Accent6 2 2 3 2 3 2" xfId="2801"/>
    <cellStyle name="40% - Accent6 2 2 3 2 3 2 2" xfId="10287"/>
    <cellStyle name="40% - Accent6 2 2 3 2 3 2 2 2" xfId="16069"/>
    <cellStyle name="40% - Accent6 2 2 3 2 3 2 2 2 2" xfId="38009"/>
    <cellStyle name="40% - Accent6 2 2 3 2 3 2 2 3" xfId="21852"/>
    <cellStyle name="40% - Accent6 2 2 3 2 3 2 2 3 2" xfId="43791"/>
    <cellStyle name="40% - Accent6 2 2 3 2 3 2 2 4" xfId="32227"/>
    <cellStyle name="40% - Accent6 2 2 3 2 3 2 3" xfId="7396"/>
    <cellStyle name="40% - Accent6 2 2 3 2 3 2 3 2" xfId="29336"/>
    <cellStyle name="40% - Accent6 2 2 3 2 3 2 4" xfId="13178"/>
    <cellStyle name="40% - Accent6 2 2 3 2 3 2 4 2" xfId="35118"/>
    <cellStyle name="40% - Accent6 2 2 3 2 3 2 5" xfId="18961"/>
    <cellStyle name="40% - Accent6 2 2 3 2 3 2 5 2" xfId="40900"/>
    <cellStyle name="40% - Accent6 2 2 3 2 3 2 6" xfId="24743"/>
    <cellStyle name="40% - Accent6 2 2 3 2 3 3" xfId="5693"/>
    <cellStyle name="40% - Accent6 2 2 3 2 3 3 2" xfId="14367"/>
    <cellStyle name="40% - Accent6 2 2 3 2 3 3 2 2" xfId="36307"/>
    <cellStyle name="40% - Accent6 2 2 3 2 3 3 3" xfId="20150"/>
    <cellStyle name="40% - Accent6 2 2 3 2 3 3 3 2" xfId="42089"/>
    <cellStyle name="40% - Accent6 2 2 3 2 3 3 4" xfId="27634"/>
    <cellStyle name="40% - Accent6 2 2 3 2 3 4" xfId="8585"/>
    <cellStyle name="40% - Accent6 2 2 3 2 3 4 2" xfId="30525"/>
    <cellStyle name="40% - Accent6 2 2 3 2 3 5" xfId="4504"/>
    <cellStyle name="40% - Accent6 2 2 3 2 3 5 2" xfId="26445"/>
    <cellStyle name="40% - Accent6 2 2 3 2 3 6" xfId="11476"/>
    <cellStyle name="40% - Accent6 2 2 3 2 3 6 2" xfId="33416"/>
    <cellStyle name="40% - Accent6 2 2 3 2 3 7" xfId="17259"/>
    <cellStyle name="40% - Accent6 2 2 3 2 3 7 2" xfId="39198"/>
    <cellStyle name="40% - Accent6 2 2 3 2 3 8" xfId="23041"/>
    <cellStyle name="40% - Accent6 2 2 3 2 4" xfId="2202"/>
    <cellStyle name="40% - Accent6 2 2 3 2 4 2" xfId="6797"/>
    <cellStyle name="40% - Accent6 2 2 3 2 4 2 2" xfId="15470"/>
    <cellStyle name="40% - Accent6 2 2 3 2 4 2 2 2" xfId="37410"/>
    <cellStyle name="40% - Accent6 2 2 3 2 4 2 3" xfId="21253"/>
    <cellStyle name="40% - Accent6 2 2 3 2 4 2 3 2" xfId="43192"/>
    <cellStyle name="40% - Accent6 2 2 3 2 4 2 4" xfId="28737"/>
    <cellStyle name="40% - Accent6 2 2 3 2 4 3" xfId="9688"/>
    <cellStyle name="40% - Accent6 2 2 3 2 4 3 2" xfId="31628"/>
    <cellStyle name="40% - Accent6 2 2 3 2 4 4" xfId="3905"/>
    <cellStyle name="40% - Accent6 2 2 3 2 4 4 2" xfId="25846"/>
    <cellStyle name="40% - Accent6 2 2 3 2 4 5" xfId="12579"/>
    <cellStyle name="40% - Accent6 2 2 3 2 4 5 2" xfId="34519"/>
    <cellStyle name="40% - Accent6 2 2 3 2 4 6" xfId="18362"/>
    <cellStyle name="40% - Accent6 2 2 3 2 4 6 2" xfId="40301"/>
    <cellStyle name="40% - Accent6 2 2 3 2 4 7" xfId="24144"/>
    <cellStyle name="40% - Accent6 2 2 3 2 5" xfId="1587"/>
    <cellStyle name="40% - Accent6 2 2 3 2 5 2" xfId="9073"/>
    <cellStyle name="40% - Accent6 2 2 3 2 5 2 2" xfId="14855"/>
    <cellStyle name="40% - Accent6 2 2 3 2 5 2 2 2" xfId="36795"/>
    <cellStyle name="40% - Accent6 2 2 3 2 5 2 3" xfId="20638"/>
    <cellStyle name="40% - Accent6 2 2 3 2 5 2 3 2" xfId="42577"/>
    <cellStyle name="40% - Accent6 2 2 3 2 5 2 4" xfId="31013"/>
    <cellStyle name="40% - Accent6 2 2 3 2 5 3" xfId="6182"/>
    <cellStyle name="40% - Accent6 2 2 3 2 5 3 2" xfId="28122"/>
    <cellStyle name="40% - Accent6 2 2 3 2 5 4" xfId="11964"/>
    <cellStyle name="40% - Accent6 2 2 3 2 5 4 2" xfId="33904"/>
    <cellStyle name="40% - Accent6 2 2 3 2 5 5" xfId="17747"/>
    <cellStyle name="40% - Accent6 2 2 3 2 5 5 2" xfId="39686"/>
    <cellStyle name="40% - Accent6 2 2 3 2 5 6" xfId="23529"/>
    <cellStyle name="40% - Accent6 2 2 3 2 6" xfId="5094"/>
    <cellStyle name="40% - Accent6 2 2 3 2 6 2" xfId="13768"/>
    <cellStyle name="40% - Accent6 2 2 3 2 6 2 2" xfId="35708"/>
    <cellStyle name="40% - Accent6 2 2 3 2 6 3" xfId="19551"/>
    <cellStyle name="40% - Accent6 2 2 3 2 6 3 2" xfId="41490"/>
    <cellStyle name="40% - Accent6 2 2 3 2 6 4" xfId="27035"/>
    <cellStyle name="40% - Accent6 2 2 3 2 7" xfId="7986"/>
    <cellStyle name="40% - Accent6 2 2 3 2 7 2" xfId="29926"/>
    <cellStyle name="40% - Accent6 2 2 3 2 8" xfId="3290"/>
    <cellStyle name="40% - Accent6 2 2 3 2 8 2" xfId="25231"/>
    <cellStyle name="40% - Accent6 2 2 3 2 9" xfId="10877"/>
    <cellStyle name="40% - Accent6 2 2 3 2 9 2" xfId="32817"/>
    <cellStyle name="40% - Accent6 2 2 3 3" xfId="467"/>
    <cellStyle name="40% - Accent6 2 2 3 3 2" xfId="2204"/>
    <cellStyle name="40% - Accent6 2 2 3 3 2 2" xfId="9690"/>
    <cellStyle name="40% - Accent6 2 2 3 3 2 2 2" xfId="15472"/>
    <cellStyle name="40% - Accent6 2 2 3 3 2 2 2 2" xfId="37412"/>
    <cellStyle name="40% - Accent6 2 2 3 3 2 2 3" xfId="21255"/>
    <cellStyle name="40% - Accent6 2 2 3 3 2 2 3 2" xfId="43194"/>
    <cellStyle name="40% - Accent6 2 2 3 3 2 2 4" xfId="31630"/>
    <cellStyle name="40% - Accent6 2 2 3 3 2 3" xfId="6799"/>
    <cellStyle name="40% - Accent6 2 2 3 3 2 3 2" xfId="28739"/>
    <cellStyle name="40% - Accent6 2 2 3 3 2 4" xfId="12581"/>
    <cellStyle name="40% - Accent6 2 2 3 3 2 4 2" xfId="34521"/>
    <cellStyle name="40% - Accent6 2 2 3 3 2 5" xfId="18364"/>
    <cellStyle name="40% - Accent6 2 2 3 3 2 5 2" xfId="40303"/>
    <cellStyle name="40% - Accent6 2 2 3 3 2 6" xfId="24146"/>
    <cellStyle name="40% - Accent6 2 2 3 3 3" xfId="5096"/>
    <cellStyle name="40% - Accent6 2 2 3 3 3 2" xfId="13770"/>
    <cellStyle name="40% - Accent6 2 2 3 3 3 2 2" xfId="35710"/>
    <cellStyle name="40% - Accent6 2 2 3 3 3 3" xfId="19553"/>
    <cellStyle name="40% - Accent6 2 2 3 3 3 3 2" xfId="41492"/>
    <cellStyle name="40% - Accent6 2 2 3 3 3 4" xfId="27037"/>
    <cellStyle name="40% - Accent6 2 2 3 3 4" xfId="7988"/>
    <cellStyle name="40% - Accent6 2 2 3 3 4 2" xfId="29928"/>
    <cellStyle name="40% - Accent6 2 2 3 3 5" xfId="3907"/>
    <cellStyle name="40% - Accent6 2 2 3 3 5 2" xfId="25848"/>
    <cellStyle name="40% - Accent6 2 2 3 3 6" xfId="10879"/>
    <cellStyle name="40% - Accent6 2 2 3 3 6 2" xfId="32819"/>
    <cellStyle name="40% - Accent6 2 2 3 3 7" xfId="16662"/>
    <cellStyle name="40% - Accent6 2 2 3 3 7 2" xfId="38601"/>
    <cellStyle name="40% - Accent6 2 2 3 3 8" xfId="22444"/>
    <cellStyle name="40% - Accent6 2 2 3 4" xfId="1096"/>
    <cellStyle name="40% - Accent6 2 2 3 4 2" xfId="2800"/>
    <cellStyle name="40% - Accent6 2 2 3 4 2 2" xfId="10286"/>
    <cellStyle name="40% - Accent6 2 2 3 4 2 2 2" xfId="16068"/>
    <cellStyle name="40% - Accent6 2 2 3 4 2 2 2 2" xfId="38008"/>
    <cellStyle name="40% - Accent6 2 2 3 4 2 2 3" xfId="21851"/>
    <cellStyle name="40% - Accent6 2 2 3 4 2 2 3 2" xfId="43790"/>
    <cellStyle name="40% - Accent6 2 2 3 4 2 2 4" xfId="32226"/>
    <cellStyle name="40% - Accent6 2 2 3 4 2 3" xfId="7395"/>
    <cellStyle name="40% - Accent6 2 2 3 4 2 3 2" xfId="29335"/>
    <cellStyle name="40% - Accent6 2 2 3 4 2 4" xfId="13177"/>
    <cellStyle name="40% - Accent6 2 2 3 4 2 4 2" xfId="35117"/>
    <cellStyle name="40% - Accent6 2 2 3 4 2 5" xfId="18960"/>
    <cellStyle name="40% - Accent6 2 2 3 4 2 5 2" xfId="40899"/>
    <cellStyle name="40% - Accent6 2 2 3 4 2 6" xfId="24742"/>
    <cellStyle name="40% - Accent6 2 2 3 4 3" xfId="5692"/>
    <cellStyle name="40% - Accent6 2 2 3 4 3 2" xfId="14366"/>
    <cellStyle name="40% - Accent6 2 2 3 4 3 2 2" xfId="36306"/>
    <cellStyle name="40% - Accent6 2 2 3 4 3 3" xfId="20149"/>
    <cellStyle name="40% - Accent6 2 2 3 4 3 3 2" xfId="42088"/>
    <cellStyle name="40% - Accent6 2 2 3 4 3 4" xfId="27633"/>
    <cellStyle name="40% - Accent6 2 2 3 4 4" xfId="8584"/>
    <cellStyle name="40% - Accent6 2 2 3 4 4 2" xfId="30524"/>
    <cellStyle name="40% - Accent6 2 2 3 4 5" xfId="4503"/>
    <cellStyle name="40% - Accent6 2 2 3 4 5 2" xfId="26444"/>
    <cellStyle name="40% - Accent6 2 2 3 4 6" xfId="11475"/>
    <cellStyle name="40% - Accent6 2 2 3 4 6 2" xfId="33415"/>
    <cellStyle name="40% - Accent6 2 2 3 4 7" xfId="17258"/>
    <cellStyle name="40% - Accent6 2 2 3 4 7 2" xfId="39197"/>
    <cellStyle name="40% - Accent6 2 2 3 4 8" xfId="23040"/>
    <cellStyle name="40% - Accent6 2 2 3 5" xfId="2201"/>
    <cellStyle name="40% - Accent6 2 2 3 5 2" xfId="6796"/>
    <cellStyle name="40% - Accent6 2 2 3 5 2 2" xfId="15469"/>
    <cellStyle name="40% - Accent6 2 2 3 5 2 2 2" xfId="37409"/>
    <cellStyle name="40% - Accent6 2 2 3 5 2 3" xfId="21252"/>
    <cellStyle name="40% - Accent6 2 2 3 5 2 3 2" xfId="43191"/>
    <cellStyle name="40% - Accent6 2 2 3 5 2 4" xfId="28736"/>
    <cellStyle name="40% - Accent6 2 2 3 5 3" xfId="9687"/>
    <cellStyle name="40% - Accent6 2 2 3 5 3 2" xfId="31627"/>
    <cellStyle name="40% - Accent6 2 2 3 5 4" xfId="3904"/>
    <cellStyle name="40% - Accent6 2 2 3 5 4 2" xfId="25845"/>
    <cellStyle name="40% - Accent6 2 2 3 5 5" xfId="12578"/>
    <cellStyle name="40% - Accent6 2 2 3 5 5 2" xfId="34518"/>
    <cellStyle name="40% - Accent6 2 2 3 5 6" xfId="18361"/>
    <cellStyle name="40% - Accent6 2 2 3 5 6 2" xfId="40300"/>
    <cellStyle name="40% - Accent6 2 2 3 5 7" xfId="24143"/>
    <cellStyle name="40% - Accent6 2 2 3 6" xfId="1586"/>
    <cellStyle name="40% - Accent6 2 2 3 6 2" xfId="9072"/>
    <cellStyle name="40% - Accent6 2 2 3 6 2 2" xfId="14854"/>
    <cellStyle name="40% - Accent6 2 2 3 6 2 2 2" xfId="36794"/>
    <cellStyle name="40% - Accent6 2 2 3 6 2 3" xfId="20637"/>
    <cellStyle name="40% - Accent6 2 2 3 6 2 3 2" xfId="42576"/>
    <cellStyle name="40% - Accent6 2 2 3 6 2 4" xfId="31012"/>
    <cellStyle name="40% - Accent6 2 2 3 6 3" xfId="6181"/>
    <cellStyle name="40% - Accent6 2 2 3 6 3 2" xfId="28121"/>
    <cellStyle name="40% - Accent6 2 2 3 6 4" xfId="11963"/>
    <cellStyle name="40% - Accent6 2 2 3 6 4 2" xfId="33903"/>
    <cellStyle name="40% - Accent6 2 2 3 6 5" xfId="17746"/>
    <cellStyle name="40% - Accent6 2 2 3 6 5 2" xfId="39685"/>
    <cellStyle name="40% - Accent6 2 2 3 6 6" xfId="23528"/>
    <cellStyle name="40% - Accent6 2 2 3 7" xfId="5093"/>
    <cellStyle name="40% - Accent6 2 2 3 7 2" xfId="13767"/>
    <cellStyle name="40% - Accent6 2 2 3 7 2 2" xfId="35707"/>
    <cellStyle name="40% - Accent6 2 2 3 7 3" xfId="19550"/>
    <cellStyle name="40% - Accent6 2 2 3 7 3 2" xfId="41489"/>
    <cellStyle name="40% - Accent6 2 2 3 7 4" xfId="27034"/>
    <cellStyle name="40% - Accent6 2 2 3 8" xfId="7985"/>
    <cellStyle name="40% - Accent6 2 2 3 8 2" xfId="29925"/>
    <cellStyle name="40% - Accent6 2 2 3 9" xfId="3289"/>
    <cellStyle name="40% - Accent6 2 2 3 9 2" xfId="25230"/>
    <cellStyle name="40% - Accent6 2 2 4" xfId="468"/>
    <cellStyle name="40% - Accent6 2 2 4 10" xfId="16663"/>
    <cellStyle name="40% - Accent6 2 2 4 10 2" xfId="38602"/>
    <cellStyle name="40% - Accent6 2 2 4 11" xfId="22445"/>
    <cellStyle name="40% - Accent6 2 2 4 2" xfId="469"/>
    <cellStyle name="40% - Accent6 2 2 4 2 2" xfId="2206"/>
    <cellStyle name="40% - Accent6 2 2 4 2 2 2" xfId="9692"/>
    <cellStyle name="40% - Accent6 2 2 4 2 2 2 2" xfId="15474"/>
    <cellStyle name="40% - Accent6 2 2 4 2 2 2 2 2" xfId="37414"/>
    <cellStyle name="40% - Accent6 2 2 4 2 2 2 3" xfId="21257"/>
    <cellStyle name="40% - Accent6 2 2 4 2 2 2 3 2" xfId="43196"/>
    <cellStyle name="40% - Accent6 2 2 4 2 2 2 4" xfId="31632"/>
    <cellStyle name="40% - Accent6 2 2 4 2 2 3" xfId="6801"/>
    <cellStyle name="40% - Accent6 2 2 4 2 2 3 2" xfId="28741"/>
    <cellStyle name="40% - Accent6 2 2 4 2 2 4" xfId="12583"/>
    <cellStyle name="40% - Accent6 2 2 4 2 2 4 2" xfId="34523"/>
    <cellStyle name="40% - Accent6 2 2 4 2 2 5" xfId="18366"/>
    <cellStyle name="40% - Accent6 2 2 4 2 2 5 2" xfId="40305"/>
    <cellStyle name="40% - Accent6 2 2 4 2 2 6" xfId="24148"/>
    <cellStyle name="40% - Accent6 2 2 4 2 3" xfId="5098"/>
    <cellStyle name="40% - Accent6 2 2 4 2 3 2" xfId="13772"/>
    <cellStyle name="40% - Accent6 2 2 4 2 3 2 2" xfId="35712"/>
    <cellStyle name="40% - Accent6 2 2 4 2 3 3" xfId="19555"/>
    <cellStyle name="40% - Accent6 2 2 4 2 3 3 2" xfId="41494"/>
    <cellStyle name="40% - Accent6 2 2 4 2 3 4" xfId="27039"/>
    <cellStyle name="40% - Accent6 2 2 4 2 4" xfId="7990"/>
    <cellStyle name="40% - Accent6 2 2 4 2 4 2" xfId="29930"/>
    <cellStyle name="40% - Accent6 2 2 4 2 5" xfId="3909"/>
    <cellStyle name="40% - Accent6 2 2 4 2 5 2" xfId="25850"/>
    <cellStyle name="40% - Accent6 2 2 4 2 6" xfId="10881"/>
    <cellStyle name="40% - Accent6 2 2 4 2 6 2" xfId="32821"/>
    <cellStyle name="40% - Accent6 2 2 4 2 7" xfId="16664"/>
    <cellStyle name="40% - Accent6 2 2 4 2 7 2" xfId="38603"/>
    <cellStyle name="40% - Accent6 2 2 4 2 8" xfId="22446"/>
    <cellStyle name="40% - Accent6 2 2 4 3" xfId="1098"/>
    <cellStyle name="40% - Accent6 2 2 4 3 2" xfId="2802"/>
    <cellStyle name="40% - Accent6 2 2 4 3 2 2" xfId="10288"/>
    <cellStyle name="40% - Accent6 2 2 4 3 2 2 2" xfId="16070"/>
    <cellStyle name="40% - Accent6 2 2 4 3 2 2 2 2" xfId="38010"/>
    <cellStyle name="40% - Accent6 2 2 4 3 2 2 3" xfId="21853"/>
    <cellStyle name="40% - Accent6 2 2 4 3 2 2 3 2" xfId="43792"/>
    <cellStyle name="40% - Accent6 2 2 4 3 2 2 4" xfId="32228"/>
    <cellStyle name="40% - Accent6 2 2 4 3 2 3" xfId="7397"/>
    <cellStyle name="40% - Accent6 2 2 4 3 2 3 2" xfId="29337"/>
    <cellStyle name="40% - Accent6 2 2 4 3 2 4" xfId="13179"/>
    <cellStyle name="40% - Accent6 2 2 4 3 2 4 2" xfId="35119"/>
    <cellStyle name="40% - Accent6 2 2 4 3 2 5" xfId="18962"/>
    <cellStyle name="40% - Accent6 2 2 4 3 2 5 2" xfId="40901"/>
    <cellStyle name="40% - Accent6 2 2 4 3 2 6" xfId="24744"/>
    <cellStyle name="40% - Accent6 2 2 4 3 3" xfId="5694"/>
    <cellStyle name="40% - Accent6 2 2 4 3 3 2" xfId="14368"/>
    <cellStyle name="40% - Accent6 2 2 4 3 3 2 2" xfId="36308"/>
    <cellStyle name="40% - Accent6 2 2 4 3 3 3" xfId="20151"/>
    <cellStyle name="40% - Accent6 2 2 4 3 3 3 2" xfId="42090"/>
    <cellStyle name="40% - Accent6 2 2 4 3 3 4" xfId="27635"/>
    <cellStyle name="40% - Accent6 2 2 4 3 4" xfId="8586"/>
    <cellStyle name="40% - Accent6 2 2 4 3 4 2" xfId="30526"/>
    <cellStyle name="40% - Accent6 2 2 4 3 5" xfId="4505"/>
    <cellStyle name="40% - Accent6 2 2 4 3 5 2" xfId="26446"/>
    <cellStyle name="40% - Accent6 2 2 4 3 6" xfId="11477"/>
    <cellStyle name="40% - Accent6 2 2 4 3 6 2" xfId="33417"/>
    <cellStyle name="40% - Accent6 2 2 4 3 7" xfId="17260"/>
    <cellStyle name="40% - Accent6 2 2 4 3 7 2" xfId="39199"/>
    <cellStyle name="40% - Accent6 2 2 4 3 8" xfId="23042"/>
    <cellStyle name="40% - Accent6 2 2 4 4" xfId="2205"/>
    <cellStyle name="40% - Accent6 2 2 4 4 2" xfId="6800"/>
    <cellStyle name="40% - Accent6 2 2 4 4 2 2" xfId="15473"/>
    <cellStyle name="40% - Accent6 2 2 4 4 2 2 2" xfId="37413"/>
    <cellStyle name="40% - Accent6 2 2 4 4 2 3" xfId="21256"/>
    <cellStyle name="40% - Accent6 2 2 4 4 2 3 2" xfId="43195"/>
    <cellStyle name="40% - Accent6 2 2 4 4 2 4" xfId="28740"/>
    <cellStyle name="40% - Accent6 2 2 4 4 3" xfId="9691"/>
    <cellStyle name="40% - Accent6 2 2 4 4 3 2" xfId="31631"/>
    <cellStyle name="40% - Accent6 2 2 4 4 4" xfId="3908"/>
    <cellStyle name="40% - Accent6 2 2 4 4 4 2" xfId="25849"/>
    <cellStyle name="40% - Accent6 2 2 4 4 5" xfId="12582"/>
    <cellStyle name="40% - Accent6 2 2 4 4 5 2" xfId="34522"/>
    <cellStyle name="40% - Accent6 2 2 4 4 6" xfId="18365"/>
    <cellStyle name="40% - Accent6 2 2 4 4 6 2" xfId="40304"/>
    <cellStyle name="40% - Accent6 2 2 4 4 7" xfId="24147"/>
    <cellStyle name="40% - Accent6 2 2 4 5" xfId="1588"/>
    <cellStyle name="40% - Accent6 2 2 4 5 2" xfId="9074"/>
    <cellStyle name="40% - Accent6 2 2 4 5 2 2" xfId="14856"/>
    <cellStyle name="40% - Accent6 2 2 4 5 2 2 2" xfId="36796"/>
    <cellStyle name="40% - Accent6 2 2 4 5 2 3" xfId="20639"/>
    <cellStyle name="40% - Accent6 2 2 4 5 2 3 2" xfId="42578"/>
    <cellStyle name="40% - Accent6 2 2 4 5 2 4" xfId="31014"/>
    <cellStyle name="40% - Accent6 2 2 4 5 3" xfId="6183"/>
    <cellStyle name="40% - Accent6 2 2 4 5 3 2" xfId="28123"/>
    <cellStyle name="40% - Accent6 2 2 4 5 4" xfId="11965"/>
    <cellStyle name="40% - Accent6 2 2 4 5 4 2" xfId="33905"/>
    <cellStyle name="40% - Accent6 2 2 4 5 5" xfId="17748"/>
    <cellStyle name="40% - Accent6 2 2 4 5 5 2" xfId="39687"/>
    <cellStyle name="40% - Accent6 2 2 4 5 6" xfId="23530"/>
    <cellStyle name="40% - Accent6 2 2 4 6" xfId="5097"/>
    <cellStyle name="40% - Accent6 2 2 4 6 2" xfId="13771"/>
    <cellStyle name="40% - Accent6 2 2 4 6 2 2" xfId="35711"/>
    <cellStyle name="40% - Accent6 2 2 4 6 3" xfId="19554"/>
    <cellStyle name="40% - Accent6 2 2 4 6 3 2" xfId="41493"/>
    <cellStyle name="40% - Accent6 2 2 4 6 4" xfId="27038"/>
    <cellStyle name="40% - Accent6 2 2 4 7" xfId="7989"/>
    <cellStyle name="40% - Accent6 2 2 4 7 2" xfId="29929"/>
    <cellStyle name="40% - Accent6 2 2 4 8" xfId="3291"/>
    <cellStyle name="40% - Accent6 2 2 4 8 2" xfId="25232"/>
    <cellStyle name="40% - Accent6 2 2 4 9" xfId="10880"/>
    <cellStyle name="40% - Accent6 2 2 4 9 2" xfId="32820"/>
    <cellStyle name="40% - Accent6 2 2 5" xfId="470"/>
    <cellStyle name="40% - Accent6 2 2 5 10" xfId="16665"/>
    <cellStyle name="40% - Accent6 2 2 5 10 2" xfId="38604"/>
    <cellStyle name="40% - Accent6 2 2 5 11" xfId="22447"/>
    <cellStyle name="40% - Accent6 2 2 5 2" xfId="471"/>
    <cellStyle name="40% - Accent6 2 2 5 2 2" xfId="2208"/>
    <cellStyle name="40% - Accent6 2 2 5 2 2 2" xfId="9694"/>
    <cellStyle name="40% - Accent6 2 2 5 2 2 2 2" xfId="15476"/>
    <cellStyle name="40% - Accent6 2 2 5 2 2 2 2 2" xfId="37416"/>
    <cellStyle name="40% - Accent6 2 2 5 2 2 2 3" xfId="21259"/>
    <cellStyle name="40% - Accent6 2 2 5 2 2 2 3 2" xfId="43198"/>
    <cellStyle name="40% - Accent6 2 2 5 2 2 2 4" xfId="31634"/>
    <cellStyle name="40% - Accent6 2 2 5 2 2 3" xfId="6803"/>
    <cellStyle name="40% - Accent6 2 2 5 2 2 3 2" xfId="28743"/>
    <cellStyle name="40% - Accent6 2 2 5 2 2 4" xfId="12585"/>
    <cellStyle name="40% - Accent6 2 2 5 2 2 4 2" xfId="34525"/>
    <cellStyle name="40% - Accent6 2 2 5 2 2 5" xfId="18368"/>
    <cellStyle name="40% - Accent6 2 2 5 2 2 5 2" xfId="40307"/>
    <cellStyle name="40% - Accent6 2 2 5 2 2 6" xfId="24150"/>
    <cellStyle name="40% - Accent6 2 2 5 2 3" xfId="5100"/>
    <cellStyle name="40% - Accent6 2 2 5 2 3 2" xfId="13774"/>
    <cellStyle name="40% - Accent6 2 2 5 2 3 2 2" xfId="35714"/>
    <cellStyle name="40% - Accent6 2 2 5 2 3 3" xfId="19557"/>
    <cellStyle name="40% - Accent6 2 2 5 2 3 3 2" xfId="41496"/>
    <cellStyle name="40% - Accent6 2 2 5 2 3 4" xfId="27041"/>
    <cellStyle name="40% - Accent6 2 2 5 2 4" xfId="7992"/>
    <cellStyle name="40% - Accent6 2 2 5 2 4 2" xfId="29932"/>
    <cellStyle name="40% - Accent6 2 2 5 2 5" xfId="3911"/>
    <cellStyle name="40% - Accent6 2 2 5 2 5 2" xfId="25852"/>
    <cellStyle name="40% - Accent6 2 2 5 2 6" xfId="10883"/>
    <cellStyle name="40% - Accent6 2 2 5 2 6 2" xfId="32823"/>
    <cellStyle name="40% - Accent6 2 2 5 2 7" xfId="16666"/>
    <cellStyle name="40% - Accent6 2 2 5 2 7 2" xfId="38605"/>
    <cellStyle name="40% - Accent6 2 2 5 2 8" xfId="22448"/>
    <cellStyle name="40% - Accent6 2 2 5 3" xfId="1099"/>
    <cellStyle name="40% - Accent6 2 2 5 3 2" xfId="2803"/>
    <cellStyle name="40% - Accent6 2 2 5 3 2 2" xfId="10289"/>
    <cellStyle name="40% - Accent6 2 2 5 3 2 2 2" xfId="16071"/>
    <cellStyle name="40% - Accent6 2 2 5 3 2 2 2 2" xfId="38011"/>
    <cellStyle name="40% - Accent6 2 2 5 3 2 2 3" xfId="21854"/>
    <cellStyle name="40% - Accent6 2 2 5 3 2 2 3 2" xfId="43793"/>
    <cellStyle name="40% - Accent6 2 2 5 3 2 2 4" xfId="32229"/>
    <cellStyle name="40% - Accent6 2 2 5 3 2 3" xfId="7398"/>
    <cellStyle name="40% - Accent6 2 2 5 3 2 3 2" xfId="29338"/>
    <cellStyle name="40% - Accent6 2 2 5 3 2 4" xfId="13180"/>
    <cellStyle name="40% - Accent6 2 2 5 3 2 4 2" xfId="35120"/>
    <cellStyle name="40% - Accent6 2 2 5 3 2 5" xfId="18963"/>
    <cellStyle name="40% - Accent6 2 2 5 3 2 5 2" xfId="40902"/>
    <cellStyle name="40% - Accent6 2 2 5 3 2 6" xfId="24745"/>
    <cellStyle name="40% - Accent6 2 2 5 3 3" xfId="5695"/>
    <cellStyle name="40% - Accent6 2 2 5 3 3 2" xfId="14369"/>
    <cellStyle name="40% - Accent6 2 2 5 3 3 2 2" xfId="36309"/>
    <cellStyle name="40% - Accent6 2 2 5 3 3 3" xfId="20152"/>
    <cellStyle name="40% - Accent6 2 2 5 3 3 3 2" xfId="42091"/>
    <cellStyle name="40% - Accent6 2 2 5 3 3 4" xfId="27636"/>
    <cellStyle name="40% - Accent6 2 2 5 3 4" xfId="8587"/>
    <cellStyle name="40% - Accent6 2 2 5 3 4 2" xfId="30527"/>
    <cellStyle name="40% - Accent6 2 2 5 3 5" xfId="4506"/>
    <cellStyle name="40% - Accent6 2 2 5 3 5 2" xfId="26447"/>
    <cellStyle name="40% - Accent6 2 2 5 3 6" xfId="11478"/>
    <cellStyle name="40% - Accent6 2 2 5 3 6 2" xfId="33418"/>
    <cellStyle name="40% - Accent6 2 2 5 3 7" xfId="17261"/>
    <cellStyle name="40% - Accent6 2 2 5 3 7 2" xfId="39200"/>
    <cellStyle name="40% - Accent6 2 2 5 3 8" xfId="23043"/>
    <cellStyle name="40% - Accent6 2 2 5 4" xfId="2207"/>
    <cellStyle name="40% - Accent6 2 2 5 4 2" xfId="6802"/>
    <cellStyle name="40% - Accent6 2 2 5 4 2 2" xfId="15475"/>
    <cellStyle name="40% - Accent6 2 2 5 4 2 2 2" xfId="37415"/>
    <cellStyle name="40% - Accent6 2 2 5 4 2 3" xfId="21258"/>
    <cellStyle name="40% - Accent6 2 2 5 4 2 3 2" xfId="43197"/>
    <cellStyle name="40% - Accent6 2 2 5 4 2 4" xfId="28742"/>
    <cellStyle name="40% - Accent6 2 2 5 4 3" xfId="9693"/>
    <cellStyle name="40% - Accent6 2 2 5 4 3 2" xfId="31633"/>
    <cellStyle name="40% - Accent6 2 2 5 4 4" xfId="3910"/>
    <cellStyle name="40% - Accent6 2 2 5 4 4 2" xfId="25851"/>
    <cellStyle name="40% - Accent6 2 2 5 4 5" xfId="12584"/>
    <cellStyle name="40% - Accent6 2 2 5 4 5 2" xfId="34524"/>
    <cellStyle name="40% - Accent6 2 2 5 4 6" xfId="18367"/>
    <cellStyle name="40% - Accent6 2 2 5 4 6 2" xfId="40306"/>
    <cellStyle name="40% - Accent6 2 2 5 4 7" xfId="24149"/>
    <cellStyle name="40% - Accent6 2 2 5 5" xfId="1589"/>
    <cellStyle name="40% - Accent6 2 2 5 5 2" xfId="9075"/>
    <cellStyle name="40% - Accent6 2 2 5 5 2 2" xfId="14857"/>
    <cellStyle name="40% - Accent6 2 2 5 5 2 2 2" xfId="36797"/>
    <cellStyle name="40% - Accent6 2 2 5 5 2 3" xfId="20640"/>
    <cellStyle name="40% - Accent6 2 2 5 5 2 3 2" xfId="42579"/>
    <cellStyle name="40% - Accent6 2 2 5 5 2 4" xfId="31015"/>
    <cellStyle name="40% - Accent6 2 2 5 5 3" xfId="6184"/>
    <cellStyle name="40% - Accent6 2 2 5 5 3 2" xfId="28124"/>
    <cellStyle name="40% - Accent6 2 2 5 5 4" xfId="11966"/>
    <cellStyle name="40% - Accent6 2 2 5 5 4 2" xfId="33906"/>
    <cellStyle name="40% - Accent6 2 2 5 5 5" xfId="17749"/>
    <cellStyle name="40% - Accent6 2 2 5 5 5 2" xfId="39688"/>
    <cellStyle name="40% - Accent6 2 2 5 5 6" xfId="23531"/>
    <cellStyle name="40% - Accent6 2 2 5 6" xfId="5099"/>
    <cellStyle name="40% - Accent6 2 2 5 6 2" xfId="13773"/>
    <cellStyle name="40% - Accent6 2 2 5 6 2 2" xfId="35713"/>
    <cellStyle name="40% - Accent6 2 2 5 6 3" xfId="19556"/>
    <cellStyle name="40% - Accent6 2 2 5 6 3 2" xfId="41495"/>
    <cellStyle name="40% - Accent6 2 2 5 6 4" xfId="27040"/>
    <cellStyle name="40% - Accent6 2 2 5 7" xfId="7991"/>
    <cellStyle name="40% - Accent6 2 2 5 7 2" xfId="29931"/>
    <cellStyle name="40% - Accent6 2 2 5 8" xfId="3292"/>
    <cellStyle name="40% - Accent6 2 2 5 8 2" xfId="25233"/>
    <cellStyle name="40% - Accent6 2 2 5 9" xfId="10882"/>
    <cellStyle name="40% - Accent6 2 2 5 9 2" xfId="32822"/>
    <cellStyle name="40% - Accent6 2 2 6" xfId="472"/>
    <cellStyle name="40% - Accent6 2 2 6 2" xfId="2209"/>
    <cellStyle name="40% - Accent6 2 2 6 2 2" xfId="6804"/>
    <cellStyle name="40% - Accent6 2 2 6 2 2 2" xfId="15477"/>
    <cellStyle name="40% - Accent6 2 2 6 2 2 2 2" xfId="37417"/>
    <cellStyle name="40% - Accent6 2 2 6 2 2 3" xfId="21260"/>
    <cellStyle name="40% - Accent6 2 2 6 2 2 3 2" xfId="43199"/>
    <cellStyle name="40% - Accent6 2 2 6 2 2 4" xfId="28744"/>
    <cellStyle name="40% - Accent6 2 2 6 2 3" xfId="9695"/>
    <cellStyle name="40% - Accent6 2 2 6 2 3 2" xfId="31635"/>
    <cellStyle name="40% - Accent6 2 2 6 2 4" xfId="3912"/>
    <cellStyle name="40% - Accent6 2 2 6 2 4 2" xfId="25853"/>
    <cellStyle name="40% - Accent6 2 2 6 2 5" xfId="12586"/>
    <cellStyle name="40% - Accent6 2 2 6 2 5 2" xfId="34526"/>
    <cellStyle name="40% - Accent6 2 2 6 2 6" xfId="18369"/>
    <cellStyle name="40% - Accent6 2 2 6 2 6 2" xfId="40308"/>
    <cellStyle name="40% - Accent6 2 2 6 2 7" xfId="24151"/>
    <cellStyle name="40% - Accent6 2 2 6 3" xfId="1580"/>
    <cellStyle name="40% - Accent6 2 2 6 3 2" xfId="9066"/>
    <cellStyle name="40% - Accent6 2 2 6 3 2 2" xfId="14848"/>
    <cellStyle name="40% - Accent6 2 2 6 3 2 2 2" xfId="36788"/>
    <cellStyle name="40% - Accent6 2 2 6 3 2 3" xfId="20631"/>
    <cellStyle name="40% - Accent6 2 2 6 3 2 3 2" xfId="42570"/>
    <cellStyle name="40% - Accent6 2 2 6 3 2 4" xfId="31006"/>
    <cellStyle name="40% - Accent6 2 2 6 3 3" xfId="6175"/>
    <cellStyle name="40% - Accent6 2 2 6 3 3 2" xfId="28115"/>
    <cellStyle name="40% - Accent6 2 2 6 3 4" xfId="11957"/>
    <cellStyle name="40% - Accent6 2 2 6 3 4 2" xfId="33897"/>
    <cellStyle name="40% - Accent6 2 2 6 3 5" xfId="17740"/>
    <cellStyle name="40% - Accent6 2 2 6 3 5 2" xfId="39679"/>
    <cellStyle name="40% - Accent6 2 2 6 3 6" xfId="23522"/>
    <cellStyle name="40% - Accent6 2 2 6 4" xfId="5101"/>
    <cellStyle name="40% - Accent6 2 2 6 4 2" xfId="13775"/>
    <cellStyle name="40% - Accent6 2 2 6 4 2 2" xfId="35715"/>
    <cellStyle name="40% - Accent6 2 2 6 4 3" xfId="19558"/>
    <cellStyle name="40% - Accent6 2 2 6 4 3 2" xfId="41497"/>
    <cellStyle name="40% - Accent6 2 2 6 4 4" xfId="27042"/>
    <cellStyle name="40% - Accent6 2 2 6 5" xfId="7993"/>
    <cellStyle name="40% - Accent6 2 2 6 5 2" xfId="29933"/>
    <cellStyle name="40% - Accent6 2 2 6 6" xfId="3283"/>
    <cellStyle name="40% - Accent6 2 2 6 6 2" xfId="25224"/>
    <cellStyle name="40% - Accent6 2 2 6 7" xfId="10884"/>
    <cellStyle name="40% - Accent6 2 2 6 7 2" xfId="32824"/>
    <cellStyle name="40% - Accent6 2 2 6 8" xfId="16667"/>
    <cellStyle name="40% - Accent6 2 2 6 8 2" xfId="38606"/>
    <cellStyle name="40% - Accent6 2 2 6 9" xfId="22449"/>
    <cellStyle name="40% - Accent6 2 2 7" xfId="872"/>
    <cellStyle name="40% - Accent6 2 2 7 2" xfId="2578"/>
    <cellStyle name="40% - Accent6 2 2 7 2 2" xfId="10064"/>
    <cellStyle name="40% - Accent6 2 2 7 2 2 2" xfId="15846"/>
    <cellStyle name="40% - Accent6 2 2 7 2 2 2 2" xfId="37786"/>
    <cellStyle name="40% - Accent6 2 2 7 2 2 3" xfId="21629"/>
    <cellStyle name="40% - Accent6 2 2 7 2 2 3 2" xfId="43568"/>
    <cellStyle name="40% - Accent6 2 2 7 2 2 4" xfId="32004"/>
    <cellStyle name="40% - Accent6 2 2 7 2 3" xfId="7173"/>
    <cellStyle name="40% - Accent6 2 2 7 2 3 2" xfId="29113"/>
    <cellStyle name="40% - Accent6 2 2 7 2 4" xfId="12955"/>
    <cellStyle name="40% - Accent6 2 2 7 2 4 2" xfId="34895"/>
    <cellStyle name="40% - Accent6 2 2 7 2 5" xfId="18738"/>
    <cellStyle name="40% - Accent6 2 2 7 2 5 2" xfId="40677"/>
    <cellStyle name="40% - Accent6 2 2 7 2 6" xfId="24520"/>
    <cellStyle name="40% - Accent6 2 2 7 3" xfId="5470"/>
    <cellStyle name="40% - Accent6 2 2 7 3 2" xfId="14144"/>
    <cellStyle name="40% - Accent6 2 2 7 3 2 2" xfId="36084"/>
    <cellStyle name="40% - Accent6 2 2 7 3 3" xfId="19927"/>
    <cellStyle name="40% - Accent6 2 2 7 3 3 2" xfId="41866"/>
    <cellStyle name="40% - Accent6 2 2 7 3 4" xfId="27411"/>
    <cellStyle name="40% - Accent6 2 2 7 4" xfId="8362"/>
    <cellStyle name="40% - Accent6 2 2 7 4 2" xfId="30302"/>
    <cellStyle name="40% - Accent6 2 2 7 5" xfId="4281"/>
    <cellStyle name="40% - Accent6 2 2 7 5 2" xfId="26222"/>
    <cellStyle name="40% - Accent6 2 2 7 6" xfId="11253"/>
    <cellStyle name="40% - Accent6 2 2 7 6 2" xfId="33193"/>
    <cellStyle name="40% - Accent6 2 2 7 7" xfId="17036"/>
    <cellStyle name="40% - Accent6 2 2 7 7 2" xfId="38975"/>
    <cellStyle name="40% - Accent6 2 2 7 8" xfId="22818"/>
    <cellStyle name="40% - Accent6 2 2 8" xfId="2190"/>
    <cellStyle name="40% - Accent6 2 2 8 2" xfId="6785"/>
    <cellStyle name="40% - Accent6 2 2 8 2 2" xfId="15458"/>
    <cellStyle name="40% - Accent6 2 2 8 2 2 2" xfId="37398"/>
    <cellStyle name="40% - Accent6 2 2 8 2 3" xfId="21241"/>
    <cellStyle name="40% - Accent6 2 2 8 2 3 2" xfId="43180"/>
    <cellStyle name="40% - Accent6 2 2 8 2 4" xfId="28725"/>
    <cellStyle name="40% - Accent6 2 2 8 3" xfId="9676"/>
    <cellStyle name="40% - Accent6 2 2 8 3 2" xfId="31616"/>
    <cellStyle name="40% - Accent6 2 2 8 4" xfId="3893"/>
    <cellStyle name="40% - Accent6 2 2 8 4 2" xfId="25834"/>
    <cellStyle name="40% - Accent6 2 2 8 5" xfId="12567"/>
    <cellStyle name="40% - Accent6 2 2 8 5 2" xfId="34507"/>
    <cellStyle name="40% - Accent6 2 2 8 6" xfId="18350"/>
    <cellStyle name="40% - Accent6 2 2 8 6 2" xfId="40289"/>
    <cellStyle name="40% - Accent6 2 2 8 7" xfId="24132"/>
    <cellStyle name="40% - Accent6 2 2 9" xfId="1326"/>
    <cellStyle name="40% - Accent6 2 2 9 2" xfId="8812"/>
    <cellStyle name="40% - Accent6 2 2 9 2 2" xfId="14594"/>
    <cellStyle name="40% - Accent6 2 2 9 2 2 2" xfId="36534"/>
    <cellStyle name="40% - Accent6 2 2 9 2 3" xfId="20377"/>
    <cellStyle name="40% - Accent6 2 2 9 2 3 2" xfId="42316"/>
    <cellStyle name="40% - Accent6 2 2 9 2 4" xfId="30752"/>
    <cellStyle name="40% - Accent6 2 2 9 3" xfId="5921"/>
    <cellStyle name="40% - Accent6 2 2 9 3 2" xfId="27861"/>
    <cellStyle name="40% - Accent6 2 2 9 4" xfId="11703"/>
    <cellStyle name="40% - Accent6 2 2 9 4 2" xfId="33643"/>
    <cellStyle name="40% - Accent6 2 2 9 5" xfId="17486"/>
    <cellStyle name="40% - Accent6 2 2 9 5 2" xfId="39425"/>
    <cellStyle name="40% - Accent6 2 2 9 6" xfId="23268"/>
    <cellStyle name="40% - Accent6 2 3" xfId="473"/>
    <cellStyle name="40% - Accent6 2 3 10" xfId="7994"/>
    <cellStyle name="40% - Accent6 2 3 10 2" xfId="29934"/>
    <cellStyle name="40% - Accent6 2 3 11" xfId="3031"/>
    <cellStyle name="40% - Accent6 2 3 11 2" xfId="24972"/>
    <cellStyle name="40% - Accent6 2 3 12" xfId="10885"/>
    <cellStyle name="40% - Accent6 2 3 12 2" xfId="32825"/>
    <cellStyle name="40% - Accent6 2 3 13" xfId="16668"/>
    <cellStyle name="40% - Accent6 2 3 13 2" xfId="38607"/>
    <cellStyle name="40% - Accent6 2 3 14" xfId="22450"/>
    <cellStyle name="40% - Accent6 2 3 2" xfId="474"/>
    <cellStyle name="40% - Accent6 2 3 2 10" xfId="10886"/>
    <cellStyle name="40% - Accent6 2 3 2 10 2" xfId="32826"/>
    <cellStyle name="40% - Accent6 2 3 2 11" xfId="16669"/>
    <cellStyle name="40% - Accent6 2 3 2 11 2" xfId="38608"/>
    <cellStyle name="40% - Accent6 2 3 2 12" xfId="22451"/>
    <cellStyle name="40% - Accent6 2 3 2 2" xfId="475"/>
    <cellStyle name="40% - Accent6 2 3 2 2 10" xfId="16670"/>
    <cellStyle name="40% - Accent6 2 3 2 2 10 2" xfId="38609"/>
    <cellStyle name="40% - Accent6 2 3 2 2 11" xfId="22452"/>
    <cellStyle name="40% - Accent6 2 3 2 2 2" xfId="476"/>
    <cellStyle name="40% - Accent6 2 3 2 2 2 2" xfId="2213"/>
    <cellStyle name="40% - Accent6 2 3 2 2 2 2 2" xfId="9699"/>
    <cellStyle name="40% - Accent6 2 3 2 2 2 2 2 2" xfId="15481"/>
    <cellStyle name="40% - Accent6 2 3 2 2 2 2 2 2 2" xfId="37421"/>
    <cellStyle name="40% - Accent6 2 3 2 2 2 2 2 3" xfId="21264"/>
    <cellStyle name="40% - Accent6 2 3 2 2 2 2 2 3 2" xfId="43203"/>
    <cellStyle name="40% - Accent6 2 3 2 2 2 2 2 4" xfId="31639"/>
    <cellStyle name="40% - Accent6 2 3 2 2 2 2 3" xfId="6808"/>
    <cellStyle name="40% - Accent6 2 3 2 2 2 2 3 2" xfId="28748"/>
    <cellStyle name="40% - Accent6 2 3 2 2 2 2 4" xfId="12590"/>
    <cellStyle name="40% - Accent6 2 3 2 2 2 2 4 2" xfId="34530"/>
    <cellStyle name="40% - Accent6 2 3 2 2 2 2 5" xfId="18373"/>
    <cellStyle name="40% - Accent6 2 3 2 2 2 2 5 2" xfId="40312"/>
    <cellStyle name="40% - Accent6 2 3 2 2 2 2 6" xfId="24155"/>
    <cellStyle name="40% - Accent6 2 3 2 2 2 3" xfId="5105"/>
    <cellStyle name="40% - Accent6 2 3 2 2 2 3 2" xfId="13779"/>
    <cellStyle name="40% - Accent6 2 3 2 2 2 3 2 2" xfId="35719"/>
    <cellStyle name="40% - Accent6 2 3 2 2 2 3 3" xfId="19562"/>
    <cellStyle name="40% - Accent6 2 3 2 2 2 3 3 2" xfId="41501"/>
    <cellStyle name="40% - Accent6 2 3 2 2 2 3 4" xfId="27046"/>
    <cellStyle name="40% - Accent6 2 3 2 2 2 4" xfId="7997"/>
    <cellStyle name="40% - Accent6 2 3 2 2 2 4 2" xfId="29937"/>
    <cellStyle name="40% - Accent6 2 3 2 2 2 5" xfId="3916"/>
    <cellStyle name="40% - Accent6 2 3 2 2 2 5 2" xfId="25857"/>
    <cellStyle name="40% - Accent6 2 3 2 2 2 6" xfId="10888"/>
    <cellStyle name="40% - Accent6 2 3 2 2 2 6 2" xfId="32828"/>
    <cellStyle name="40% - Accent6 2 3 2 2 2 7" xfId="16671"/>
    <cellStyle name="40% - Accent6 2 3 2 2 2 7 2" xfId="38610"/>
    <cellStyle name="40% - Accent6 2 3 2 2 2 8" xfId="22453"/>
    <cellStyle name="40% - Accent6 2 3 2 2 3" xfId="1101"/>
    <cellStyle name="40% - Accent6 2 3 2 2 3 2" xfId="2805"/>
    <cellStyle name="40% - Accent6 2 3 2 2 3 2 2" xfId="10291"/>
    <cellStyle name="40% - Accent6 2 3 2 2 3 2 2 2" xfId="16073"/>
    <cellStyle name="40% - Accent6 2 3 2 2 3 2 2 2 2" xfId="38013"/>
    <cellStyle name="40% - Accent6 2 3 2 2 3 2 2 3" xfId="21856"/>
    <cellStyle name="40% - Accent6 2 3 2 2 3 2 2 3 2" xfId="43795"/>
    <cellStyle name="40% - Accent6 2 3 2 2 3 2 2 4" xfId="32231"/>
    <cellStyle name="40% - Accent6 2 3 2 2 3 2 3" xfId="7400"/>
    <cellStyle name="40% - Accent6 2 3 2 2 3 2 3 2" xfId="29340"/>
    <cellStyle name="40% - Accent6 2 3 2 2 3 2 4" xfId="13182"/>
    <cellStyle name="40% - Accent6 2 3 2 2 3 2 4 2" xfId="35122"/>
    <cellStyle name="40% - Accent6 2 3 2 2 3 2 5" xfId="18965"/>
    <cellStyle name="40% - Accent6 2 3 2 2 3 2 5 2" xfId="40904"/>
    <cellStyle name="40% - Accent6 2 3 2 2 3 2 6" xfId="24747"/>
    <cellStyle name="40% - Accent6 2 3 2 2 3 3" xfId="5697"/>
    <cellStyle name="40% - Accent6 2 3 2 2 3 3 2" xfId="14371"/>
    <cellStyle name="40% - Accent6 2 3 2 2 3 3 2 2" xfId="36311"/>
    <cellStyle name="40% - Accent6 2 3 2 2 3 3 3" xfId="20154"/>
    <cellStyle name="40% - Accent6 2 3 2 2 3 3 3 2" xfId="42093"/>
    <cellStyle name="40% - Accent6 2 3 2 2 3 3 4" xfId="27638"/>
    <cellStyle name="40% - Accent6 2 3 2 2 3 4" xfId="8589"/>
    <cellStyle name="40% - Accent6 2 3 2 2 3 4 2" xfId="30529"/>
    <cellStyle name="40% - Accent6 2 3 2 2 3 5" xfId="4508"/>
    <cellStyle name="40% - Accent6 2 3 2 2 3 5 2" xfId="26449"/>
    <cellStyle name="40% - Accent6 2 3 2 2 3 6" xfId="11480"/>
    <cellStyle name="40% - Accent6 2 3 2 2 3 6 2" xfId="33420"/>
    <cellStyle name="40% - Accent6 2 3 2 2 3 7" xfId="17263"/>
    <cellStyle name="40% - Accent6 2 3 2 2 3 7 2" xfId="39202"/>
    <cellStyle name="40% - Accent6 2 3 2 2 3 8" xfId="23045"/>
    <cellStyle name="40% - Accent6 2 3 2 2 4" xfId="2212"/>
    <cellStyle name="40% - Accent6 2 3 2 2 4 2" xfId="6807"/>
    <cellStyle name="40% - Accent6 2 3 2 2 4 2 2" xfId="15480"/>
    <cellStyle name="40% - Accent6 2 3 2 2 4 2 2 2" xfId="37420"/>
    <cellStyle name="40% - Accent6 2 3 2 2 4 2 3" xfId="21263"/>
    <cellStyle name="40% - Accent6 2 3 2 2 4 2 3 2" xfId="43202"/>
    <cellStyle name="40% - Accent6 2 3 2 2 4 2 4" xfId="28747"/>
    <cellStyle name="40% - Accent6 2 3 2 2 4 3" xfId="9698"/>
    <cellStyle name="40% - Accent6 2 3 2 2 4 3 2" xfId="31638"/>
    <cellStyle name="40% - Accent6 2 3 2 2 4 4" xfId="3915"/>
    <cellStyle name="40% - Accent6 2 3 2 2 4 4 2" xfId="25856"/>
    <cellStyle name="40% - Accent6 2 3 2 2 4 5" xfId="12589"/>
    <cellStyle name="40% - Accent6 2 3 2 2 4 5 2" xfId="34529"/>
    <cellStyle name="40% - Accent6 2 3 2 2 4 6" xfId="18372"/>
    <cellStyle name="40% - Accent6 2 3 2 2 4 6 2" xfId="40311"/>
    <cellStyle name="40% - Accent6 2 3 2 2 4 7" xfId="24154"/>
    <cellStyle name="40% - Accent6 2 3 2 2 5" xfId="1592"/>
    <cellStyle name="40% - Accent6 2 3 2 2 5 2" xfId="9078"/>
    <cellStyle name="40% - Accent6 2 3 2 2 5 2 2" xfId="14860"/>
    <cellStyle name="40% - Accent6 2 3 2 2 5 2 2 2" xfId="36800"/>
    <cellStyle name="40% - Accent6 2 3 2 2 5 2 3" xfId="20643"/>
    <cellStyle name="40% - Accent6 2 3 2 2 5 2 3 2" xfId="42582"/>
    <cellStyle name="40% - Accent6 2 3 2 2 5 2 4" xfId="31018"/>
    <cellStyle name="40% - Accent6 2 3 2 2 5 3" xfId="6187"/>
    <cellStyle name="40% - Accent6 2 3 2 2 5 3 2" xfId="28127"/>
    <cellStyle name="40% - Accent6 2 3 2 2 5 4" xfId="11969"/>
    <cellStyle name="40% - Accent6 2 3 2 2 5 4 2" xfId="33909"/>
    <cellStyle name="40% - Accent6 2 3 2 2 5 5" xfId="17752"/>
    <cellStyle name="40% - Accent6 2 3 2 2 5 5 2" xfId="39691"/>
    <cellStyle name="40% - Accent6 2 3 2 2 5 6" xfId="23534"/>
    <cellStyle name="40% - Accent6 2 3 2 2 6" xfId="5104"/>
    <cellStyle name="40% - Accent6 2 3 2 2 6 2" xfId="13778"/>
    <cellStyle name="40% - Accent6 2 3 2 2 6 2 2" xfId="35718"/>
    <cellStyle name="40% - Accent6 2 3 2 2 6 3" xfId="19561"/>
    <cellStyle name="40% - Accent6 2 3 2 2 6 3 2" xfId="41500"/>
    <cellStyle name="40% - Accent6 2 3 2 2 6 4" xfId="27045"/>
    <cellStyle name="40% - Accent6 2 3 2 2 7" xfId="7996"/>
    <cellStyle name="40% - Accent6 2 3 2 2 7 2" xfId="29936"/>
    <cellStyle name="40% - Accent6 2 3 2 2 8" xfId="3295"/>
    <cellStyle name="40% - Accent6 2 3 2 2 8 2" xfId="25236"/>
    <cellStyle name="40% - Accent6 2 3 2 2 9" xfId="10887"/>
    <cellStyle name="40% - Accent6 2 3 2 2 9 2" xfId="32827"/>
    <cellStyle name="40% - Accent6 2 3 2 3" xfId="477"/>
    <cellStyle name="40% - Accent6 2 3 2 3 2" xfId="2214"/>
    <cellStyle name="40% - Accent6 2 3 2 3 2 2" xfId="9700"/>
    <cellStyle name="40% - Accent6 2 3 2 3 2 2 2" xfId="15482"/>
    <cellStyle name="40% - Accent6 2 3 2 3 2 2 2 2" xfId="37422"/>
    <cellStyle name="40% - Accent6 2 3 2 3 2 2 3" xfId="21265"/>
    <cellStyle name="40% - Accent6 2 3 2 3 2 2 3 2" xfId="43204"/>
    <cellStyle name="40% - Accent6 2 3 2 3 2 2 4" xfId="31640"/>
    <cellStyle name="40% - Accent6 2 3 2 3 2 3" xfId="6809"/>
    <cellStyle name="40% - Accent6 2 3 2 3 2 3 2" xfId="28749"/>
    <cellStyle name="40% - Accent6 2 3 2 3 2 4" xfId="12591"/>
    <cellStyle name="40% - Accent6 2 3 2 3 2 4 2" xfId="34531"/>
    <cellStyle name="40% - Accent6 2 3 2 3 2 5" xfId="18374"/>
    <cellStyle name="40% - Accent6 2 3 2 3 2 5 2" xfId="40313"/>
    <cellStyle name="40% - Accent6 2 3 2 3 2 6" xfId="24156"/>
    <cellStyle name="40% - Accent6 2 3 2 3 3" xfId="5106"/>
    <cellStyle name="40% - Accent6 2 3 2 3 3 2" xfId="13780"/>
    <cellStyle name="40% - Accent6 2 3 2 3 3 2 2" xfId="35720"/>
    <cellStyle name="40% - Accent6 2 3 2 3 3 3" xfId="19563"/>
    <cellStyle name="40% - Accent6 2 3 2 3 3 3 2" xfId="41502"/>
    <cellStyle name="40% - Accent6 2 3 2 3 3 4" xfId="27047"/>
    <cellStyle name="40% - Accent6 2 3 2 3 4" xfId="7998"/>
    <cellStyle name="40% - Accent6 2 3 2 3 4 2" xfId="29938"/>
    <cellStyle name="40% - Accent6 2 3 2 3 5" xfId="3917"/>
    <cellStyle name="40% - Accent6 2 3 2 3 5 2" xfId="25858"/>
    <cellStyle name="40% - Accent6 2 3 2 3 6" xfId="10889"/>
    <cellStyle name="40% - Accent6 2 3 2 3 6 2" xfId="32829"/>
    <cellStyle name="40% - Accent6 2 3 2 3 7" xfId="16672"/>
    <cellStyle name="40% - Accent6 2 3 2 3 7 2" xfId="38611"/>
    <cellStyle name="40% - Accent6 2 3 2 3 8" xfId="22454"/>
    <cellStyle name="40% - Accent6 2 3 2 4" xfId="1100"/>
    <cellStyle name="40% - Accent6 2 3 2 4 2" xfId="2804"/>
    <cellStyle name="40% - Accent6 2 3 2 4 2 2" xfId="10290"/>
    <cellStyle name="40% - Accent6 2 3 2 4 2 2 2" xfId="16072"/>
    <cellStyle name="40% - Accent6 2 3 2 4 2 2 2 2" xfId="38012"/>
    <cellStyle name="40% - Accent6 2 3 2 4 2 2 3" xfId="21855"/>
    <cellStyle name="40% - Accent6 2 3 2 4 2 2 3 2" xfId="43794"/>
    <cellStyle name="40% - Accent6 2 3 2 4 2 2 4" xfId="32230"/>
    <cellStyle name="40% - Accent6 2 3 2 4 2 3" xfId="7399"/>
    <cellStyle name="40% - Accent6 2 3 2 4 2 3 2" xfId="29339"/>
    <cellStyle name="40% - Accent6 2 3 2 4 2 4" xfId="13181"/>
    <cellStyle name="40% - Accent6 2 3 2 4 2 4 2" xfId="35121"/>
    <cellStyle name="40% - Accent6 2 3 2 4 2 5" xfId="18964"/>
    <cellStyle name="40% - Accent6 2 3 2 4 2 5 2" xfId="40903"/>
    <cellStyle name="40% - Accent6 2 3 2 4 2 6" xfId="24746"/>
    <cellStyle name="40% - Accent6 2 3 2 4 3" xfId="5696"/>
    <cellStyle name="40% - Accent6 2 3 2 4 3 2" xfId="14370"/>
    <cellStyle name="40% - Accent6 2 3 2 4 3 2 2" xfId="36310"/>
    <cellStyle name="40% - Accent6 2 3 2 4 3 3" xfId="20153"/>
    <cellStyle name="40% - Accent6 2 3 2 4 3 3 2" xfId="42092"/>
    <cellStyle name="40% - Accent6 2 3 2 4 3 4" xfId="27637"/>
    <cellStyle name="40% - Accent6 2 3 2 4 4" xfId="8588"/>
    <cellStyle name="40% - Accent6 2 3 2 4 4 2" xfId="30528"/>
    <cellStyle name="40% - Accent6 2 3 2 4 5" xfId="4507"/>
    <cellStyle name="40% - Accent6 2 3 2 4 5 2" xfId="26448"/>
    <cellStyle name="40% - Accent6 2 3 2 4 6" xfId="11479"/>
    <cellStyle name="40% - Accent6 2 3 2 4 6 2" xfId="33419"/>
    <cellStyle name="40% - Accent6 2 3 2 4 7" xfId="17262"/>
    <cellStyle name="40% - Accent6 2 3 2 4 7 2" xfId="39201"/>
    <cellStyle name="40% - Accent6 2 3 2 4 8" xfId="23044"/>
    <cellStyle name="40% - Accent6 2 3 2 5" xfId="2211"/>
    <cellStyle name="40% - Accent6 2 3 2 5 2" xfId="6806"/>
    <cellStyle name="40% - Accent6 2 3 2 5 2 2" xfId="15479"/>
    <cellStyle name="40% - Accent6 2 3 2 5 2 2 2" xfId="37419"/>
    <cellStyle name="40% - Accent6 2 3 2 5 2 3" xfId="21262"/>
    <cellStyle name="40% - Accent6 2 3 2 5 2 3 2" xfId="43201"/>
    <cellStyle name="40% - Accent6 2 3 2 5 2 4" xfId="28746"/>
    <cellStyle name="40% - Accent6 2 3 2 5 3" xfId="9697"/>
    <cellStyle name="40% - Accent6 2 3 2 5 3 2" xfId="31637"/>
    <cellStyle name="40% - Accent6 2 3 2 5 4" xfId="3914"/>
    <cellStyle name="40% - Accent6 2 3 2 5 4 2" xfId="25855"/>
    <cellStyle name="40% - Accent6 2 3 2 5 5" xfId="12588"/>
    <cellStyle name="40% - Accent6 2 3 2 5 5 2" xfId="34528"/>
    <cellStyle name="40% - Accent6 2 3 2 5 6" xfId="18371"/>
    <cellStyle name="40% - Accent6 2 3 2 5 6 2" xfId="40310"/>
    <cellStyle name="40% - Accent6 2 3 2 5 7" xfId="24153"/>
    <cellStyle name="40% - Accent6 2 3 2 6" xfId="1591"/>
    <cellStyle name="40% - Accent6 2 3 2 6 2" xfId="9077"/>
    <cellStyle name="40% - Accent6 2 3 2 6 2 2" xfId="14859"/>
    <cellStyle name="40% - Accent6 2 3 2 6 2 2 2" xfId="36799"/>
    <cellStyle name="40% - Accent6 2 3 2 6 2 3" xfId="20642"/>
    <cellStyle name="40% - Accent6 2 3 2 6 2 3 2" xfId="42581"/>
    <cellStyle name="40% - Accent6 2 3 2 6 2 4" xfId="31017"/>
    <cellStyle name="40% - Accent6 2 3 2 6 3" xfId="6186"/>
    <cellStyle name="40% - Accent6 2 3 2 6 3 2" xfId="28126"/>
    <cellStyle name="40% - Accent6 2 3 2 6 4" xfId="11968"/>
    <cellStyle name="40% - Accent6 2 3 2 6 4 2" xfId="33908"/>
    <cellStyle name="40% - Accent6 2 3 2 6 5" xfId="17751"/>
    <cellStyle name="40% - Accent6 2 3 2 6 5 2" xfId="39690"/>
    <cellStyle name="40% - Accent6 2 3 2 6 6" xfId="23533"/>
    <cellStyle name="40% - Accent6 2 3 2 7" xfId="5103"/>
    <cellStyle name="40% - Accent6 2 3 2 7 2" xfId="13777"/>
    <cellStyle name="40% - Accent6 2 3 2 7 2 2" xfId="35717"/>
    <cellStyle name="40% - Accent6 2 3 2 7 3" xfId="19560"/>
    <cellStyle name="40% - Accent6 2 3 2 7 3 2" xfId="41499"/>
    <cellStyle name="40% - Accent6 2 3 2 7 4" xfId="27044"/>
    <cellStyle name="40% - Accent6 2 3 2 8" xfId="7995"/>
    <cellStyle name="40% - Accent6 2 3 2 8 2" xfId="29935"/>
    <cellStyle name="40% - Accent6 2 3 2 9" xfId="3294"/>
    <cellStyle name="40% - Accent6 2 3 2 9 2" xfId="25235"/>
    <cellStyle name="40% - Accent6 2 3 3" xfId="478"/>
    <cellStyle name="40% - Accent6 2 3 3 10" xfId="16673"/>
    <cellStyle name="40% - Accent6 2 3 3 10 2" xfId="38612"/>
    <cellStyle name="40% - Accent6 2 3 3 11" xfId="22455"/>
    <cellStyle name="40% - Accent6 2 3 3 2" xfId="479"/>
    <cellStyle name="40% - Accent6 2 3 3 2 2" xfId="2216"/>
    <cellStyle name="40% - Accent6 2 3 3 2 2 2" xfId="9702"/>
    <cellStyle name="40% - Accent6 2 3 3 2 2 2 2" xfId="15484"/>
    <cellStyle name="40% - Accent6 2 3 3 2 2 2 2 2" xfId="37424"/>
    <cellStyle name="40% - Accent6 2 3 3 2 2 2 3" xfId="21267"/>
    <cellStyle name="40% - Accent6 2 3 3 2 2 2 3 2" xfId="43206"/>
    <cellStyle name="40% - Accent6 2 3 3 2 2 2 4" xfId="31642"/>
    <cellStyle name="40% - Accent6 2 3 3 2 2 3" xfId="6811"/>
    <cellStyle name="40% - Accent6 2 3 3 2 2 3 2" xfId="28751"/>
    <cellStyle name="40% - Accent6 2 3 3 2 2 4" xfId="12593"/>
    <cellStyle name="40% - Accent6 2 3 3 2 2 4 2" xfId="34533"/>
    <cellStyle name="40% - Accent6 2 3 3 2 2 5" xfId="18376"/>
    <cellStyle name="40% - Accent6 2 3 3 2 2 5 2" xfId="40315"/>
    <cellStyle name="40% - Accent6 2 3 3 2 2 6" xfId="24158"/>
    <cellStyle name="40% - Accent6 2 3 3 2 3" xfId="5108"/>
    <cellStyle name="40% - Accent6 2 3 3 2 3 2" xfId="13782"/>
    <cellStyle name="40% - Accent6 2 3 3 2 3 2 2" xfId="35722"/>
    <cellStyle name="40% - Accent6 2 3 3 2 3 3" xfId="19565"/>
    <cellStyle name="40% - Accent6 2 3 3 2 3 3 2" xfId="41504"/>
    <cellStyle name="40% - Accent6 2 3 3 2 3 4" xfId="27049"/>
    <cellStyle name="40% - Accent6 2 3 3 2 4" xfId="8000"/>
    <cellStyle name="40% - Accent6 2 3 3 2 4 2" xfId="29940"/>
    <cellStyle name="40% - Accent6 2 3 3 2 5" xfId="3919"/>
    <cellStyle name="40% - Accent6 2 3 3 2 5 2" xfId="25860"/>
    <cellStyle name="40% - Accent6 2 3 3 2 6" xfId="10891"/>
    <cellStyle name="40% - Accent6 2 3 3 2 6 2" xfId="32831"/>
    <cellStyle name="40% - Accent6 2 3 3 2 7" xfId="16674"/>
    <cellStyle name="40% - Accent6 2 3 3 2 7 2" xfId="38613"/>
    <cellStyle name="40% - Accent6 2 3 3 2 8" xfId="22456"/>
    <cellStyle name="40% - Accent6 2 3 3 3" xfId="1102"/>
    <cellStyle name="40% - Accent6 2 3 3 3 2" xfId="2806"/>
    <cellStyle name="40% - Accent6 2 3 3 3 2 2" xfId="10292"/>
    <cellStyle name="40% - Accent6 2 3 3 3 2 2 2" xfId="16074"/>
    <cellStyle name="40% - Accent6 2 3 3 3 2 2 2 2" xfId="38014"/>
    <cellStyle name="40% - Accent6 2 3 3 3 2 2 3" xfId="21857"/>
    <cellStyle name="40% - Accent6 2 3 3 3 2 2 3 2" xfId="43796"/>
    <cellStyle name="40% - Accent6 2 3 3 3 2 2 4" xfId="32232"/>
    <cellStyle name="40% - Accent6 2 3 3 3 2 3" xfId="7401"/>
    <cellStyle name="40% - Accent6 2 3 3 3 2 3 2" xfId="29341"/>
    <cellStyle name="40% - Accent6 2 3 3 3 2 4" xfId="13183"/>
    <cellStyle name="40% - Accent6 2 3 3 3 2 4 2" xfId="35123"/>
    <cellStyle name="40% - Accent6 2 3 3 3 2 5" xfId="18966"/>
    <cellStyle name="40% - Accent6 2 3 3 3 2 5 2" xfId="40905"/>
    <cellStyle name="40% - Accent6 2 3 3 3 2 6" xfId="24748"/>
    <cellStyle name="40% - Accent6 2 3 3 3 3" xfId="5698"/>
    <cellStyle name="40% - Accent6 2 3 3 3 3 2" xfId="14372"/>
    <cellStyle name="40% - Accent6 2 3 3 3 3 2 2" xfId="36312"/>
    <cellStyle name="40% - Accent6 2 3 3 3 3 3" xfId="20155"/>
    <cellStyle name="40% - Accent6 2 3 3 3 3 3 2" xfId="42094"/>
    <cellStyle name="40% - Accent6 2 3 3 3 3 4" xfId="27639"/>
    <cellStyle name="40% - Accent6 2 3 3 3 4" xfId="8590"/>
    <cellStyle name="40% - Accent6 2 3 3 3 4 2" xfId="30530"/>
    <cellStyle name="40% - Accent6 2 3 3 3 5" xfId="4509"/>
    <cellStyle name="40% - Accent6 2 3 3 3 5 2" xfId="26450"/>
    <cellStyle name="40% - Accent6 2 3 3 3 6" xfId="11481"/>
    <cellStyle name="40% - Accent6 2 3 3 3 6 2" xfId="33421"/>
    <cellStyle name="40% - Accent6 2 3 3 3 7" xfId="17264"/>
    <cellStyle name="40% - Accent6 2 3 3 3 7 2" xfId="39203"/>
    <cellStyle name="40% - Accent6 2 3 3 3 8" xfId="23046"/>
    <cellStyle name="40% - Accent6 2 3 3 4" xfId="2215"/>
    <cellStyle name="40% - Accent6 2 3 3 4 2" xfId="6810"/>
    <cellStyle name="40% - Accent6 2 3 3 4 2 2" xfId="15483"/>
    <cellStyle name="40% - Accent6 2 3 3 4 2 2 2" xfId="37423"/>
    <cellStyle name="40% - Accent6 2 3 3 4 2 3" xfId="21266"/>
    <cellStyle name="40% - Accent6 2 3 3 4 2 3 2" xfId="43205"/>
    <cellStyle name="40% - Accent6 2 3 3 4 2 4" xfId="28750"/>
    <cellStyle name="40% - Accent6 2 3 3 4 3" xfId="9701"/>
    <cellStyle name="40% - Accent6 2 3 3 4 3 2" xfId="31641"/>
    <cellStyle name="40% - Accent6 2 3 3 4 4" xfId="3918"/>
    <cellStyle name="40% - Accent6 2 3 3 4 4 2" xfId="25859"/>
    <cellStyle name="40% - Accent6 2 3 3 4 5" xfId="12592"/>
    <cellStyle name="40% - Accent6 2 3 3 4 5 2" xfId="34532"/>
    <cellStyle name="40% - Accent6 2 3 3 4 6" xfId="18375"/>
    <cellStyle name="40% - Accent6 2 3 3 4 6 2" xfId="40314"/>
    <cellStyle name="40% - Accent6 2 3 3 4 7" xfId="24157"/>
    <cellStyle name="40% - Accent6 2 3 3 5" xfId="1593"/>
    <cellStyle name="40% - Accent6 2 3 3 5 2" xfId="9079"/>
    <cellStyle name="40% - Accent6 2 3 3 5 2 2" xfId="14861"/>
    <cellStyle name="40% - Accent6 2 3 3 5 2 2 2" xfId="36801"/>
    <cellStyle name="40% - Accent6 2 3 3 5 2 3" xfId="20644"/>
    <cellStyle name="40% - Accent6 2 3 3 5 2 3 2" xfId="42583"/>
    <cellStyle name="40% - Accent6 2 3 3 5 2 4" xfId="31019"/>
    <cellStyle name="40% - Accent6 2 3 3 5 3" xfId="6188"/>
    <cellStyle name="40% - Accent6 2 3 3 5 3 2" xfId="28128"/>
    <cellStyle name="40% - Accent6 2 3 3 5 4" xfId="11970"/>
    <cellStyle name="40% - Accent6 2 3 3 5 4 2" xfId="33910"/>
    <cellStyle name="40% - Accent6 2 3 3 5 5" xfId="17753"/>
    <cellStyle name="40% - Accent6 2 3 3 5 5 2" xfId="39692"/>
    <cellStyle name="40% - Accent6 2 3 3 5 6" xfId="23535"/>
    <cellStyle name="40% - Accent6 2 3 3 6" xfId="5107"/>
    <cellStyle name="40% - Accent6 2 3 3 6 2" xfId="13781"/>
    <cellStyle name="40% - Accent6 2 3 3 6 2 2" xfId="35721"/>
    <cellStyle name="40% - Accent6 2 3 3 6 3" xfId="19564"/>
    <cellStyle name="40% - Accent6 2 3 3 6 3 2" xfId="41503"/>
    <cellStyle name="40% - Accent6 2 3 3 6 4" xfId="27048"/>
    <cellStyle name="40% - Accent6 2 3 3 7" xfId="7999"/>
    <cellStyle name="40% - Accent6 2 3 3 7 2" xfId="29939"/>
    <cellStyle name="40% - Accent6 2 3 3 8" xfId="3296"/>
    <cellStyle name="40% - Accent6 2 3 3 8 2" xfId="25237"/>
    <cellStyle name="40% - Accent6 2 3 3 9" xfId="10890"/>
    <cellStyle name="40% - Accent6 2 3 3 9 2" xfId="32830"/>
    <cellStyle name="40% - Accent6 2 3 4" xfId="480"/>
    <cellStyle name="40% - Accent6 2 3 4 10" xfId="16675"/>
    <cellStyle name="40% - Accent6 2 3 4 10 2" xfId="38614"/>
    <cellStyle name="40% - Accent6 2 3 4 11" xfId="22457"/>
    <cellStyle name="40% - Accent6 2 3 4 2" xfId="481"/>
    <cellStyle name="40% - Accent6 2 3 4 2 2" xfId="2218"/>
    <cellStyle name="40% - Accent6 2 3 4 2 2 2" xfId="9704"/>
    <cellStyle name="40% - Accent6 2 3 4 2 2 2 2" xfId="15486"/>
    <cellStyle name="40% - Accent6 2 3 4 2 2 2 2 2" xfId="37426"/>
    <cellStyle name="40% - Accent6 2 3 4 2 2 2 3" xfId="21269"/>
    <cellStyle name="40% - Accent6 2 3 4 2 2 2 3 2" xfId="43208"/>
    <cellStyle name="40% - Accent6 2 3 4 2 2 2 4" xfId="31644"/>
    <cellStyle name="40% - Accent6 2 3 4 2 2 3" xfId="6813"/>
    <cellStyle name="40% - Accent6 2 3 4 2 2 3 2" xfId="28753"/>
    <cellStyle name="40% - Accent6 2 3 4 2 2 4" xfId="12595"/>
    <cellStyle name="40% - Accent6 2 3 4 2 2 4 2" xfId="34535"/>
    <cellStyle name="40% - Accent6 2 3 4 2 2 5" xfId="18378"/>
    <cellStyle name="40% - Accent6 2 3 4 2 2 5 2" xfId="40317"/>
    <cellStyle name="40% - Accent6 2 3 4 2 2 6" xfId="24160"/>
    <cellStyle name="40% - Accent6 2 3 4 2 3" xfId="5110"/>
    <cellStyle name="40% - Accent6 2 3 4 2 3 2" xfId="13784"/>
    <cellStyle name="40% - Accent6 2 3 4 2 3 2 2" xfId="35724"/>
    <cellStyle name="40% - Accent6 2 3 4 2 3 3" xfId="19567"/>
    <cellStyle name="40% - Accent6 2 3 4 2 3 3 2" xfId="41506"/>
    <cellStyle name="40% - Accent6 2 3 4 2 3 4" xfId="27051"/>
    <cellStyle name="40% - Accent6 2 3 4 2 4" xfId="8002"/>
    <cellStyle name="40% - Accent6 2 3 4 2 4 2" xfId="29942"/>
    <cellStyle name="40% - Accent6 2 3 4 2 5" xfId="3921"/>
    <cellStyle name="40% - Accent6 2 3 4 2 5 2" xfId="25862"/>
    <cellStyle name="40% - Accent6 2 3 4 2 6" xfId="10893"/>
    <cellStyle name="40% - Accent6 2 3 4 2 6 2" xfId="32833"/>
    <cellStyle name="40% - Accent6 2 3 4 2 7" xfId="16676"/>
    <cellStyle name="40% - Accent6 2 3 4 2 7 2" xfId="38615"/>
    <cellStyle name="40% - Accent6 2 3 4 2 8" xfId="22458"/>
    <cellStyle name="40% - Accent6 2 3 4 3" xfId="1103"/>
    <cellStyle name="40% - Accent6 2 3 4 3 2" xfId="2807"/>
    <cellStyle name="40% - Accent6 2 3 4 3 2 2" xfId="10293"/>
    <cellStyle name="40% - Accent6 2 3 4 3 2 2 2" xfId="16075"/>
    <cellStyle name="40% - Accent6 2 3 4 3 2 2 2 2" xfId="38015"/>
    <cellStyle name="40% - Accent6 2 3 4 3 2 2 3" xfId="21858"/>
    <cellStyle name="40% - Accent6 2 3 4 3 2 2 3 2" xfId="43797"/>
    <cellStyle name="40% - Accent6 2 3 4 3 2 2 4" xfId="32233"/>
    <cellStyle name="40% - Accent6 2 3 4 3 2 3" xfId="7402"/>
    <cellStyle name="40% - Accent6 2 3 4 3 2 3 2" xfId="29342"/>
    <cellStyle name="40% - Accent6 2 3 4 3 2 4" xfId="13184"/>
    <cellStyle name="40% - Accent6 2 3 4 3 2 4 2" xfId="35124"/>
    <cellStyle name="40% - Accent6 2 3 4 3 2 5" xfId="18967"/>
    <cellStyle name="40% - Accent6 2 3 4 3 2 5 2" xfId="40906"/>
    <cellStyle name="40% - Accent6 2 3 4 3 2 6" xfId="24749"/>
    <cellStyle name="40% - Accent6 2 3 4 3 3" xfId="5699"/>
    <cellStyle name="40% - Accent6 2 3 4 3 3 2" xfId="14373"/>
    <cellStyle name="40% - Accent6 2 3 4 3 3 2 2" xfId="36313"/>
    <cellStyle name="40% - Accent6 2 3 4 3 3 3" xfId="20156"/>
    <cellStyle name="40% - Accent6 2 3 4 3 3 3 2" xfId="42095"/>
    <cellStyle name="40% - Accent6 2 3 4 3 3 4" xfId="27640"/>
    <cellStyle name="40% - Accent6 2 3 4 3 4" xfId="8591"/>
    <cellStyle name="40% - Accent6 2 3 4 3 4 2" xfId="30531"/>
    <cellStyle name="40% - Accent6 2 3 4 3 5" xfId="4510"/>
    <cellStyle name="40% - Accent6 2 3 4 3 5 2" xfId="26451"/>
    <cellStyle name="40% - Accent6 2 3 4 3 6" xfId="11482"/>
    <cellStyle name="40% - Accent6 2 3 4 3 6 2" xfId="33422"/>
    <cellStyle name="40% - Accent6 2 3 4 3 7" xfId="17265"/>
    <cellStyle name="40% - Accent6 2 3 4 3 7 2" xfId="39204"/>
    <cellStyle name="40% - Accent6 2 3 4 3 8" xfId="23047"/>
    <cellStyle name="40% - Accent6 2 3 4 4" xfId="2217"/>
    <cellStyle name="40% - Accent6 2 3 4 4 2" xfId="6812"/>
    <cellStyle name="40% - Accent6 2 3 4 4 2 2" xfId="15485"/>
    <cellStyle name="40% - Accent6 2 3 4 4 2 2 2" xfId="37425"/>
    <cellStyle name="40% - Accent6 2 3 4 4 2 3" xfId="21268"/>
    <cellStyle name="40% - Accent6 2 3 4 4 2 3 2" xfId="43207"/>
    <cellStyle name="40% - Accent6 2 3 4 4 2 4" xfId="28752"/>
    <cellStyle name="40% - Accent6 2 3 4 4 3" xfId="9703"/>
    <cellStyle name="40% - Accent6 2 3 4 4 3 2" xfId="31643"/>
    <cellStyle name="40% - Accent6 2 3 4 4 4" xfId="3920"/>
    <cellStyle name="40% - Accent6 2 3 4 4 4 2" xfId="25861"/>
    <cellStyle name="40% - Accent6 2 3 4 4 5" xfId="12594"/>
    <cellStyle name="40% - Accent6 2 3 4 4 5 2" xfId="34534"/>
    <cellStyle name="40% - Accent6 2 3 4 4 6" xfId="18377"/>
    <cellStyle name="40% - Accent6 2 3 4 4 6 2" xfId="40316"/>
    <cellStyle name="40% - Accent6 2 3 4 4 7" xfId="24159"/>
    <cellStyle name="40% - Accent6 2 3 4 5" xfId="1594"/>
    <cellStyle name="40% - Accent6 2 3 4 5 2" xfId="9080"/>
    <cellStyle name="40% - Accent6 2 3 4 5 2 2" xfId="14862"/>
    <cellStyle name="40% - Accent6 2 3 4 5 2 2 2" xfId="36802"/>
    <cellStyle name="40% - Accent6 2 3 4 5 2 3" xfId="20645"/>
    <cellStyle name="40% - Accent6 2 3 4 5 2 3 2" xfId="42584"/>
    <cellStyle name="40% - Accent6 2 3 4 5 2 4" xfId="31020"/>
    <cellStyle name="40% - Accent6 2 3 4 5 3" xfId="6189"/>
    <cellStyle name="40% - Accent6 2 3 4 5 3 2" xfId="28129"/>
    <cellStyle name="40% - Accent6 2 3 4 5 4" xfId="11971"/>
    <cellStyle name="40% - Accent6 2 3 4 5 4 2" xfId="33911"/>
    <cellStyle name="40% - Accent6 2 3 4 5 5" xfId="17754"/>
    <cellStyle name="40% - Accent6 2 3 4 5 5 2" xfId="39693"/>
    <cellStyle name="40% - Accent6 2 3 4 5 6" xfId="23536"/>
    <cellStyle name="40% - Accent6 2 3 4 6" xfId="5109"/>
    <cellStyle name="40% - Accent6 2 3 4 6 2" xfId="13783"/>
    <cellStyle name="40% - Accent6 2 3 4 6 2 2" xfId="35723"/>
    <cellStyle name="40% - Accent6 2 3 4 6 3" xfId="19566"/>
    <cellStyle name="40% - Accent6 2 3 4 6 3 2" xfId="41505"/>
    <cellStyle name="40% - Accent6 2 3 4 6 4" xfId="27050"/>
    <cellStyle name="40% - Accent6 2 3 4 7" xfId="8001"/>
    <cellStyle name="40% - Accent6 2 3 4 7 2" xfId="29941"/>
    <cellStyle name="40% - Accent6 2 3 4 8" xfId="3297"/>
    <cellStyle name="40% - Accent6 2 3 4 8 2" xfId="25238"/>
    <cellStyle name="40% - Accent6 2 3 4 9" xfId="10892"/>
    <cellStyle name="40% - Accent6 2 3 4 9 2" xfId="32832"/>
    <cellStyle name="40% - Accent6 2 3 5" xfId="482"/>
    <cellStyle name="40% - Accent6 2 3 5 2" xfId="2219"/>
    <cellStyle name="40% - Accent6 2 3 5 2 2" xfId="6814"/>
    <cellStyle name="40% - Accent6 2 3 5 2 2 2" xfId="15487"/>
    <cellStyle name="40% - Accent6 2 3 5 2 2 2 2" xfId="37427"/>
    <cellStyle name="40% - Accent6 2 3 5 2 2 3" xfId="21270"/>
    <cellStyle name="40% - Accent6 2 3 5 2 2 3 2" xfId="43209"/>
    <cellStyle name="40% - Accent6 2 3 5 2 2 4" xfId="28754"/>
    <cellStyle name="40% - Accent6 2 3 5 2 3" xfId="9705"/>
    <cellStyle name="40% - Accent6 2 3 5 2 3 2" xfId="31645"/>
    <cellStyle name="40% - Accent6 2 3 5 2 4" xfId="3922"/>
    <cellStyle name="40% - Accent6 2 3 5 2 4 2" xfId="25863"/>
    <cellStyle name="40% - Accent6 2 3 5 2 5" xfId="12596"/>
    <cellStyle name="40% - Accent6 2 3 5 2 5 2" xfId="34536"/>
    <cellStyle name="40% - Accent6 2 3 5 2 6" xfId="18379"/>
    <cellStyle name="40% - Accent6 2 3 5 2 6 2" xfId="40318"/>
    <cellStyle name="40% - Accent6 2 3 5 2 7" xfId="24161"/>
    <cellStyle name="40% - Accent6 2 3 5 3" xfId="1590"/>
    <cellStyle name="40% - Accent6 2 3 5 3 2" xfId="9076"/>
    <cellStyle name="40% - Accent6 2 3 5 3 2 2" xfId="14858"/>
    <cellStyle name="40% - Accent6 2 3 5 3 2 2 2" xfId="36798"/>
    <cellStyle name="40% - Accent6 2 3 5 3 2 3" xfId="20641"/>
    <cellStyle name="40% - Accent6 2 3 5 3 2 3 2" xfId="42580"/>
    <cellStyle name="40% - Accent6 2 3 5 3 2 4" xfId="31016"/>
    <cellStyle name="40% - Accent6 2 3 5 3 3" xfId="6185"/>
    <cellStyle name="40% - Accent6 2 3 5 3 3 2" xfId="28125"/>
    <cellStyle name="40% - Accent6 2 3 5 3 4" xfId="11967"/>
    <cellStyle name="40% - Accent6 2 3 5 3 4 2" xfId="33907"/>
    <cellStyle name="40% - Accent6 2 3 5 3 5" xfId="17750"/>
    <cellStyle name="40% - Accent6 2 3 5 3 5 2" xfId="39689"/>
    <cellStyle name="40% - Accent6 2 3 5 3 6" xfId="23532"/>
    <cellStyle name="40% - Accent6 2 3 5 4" xfId="5111"/>
    <cellStyle name="40% - Accent6 2 3 5 4 2" xfId="13785"/>
    <cellStyle name="40% - Accent6 2 3 5 4 2 2" xfId="35725"/>
    <cellStyle name="40% - Accent6 2 3 5 4 3" xfId="19568"/>
    <cellStyle name="40% - Accent6 2 3 5 4 3 2" xfId="41507"/>
    <cellStyle name="40% - Accent6 2 3 5 4 4" xfId="27052"/>
    <cellStyle name="40% - Accent6 2 3 5 5" xfId="8003"/>
    <cellStyle name="40% - Accent6 2 3 5 5 2" xfId="29943"/>
    <cellStyle name="40% - Accent6 2 3 5 6" xfId="3293"/>
    <cellStyle name="40% - Accent6 2 3 5 6 2" xfId="25234"/>
    <cellStyle name="40% - Accent6 2 3 5 7" xfId="10894"/>
    <cellStyle name="40% - Accent6 2 3 5 7 2" xfId="32834"/>
    <cellStyle name="40% - Accent6 2 3 5 8" xfId="16677"/>
    <cellStyle name="40% - Accent6 2 3 5 8 2" xfId="38616"/>
    <cellStyle name="40% - Accent6 2 3 5 9" xfId="22459"/>
    <cellStyle name="40% - Accent6 2 3 6" xfId="891"/>
    <cellStyle name="40% - Accent6 2 3 6 2" xfId="2597"/>
    <cellStyle name="40% - Accent6 2 3 6 2 2" xfId="10083"/>
    <cellStyle name="40% - Accent6 2 3 6 2 2 2" xfId="15865"/>
    <cellStyle name="40% - Accent6 2 3 6 2 2 2 2" xfId="37805"/>
    <cellStyle name="40% - Accent6 2 3 6 2 2 3" xfId="21648"/>
    <cellStyle name="40% - Accent6 2 3 6 2 2 3 2" xfId="43587"/>
    <cellStyle name="40% - Accent6 2 3 6 2 2 4" xfId="32023"/>
    <cellStyle name="40% - Accent6 2 3 6 2 3" xfId="7192"/>
    <cellStyle name="40% - Accent6 2 3 6 2 3 2" xfId="29132"/>
    <cellStyle name="40% - Accent6 2 3 6 2 4" xfId="12974"/>
    <cellStyle name="40% - Accent6 2 3 6 2 4 2" xfId="34914"/>
    <cellStyle name="40% - Accent6 2 3 6 2 5" xfId="18757"/>
    <cellStyle name="40% - Accent6 2 3 6 2 5 2" xfId="40696"/>
    <cellStyle name="40% - Accent6 2 3 6 2 6" xfId="24539"/>
    <cellStyle name="40% - Accent6 2 3 6 3" xfId="5489"/>
    <cellStyle name="40% - Accent6 2 3 6 3 2" xfId="14163"/>
    <cellStyle name="40% - Accent6 2 3 6 3 2 2" xfId="36103"/>
    <cellStyle name="40% - Accent6 2 3 6 3 3" xfId="19946"/>
    <cellStyle name="40% - Accent6 2 3 6 3 3 2" xfId="41885"/>
    <cellStyle name="40% - Accent6 2 3 6 3 4" xfId="27430"/>
    <cellStyle name="40% - Accent6 2 3 6 4" xfId="8381"/>
    <cellStyle name="40% - Accent6 2 3 6 4 2" xfId="30321"/>
    <cellStyle name="40% - Accent6 2 3 6 5" xfId="4300"/>
    <cellStyle name="40% - Accent6 2 3 6 5 2" xfId="26241"/>
    <cellStyle name="40% - Accent6 2 3 6 6" xfId="11272"/>
    <cellStyle name="40% - Accent6 2 3 6 6 2" xfId="33212"/>
    <cellStyle name="40% - Accent6 2 3 6 7" xfId="17055"/>
    <cellStyle name="40% - Accent6 2 3 6 7 2" xfId="38994"/>
    <cellStyle name="40% - Accent6 2 3 6 8" xfId="22837"/>
    <cellStyle name="40% - Accent6 2 3 7" xfId="2210"/>
    <cellStyle name="40% - Accent6 2 3 7 2" xfId="6805"/>
    <cellStyle name="40% - Accent6 2 3 7 2 2" xfId="15478"/>
    <cellStyle name="40% - Accent6 2 3 7 2 2 2" xfId="37418"/>
    <cellStyle name="40% - Accent6 2 3 7 2 3" xfId="21261"/>
    <cellStyle name="40% - Accent6 2 3 7 2 3 2" xfId="43200"/>
    <cellStyle name="40% - Accent6 2 3 7 2 4" xfId="28745"/>
    <cellStyle name="40% - Accent6 2 3 7 3" xfId="9696"/>
    <cellStyle name="40% - Accent6 2 3 7 3 2" xfId="31636"/>
    <cellStyle name="40% - Accent6 2 3 7 4" xfId="3913"/>
    <cellStyle name="40% - Accent6 2 3 7 4 2" xfId="25854"/>
    <cellStyle name="40% - Accent6 2 3 7 5" xfId="12587"/>
    <cellStyle name="40% - Accent6 2 3 7 5 2" xfId="34527"/>
    <cellStyle name="40% - Accent6 2 3 7 6" xfId="18370"/>
    <cellStyle name="40% - Accent6 2 3 7 6 2" xfId="40309"/>
    <cellStyle name="40% - Accent6 2 3 7 7" xfId="24152"/>
    <cellStyle name="40% - Accent6 2 3 8" xfId="1328"/>
    <cellStyle name="40% - Accent6 2 3 8 2" xfId="8814"/>
    <cellStyle name="40% - Accent6 2 3 8 2 2" xfId="14596"/>
    <cellStyle name="40% - Accent6 2 3 8 2 2 2" xfId="36536"/>
    <cellStyle name="40% - Accent6 2 3 8 2 3" xfId="20379"/>
    <cellStyle name="40% - Accent6 2 3 8 2 3 2" xfId="42318"/>
    <cellStyle name="40% - Accent6 2 3 8 2 4" xfId="30754"/>
    <cellStyle name="40% - Accent6 2 3 8 3" xfId="5923"/>
    <cellStyle name="40% - Accent6 2 3 8 3 2" xfId="27863"/>
    <cellStyle name="40% - Accent6 2 3 8 4" xfId="11705"/>
    <cellStyle name="40% - Accent6 2 3 8 4 2" xfId="33645"/>
    <cellStyle name="40% - Accent6 2 3 8 5" xfId="17488"/>
    <cellStyle name="40% - Accent6 2 3 8 5 2" xfId="39427"/>
    <cellStyle name="40% - Accent6 2 3 8 6" xfId="23270"/>
    <cellStyle name="40% - Accent6 2 3 9" xfId="5102"/>
    <cellStyle name="40% - Accent6 2 3 9 2" xfId="13776"/>
    <cellStyle name="40% - Accent6 2 3 9 2 2" xfId="35716"/>
    <cellStyle name="40% - Accent6 2 3 9 3" xfId="19559"/>
    <cellStyle name="40% - Accent6 2 3 9 3 2" xfId="41498"/>
    <cellStyle name="40% - Accent6 2 3 9 4" xfId="27043"/>
    <cellStyle name="40% - Accent6 2 4" xfId="483"/>
    <cellStyle name="40% - Accent6 2 4 10" xfId="10895"/>
    <cellStyle name="40% - Accent6 2 4 10 2" xfId="32835"/>
    <cellStyle name="40% - Accent6 2 4 11" xfId="16678"/>
    <cellStyle name="40% - Accent6 2 4 11 2" xfId="38617"/>
    <cellStyle name="40% - Accent6 2 4 12" xfId="22460"/>
    <cellStyle name="40% - Accent6 2 4 2" xfId="484"/>
    <cellStyle name="40% - Accent6 2 4 2 10" xfId="16679"/>
    <cellStyle name="40% - Accent6 2 4 2 10 2" xfId="38618"/>
    <cellStyle name="40% - Accent6 2 4 2 11" xfId="22461"/>
    <cellStyle name="40% - Accent6 2 4 2 2" xfId="485"/>
    <cellStyle name="40% - Accent6 2 4 2 2 2" xfId="2222"/>
    <cellStyle name="40% - Accent6 2 4 2 2 2 2" xfId="9708"/>
    <cellStyle name="40% - Accent6 2 4 2 2 2 2 2" xfId="15490"/>
    <cellStyle name="40% - Accent6 2 4 2 2 2 2 2 2" xfId="37430"/>
    <cellStyle name="40% - Accent6 2 4 2 2 2 2 3" xfId="21273"/>
    <cellStyle name="40% - Accent6 2 4 2 2 2 2 3 2" xfId="43212"/>
    <cellStyle name="40% - Accent6 2 4 2 2 2 2 4" xfId="31648"/>
    <cellStyle name="40% - Accent6 2 4 2 2 2 3" xfId="6817"/>
    <cellStyle name="40% - Accent6 2 4 2 2 2 3 2" xfId="28757"/>
    <cellStyle name="40% - Accent6 2 4 2 2 2 4" xfId="12599"/>
    <cellStyle name="40% - Accent6 2 4 2 2 2 4 2" xfId="34539"/>
    <cellStyle name="40% - Accent6 2 4 2 2 2 5" xfId="18382"/>
    <cellStyle name="40% - Accent6 2 4 2 2 2 5 2" xfId="40321"/>
    <cellStyle name="40% - Accent6 2 4 2 2 2 6" xfId="24164"/>
    <cellStyle name="40% - Accent6 2 4 2 2 3" xfId="5114"/>
    <cellStyle name="40% - Accent6 2 4 2 2 3 2" xfId="13788"/>
    <cellStyle name="40% - Accent6 2 4 2 2 3 2 2" xfId="35728"/>
    <cellStyle name="40% - Accent6 2 4 2 2 3 3" xfId="19571"/>
    <cellStyle name="40% - Accent6 2 4 2 2 3 3 2" xfId="41510"/>
    <cellStyle name="40% - Accent6 2 4 2 2 3 4" xfId="27055"/>
    <cellStyle name="40% - Accent6 2 4 2 2 4" xfId="8006"/>
    <cellStyle name="40% - Accent6 2 4 2 2 4 2" xfId="29946"/>
    <cellStyle name="40% - Accent6 2 4 2 2 5" xfId="3925"/>
    <cellStyle name="40% - Accent6 2 4 2 2 5 2" xfId="25866"/>
    <cellStyle name="40% - Accent6 2 4 2 2 6" xfId="10897"/>
    <cellStyle name="40% - Accent6 2 4 2 2 6 2" xfId="32837"/>
    <cellStyle name="40% - Accent6 2 4 2 2 7" xfId="16680"/>
    <cellStyle name="40% - Accent6 2 4 2 2 7 2" xfId="38619"/>
    <cellStyle name="40% - Accent6 2 4 2 2 8" xfId="22462"/>
    <cellStyle name="40% - Accent6 2 4 2 3" xfId="1105"/>
    <cellStyle name="40% - Accent6 2 4 2 3 2" xfId="2809"/>
    <cellStyle name="40% - Accent6 2 4 2 3 2 2" xfId="10295"/>
    <cellStyle name="40% - Accent6 2 4 2 3 2 2 2" xfId="16077"/>
    <cellStyle name="40% - Accent6 2 4 2 3 2 2 2 2" xfId="38017"/>
    <cellStyle name="40% - Accent6 2 4 2 3 2 2 3" xfId="21860"/>
    <cellStyle name="40% - Accent6 2 4 2 3 2 2 3 2" xfId="43799"/>
    <cellStyle name="40% - Accent6 2 4 2 3 2 2 4" xfId="32235"/>
    <cellStyle name="40% - Accent6 2 4 2 3 2 3" xfId="7404"/>
    <cellStyle name="40% - Accent6 2 4 2 3 2 3 2" xfId="29344"/>
    <cellStyle name="40% - Accent6 2 4 2 3 2 4" xfId="13186"/>
    <cellStyle name="40% - Accent6 2 4 2 3 2 4 2" xfId="35126"/>
    <cellStyle name="40% - Accent6 2 4 2 3 2 5" xfId="18969"/>
    <cellStyle name="40% - Accent6 2 4 2 3 2 5 2" xfId="40908"/>
    <cellStyle name="40% - Accent6 2 4 2 3 2 6" xfId="24751"/>
    <cellStyle name="40% - Accent6 2 4 2 3 3" xfId="5701"/>
    <cellStyle name="40% - Accent6 2 4 2 3 3 2" xfId="14375"/>
    <cellStyle name="40% - Accent6 2 4 2 3 3 2 2" xfId="36315"/>
    <cellStyle name="40% - Accent6 2 4 2 3 3 3" xfId="20158"/>
    <cellStyle name="40% - Accent6 2 4 2 3 3 3 2" xfId="42097"/>
    <cellStyle name="40% - Accent6 2 4 2 3 3 4" xfId="27642"/>
    <cellStyle name="40% - Accent6 2 4 2 3 4" xfId="8593"/>
    <cellStyle name="40% - Accent6 2 4 2 3 4 2" xfId="30533"/>
    <cellStyle name="40% - Accent6 2 4 2 3 5" xfId="4512"/>
    <cellStyle name="40% - Accent6 2 4 2 3 5 2" xfId="26453"/>
    <cellStyle name="40% - Accent6 2 4 2 3 6" xfId="11484"/>
    <cellStyle name="40% - Accent6 2 4 2 3 6 2" xfId="33424"/>
    <cellStyle name="40% - Accent6 2 4 2 3 7" xfId="17267"/>
    <cellStyle name="40% - Accent6 2 4 2 3 7 2" xfId="39206"/>
    <cellStyle name="40% - Accent6 2 4 2 3 8" xfId="23049"/>
    <cellStyle name="40% - Accent6 2 4 2 4" xfId="2221"/>
    <cellStyle name="40% - Accent6 2 4 2 4 2" xfId="6816"/>
    <cellStyle name="40% - Accent6 2 4 2 4 2 2" xfId="15489"/>
    <cellStyle name="40% - Accent6 2 4 2 4 2 2 2" xfId="37429"/>
    <cellStyle name="40% - Accent6 2 4 2 4 2 3" xfId="21272"/>
    <cellStyle name="40% - Accent6 2 4 2 4 2 3 2" xfId="43211"/>
    <cellStyle name="40% - Accent6 2 4 2 4 2 4" xfId="28756"/>
    <cellStyle name="40% - Accent6 2 4 2 4 3" xfId="9707"/>
    <cellStyle name="40% - Accent6 2 4 2 4 3 2" xfId="31647"/>
    <cellStyle name="40% - Accent6 2 4 2 4 4" xfId="3924"/>
    <cellStyle name="40% - Accent6 2 4 2 4 4 2" xfId="25865"/>
    <cellStyle name="40% - Accent6 2 4 2 4 5" xfId="12598"/>
    <cellStyle name="40% - Accent6 2 4 2 4 5 2" xfId="34538"/>
    <cellStyle name="40% - Accent6 2 4 2 4 6" xfId="18381"/>
    <cellStyle name="40% - Accent6 2 4 2 4 6 2" xfId="40320"/>
    <cellStyle name="40% - Accent6 2 4 2 4 7" xfId="24163"/>
    <cellStyle name="40% - Accent6 2 4 2 5" xfId="1596"/>
    <cellStyle name="40% - Accent6 2 4 2 5 2" xfId="9082"/>
    <cellStyle name="40% - Accent6 2 4 2 5 2 2" xfId="14864"/>
    <cellStyle name="40% - Accent6 2 4 2 5 2 2 2" xfId="36804"/>
    <cellStyle name="40% - Accent6 2 4 2 5 2 3" xfId="20647"/>
    <cellStyle name="40% - Accent6 2 4 2 5 2 3 2" xfId="42586"/>
    <cellStyle name="40% - Accent6 2 4 2 5 2 4" xfId="31022"/>
    <cellStyle name="40% - Accent6 2 4 2 5 3" xfId="6191"/>
    <cellStyle name="40% - Accent6 2 4 2 5 3 2" xfId="28131"/>
    <cellStyle name="40% - Accent6 2 4 2 5 4" xfId="11973"/>
    <cellStyle name="40% - Accent6 2 4 2 5 4 2" xfId="33913"/>
    <cellStyle name="40% - Accent6 2 4 2 5 5" xfId="17756"/>
    <cellStyle name="40% - Accent6 2 4 2 5 5 2" xfId="39695"/>
    <cellStyle name="40% - Accent6 2 4 2 5 6" xfId="23538"/>
    <cellStyle name="40% - Accent6 2 4 2 6" xfId="5113"/>
    <cellStyle name="40% - Accent6 2 4 2 6 2" xfId="13787"/>
    <cellStyle name="40% - Accent6 2 4 2 6 2 2" xfId="35727"/>
    <cellStyle name="40% - Accent6 2 4 2 6 3" xfId="19570"/>
    <cellStyle name="40% - Accent6 2 4 2 6 3 2" xfId="41509"/>
    <cellStyle name="40% - Accent6 2 4 2 6 4" xfId="27054"/>
    <cellStyle name="40% - Accent6 2 4 2 7" xfId="8005"/>
    <cellStyle name="40% - Accent6 2 4 2 7 2" xfId="29945"/>
    <cellStyle name="40% - Accent6 2 4 2 8" xfId="3299"/>
    <cellStyle name="40% - Accent6 2 4 2 8 2" xfId="25240"/>
    <cellStyle name="40% - Accent6 2 4 2 9" xfId="10896"/>
    <cellStyle name="40% - Accent6 2 4 2 9 2" xfId="32836"/>
    <cellStyle name="40% - Accent6 2 4 3" xfId="486"/>
    <cellStyle name="40% - Accent6 2 4 3 2" xfId="2223"/>
    <cellStyle name="40% - Accent6 2 4 3 2 2" xfId="6818"/>
    <cellStyle name="40% - Accent6 2 4 3 2 2 2" xfId="15491"/>
    <cellStyle name="40% - Accent6 2 4 3 2 2 2 2" xfId="37431"/>
    <cellStyle name="40% - Accent6 2 4 3 2 2 3" xfId="21274"/>
    <cellStyle name="40% - Accent6 2 4 3 2 2 3 2" xfId="43213"/>
    <cellStyle name="40% - Accent6 2 4 3 2 2 4" xfId="28758"/>
    <cellStyle name="40% - Accent6 2 4 3 2 3" xfId="9709"/>
    <cellStyle name="40% - Accent6 2 4 3 2 3 2" xfId="31649"/>
    <cellStyle name="40% - Accent6 2 4 3 2 4" xfId="3926"/>
    <cellStyle name="40% - Accent6 2 4 3 2 4 2" xfId="25867"/>
    <cellStyle name="40% - Accent6 2 4 3 2 5" xfId="12600"/>
    <cellStyle name="40% - Accent6 2 4 3 2 5 2" xfId="34540"/>
    <cellStyle name="40% - Accent6 2 4 3 2 6" xfId="18383"/>
    <cellStyle name="40% - Accent6 2 4 3 2 6 2" xfId="40322"/>
    <cellStyle name="40% - Accent6 2 4 3 2 7" xfId="24165"/>
    <cellStyle name="40% - Accent6 2 4 3 3" xfId="1595"/>
    <cellStyle name="40% - Accent6 2 4 3 3 2" xfId="9081"/>
    <cellStyle name="40% - Accent6 2 4 3 3 2 2" xfId="14863"/>
    <cellStyle name="40% - Accent6 2 4 3 3 2 2 2" xfId="36803"/>
    <cellStyle name="40% - Accent6 2 4 3 3 2 3" xfId="20646"/>
    <cellStyle name="40% - Accent6 2 4 3 3 2 3 2" xfId="42585"/>
    <cellStyle name="40% - Accent6 2 4 3 3 2 4" xfId="31021"/>
    <cellStyle name="40% - Accent6 2 4 3 3 3" xfId="6190"/>
    <cellStyle name="40% - Accent6 2 4 3 3 3 2" xfId="28130"/>
    <cellStyle name="40% - Accent6 2 4 3 3 4" xfId="11972"/>
    <cellStyle name="40% - Accent6 2 4 3 3 4 2" xfId="33912"/>
    <cellStyle name="40% - Accent6 2 4 3 3 5" xfId="17755"/>
    <cellStyle name="40% - Accent6 2 4 3 3 5 2" xfId="39694"/>
    <cellStyle name="40% - Accent6 2 4 3 3 6" xfId="23537"/>
    <cellStyle name="40% - Accent6 2 4 3 4" xfId="5115"/>
    <cellStyle name="40% - Accent6 2 4 3 4 2" xfId="13789"/>
    <cellStyle name="40% - Accent6 2 4 3 4 2 2" xfId="35729"/>
    <cellStyle name="40% - Accent6 2 4 3 4 3" xfId="19572"/>
    <cellStyle name="40% - Accent6 2 4 3 4 3 2" xfId="41511"/>
    <cellStyle name="40% - Accent6 2 4 3 4 4" xfId="27056"/>
    <cellStyle name="40% - Accent6 2 4 3 5" xfId="8007"/>
    <cellStyle name="40% - Accent6 2 4 3 5 2" xfId="29947"/>
    <cellStyle name="40% - Accent6 2 4 3 6" xfId="3298"/>
    <cellStyle name="40% - Accent6 2 4 3 6 2" xfId="25239"/>
    <cellStyle name="40% - Accent6 2 4 3 7" xfId="10898"/>
    <cellStyle name="40% - Accent6 2 4 3 7 2" xfId="32838"/>
    <cellStyle name="40% - Accent6 2 4 3 8" xfId="16681"/>
    <cellStyle name="40% - Accent6 2 4 3 8 2" xfId="38620"/>
    <cellStyle name="40% - Accent6 2 4 3 9" xfId="22463"/>
    <cellStyle name="40% - Accent6 2 4 4" xfId="1104"/>
    <cellStyle name="40% - Accent6 2 4 4 2" xfId="2808"/>
    <cellStyle name="40% - Accent6 2 4 4 2 2" xfId="10294"/>
    <cellStyle name="40% - Accent6 2 4 4 2 2 2" xfId="16076"/>
    <cellStyle name="40% - Accent6 2 4 4 2 2 2 2" xfId="38016"/>
    <cellStyle name="40% - Accent6 2 4 4 2 2 3" xfId="21859"/>
    <cellStyle name="40% - Accent6 2 4 4 2 2 3 2" xfId="43798"/>
    <cellStyle name="40% - Accent6 2 4 4 2 2 4" xfId="32234"/>
    <cellStyle name="40% - Accent6 2 4 4 2 3" xfId="7403"/>
    <cellStyle name="40% - Accent6 2 4 4 2 3 2" xfId="29343"/>
    <cellStyle name="40% - Accent6 2 4 4 2 4" xfId="13185"/>
    <cellStyle name="40% - Accent6 2 4 4 2 4 2" xfId="35125"/>
    <cellStyle name="40% - Accent6 2 4 4 2 5" xfId="18968"/>
    <cellStyle name="40% - Accent6 2 4 4 2 5 2" xfId="40907"/>
    <cellStyle name="40% - Accent6 2 4 4 2 6" xfId="24750"/>
    <cellStyle name="40% - Accent6 2 4 4 3" xfId="5700"/>
    <cellStyle name="40% - Accent6 2 4 4 3 2" xfId="14374"/>
    <cellStyle name="40% - Accent6 2 4 4 3 2 2" xfId="36314"/>
    <cellStyle name="40% - Accent6 2 4 4 3 3" xfId="20157"/>
    <cellStyle name="40% - Accent6 2 4 4 3 3 2" xfId="42096"/>
    <cellStyle name="40% - Accent6 2 4 4 3 4" xfId="27641"/>
    <cellStyle name="40% - Accent6 2 4 4 4" xfId="8592"/>
    <cellStyle name="40% - Accent6 2 4 4 4 2" xfId="30532"/>
    <cellStyle name="40% - Accent6 2 4 4 5" xfId="4511"/>
    <cellStyle name="40% - Accent6 2 4 4 5 2" xfId="26452"/>
    <cellStyle name="40% - Accent6 2 4 4 6" xfId="11483"/>
    <cellStyle name="40% - Accent6 2 4 4 6 2" xfId="33423"/>
    <cellStyle name="40% - Accent6 2 4 4 7" xfId="17266"/>
    <cellStyle name="40% - Accent6 2 4 4 7 2" xfId="39205"/>
    <cellStyle name="40% - Accent6 2 4 4 8" xfId="23048"/>
    <cellStyle name="40% - Accent6 2 4 5" xfId="2220"/>
    <cellStyle name="40% - Accent6 2 4 5 2" xfId="6815"/>
    <cellStyle name="40% - Accent6 2 4 5 2 2" xfId="15488"/>
    <cellStyle name="40% - Accent6 2 4 5 2 2 2" xfId="37428"/>
    <cellStyle name="40% - Accent6 2 4 5 2 3" xfId="21271"/>
    <cellStyle name="40% - Accent6 2 4 5 2 3 2" xfId="43210"/>
    <cellStyle name="40% - Accent6 2 4 5 2 4" xfId="28755"/>
    <cellStyle name="40% - Accent6 2 4 5 3" xfId="9706"/>
    <cellStyle name="40% - Accent6 2 4 5 3 2" xfId="31646"/>
    <cellStyle name="40% - Accent6 2 4 5 4" xfId="3923"/>
    <cellStyle name="40% - Accent6 2 4 5 4 2" xfId="25864"/>
    <cellStyle name="40% - Accent6 2 4 5 5" xfId="12597"/>
    <cellStyle name="40% - Accent6 2 4 5 5 2" xfId="34537"/>
    <cellStyle name="40% - Accent6 2 4 5 6" xfId="18380"/>
    <cellStyle name="40% - Accent6 2 4 5 6 2" xfId="40319"/>
    <cellStyle name="40% - Accent6 2 4 5 7" xfId="24162"/>
    <cellStyle name="40% - Accent6 2 4 6" xfId="1325"/>
    <cellStyle name="40% - Accent6 2 4 6 2" xfId="8811"/>
    <cellStyle name="40% - Accent6 2 4 6 2 2" xfId="14593"/>
    <cellStyle name="40% - Accent6 2 4 6 2 2 2" xfId="36533"/>
    <cellStyle name="40% - Accent6 2 4 6 2 3" xfId="20376"/>
    <cellStyle name="40% - Accent6 2 4 6 2 3 2" xfId="42315"/>
    <cellStyle name="40% - Accent6 2 4 6 2 4" xfId="30751"/>
    <cellStyle name="40% - Accent6 2 4 6 3" xfId="5920"/>
    <cellStyle name="40% - Accent6 2 4 6 3 2" xfId="27860"/>
    <cellStyle name="40% - Accent6 2 4 6 4" xfId="11702"/>
    <cellStyle name="40% - Accent6 2 4 6 4 2" xfId="33642"/>
    <cellStyle name="40% - Accent6 2 4 6 5" xfId="17485"/>
    <cellStyle name="40% - Accent6 2 4 6 5 2" xfId="39424"/>
    <cellStyle name="40% - Accent6 2 4 6 6" xfId="23267"/>
    <cellStyle name="40% - Accent6 2 4 7" xfId="5112"/>
    <cellStyle name="40% - Accent6 2 4 7 2" xfId="13786"/>
    <cellStyle name="40% - Accent6 2 4 7 2 2" xfId="35726"/>
    <cellStyle name="40% - Accent6 2 4 7 3" xfId="19569"/>
    <cellStyle name="40% - Accent6 2 4 7 3 2" xfId="41508"/>
    <cellStyle name="40% - Accent6 2 4 7 4" xfId="27053"/>
    <cellStyle name="40% - Accent6 2 4 8" xfId="8004"/>
    <cellStyle name="40% - Accent6 2 4 8 2" xfId="29944"/>
    <cellStyle name="40% - Accent6 2 4 9" xfId="3028"/>
    <cellStyle name="40% - Accent6 2 4 9 2" xfId="24969"/>
    <cellStyle name="40% - Accent6 2 5" xfId="487"/>
    <cellStyle name="40% - Accent6 2 5 10" xfId="16682"/>
    <cellStyle name="40% - Accent6 2 5 10 2" xfId="38621"/>
    <cellStyle name="40% - Accent6 2 5 11" xfId="22464"/>
    <cellStyle name="40% - Accent6 2 5 2" xfId="488"/>
    <cellStyle name="40% - Accent6 2 5 2 2" xfId="2225"/>
    <cellStyle name="40% - Accent6 2 5 2 2 2" xfId="9711"/>
    <cellStyle name="40% - Accent6 2 5 2 2 2 2" xfId="15493"/>
    <cellStyle name="40% - Accent6 2 5 2 2 2 2 2" xfId="37433"/>
    <cellStyle name="40% - Accent6 2 5 2 2 2 3" xfId="21276"/>
    <cellStyle name="40% - Accent6 2 5 2 2 2 3 2" xfId="43215"/>
    <cellStyle name="40% - Accent6 2 5 2 2 2 4" xfId="31651"/>
    <cellStyle name="40% - Accent6 2 5 2 2 3" xfId="6820"/>
    <cellStyle name="40% - Accent6 2 5 2 2 3 2" xfId="28760"/>
    <cellStyle name="40% - Accent6 2 5 2 2 4" xfId="12602"/>
    <cellStyle name="40% - Accent6 2 5 2 2 4 2" xfId="34542"/>
    <cellStyle name="40% - Accent6 2 5 2 2 5" xfId="18385"/>
    <cellStyle name="40% - Accent6 2 5 2 2 5 2" xfId="40324"/>
    <cellStyle name="40% - Accent6 2 5 2 2 6" xfId="24167"/>
    <cellStyle name="40% - Accent6 2 5 2 3" xfId="5117"/>
    <cellStyle name="40% - Accent6 2 5 2 3 2" xfId="13791"/>
    <cellStyle name="40% - Accent6 2 5 2 3 2 2" xfId="35731"/>
    <cellStyle name="40% - Accent6 2 5 2 3 3" xfId="19574"/>
    <cellStyle name="40% - Accent6 2 5 2 3 3 2" xfId="41513"/>
    <cellStyle name="40% - Accent6 2 5 2 3 4" xfId="27058"/>
    <cellStyle name="40% - Accent6 2 5 2 4" xfId="8009"/>
    <cellStyle name="40% - Accent6 2 5 2 4 2" xfId="29949"/>
    <cellStyle name="40% - Accent6 2 5 2 5" xfId="3928"/>
    <cellStyle name="40% - Accent6 2 5 2 5 2" xfId="25869"/>
    <cellStyle name="40% - Accent6 2 5 2 6" xfId="10900"/>
    <cellStyle name="40% - Accent6 2 5 2 6 2" xfId="32840"/>
    <cellStyle name="40% - Accent6 2 5 2 7" xfId="16683"/>
    <cellStyle name="40% - Accent6 2 5 2 7 2" xfId="38622"/>
    <cellStyle name="40% - Accent6 2 5 2 8" xfId="22465"/>
    <cellStyle name="40% - Accent6 2 5 3" xfId="1106"/>
    <cellStyle name="40% - Accent6 2 5 3 2" xfId="2810"/>
    <cellStyle name="40% - Accent6 2 5 3 2 2" xfId="10296"/>
    <cellStyle name="40% - Accent6 2 5 3 2 2 2" xfId="16078"/>
    <cellStyle name="40% - Accent6 2 5 3 2 2 2 2" xfId="38018"/>
    <cellStyle name="40% - Accent6 2 5 3 2 2 3" xfId="21861"/>
    <cellStyle name="40% - Accent6 2 5 3 2 2 3 2" xfId="43800"/>
    <cellStyle name="40% - Accent6 2 5 3 2 2 4" xfId="32236"/>
    <cellStyle name="40% - Accent6 2 5 3 2 3" xfId="7405"/>
    <cellStyle name="40% - Accent6 2 5 3 2 3 2" xfId="29345"/>
    <cellStyle name="40% - Accent6 2 5 3 2 4" xfId="13187"/>
    <cellStyle name="40% - Accent6 2 5 3 2 4 2" xfId="35127"/>
    <cellStyle name="40% - Accent6 2 5 3 2 5" xfId="18970"/>
    <cellStyle name="40% - Accent6 2 5 3 2 5 2" xfId="40909"/>
    <cellStyle name="40% - Accent6 2 5 3 2 6" xfId="24752"/>
    <cellStyle name="40% - Accent6 2 5 3 3" xfId="5702"/>
    <cellStyle name="40% - Accent6 2 5 3 3 2" xfId="14376"/>
    <cellStyle name="40% - Accent6 2 5 3 3 2 2" xfId="36316"/>
    <cellStyle name="40% - Accent6 2 5 3 3 3" xfId="20159"/>
    <cellStyle name="40% - Accent6 2 5 3 3 3 2" xfId="42098"/>
    <cellStyle name="40% - Accent6 2 5 3 3 4" xfId="27643"/>
    <cellStyle name="40% - Accent6 2 5 3 4" xfId="8594"/>
    <cellStyle name="40% - Accent6 2 5 3 4 2" xfId="30534"/>
    <cellStyle name="40% - Accent6 2 5 3 5" xfId="4513"/>
    <cellStyle name="40% - Accent6 2 5 3 5 2" xfId="26454"/>
    <cellStyle name="40% - Accent6 2 5 3 6" xfId="11485"/>
    <cellStyle name="40% - Accent6 2 5 3 6 2" xfId="33425"/>
    <cellStyle name="40% - Accent6 2 5 3 7" xfId="17268"/>
    <cellStyle name="40% - Accent6 2 5 3 7 2" xfId="39207"/>
    <cellStyle name="40% - Accent6 2 5 3 8" xfId="23050"/>
    <cellStyle name="40% - Accent6 2 5 4" xfId="2224"/>
    <cellStyle name="40% - Accent6 2 5 4 2" xfId="6819"/>
    <cellStyle name="40% - Accent6 2 5 4 2 2" xfId="15492"/>
    <cellStyle name="40% - Accent6 2 5 4 2 2 2" xfId="37432"/>
    <cellStyle name="40% - Accent6 2 5 4 2 3" xfId="21275"/>
    <cellStyle name="40% - Accent6 2 5 4 2 3 2" xfId="43214"/>
    <cellStyle name="40% - Accent6 2 5 4 2 4" xfId="28759"/>
    <cellStyle name="40% - Accent6 2 5 4 3" xfId="9710"/>
    <cellStyle name="40% - Accent6 2 5 4 3 2" xfId="31650"/>
    <cellStyle name="40% - Accent6 2 5 4 4" xfId="3927"/>
    <cellStyle name="40% - Accent6 2 5 4 4 2" xfId="25868"/>
    <cellStyle name="40% - Accent6 2 5 4 5" xfId="12601"/>
    <cellStyle name="40% - Accent6 2 5 4 5 2" xfId="34541"/>
    <cellStyle name="40% - Accent6 2 5 4 6" xfId="18384"/>
    <cellStyle name="40% - Accent6 2 5 4 6 2" xfId="40323"/>
    <cellStyle name="40% - Accent6 2 5 4 7" xfId="24166"/>
    <cellStyle name="40% - Accent6 2 5 5" xfId="1597"/>
    <cellStyle name="40% - Accent6 2 5 5 2" xfId="9083"/>
    <cellStyle name="40% - Accent6 2 5 5 2 2" xfId="14865"/>
    <cellStyle name="40% - Accent6 2 5 5 2 2 2" xfId="36805"/>
    <cellStyle name="40% - Accent6 2 5 5 2 3" xfId="20648"/>
    <cellStyle name="40% - Accent6 2 5 5 2 3 2" xfId="42587"/>
    <cellStyle name="40% - Accent6 2 5 5 2 4" xfId="31023"/>
    <cellStyle name="40% - Accent6 2 5 5 3" xfId="6192"/>
    <cellStyle name="40% - Accent6 2 5 5 3 2" xfId="28132"/>
    <cellStyle name="40% - Accent6 2 5 5 4" xfId="11974"/>
    <cellStyle name="40% - Accent6 2 5 5 4 2" xfId="33914"/>
    <cellStyle name="40% - Accent6 2 5 5 5" xfId="17757"/>
    <cellStyle name="40% - Accent6 2 5 5 5 2" xfId="39696"/>
    <cellStyle name="40% - Accent6 2 5 5 6" xfId="23539"/>
    <cellStyle name="40% - Accent6 2 5 6" xfId="5116"/>
    <cellStyle name="40% - Accent6 2 5 6 2" xfId="13790"/>
    <cellStyle name="40% - Accent6 2 5 6 2 2" xfId="35730"/>
    <cellStyle name="40% - Accent6 2 5 6 3" xfId="19573"/>
    <cellStyle name="40% - Accent6 2 5 6 3 2" xfId="41512"/>
    <cellStyle name="40% - Accent6 2 5 6 4" xfId="27057"/>
    <cellStyle name="40% - Accent6 2 5 7" xfId="8008"/>
    <cellStyle name="40% - Accent6 2 5 7 2" xfId="29948"/>
    <cellStyle name="40% - Accent6 2 5 8" xfId="3300"/>
    <cellStyle name="40% - Accent6 2 5 8 2" xfId="25241"/>
    <cellStyle name="40% - Accent6 2 5 9" xfId="10899"/>
    <cellStyle name="40% - Accent6 2 5 9 2" xfId="32839"/>
    <cellStyle name="40% - Accent6 2 6" xfId="489"/>
    <cellStyle name="40% - Accent6 2 6 10" xfId="16684"/>
    <cellStyle name="40% - Accent6 2 6 10 2" xfId="38623"/>
    <cellStyle name="40% - Accent6 2 6 11" xfId="22466"/>
    <cellStyle name="40% - Accent6 2 6 2" xfId="490"/>
    <cellStyle name="40% - Accent6 2 6 2 2" xfId="2227"/>
    <cellStyle name="40% - Accent6 2 6 2 2 2" xfId="9713"/>
    <cellStyle name="40% - Accent6 2 6 2 2 2 2" xfId="15495"/>
    <cellStyle name="40% - Accent6 2 6 2 2 2 2 2" xfId="37435"/>
    <cellStyle name="40% - Accent6 2 6 2 2 2 3" xfId="21278"/>
    <cellStyle name="40% - Accent6 2 6 2 2 2 3 2" xfId="43217"/>
    <cellStyle name="40% - Accent6 2 6 2 2 2 4" xfId="31653"/>
    <cellStyle name="40% - Accent6 2 6 2 2 3" xfId="6822"/>
    <cellStyle name="40% - Accent6 2 6 2 2 3 2" xfId="28762"/>
    <cellStyle name="40% - Accent6 2 6 2 2 4" xfId="12604"/>
    <cellStyle name="40% - Accent6 2 6 2 2 4 2" xfId="34544"/>
    <cellStyle name="40% - Accent6 2 6 2 2 5" xfId="18387"/>
    <cellStyle name="40% - Accent6 2 6 2 2 5 2" xfId="40326"/>
    <cellStyle name="40% - Accent6 2 6 2 2 6" xfId="24169"/>
    <cellStyle name="40% - Accent6 2 6 2 3" xfId="5119"/>
    <cellStyle name="40% - Accent6 2 6 2 3 2" xfId="13793"/>
    <cellStyle name="40% - Accent6 2 6 2 3 2 2" xfId="35733"/>
    <cellStyle name="40% - Accent6 2 6 2 3 3" xfId="19576"/>
    <cellStyle name="40% - Accent6 2 6 2 3 3 2" xfId="41515"/>
    <cellStyle name="40% - Accent6 2 6 2 3 4" xfId="27060"/>
    <cellStyle name="40% - Accent6 2 6 2 4" xfId="8011"/>
    <cellStyle name="40% - Accent6 2 6 2 4 2" xfId="29951"/>
    <cellStyle name="40% - Accent6 2 6 2 5" xfId="3930"/>
    <cellStyle name="40% - Accent6 2 6 2 5 2" xfId="25871"/>
    <cellStyle name="40% - Accent6 2 6 2 6" xfId="10902"/>
    <cellStyle name="40% - Accent6 2 6 2 6 2" xfId="32842"/>
    <cellStyle name="40% - Accent6 2 6 2 7" xfId="16685"/>
    <cellStyle name="40% - Accent6 2 6 2 7 2" xfId="38624"/>
    <cellStyle name="40% - Accent6 2 6 2 8" xfId="22467"/>
    <cellStyle name="40% - Accent6 2 6 3" xfId="1107"/>
    <cellStyle name="40% - Accent6 2 6 3 2" xfId="2811"/>
    <cellStyle name="40% - Accent6 2 6 3 2 2" xfId="10297"/>
    <cellStyle name="40% - Accent6 2 6 3 2 2 2" xfId="16079"/>
    <cellStyle name="40% - Accent6 2 6 3 2 2 2 2" xfId="38019"/>
    <cellStyle name="40% - Accent6 2 6 3 2 2 3" xfId="21862"/>
    <cellStyle name="40% - Accent6 2 6 3 2 2 3 2" xfId="43801"/>
    <cellStyle name="40% - Accent6 2 6 3 2 2 4" xfId="32237"/>
    <cellStyle name="40% - Accent6 2 6 3 2 3" xfId="7406"/>
    <cellStyle name="40% - Accent6 2 6 3 2 3 2" xfId="29346"/>
    <cellStyle name="40% - Accent6 2 6 3 2 4" xfId="13188"/>
    <cellStyle name="40% - Accent6 2 6 3 2 4 2" xfId="35128"/>
    <cellStyle name="40% - Accent6 2 6 3 2 5" xfId="18971"/>
    <cellStyle name="40% - Accent6 2 6 3 2 5 2" xfId="40910"/>
    <cellStyle name="40% - Accent6 2 6 3 2 6" xfId="24753"/>
    <cellStyle name="40% - Accent6 2 6 3 3" xfId="5703"/>
    <cellStyle name="40% - Accent6 2 6 3 3 2" xfId="14377"/>
    <cellStyle name="40% - Accent6 2 6 3 3 2 2" xfId="36317"/>
    <cellStyle name="40% - Accent6 2 6 3 3 3" xfId="20160"/>
    <cellStyle name="40% - Accent6 2 6 3 3 3 2" xfId="42099"/>
    <cellStyle name="40% - Accent6 2 6 3 3 4" xfId="27644"/>
    <cellStyle name="40% - Accent6 2 6 3 4" xfId="8595"/>
    <cellStyle name="40% - Accent6 2 6 3 4 2" xfId="30535"/>
    <cellStyle name="40% - Accent6 2 6 3 5" xfId="4514"/>
    <cellStyle name="40% - Accent6 2 6 3 5 2" xfId="26455"/>
    <cellStyle name="40% - Accent6 2 6 3 6" xfId="11486"/>
    <cellStyle name="40% - Accent6 2 6 3 6 2" xfId="33426"/>
    <cellStyle name="40% - Accent6 2 6 3 7" xfId="17269"/>
    <cellStyle name="40% - Accent6 2 6 3 7 2" xfId="39208"/>
    <cellStyle name="40% - Accent6 2 6 3 8" xfId="23051"/>
    <cellStyle name="40% - Accent6 2 6 4" xfId="2226"/>
    <cellStyle name="40% - Accent6 2 6 4 2" xfId="6821"/>
    <cellStyle name="40% - Accent6 2 6 4 2 2" xfId="15494"/>
    <cellStyle name="40% - Accent6 2 6 4 2 2 2" xfId="37434"/>
    <cellStyle name="40% - Accent6 2 6 4 2 3" xfId="21277"/>
    <cellStyle name="40% - Accent6 2 6 4 2 3 2" xfId="43216"/>
    <cellStyle name="40% - Accent6 2 6 4 2 4" xfId="28761"/>
    <cellStyle name="40% - Accent6 2 6 4 3" xfId="9712"/>
    <cellStyle name="40% - Accent6 2 6 4 3 2" xfId="31652"/>
    <cellStyle name="40% - Accent6 2 6 4 4" xfId="3929"/>
    <cellStyle name="40% - Accent6 2 6 4 4 2" xfId="25870"/>
    <cellStyle name="40% - Accent6 2 6 4 5" xfId="12603"/>
    <cellStyle name="40% - Accent6 2 6 4 5 2" xfId="34543"/>
    <cellStyle name="40% - Accent6 2 6 4 6" xfId="18386"/>
    <cellStyle name="40% - Accent6 2 6 4 6 2" xfId="40325"/>
    <cellStyle name="40% - Accent6 2 6 4 7" xfId="24168"/>
    <cellStyle name="40% - Accent6 2 6 5" xfId="1598"/>
    <cellStyle name="40% - Accent6 2 6 5 2" xfId="9084"/>
    <cellStyle name="40% - Accent6 2 6 5 2 2" xfId="14866"/>
    <cellStyle name="40% - Accent6 2 6 5 2 2 2" xfId="36806"/>
    <cellStyle name="40% - Accent6 2 6 5 2 3" xfId="20649"/>
    <cellStyle name="40% - Accent6 2 6 5 2 3 2" xfId="42588"/>
    <cellStyle name="40% - Accent6 2 6 5 2 4" xfId="31024"/>
    <cellStyle name="40% - Accent6 2 6 5 3" xfId="6193"/>
    <cellStyle name="40% - Accent6 2 6 5 3 2" xfId="28133"/>
    <cellStyle name="40% - Accent6 2 6 5 4" xfId="11975"/>
    <cellStyle name="40% - Accent6 2 6 5 4 2" xfId="33915"/>
    <cellStyle name="40% - Accent6 2 6 5 5" xfId="17758"/>
    <cellStyle name="40% - Accent6 2 6 5 5 2" xfId="39697"/>
    <cellStyle name="40% - Accent6 2 6 5 6" xfId="23540"/>
    <cellStyle name="40% - Accent6 2 6 6" xfId="5118"/>
    <cellStyle name="40% - Accent6 2 6 6 2" xfId="13792"/>
    <cellStyle name="40% - Accent6 2 6 6 2 2" xfId="35732"/>
    <cellStyle name="40% - Accent6 2 6 6 3" xfId="19575"/>
    <cellStyle name="40% - Accent6 2 6 6 3 2" xfId="41514"/>
    <cellStyle name="40% - Accent6 2 6 6 4" xfId="27059"/>
    <cellStyle name="40% - Accent6 2 6 7" xfId="8010"/>
    <cellStyle name="40% - Accent6 2 6 7 2" xfId="29950"/>
    <cellStyle name="40% - Accent6 2 6 8" xfId="3301"/>
    <cellStyle name="40% - Accent6 2 6 8 2" xfId="25242"/>
    <cellStyle name="40% - Accent6 2 6 9" xfId="10901"/>
    <cellStyle name="40% - Accent6 2 6 9 2" xfId="32841"/>
    <cellStyle name="40% - Accent6 2 7" xfId="491"/>
    <cellStyle name="40% - Accent6 2 7 2" xfId="2228"/>
    <cellStyle name="40% - Accent6 2 7 2 2" xfId="6823"/>
    <cellStyle name="40% - Accent6 2 7 2 2 2" xfId="15496"/>
    <cellStyle name="40% - Accent6 2 7 2 2 2 2" xfId="37436"/>
    <cellStyle name="40% - Accent6 2 7 2 2 3" xfId="21279"/>
    <cellStyle name="40% - Accent6 2 7 2 2 3 2" xfId="43218"/>
    <cellStyle name="40% - Accent6 2 7 2 2 4" xfId="28763"/>
    <cellStyle name="40% - Accent6 2 7 2 3" xfId="9714"/>
    <cellStyle name="40% - Accent6 2 7 2 3 2" xfId="31654"/>
    <cellStyle name="40% - Accent6 2 7 2 4" xfId="3931"/>
    <cellStyle name="40% - Accent6 2 7 2 4 2" xfId="25872"/>
    <cellStyle name="40% - Accent6 2 7 2 5" xfId="12605"/>
    <cellStyle name="40% - Accent6 2 7 2 5 2" xfId="34545"/>
    <cellStyle name="40% - Accent6 2 7 2 6" xfId="18388"/>
    <cellStyle name="40% - Accent6 2 7 2 6 2" xfId="40327"/>
    <cellStyle name="40% - Accent6 2 7 2 7" xfId="24170"/>
    <cellStyle name="40% - Accent6 2 7 3" xfId="1579"/>
    <cellStyle name="40% - Accent6 2 7 3 2" xfId="9065"/>
    <cellStyle name="40% - Accent6 2 7 3 2 2" xfId="14847"/>
    <cellStyle name="40% - Accent6 2 7 3 2 2 2" xfId="36787"/>
    <cellStyle name="40% - Accent6 2 7 3 2 3" xfId="20630"/>
    <cellStyle name="40% - Accent6 2 7 3 2 3 2" xfId="42569"/>
    <cellStyle name="40% - Accent6 2 7 3 2 4" xfId="31005"/>
    <cellStyle name="40% - Accent6 2 7 3 3" xfId="6174"/>
    <cellStyle name="40% - Accent6 2 7 3 3 2" xfId="28114"/>
    <cellStyle name="40% - Accent6 2 7 3 4" xfId="11956"/>
    <cellStyle name="40% - Accent6 2 7 3 4 2" xfId="33896"/>
    <cellStyle name="40% - Accent6 2 7 3 5" xfId="17739"/>
    <cellStyle name="40% - Accent6 2 7 3 5 2" xfId="39678"/>
    <cellStyle name="40% - Accent6 2 7 3 6" xfId="23521"/>
    <cellStyle name="40% - Accent6 2 7 4" xfId="5120"/>
    <cellStyle name="40% - Accent6 2 7 4 2" xfId="13794"/>
    <cellStyle name="40% - Accent6 2 7 4 2 2" xfId="35734"/>
    <cellStyle name="40% - Accent6 2 7 4 3" xfId="19577"/>
    <cellStyle name="40% - Accent6 2 7 4 3 2" xfId="41516"/>
    <cellStyle name="40% - Accent6 2 7 4 4" xfId="27061"/>
    <cellStyle name="40% - Accent6 2 7 5" xfId="8012"/>
    <cellStyle name="40% - Accent6 2 7 5 2" xfId="29952"/>
    <cellStyle name="40% - Accent6 2 7 6" xfId="3282"/>
    <cellStyle name="40% - Accent6 2 7 6 2" xfId="25223"/>
    <cellStyle name="40% - Accent6 2 7 7" xfId="10903"/>
    <cellStyle name="40% - Accent6 2 7 7 2" xfId="32843"/>
    <cellStyle name="40% - Accent6 2 7 8" xfId="16686"/>
    <cellStyle name="40% - Accent6 2 7 8 2" xfId="38625"/>
    <cellStyle name="40% - Accent6 2 7 9" xfId="22468"/>
    <cellStyle name="40% - Accent6 2 8" xfId="853"/>
    <cellStyle name="40% - Accent6 2 8 2" xfId="2559"/>
    <cellStyle name="40% - Accent6 2 8 2 2" xfId="10045"/>
    <cellStyle name="40% - Accent6 2 8 2 2 2" xfId="15827"/>
    <cellStyle name="40% - Accent6 2 8 2 2 2 2" xfId="37767"/>
    <cellStyle name="40% - Accent6 2 8 2 2 3" xfId="21610"/>
    <cellStyle name="40% - Accent6 2 8 2 2 3 2" xfId="43549"/>
    <cellStyle name="40% - Accent6 2 8 2 2 4" xfId="31985"/>
    <cellStyle name="40% - Accent6 2 8 2 3" xfId="7154"/>
    <cellStyle name="40% - Accent6 2 8 2 3 2" xfId="29094"/>
    <cellStyle name="40% - Accent6 2 8 2 4" xfId="12936"/>
    <cellStyle name="40% - Accent6 2 8 2 4 2" xfId="34876"/>
    <cellStyle name="40% - Accent6 2 8 2 5" xfId="18719"/>
    <cellStyle name="40% - Accent6 2 8 2 5 2" xfId="40658"/>
    <cellStyle name="40% - Accent6 2 8 2 6" xfId="24501"/>
    <cellStyle name="40% - Accent6 2 8 3" xfId="5451"/>
    <cellStyle name="40% - Accent6 2 8 3 2" xfId="14125"/>
    <cellStyle name="40% - Accent6 2 8 3 2 2" xfId="36065"/>
    <cellStyle name="40% - Accent6 2 8 3 3" xfId="19908"/>
    <cellStyle name="40% - Accent6 2 8 3 3 2" xfId="41847"/>
    <cellStyle name="40% - Accent6 2 8 3 4" xfId="27392"/>
    <cellStyle name="40% - Accent6 2 8 4" xfId="8343"/>
    <cellStyle name="40% - Accent6 2 8 4 2" xfId="30283"/>
    <cellStyle name="40% - Accent6 2 8 5" xfId="4262"/>
    <cellStyle name="40% - Accent6 2 8 5 2" xfId="26203"/>
    <cellStyle name="40% - Accent6 2 8 6" xfId="11234"/>
    <cellStyle name="40% - Accent6 2 8 6 2" xfId="33174"/>
    <cellStyle name="40% - Accent6 2 8 7" xfId="17017"/>
    <cellStyle name="40% - Accent6 2 8 7 2" xfId="38956"/>
    <cellStyle name="40% - Accent6 2 8 8" xfId="22799"/>
    <cellStyle name="40% - Accent6 2 9" xfId="2189"/>
    <cellStyle name="40% - Accent6 2 9 2" xfId="6784"/>
    <cellStyle name="40% - Accent6 2 9 2 2" xfId="15457"/>
    <cellStyle name="40% - Accent6 2 9 2 2 2" xfId="37397"/>
    <cellStyle name="40% - Accent6 2 9 2 3" xfId="21240"/>
    <cellStyle name="40% - Accent6 2 9 2 3 2" xfId="43179"/>
    <cellStyle name="40% - Accent6 2 9 2 4" xfId="28724"/>
    <cellStyle name="40% - Accent6 2 9 3" xfId="9675"/>
    <cellStyle name="40% - Accent6 2 9 3 2" xfId="31615"/>
    <cellStyle name="40% - Accent6 2 9 4" xfId="3892"/>
    <cellStyle name="40% - Accent6 2 9 4 2" xfId="25833"/>
    <cellStyle name="40% - Accent6 2 9 5" xfId="12566"/>
    <cellStyle name="40% - Accent6 2 9 5 2" xfId="34506"/>
    <cellStyle name="40% - Accent6 2 9 6" xfId="18349"/>
    <cellStyle name="40% - Accent6 2 9 6 2" xfId="40288"/>
    <cellStyle name="40% - Accent6 2 9 7" xfId="24131"/>
    <cellStyle name="40% - Accent6 3" xfId="1272"/>
    <cellStyle name="40% - Accent6 3 2" xfId="5868"/>
    <cellStyle name="40% - Accent6 3 2 2" xfId="14541"/>
    <cellStyle name="40% - Accent6 3 2 2 2" xfId="36481"/>
    <cellStyle name="40% - Accent6 3 2 3" xfId="20324"/>
    <cellStyle name="40% - Accent6 3 2 3 2" xfId="42263"/>
    <cellStyle name="40% - Accent6 3 2 4" xfId="27808"/>
    <cellStyle name="40% - Accent6 3 3" xfId="8759"/>
    <cellStyle name="40% - Accent6 3 3 2" xfId="30699"/>
    <cellStyle name="40% - Accent6 3 4" xfId="2976"/>
    <cellStyle name="40% - Accent6 3 4 2" xfId="24917"/>
    <cellStyle name="40% - Accent6 3 5" xfId="11650"/>
    <cellStyle name="40% - Accent6 3 5 2" xfId="33590"/>
    <cellStyle name="40% - Accent6 3 6" xfId="17433"/>
    <cellStyle name="40% - Accent6 3 6 2" xfId="39372"/>
    <cellStyle name="40% - Accent6 3 7" xfId="23215"/>
    <cellStyle name="40% - Accent6 4" xfId="2540"/>
    <cellStyle name="40% - Accent6 4 2" xfId="7135"/>
    <cellStyle name="40% - Accent6 4 2 2" xfId="15808"/>
    <cellStyle name="40% - Accent6 4 2 2 2" xfId="37748"/>
    <cellStyle name="40% - Accent6 4 2 3" xfId="21591"/>
    <cellStyle name="40% - Accent6 4 2 3 2" xfId="43530"/>
    <cellStyle name="40% - Accent6 4 2 4" xfId="29075"/>
    <cellStyle name="40% - Accent6 4 3" xfId="10026"/>
    <cellStyle name="40% - Accent6 4 3 2" xfId="31966"/>
    <cellStyle name="40% - Accent6 4 4" xfId="4243"/>
    <cellStyle name="40% - Accent6 4 4 2" xfId="26184"/>
    <cellStyle name="40% - Accent6 4 5" xfId="12917"/>
    <cellStyle name="40% - Accent6 4 5 2" xfId="34857"/>
    <cellStyle name="40% - Accent6 4 6" xfId="18700"/>
    <cellStyle name="40% - Accent6 4 6 2" xfId="40639"/>
    <cellStyle name="40% - Accent6 4 7" xfId="24482"/>
    <cellStyle name="40% - Accent6 5" xfId="1242"/>
    <cellStyle name="40% - Accent6 5 2" xfId="8729"/>
    <cellStyle name="40% - Accent6 5 2 2" xfId="14511"/>
    <cellStyle name="40% - Accent6 5 2 2 2" xfId="36451"/>
    <cellStyle name="40% - Accent6 5 2 3" xfId="20294"/>
    <cellStyle name="40% - Accent6 5 2 3 2" xfId="42233"/>
    <cellStyle name="40% - Accent6 5 2 4" xfId="30669"/>
    <cellStyle name="40% - Accent6 5 3" xfId="5838"/>
    <cellStyle name="40% - Accent6 5 3 2" xfId="27778"/>
    <cellStyle name="40% - Accent6 5 4" xfId="11620"/>
    <cellStyle name="40% - Accent6 5 4 2" xfId="33560"/>
    <cellStyle name="40% - Accent6 5 5" xfId="17403"/>
    <cellStyle name="40% - Accent6 5 5 2" xfId="39342"/>
    <cellStyle name="40% - Accent6 5 6" xfId="23185"/>
    <cellStyle name="40% - Accent6 6" xfId="5432"/>
    <cellStyle name="40% - Accent6 6 2" xfId="14106"/>
    <cellStyle name="40% - Accent6 6 2 2" xfId="36046"/>
    <cellStyle name="40% - Accent6 6 3" xfId="19889"/>
    <cellStyle name="40% - Accent6 6 3 2" xfId="41828"/>
    <cellStyle name="40% - Accent6 6 4" xfId="27373"/>
    <cellStyle name="40% - Accent6 7" xfId="8324"/>
    <cellStyle name="40% - Accent6 7 2" xfId="30264"/>
    <cellStyle name="40% - Accent6 8" xfId="2946"/>
    <cellStyle name="40% - Accent6 8 2" xfId="24887"/>
    <cellStyle name="40% - Accent6 9" xfId="11215"/>
    <cellStyle name="40% - Accent6 9 2" xfId="33155"/>
    <cellStyle name="60% - Accent1" xfId="813" builtinId="32" customBuiltin="1"/>
    <cellStyle name="60% - Accent2" xfId="817" builtinId="36" customBuiltin="1"/>
    <cellStyle name="60% - Accent3" xfId="821" builtinId="40" customBuiltin="1"/>
    <cellStyle name="60% - Accent4" xfId="825" builtinId="44" customBuiltin="1"/>
    <cellStyle name="60% - Accent5" xfId="829" builtinId="48" customBuiltin="1"/>
    <cellStyle name="60% - Accent6" xfId="833" builtinId="52" customBuiltin="1"/>
    <cellStyle name="Accent1" xfId="810" builtinId="29" customBuiltin="1"/>
    <cellStyle name="Accent2" xfId="814" builtinId="33" customBuiltin="1"/>
    <cellStyle name="Accent3" xfId="818" builtinId="37" customBuiltin="1"/>
    <cellStyle name="Accent4" xfId="822" builtinId="41" customBuiltin="1"/>
    <cellStyle name="Accent5" xfId="826" builtinId="45" customBuiltin="1"/>
    <cellStyle name="Accent6" xfId="830" builtinId="49" customBuiltin="1"/>
    <cellStyle name="Bad" xfId="800" builtinId="27" customBuiltin="1"/>
    <cellStyle name="Calculation" xfId="804" builtinId="22" customBuiltin="1"/>
    <cellStyle name="Check Cell" xfId="806" builtinId="23" customBuiltin="1"/>
    <cellStyle name="Comma" xfId="16202" builtinId="3"/>
    <cellStyle name="Comma 2" xfId="3"/>
    <cellStyle name="Comma 2 2" xfId="1274"/>
    <cellStyle name="Comma 2 2 2" xfId="5870"/>
    <cellStyle name="Comma 2 2 2 2" xfId="14543"/>
    <cellStyle name="Comma 2 2 2 2 2" xfId="36483"/>
    <cellStyle name="Comma 2 2 2 3" xfId="20326"/>
    <cellStyle name="Comma 2 2 2 3 2" xfId="42265"/>
    <cellStyle name="Comma 2 2 2 4" xfId="27810"/>
    <cellStyle name="Comma 2 2 3" xfId="8761"/>
    <cellStyle name="Comma 2 2 3 2" xfId="30701"/>
    <cellStyle name="Comma 2 2 4" xfId="2978"/>
    <cellStyle name="Comma 2 2 4 2" xfId="24919"/>
    <cellStyle name="Comma 2 2 5" xfId="11652"/>
    <cellStyle name="Comma 2 2 5 2" xfId="33592"/>
    <cellStyle name="Comma 2 2 6" xfId="17435"/>
    <cellStyle name="Comma 2 2 6 2" xfId="39374"/>
    <cellStyle name="Comma 2 2 7" xfId="23217"/>
    <cellStyle name="Comma 2 3" xfId="1276"/>
    <cellStyle name="Comma 2 4" xfId="1244"/>
    <cellStyle name="Comma 2 4 2" xfId="8731"/>
    <cellStyle name="Comma 2 4 2 2" xfId="14513"/>
    <cellStyle name="Comma 2 4 2 2 2" xfId="36453"/>
    <cellStyle name="Comma 2 4 2 3" xfId="20296"/>
    <cellStyle name="Comma 2 4 2 3 2" xfId="42235"/>
    <cellStyle name="Comma 2 4 2 4" xfId="30671"/>
    <cellStyle name="Comma 2 4 3" xfId="5840"/>
    <cellStyle name="Comma 2 4 3 2" xfId="27780"/>
    <cellStyle name="Comma 2 4 4" xfId="11622"/>
    <cellStyle name="Comma 2 4 4 2" xfId="33562"/>
    <cellStyle name="Comma 2 4 5" xfId="17405"/>
    <cellStyle name="Comma 2 4 5 2" xfId="39344"/>
    <cellStyle name="Comma 2 4 6" xfId="23187"/>
    <cellStyle name="Comma 2 5" xfId="2948"/>
    <cellStyle name="Comma 2 5 2" xfId="24889"/>
    <cellStyle name="Comma 3" xfId="10"/>
    <cellStyle name="Comma 3 10" xfId="1747"/>
    <cellStyle name="Comma 3 10 2" xfId="6342"/>
    <cellStyle name="Comma 3 10 2 2" xfId="15015"/>
    <cellStyle name="Comma 3 10 2 2 2" xfId="36955"/>
    <cellStyle name="Comma 3 10 2 3" xfId="20798"/>
    <cellStyle name="Comma 3 10 2 3 2" xfId="42737"/>
    <cellStyle name="Comma 3 10 2 4" xfId="28282"/>
    <cellStyle name="Comma 3 10 3" xfId="9233"/>
    <cellStyle name="Comma 3 10 3 2" xfId="31173"/>
    <cellStyle name="Comma 3 10 4" xfId="3450"/>
    <cellStyle name="Comma 3 10 4 2" xfId="25391"/>
    <cellStyle name="Comma 3 10 5" xfId="12124"/>
    <cellStyle name="Comma 3 10 5 2" xfId="34064"/>
    <cellStyle name="Comma 3 10 6" xfId="17907"/>
    <cellStyle name="Comma 3 10 6 2" xfId="39846"/>
    <cellStyle name="Comma 3 10 7" xfId="23689"/>
    <cellStyle name="Comma 3 11" xfId="1259"/>
    <cellStyle name="Comma 3 11 2" xfId="8746"/>
    <cellStyle name="Comma 3 11 2 2" xfId="14528"/>
    <cellStyle name="Comma 3 11 2 2 2" xfId="36468"/>
    <cellStyle name="Comma 3 11 2 3" xfId="20311"/>
    <cellStyle name="Comma 3 11 2 3 2" xfId="42250"/>
    <cellStyle name="Comma 3 11 2 4" xfId="30686"/>
    <cellStyle name="Comma 3 11 3" xfId="5855"/>
    <cellStyle name="Comma 3 11 3 2" xfId="27795"/>
    <cellStyle name="Comma 3 11 4" xfId="11637"/>
    <cellStyle name="Comma 3 11 4 2" xfId="33577"/>
    <cellStyle name="Comma 3 11 5" xfId="17420"/>
    <cellStyle name="Comma 3 11 5 2" xfId="39359"/>
    <cellStyle name="Comma 3 11 6" xfId="23202"/>
    <cellStyle name="Comma 3 12" xfId="4639"/>
    <cellStyle name="Comma 3 12 2" xfId="13313"/>
    <cellStyle name="Comma 3 12 2 2" xfId="35253"/>
    <cellStyle name="Comma 3 12 3" xfId="19096"/>
    <cellStyle name="Comma 3 12 3 2" xfId="41035"/>
    <cellStyle name="Comma 3 12 4" xfId="26580"/>
    <cellStyle name="Comma 3 13" xfId="7531"/>
    <cellStyle name="Comma 3 13 2" xfId="29471"/>
    <cellStyle name="Comma 3 14" xfId="2963"/>
    <cellStyle name="Comma 3 14 2" xfId="24904"/>
    <cellStyle name="Comma 3 15" xfId="10422"/>
    <cellStyle name="Comma 3 15 2" xfId="32362"/>
    <cellStyle name="Comma 3 16" xfId="16205"/>
    <cellStyle name="Comma 3 16 2" xfId="38144"/>
    <cellStyle name="Comma 3 17" xfId="21987"/>
    <cellStyle name="Comma 3 2" xfId="492"/>
    <cellStyle name="Comma 3 2 10" xfId="5121"/>
    <cellStyle name="Comma 3 2 10 2" xfId="13795"/>
    <cellStyle name="Comma 3 2 10 2 2" xfId="35735"/>
    <cellStyle name="Comma 3 2 10 3" xfId="19578"/>
    <cellStyle name="Comma 3 2 10 3 2" xfId="41517"/>
    <cellStyle name="Comma 3 2 10 4" xfId="27062"/>
    <cellStyle name="Comma 3 2 11" xfId="8013"/>
    <cellStyle name="Comma 3 2 11 2" xfId="29953"/>
    <cellStyle name="Comma 3 2 12" xfId="3032"/>
    <cellStyle name="Comma 3 2 12 2" xfId="24973"/>
    <cellStyle name="Comma 3 2 13" xfId="10904"/>
    <cellStyle name="Comma 3 2 13 2" xfId="32844"/>
    <cellStyle name="Comma 3 2 14" xfId="16687"/>
    <cellStyle name="Comma 3 2 14 2" xfId="38626"/>
    <cellStyle name="Comma 3 2 15" xfId="22469"/>
    <cellStyle name="Comma 3 2 2" xfId="493"/>
    <cellStyle name="Comma 3 2 2 10" xfId="8014"/>
    <cellStyle name="Comma 3 2 2 10 2" xfId="29954"/>
    <cellStyle name="Comma 3 2 2 11" xfId="3033"/>
    <cellStyle name="Comma 3 2 2 11 2" xfId="24974"/>
    <cellStyle name="Comma 3 2 2 12" xfId="10905"/>
    <cellStyle name="Comma 3 2 2 12 2" xfId="32845"/>
    <cellStyle name="Comma 3 2 2 13" xfId="16688"/>
    <cellStyle name="Comma 3 2 2 13 2" xfId="38627"/>
    <cellStyle name="Comma 3 2 2 14" xfId="22470"/>
    <cellStyle name="Comma 3 2 2 2" xfId="494"/>
    <cellStyle name="Comma 3 2 2 2 10" xfId="10906"/>
    <cellStyle name="Comma 3 2 2 2 10 2" xfId="32846"/>
    <cellStyle name="Comma 3 2 2 2 11" xfId="16689"/>
    <cellStyle name="Comma 3 2 2 2 11 2" xfId="38628"/>
    <cellStyle name="Comma 3 2 2 2 12" xfId="22471"/>
    <cellStyle name="Comma 3 2 2 2 2" xfId="495"/>
    <cellStyle name="Comma 3 2 2 2 2 10" xfId="16690"/>
    <cellStyle name="Comma 3 2 2 2 2 10 2" xfId="38629"/>
    <cellStyle name="Comma 3 2 2 2 2 11" xfId="22472"/>
    <cellStyle name="Comma 3 2 2 2 2 2" xfId="496"/>
    <cellStyle name="Comma 3 2 2 2 2 2 2" xfId="2233"/>
    <cellStyle name="Comma 3 2 2 2 2 2 2 2" xfId="9719"/>
    <cellStyle name="Comma 3 2 2 2 2 2 2 2 2" xfId="15501"/>
    <cellStyle name="Comma 3 2 2 2 2 2 2 2 2 2" xfId="37441"/>
    <cellStyle name="Comma 3 2 2 2 2 2 2 2 3" xfId="21284"/>
    <cellStyle name="Comma 3 2 2 2 2 2 2 2 3 2" xfId="43223"/>
    <cellStyle name="Comma 3 2 2 2 2 2 2 2 4" xfId="31659"/>
    <cellStyle name="Comma 3 2 2 2 2 2 2 3" xfId="6828"/>
    <cellStyle name="Comma 3 2 2 2 2 2 2 3 2" xfId="28768"/>
    <cellStyle name="Comma 3 2 2 2 2 2 2 4" xfId="12610"/>
    <cellStyle name="Comma 3 2 2 2 2 2 2 4 2" xfId="34550"/>
    <cellStyle name="Comma 3 2 2 2 2 2 2 5" xfId="18393"/>
    <cellStyle name="Comma 3 2 2 2 2 2 2 5 2" xfId="40332"/>
    <cellStyle name="Comma 3 2 2 2 2 2 2 6" xfId="24175"/>
    <cellStyle name="Comma 3 2 2 2 2 2 3" xfId="5125"/>
    <cellStyle name="Comma 3 2 2 2 2 2 3 2" xfId="13799"/>
    <cellStyle name="Comma 3 2 2 2 2 2 3 2 2" xfId="35739"/>
    <cellStyle name="Comma 3 2 2 2 2 2 3 3" xfId="19582"/>
    <cellStyle name="Comma 3 2 2 2 2 2 3 3 2" xfId="41521"/>
    <cellStyle name="Comma 3 2 2 2 2 2 3 4" xfId="27066"/>
    <cellStyle name="Comma 3 2 2 2 2 2 4" xfId="8017"/>
    <cellStyle name="Comma 3 2 2 2 2 2 4 2" xfId="29957"/>
    <cellStyle name="Comma 3 2 2 2 2 2 5" xfId="3936"/>
    <cellStyle name="Comma 3 2 2 2 2 2 5 2" xfId="25877"/>
    <cellStyle name="Comma 3 2 2 2 2 2 6" xfId="10908"/>
    <cellStyle name="Comma 3 2 2 2 2 2 6 2" xfId="32848"/>
    <cellStyle name="Comma 3 2 2 2 2 2 7" xfId="16691"/>
    <cellStyle name="Comma 3 2 2 2 2 2 7 2" xfId="38630"/>
    <cellStyle name="Comma 3 2 2 2 2 2 8" xfId="22473"/>
    <cellStyle name="Comma 3 2 2 2 2 3" xfId="1109"/>
    <cellStyle name="Comma 3 2 2 2 2 3 2" xfId="2813"/>
    <cellStyle name="Comma 3 2 2 2 2 3 2 2" xfId="10299"/>
    <cellStyle name="Comma 3 2 2 2 2 3 2 2 2" xfId="16081"/>
    <cellStyle name="Comma 3 2 2 2 2 3 2 2 2 2" xfId="38021"/>
    <cellStyle name="Comma 3 2 2 2 2 3 2 2 3" xfId="21864"/>
    <cellStyle name="Comma 3 2 2 2 2 3 2 2 3 2" xfId="43803"/>
    <cellStyle name="Comma 3 2 2 2 2 3 2 2 4" xfId="32239"/>
    <cellStyle name="Comma 3 2 2 2 2 3 2 3" xfId="7408"/>
    <cellStyle name="Comma 3 2 2 2 2 3 2 3 2" xfId="29348"/>
    <cellStyle name="Comma 3 2 2 2 2 3 2 4" xfId="13190"/>
    <cellStyle name="Comma 3 2 2 2 2 3 2 4 2" xfId="35130"/>
    <cellStyle name="Comma 3 2 2 2 2 3 2 5" xfId="18973"/>
    <cellStyle name="Comma 3 2 2 2 2 3 2 5 2" xfId="40912"/>
    <cellStyle name="Comma 3 2 2 2 2 3 2 6" xfId="24755"/>
    <cellStyle name="Comma 3 2 2 2 2 3 3" xfId="5705"/>
    <cellStyle name="Comma 3 2 2 2 2 3 3 2" xfId="14379"/>
    <cellStyle name="Comma 3 2 2 2 2 3 3 2 2" xfId="36319"/>
    <cellStyle name="Comma 3 2 2 2 2 3 3 3" xfId="20162"/>
    <cellStyle name="Comma 3 2 2 2 2 3 3 3 2" xfId="42101"/>
    <cellStyle name="Comma 3 2 2 2 2 3 3 4" xfId="27646"/>
    <cellStyle name="Comma 3 2 2 2 2 3 4" xfId="8597"/>
    <cellStyle name="Comma 3 2 2 2 2 3 4 2" xfId="30537"/>
    <cellStyle name="Comma 3 2 2 2 2 3 5" xfId="4516"/>
    <cellStyle name="Comma 3 2 2 2 2 3 5 2" xfId="26457"/>
    <cellStyle name="Comma 3 2 2 2 2 3 6" xfId="11488"/>
    <cellStyle name="Comma 3 2 2 2 2 3 6 2" xfId="33428"/>
    <cellStyle name="Comma 3 2 2 2 2 3 7" xfId="17271"/>
    <cellStyle name="Comma 3 2 2 2 2 3 7 2" xfId="39210"/>
    <cellStyle name="Comma 3 2 2 2 2 3 8" xfId="23053"/>
    <cellStyle name="Comma 3 2 2 2 2 4" xfId="2232"/>
    <cellStyle name="Comma 3 2 2 2 2 4 2" xfId="6827"/>
    <cellStyle name="Comma 3 2 2 2 2 4 2 2" xfId="15500"/>
    <cellStyle name="Comma 3 2 2 2 2 4 2 2 2" xfId="37440"/>
    <cellStyle name="Comma 3 2 2 2 2 4 2 3" xfId="21283"/>
    <cellStyle name="Comma 3 2 2 2 2 4 2 3 2" xfId="43222"/>
    <cellStyle name="Comma 3 2 2 2 2 4 2 4" xfId="28767"/>
    <cellStyle name="Comma 3 2 2 2 2 4 3" xfId="9718"/>
    <cellStyle name="Comma 3 2 2 2 2 4 3 2" xfId="31658"/>
    <cellStyle name="Comma 3 2 2 2 2 4 4" xfId="3935"/>
    <cellStyle name="Comma 3 2 2 2 2 4 4 2" xfId="25876"/>
    <cellStyle name="Comma 3 2 2 2 2 4 5" xfId="12609"/>
    <cellStyle name="Comma 3 2 2 2 2 4 5 2" xfId="34549"/>
    <cellStyle name="Comma 3 2 2 2 2 4 6" xfId="18392"/>
    <cellStyle name="Comma 3 2 2 2 2 4 6 2" xfId="40331"/>
    <cellStyle name="Comma 3 2 2 2 2 4 7" xfId="24174"/>
    <cellStyle name="Comma 3 2 2 2 2 5" xfId="1602"/>
    <cellStyle name="Comma 3 2 2 2 2 5 2" xfId="9088"/>
    <cellStyle name="Comma 3 2 2 2 2 5 2 2" xfId="14870"/>
    <cellStyle name="Comma 3 2 2 2 2 5 2 2 2" xfId="36810"/>
    <cellStyle name="Comma 3 2 2 2 2 5 2 3" xfId="20653"/>
    <cellStyle name="Comma 3 2 2 2 2 5 2 3 2" xfId="42592"/>
    <cellStyle name="Comma 3 2 2 2 2 5 2 4" xfId="31028"/>
    <cellStyle name="Comma 3 2 2 2 2 5 3" xfId="6197"/>
    <cellStyle name="Comma 3 2 2 2 2 5 3 2" xfId="28137"/>
    <cellStyle name="Comma 3 2 2 2 2 5 4" xfId="11979"/>
    <cellStyle name="Comma 3 2 2 2 2 5 4 2" xfId="33919"/>
    <cellStyle name="Comma 3 2 2 2 2 5 5" xfId="17762"/>
    <cellStyle name="Comma 3 2 2 2 2 5 5 2" xfId="39701"/>
    <cellStyle name="Comma 3 2 2 2 2 5 6" xfId="23544"/>
    <cellStyle name="Comma 3 2 2 2 2 6" xfId="5124"/>
    <cellStyle name="Comma 3 2 2 2 2 6 2" xfId="13798"/>
    <cellStyle name="Comma 3 2 2 2 2 6 2 2" xfId="35738"/>
    <cellStyle name="Comma 3 2 2 2 2 6 3" xfId="19581"/>
    <cellStyle name="Comma 3 2 2 2 2 6 3 2" xfId="41520"/>
    <cellStyle name="Comma 3 2 2 2 2 6 4" xfId="27065"/>
    <cellStyle name="Comma 3 2 2 2 2 7" xfId="8016"/>
    <cellStyle name="Comma 3 2 2 2 2 7 2" xfId="29956"/>
    <cellStyle name="Comma 3 2 2 2 2 8" xfId="3305"/>
    <cellStyle name="Comma 3 2 2 2 2 8 2" xfId="25246"/>
    <cellStyle name="Comma 3 2 2 2 2 9" xfId="10907"/>
    <cellStyle name="Comma 3 2 2 2 2 9 2" xfId="32847"/>
    <cellStyle name="Comma 3 2 2 2 3" xfId="497"/>
    <cellStyle name="Comma 3 2 2 2 3 2" xfId="2234"/>
    <cellStyle name="Comma 3 2 2 2 3 2 2" xfId="9720"/>
    <cellStyle name="Comma 3 2 2 2 3 2 2 2" xfId="15502"/>
    <cellStyle name="Comma 3 2 2 2 3 2 2 2 2" xfId="37442"/>
    <cellStyle name="Comma 3 2 2 2 3 2 2 3" xfId="21285"/>
    <cellStyle name="Comma 3 2 2 2 3 2 2 3 2" xfId="43224"/>
    <cellStyle name="Comma 3 2 2 2 3 2 2 4" xfId="31660"/>
    <cellStyle name="Comma 3 2 2 2 3 2 3" xfId="6829"/>
    <cellStyle name="Comma 3 2 2 2 3 2 3 2" xfId="28769"/>
    <cellStyle name="Comma 3 2 2 2 3 2 4" xfId="12611"/>
    <cellStyle name="Comma 3 2 2 2 3 2 4 2" xfId="34551"/>
    <cellStyle name="Comma 3 2 2 2 3 2 5" xfId="18394"/>
    <cellStyle name="Comma 3 2 2 2 3 2 5 2" xfId="40333"/>
    <cellStyle name="Comma 3 2 2 2 3 2 6" xfId="24176"/>
    <cellStyle name="Comma 3 2 2 2 3 3" xfId="5126"/>
    <cellStyle name="Comma 3 2 2 2 3 3 2" xfId="13800"/>
    <cellStyle name="Comma 3 2 2 2 3 3 2 2" xfId="35740"/>
    <cellStyle name="Comma 3 2 2 2 3 3 3" xfId="19583"/>
    <cellStyle name="Comma 3 2 2 2 3 3 3 2" xfId="41522"/>
    <cellStyle name="Comma 3 2 2 2 3 3 4" xfId="27067"/>
    <cellStyle name="Comma 3 2 2 2 3 4" xfId="8018"/>
    <cellStyle name="Comma 3 2 2 2 3 4 2" xfId="29958"/>
    <cellStyle name="Comma 3 2 2 2 3 5" xfId="3937"/>
    <cellStyle name="Comma 3 2 2 2 3 5 2" xfId="25878"/>
    <cellStyle name="Comma 3 2 2 2 3 6" xfId="10909"/>
    <cellStyle name="Comma 3 2 2 2 3 6 2" xfId="32849"/>
    <cellStyle name="Comma 3 2 2 2 3 7" xfId="16692"/>
    <cellStyle name="Comma 3 2 2 2 3 7 2" xfId="38631"/>
    <cellStyle name="Comma 3 2 2 2 3 8" xfId="22474"/>
    <cellStyle name="Comma 3 2 2 2 4" xfId="1108"/>
    <cellStyle name="Comma 3 2 2 2 4 2" xfId="2812"/>
    <cellStyle name="Comma 3 2 2 2 4 2 2" xfId="10298"/>
    <cellStyle name="Comma 3 2 2 2 4 2 2 2" xfId="16080"/>
    <cellStyle name="Comma 3 2 2 2 4 2 2 2 2" xfId="38020"/>
    <cellStyle name="Comma 3 2 2 2 4 2 2 3" xfId="21863"/>
    <cellStyle name="Comma 3 2 2 2 4 2 2 3 2" xfId="43802"/>
    <cellStyle name="Comma 3 2 2 2 4 2 2 4" xfId="32238"/>
    <cellStyle name="Comma 3 2 2 2 4 2 3" xfId="7407"/>
    <cellStyle name="Comma 3 2 2 2 4 2 3 2" xfId="29347"/>
    <cellStyle name="Comma 3 2 2 2 4 2 4" xfId="13189"/>
    <cellStyle name="Comma 3 2 2 2 4 2 4 2" xfId="35129"/>
    <cellStyle name="Comma 3 2 2 2 4 2 5" xfId="18972"/>
    <cellStyle name="Comma 3 2 2 2 4 2 5 2" xfId="40911"/>
    <cellStyle name="Comma 3 2 2 2 4 2 6" xfId="24754"/>
    <cellStyle name="Comma 3 2 2 2 4 3" xfId="5704"/>
    <cellStyle name="Comma 3 2 2 2 4 3 2" xfId="14378"/>
    <cellStyle name="Comma 3 2 2 2 4 3 2 2" xfId="36318"/>
    <cellStyle name="Comma 3 2 2 2 4 3 3" xfId="20161"/>
    <cellStyle name="Comma 3 2 2 2 4 3 3 2" xfId="42100"/>
    <cellStyle name="Comma 3 2 2 2 4 3 4" xfId="27645"/>
    <cellStyle name="Comma 3 2 2 2 4 4" xfId="8596"/>
    <cellStyle name="Comma 3 2 2 2 4 4 2" xfId="30536"/>
    <cellStyle name="Comma 3 2 2 2 4 5" xfId="4515"/>
    <cellStyle name="Comma 3 2 2 2 4 5 2" xfId="26456"/>
    <cellStyle name="Comma 3 2 2 2 4 6" xfId="11487"/>
    <cellStyle name="Comma 3 2 2 2 4 6 2" xfId="33427"/>
    <cellStyle name="Comma 3 2 2 2 4 7" xfId="17270"/>
    <cellStyle name="Comma 3 2 2 2 4 7 2" xfId="39209"/>
    <cellStyle name="Comma 3 2 2 2 4 8" xfId="23052"/>
    <cellStyle name="Comma 3 2 2 2 5" xfId="2231"/>
    <cellStyle name="Comma 3 2 2 2 5 2" xfId="6826"/>
    <cellStyle name="Comma 3 2 2 2 5 2 2" xfId="15499"/>
    <cellStyle name="Comma 3 2 2 2 5 2 2 2" xfId="37439"/>
    <cellStyle name="Comma 3 2 2 2 5 2 3" xfId="21282"/>
    <cellStyle name="Comma 3 2 2 2 5 2 3 2" xfId="43221"/>
    <cellStyle name="Comma 3 2 2 2 5 2 4" xfId="28766"/>
    <cellStyle name="Comma 3 2 2 2 5 3" xfId="9717"/>
    <cellStyle name="Comma 3 2 2 2 5 3 2" xfId="31657"/>
    <cellStyle name="Comma 3 2 2 2 5 4" xfId="3934"/>
    <cellStyle name="Comma 3 2 2 2 5 4 2" xfId="25875"/>
    <cellStyle name="Comma 3 2 2 2 5 5" xfId="12608"/>
    <cellStyle name="Comma 3 2 2 2 5 5 2" xfId="34548"/>
    <cellStyle name="Comma 3 2 2 2 5 6" xfId="18391"/>
    <cellStyle name="Comma 3 2 2 2 5 6 2" xfId="40330"/>
    <cellStyle name="Comma 3 2 2 2 5 7" xfId="24173"/>
    <cellStyle name="Comma 3 2 2 2 6" xfId="1601"/>
    <cellStyle name="Comma 3 2 2 2 6 2" xfId="9087"/>
    <cellStyle name="Comma 3 2 2 2 6 2 2" xfId="14869"/>
    <cellStyle name="Comma 3 2 2 2 6 2 2 2" xfId="36809"/>
    <cellStyle name="Comma 3 2 2 2 6 2 3" xfId="20652"/>
    <cellStyle name="Comma 3 2 2 2 6 2 3 2" xfId="42591"/>
    <cellStyle name="Comma 3 2 2 2 6 2 4" xfId="31027"/>
    <cellStyle name="Comma 3 2 2 2 6 3" xfId="6196"/>
    <cellStyle name="Comma 3 2 2 2 6 3 2" xfId="28136"/>
    <cellStyle name="Comma 3 2 2 2 6 4" xfId="11978"/>
    <cellStyle name="Comma 3 2 2 2 6 4 2" xfId="33918"/>
    <cellStyle name="Comma 3 2 2 2 6 5" xfId="17761"/>
    <cellStyle name="Comma 3 2 2 2 6 5 2" xfId="39700"/>
    <cellStyle name="Comma 3 2 2 2 6 6" xfId="23543"/>
    <cellStyle name="Comma 3 2 2 2 7" xfId="5123"/>
    <cellStyle name="Comma 3 2 2 2 7 2" xfId="13797"/>
    <cellStyle name="Comma 3 2 2 2 7 2 2" xfId="35737"/>
    <cellStyle name="Comma 3 2 2 2 7 3" xfId="19580"/>
    <cellStyle name="Comma 3 2 2 2 7 3 2" xfId="41519"/>
    <cellStyle name="Comma 3 2 2 2 7 4" xfId="27064"/>
    <cellStyle name="Comma 3 2 2 2 8" xfId="8015"/>
    <cellStyle name="Comma 3 2 2 2 8 2" xfId="29955"/>
    <cellStyle name="Comma 3 2 2 2 9" xfId="3304"/>
    <cellStyle name="Comma 3 2 2 2 9 2" xfId="25245"/>
    <cellStyle name="Comma 3 2 2 3" xfId="498"/>
    <cellStyle name="Comma 3 2 2 3 10" xfId="16693"/>
    <cellStyle name="Comma 3 2 2 3 10 2" xfId="38632"/>
    <cellStyle name="Comma 3 2 2 3 11" xfId="22475"/>
    <cellStyle name="Comma 3 2 2 3 2" xfId="499"/>
    <cellStyle name="Comma 3 2 2 3 2 2" xfId="2236"/>
    <cellStyle name="Comma 3 2 2 3 2 2 2" xfId="9722"/>
    <cellStyle name="Comma 3 2 2 3 2 2 2 2" xfId="15504"/>
    <cellStyle name="Comma 3 2 2 3 2 2 2 2 2" xfId="37444"/>
    <cellStyle name="Comma 3 2 2 3 2 2 2 3" xfId="21287"/>
    <cellStyle name="Comma 3 2 2 3 2 2 2 3 2" xfId="43226"/>
    <cellStyle name="Comma 3 2 2 3 2 2 2 4" xfId="31662"/>
    <cellStyle name="Comma 3 2 2 3 2 2 3" xfId="6831"/>
    <cellStyle name="Comma 3 2 2 3 2 2 3 2" xfId="28771"/>
    <cellStyle name="Comma 3 2 2 3 2 2 4" xfId="12613"/>
    <cellStyle name="Comma 3 2 2 3 2 2 4 2" xfId="34553"/>
    <cellStyle name="Comma 3 2 2 3 2 2 5" xfId="18396"/>
    <cellStyle name="Comma 3 2 2 3 2 2 5 2" xfId="40335"/>
    <cellStyle name="Comma 3 2 2 3 2 2 6" xfId="24178"/>
    <cellStyle name="Comma 3 2 2 3 2 3" xfId="5128"/>
    <cellStyle name="Comma 3 2 2 3 2 3 2" xfId="13802"/>
    <cellStyle name="Comma 3 2 2 3 2 3 2 2" xfId="35742"/>
    <cellStyle name="Comma 3 2 2 3 2 3 3" xfId="19585"/>
    <cellStyle name="Comma 3 2 2 3 2 3 3 2" xfId="41524"/>
    <cellStyle name="Comma 3 2 2 3 2 3 4" xfId="27069"/>
    <cellStyle name="Comma 3 2 2 3 2 4" xfId="8020"/>
    <cellStyle name="Comma 3 2 2 3 2 4 2" xfId="29960"/>
    <cellStyle name="Comma 3 2 2 3 2 5" xfId="3939"/>
    <cellStyle name="Comma 3 2 2 3 2 5 2" xfId="25880"/>
    <cellStyle name="Comma 3 2 2 3 2 6" xfId="10911"/>
    <cellStyle name="Comma 3 2 2 3 2 6 2" xfId="32851"/>
    <cellStyle name="Comma 3 2 2 3 2 7" xfId="16694"/>
    <cellStyle name="Comma 3 2 2 3 2 7 2" xfId="38633"/>
    <cellStyle name="Comma 3 2 2 3 2 8" xfId="22476"/>
    <cellStyle name="Comma 3 2 2 3 3" xfId="1110"/>
    <cellStyle name="Comma 3 2 2 3 3 2" xfId="2814"/>
    <cellStyle name="Comma 3 2 2 3 3 2 2" xfId="10300"/>
    <cellStyle name="Comma 3 2 2 3 3 2 2 2" xfId="16082"/>
    <cellStyle name="Comma 3 2 2 3 3 2 2 2 2" xfId="38022"/>
    <cellStyle name="Comma 3 2 2 3 3 2 2 3" xfId="21865"/>
    <cellStyle name="Comma 3 2 2 3 3 2 2 3 2" xfId="43804"/>
    <cellStyle name="Comma 3 2 2 3 3 2 2 4" xfId="32240"/>
    <cellStyle name="Comma 3 2 2 3 3 2 3" xfId="7409"/>
    <cellStyle name="Comma 3 2 2 3 3 2 3 2" xfId="29349"/>
    <cellStyle name="Comma 3 2 2 3 3 2 4" xfId="13191"/>
    <cellStyle name="Comma 3 2 2 3 3 2 4 2" xfId="35131"/>
    <cellStyle name="Comma 3 2 2 3 3 2 5" xfId="18974"/>
    <cellStyle name="Comma 3 2 2 3 3 2 5 2" xfId="40913"/>
    <cellStyle name="Comma 3 2 2 3 3 2 6" xfId="24756"/>
    <cellStyle name="Comma 3 2 2 3 3 3" xfId="5706"/>
    <cellStyle name="Comma 3 2 2 3 3 3 2" xfId="14380"/>
    <cellStyle name="Comma 3 2 2 3 3 3 2 2" xfId="36320"/>
    <cellStyle name="Comma 3 2 2 3 3 3 3" xfId="20163"/>
    <cellStyle name="Comma 3 2 2 3 3 3 3 2" xfId="42102"/>
    <cellStyle name="Comma 3 2 2 3 3 3 4" xfId="27647"/>
    <cellStyle name="Comma 3 2 2 3 3 4" xfId="8598"/>
    <cellStyle name="Comma 3 2 2 3 3 4 2" xfId="30538"/>
    <cellStyle name="Comma 3 2 2 3 3 5" xfId="4517"/>
    <cellStyle name="Comma 3 2 2 3 3 5 2" xfId="26458"/>
    <cellStyle name="Comma 3 2 2 3 3 6" xfId="11489"/>
    <cellStyle name="Comma 3 2 2 3 3 6 2" xfId="33429"/>
    <cellStyle name="Comma 3 2 2 3 3 7" xfId="17272"/>
    <cellStyle name="Comma 3 2 2 3 3 7 2" xfId="39211"/>
    <cellStyle name="Comma 3 2 2 3 3 8" xfId="23054"/>
    <cellStyle name="Comma 3 2 2 3 4" xfId="2235"/>
    <cellStyle name="Comma 3 2 2 3 4 2" xfId="6830"/>
    <cellStyle name="Comma 3 2 2 3 4 2 2" xfId="15503"/>
    <cellStyle name="Comma 3 2 2 3 4 2 2 2" xfId="37443"/>
    <cellStyle name="Comma 3 2 2 3 4 2 3" xfId="21286"/>
    <cellStyle name="Comma 3 2 2 3 4 2 3 2" xfId="43225"/>
    <cellStyle name="Comma 3 2 2 3 4 2 4" xfId="28770"/>
    <cellStyle name="Comma 3 2 2 3 4 3" xfId="9721"/>
    <cellStyle name="Comma 3 2 2 3 4 3 2" xfId="31661"/>
    <cellStyle name="Comma 3 2 2 3 4 4" xfId="3938"/>
    <cellStyle name="Comma 3 2 2 3 4 4 2" xfId="25879"/>
    <cellStyle name="Comma 3 2 2 3 4 5" xfId="12612"/>
    <cellStyle name="Comma 3 2 2 3 4 5 2" xfId="34552"/>
    <cellStyle name="Comma 3 2 2 3 4 6" xfId="18395"/>
    <cellStyle name="Comma 3 2 2 3 4 6 2" xfId="40334"/>
    <cellStyle name="Comma 3 2 2 3 4 7" xfId="24177"/>
    <cellStyle name="Comma 3 2 2 3 5" xfId="1603"/>
    <cellStyle name="Comma 3 2 2 3 5 2" xfId="9089"/>
    <cellStyle name="Comma 3 2 2 3 5 2 2" xfId="14871"/>
    <cellStyle name="Comma 3 2 2 3 5 2 2 2" xfId="36811"/>
    <cellStyle name="Comma 3 2 2 3 5 2 3" xfId="20654"/>
    <cellStyle name="Comma 3 2 2 3 5 2 3 2" xfId="42593"/>
    <cellStyle name="Comma 3 2 2 3 5 2 4" xfId="31029"/>
    <cellStyle name="Comma 3 2 2 3 5 3" xfId="6198"/>
    <cellStyle name="Comma 3 2 2 3 5 3 2" xfId="28138"/>
    <cellStyle name="Comma 3 2 2 3 5 4" xfId="11980"/>
    <cellStyle name="Comma 3 2 2 3 5 4 2" xfId="33920"/>
    <cellStyle name="Comma 3 2 2 3 5 5" xfId="17763"/>
    <cellStyle name="Comma 3 2 2 3 5 5 2" xfId="39702"/>
    <cellStyle name="Comma 3 2 2 3 5 6" xfId="23545"/>
    <cellStyle name="Comma 3 2 2 3 6" xfId="5127"/>
    <cellStyle name="Comma 3 2 2 3 6 2" xfId="13801"/>
    <cellStyle name="Comma 3 2 2 3 6 2 2" xfId="35741"/>
    <cellStyle name="Comma 3 2 2 3 6 3" xfId="19584"/>
    <cellStyle name="Comma 3 2 2 3 6 3 2" xfId="41523"/>
    <cellStyle name="Comma 3 2 2 3 6 4" xfId="27068"/>
    <cellStyle name="Comma 3 2 2 3 7" xfId="8019"/>
    <cellStyle name="Comma 3 2 2 3 7 2" xfId="29959"/>
    <cellStyle name="Comma 3 2 2 3 8" xfId="3306"/>
    <cellStyle name="Comma 3 2 2 3 8 2" xfId="25247"/>
    <cellStyle name="Comma 3 2 2 3 9" xfId="10910"/>
    <cellStyle name="Comma 3 2 2 3 9 2" xfId="32850"/>
    <cellStyle name="Comma 3 2 2 4" xfId="500"/>
    <cellStyle name="Comma 3 2 2 4 10" xfId="16695"/>
    <cellStyle name="Comma 3 2 2 4 10 2" xfId="38634"/>
    <cellStyle name="Comma 3 2 2 4 11" xfId="22477"/>
    <cellStyle name="Comma 3 2 2 4 2" xfId="501"/>
    <cellStyle name="Comma 3 2 2 4 2 2" xfId="2238"/>
    <cellStyle name="Comma 3 2 2 4 2 2 2" xfId="9724"/>
    <cellStyle name="Comma 3 2 2 4 2 2 2 2" xfId="15506"/>
    <cellStyle name="Comma 3 2 2 4 2 2 2 2 2" xfId="37446"/>
    <cellStyle name="Comma 3 2 2 4 2 2 2 3" xfId="21289"/>
    <cellStyle name="Comma 3 2 2 4 2 2 2 3 2" xfId="43228"/>
    <cellStyle name="Comma 3 2 2 4 2 2 2 4" xfId="31664"/>
    <cellStyle name="Comma 3 2 2 4 2 2 3" xfId="6833"/>
    <cellStyle name="Comma 3 2 2 4 2 2 3 2" xfId="28773"/>
    <cellStyle name="Comma 3 2 2 4 2 2 4" xfId="12615"/>
    <cellStyle name="Comma 3 2 2 4 2 2 4 2" xfId="34555"/>
    <cellStyle name="Comma 3 2 2 4 2 2 5" xfId="18398"/>
    <cellStyle name="Comma 3 2 2 4 2 2 5 2" xfId="40337"/>
    <cellStyle name="Comma 3 2 2 4 2 2 6" xfId="24180"/>
    <cellStyle name="Comma 3 2 2 4 2 3" xfId="5130"/>
    <cellStyle name="Comma 3 2 2 4 2 3 2" xfId="13804"/>
    <cellStyle name="Comma 3 2 2 4 2 3 2 2" xfId="35744"/>
    <cellStyle name="Comma 3 2 2 4 2 3 3" xfId="19587"/>
    <cellStyle name="Comma 3 2 2 4 2 3 3 2" xfId="41526"/>
    <cellStyle name="Comma 3 2 2 4 2 3 4" xfId="27071"/>
    <cellStyle name="Comma 3 2 2 4 2 4" xfId="8022"/>
    <cellStyle name="Comma 3 2 2 4 2 4 2" xfId="29962"/>
    <cellStyle name="Comma 3 2 2 4 2 5" xfId="3941"/>
    <cellStyle name="Comma 3 2 2 4 2 5 2" xfId="25882"/>
    <cellStyle name="Comma 3 2 2 4 2 6" xfId="10913"/>
    <cellStyle name="Comma 3 2 2 4 2 6 2" xfId="32853"/>
    <cellStyle name="Comma 3 2 2 4 2 7" xfId="16696"/>
    <cellStyle name="Comma 3 2 2 4 2 7 2" xfId="38635"/>
    <cellStyle name="Comma 3 2 2 4 2 8" xfId="22478"/>
    <cellStyle name="Comma 3 2 2 4 3" xfId="1111"/>
    <cellStyle name="Comma 3 2 2 4 3 2" xfId="2815"/>
    <cellStyle name="Comma 3 2 2 4 3 2 2" xfId="10301"/>
    <cellStyle name="Comma 3 2 2 4 3 2 2 2" xfId="16083"/>
    <cellStyle name="Comma 3 2 2 4 3 2 2 2 2" xfId="38023"/>
    <cellStyle name="Comma 3 2 2 4 3 2 2 3" xfId="21866"/>
    <cellStyle name="Comma 3 2 2 4 3 2 2 3 2" xfId="43805"/>
    <cellStyle name="Comma 3 2 2 4 3 2 2 4" xfId="32241"/>
    <cellStyle name="Comma 3 2 2 4 3 2 3" xfId="7410"/>
    <cellStyle name="Comma 3 2 2 4 3 2 3 2" xfId="29350"/>
    <cellStyle name="Comma 3 2 2 4 3 2 4" xfId="13192"/>
    <cellStyle name="Comma 3 2 2 4 3 2 4 2" xfId="35132"/>
    <cellStyle name="Comma 3 2 2 4 3 2 5" xfId="18975"/>
    <cellStyle name="Comma 3 2 2 4 3 2 5 2" xfId="40914"/>
    <cellStyle name="Comma 3 2 2 4 3 2 6" xfId="24757"/>
    <cellStyle name="Comma 3 2 2 4 3 3" xfId="5707"/>
    <cellStyle name="Comma 3 2 2 4 3 3 2" xfId="14381"/>
    <cellStyle name="Comma 3 2 2 4 3 3 2 2" xfId="36321"/>
    <cellStyle name="Comma 3 2 2 4 3 3 3" xfId="20164"/>
    <cellStyle name="Comma 3 2 2 4 3 3 3 2" xfId="42103"/>
    <cellStyle name="Comma 3 2 2 4 3 3 4" xfId="27648"/>
    <cellStyle name="Comma 3 2 2 4 3 4" xfId="8599"/>
    <cellStyle name="Comma 3 2 2 4 3 4 2" xfId="30539"/>
    <cellStyle name="Comma 3 2 2 4 3 5" xfId="4518"/>
    <cellStyle name="Comma 3 2 2 4 3 5 2" xfId="26459"/>
    <cellStyle name="Comma 3 2 2 4 3 6" xfId="11490"/>
    <cellStyle name="Comma 3 2 2 4 3 6 2" xfId="33430"/>
    <cellStyle name="Comma 3 2 2 4 3 7" xfId="17273"/>
    <cellStyle name="Comma 3 2 2 4 3 7 2" xfId="39212"/>
    <cellStyle name="Comma 3 2 2 4 3 8" xfId="23055"/>
    <cellStyle name="Comma 3 2 2 4 4" xfId="2237"/>
    <cellStyle name="Comma 3 2 2 4 4 2" xfId="6832"/>
    <cellStyle name="Comma 3 2 2 4 4 2 2" xfId="15505"/>
    <cellStyle name="Comma 3 2 2 4 4 2 2 2" xfId="37445"/>
    <cellStyle name="Comma 3 2 2 4 4 2 3" xfId="21288"/>
    <cellStyle name="Comma 3 2 2 4 4 2 3 2" xfId="43227"/>
    <cellStyle name="Comma 3 2 2 4 4 2 4" xfId="28772"/>
    <cellStyle name="Comma 3 2 2 4 4 3" xfId="9723"/>
    <cellStyle name="Comma 3 2 2 4 4 3 2" xfId="31663"/>
    <cellStyle name="Comma 3 2 2 4 4 4" xfId="3940"/>
    <cellStyle name="Comma 3 2 2 4 4 4 2" xfId="25881"/>
    <cellStyle name="Comma 3 2 2 4 4 5" xfId="12614"/>
    <cellStyle name="Comma 3 2 2 4 4 5 2" xfId="34554"/>
    <cellStyle name="Comma 3 2 2 4 4 6" xfId="18397"/>
    <cellStyle name="Comma 3 2 2 4 4 6 2" xfId="40336"/>
    <cellStyle name="Comma 3 2 2 4 4 7" xfId="24179"/>
    <cellStyle name="Comma 3 2 2 4 5" xfId="1604"/>
    <cellStyle name="Comma 3 2 2 4 5 2" xfId="9090"/>
    <cellStyle name="Comma 3 2 2 4 5 2 2" xfId="14872"/>
    <cellStyle name="Comma 3 2 2 4 5 2 2 2" xfId="36812"/>
    <cellStyle name="Comma 3 2 2 4 5 2 3" xfId="20655"/>
    <cellStyle name="Comma 3 2 2 4 5 2 3 2" xfId="42594"/>
    <cellStyle name="Comma 3 2 2 4 5 2 4" xfId="31030"/>
    <cellStyle name="Comma 3 2 2 4 5 3" xfId="6199"/>
    <cellStyle name="Comma 3 2 2 4 5 3 2" xfId="28139"/>
    <cellStyle name="Comma 3 2 2 4 5 4" xfId="11981"/>
    <cellStyle name="Comma 3 2 2 4 5 4 2" xfId="33921"/>
    <cellStyle name="Comma 3 2 2 4 5 5" xfId="17764"/>
    <cellStyle name="Comma 3 2 2 4 5 5 2" xfId="39703"/>
    <cellStyle name="Comma 3 2 2 4 5 6" xfId="23546"/>
    <cellStyle name="Comma 3 2 2 4 6" xfId="5129"/>
    <cellStyle name="Comma 3 2 2 4 6 2" xfId="13803"/>
    <cellStyle name="Comma 3 2 2 4 6 2 2" xfId="35743"/>
    <cellStyle name="Comma 3 2 2 4 6 3" xfId="19586"/>
    <cellStyle name="Comma 3 2 2 4 6 3 2" xfId="41525"/>
    <cellStyle name="Comma 3 2 2 4 6 4" xfId="27070"/>
    <cellStyle name="Comma 3 2 2 4 7" xfId="8021"/>
    <cellStyle name="Comma 3 2 2 4 7 2" xfId="29961"/>
    <cellStyle name="Comma 3 2 2 4 8" xfId="3307"/>
    <cellStyle name="Comma 3 2 2 4 8 2" xfId="25248"/>
    <cellStyle name="Comma 3 2 2 4 9" xfId="10912"/>
    <cellStyle name="Comma 3 2 2 4 9 2" xfId="32852"/>
    <cellStyle name="Comma 3 2 2 5" xfId="502"/>
    <cellStyle name="Comma 3 2 2 5 2" xfId="2239"/>
    <cellStyle name="Comma 3 2 2 5 2 2" xfId="6834"/>
    <cellStyle name="Comma 3 2 2 5 2 2 2" xfId="15507"/>
    <cellStyle name="Comma 3 2 2 5 2 2 2 2" xfId="37447"/>
    <cellStyle name="Comma 3 2 2 5 2 2 3" xfId="21290"/>
    <cellStyle name="Comma 3 2 2 5 2 2 3 2" xfId="43229"/>
    <cellStyle name="Comma 3 2 2 5 2 2 4" xfId="28774"/>
    <cellStyle name="Comma 3 2 2 5 2 3" xfId="9725"/>
    <cellStyle name="Comma 3 2 2 5 2 3 2" xfId="31665"/>
    <cellStyle name="Comma 3 2 2 5 2 4" xfId="3942"/>
    <cellStyle name="Comma 3 2 2 5 2 4 2" xfId="25883"/>
    <cellStyle name="Comma 3 2 2 5 2 5" xfId="12616"/>
    <cellStyle name="Comma 3 2 2 5 2 5 2" xfId="34556"/>
    <cellStyle name="Comma 3 2 2 5 2 6" xfId="18399"/>
    <cellStyle name="Comma 3 2 2 5 2 6 2" xfId="40338"/>
    <cellStyle name="Comma 3 2 2 5 2 7" xfId="24181"/>
    <cellStyle name="Comma 3 2 2 5 3" xfId="1600"/>
    <cellStyle name="Comma 3 2 2 5 3 2" xfId="9086"/>
    <cellStyle name="Comma 3 2 2 5 3 2 2" xfId="14868"/>
    <cellStyle name="Comma 3 2 2 5 3 2 2 2" xfId="36808"/>
    <cellStyle name="Comma 3 2 2 5 3 2 3" xfId="20651"/>
    <cellStyle name="Comma 3 2 2 5 3 2 3 2" xfId="42590"/>
    <cellStyle name="Comma 3 2 2 5 3 2 4" xfId="31026"/>
    <cellStyle name="Comma 3 2 2 5 3 3" xfId="6195"/>
    <cellStyle name="Comma 3 2 2 5 3 3 2" xfId="28135"/>
    <cellStyle name="Comma 3 2 2 5 3 4" xfId="11977"/>
    <cellStyle name="Comma 3 2 2 5 3 4 2" xfId="33917"/>
    <cellStyle name="Comma 3 2 2 5 3 5" xfId="17760"/>
    <cellStyle name="Comma 3 2 2 5 3 5 2" xfId="39699"/>
    <cellStyle name="Comma 3 2 2 5 3 6" xfId="23542"/>
    <cellStyle name="Comma 3 2 2 5 4" xfId="5131"/>
    <cellStyle name="Comma 3 2 2 5 4 2" xfId="13805"/>
    <cellStyle name="Comma 3 2 2 5 4 2 2" xfId="35745"/>
    <cellStyle name="Comma 3 2 2 5 4 3" xfId="19588"/>
    <cellStyle name="Comma 3 2 2 5 4 3 2" xfId="41527"/>
    <cellStyle name="Comma 3 2 2 5 4 4" xfId="27072"/>
    <cellStyle name="Comma 3 2 2 5 5" xfId="8023"/>
    <cellStyle name="Comma 3 2 2 5 5 2" xfId="29963"/>
    <cellStyle name="Comma 3 2 2 5 6" xfId="3303"/>
    <cellStyle name="Comma 3 2 2 5 6 2" xfId="25244"/>
    <cellStyle name="Comma 3 2 2 5 7" xfId="10914"/>
    <cellStyle name="Comma 3 2 2 5 7 2" xfId="32854"/>
    <cellStyle name="Comma 3 2 2 5 8" xfId="16697"/>
    <cellStyle name="Comma 3 2 2 5 8 2" xfId="38636"/>
    <cellStyle name="Comma 3 2 2 5 9" xfId="22479"/>
    <cellStyle name="Comma 3 2 2 6" xfId="897"/>
    <cellStyle name="Comma 3 2 2 6 2" xfId="2603"/>
    <cellStyle name="Comma 3 2 2 6 2 2" xfId="10089"/>
    <cellStyle name="Comma 3 2 2 6 2 2 2" xfId="15871"/>
    <cellStyle name="Comma 3 2 2 6 2 2 2 2" xfId="37811"/>
    <cellStyle name="Comma 3 2 2 6 2 2 3" xfId="21654"/>
    <cellStyle name="Comma 3 2 2 6 2 2 3 2" xfId="43593"/>
    <cellStyle name="Comma 3 2 2 6 2 2 4" xfId="32029"/>
    <cellStyle name="Comma 3 2 2 6 2 3" xfId="7198"/>
    <cellStyle name="Comma 3 2 2 6 2 3 2" xfId="29138"/>
    <cellStyle name="Comma 3 2 2 6 2 4" xfId="12980"/>
    <cellStyle name="Comma 3 2 2 6 2 4 2" xfId="34920"/>
    <cellStyle name="Comma 3 2 2 6 2 5" xfId="18763"/>
    <cellStyle name="Comma 3 2 2 6 2 5 2" xfId="40702"/>
    <cellStyle name="Comma 3 2 2 6 2 6" xfId="24545"/>
    <cellStyle name="Comma 3 2 2 6 3" xfId="5495"/>
    <cellStyle name="Comma 3 2 2 6 3 2" xfId="14169"/>
    <cellStyle name="Comma 3 2 2 6 3 2 2" xfId="36109"/>
    <cellStyle name="Comma 3 2 2 6 3 3" xfId="19952"/>
    <cellStyle name="Comma 3 2 2 6 3 3 2" xfId="41891"/>
    <cellStyle name="Comma 3 2 2 6 3 4" xfId="27436"/>
    <cellStyle name="Comma 3 2 2 6 4" xfId="8387"/>
    <cellStyle name="Comma 3 2 2 6 4 2" xfId="30327"/>
    <cellStyle name="Comma 3 2 2 6 5" xfId="4306"/>
    <cellStyle name="Comma 3 2 2 6 5 2" xfId="26247"/>
    <cellStyle name="Comma 3 2 2 6 6" xfId="11278"/>
    <cellStyle name="Comma 3 2 2 6 6 2" xfId="33218"/>
    <cellStyle name="Comma 3 2 2 6 7" xfId="17061"/>
    <cellStyle name="Comma 3 2 2 6 7 2" xfId="39000"/>
    <cellStyle name="Comma 3 2 2 6 8" xfId="22843"/>
    <cellStyle name="Comma 3 2 2 7" xfId="2230"/>
    <cellStyle name="Comma 3 2 2 7 2" xfId="6825"/>
    <cellStyle name="Comma 3 2 2 7 2 2" xfId="15498"/>
    <cellStyle name="Comma 3 2 2 7 2 2 2" xfId="37438"/>
    <cellStyle name="Comma 3 2 2 7 2 3" xfId="21281"/>
    <cellStyle name="Comma 3 2 2 7 2 3 2" xfId="43220"/>
    <cellStyle name="Comma 3 2 2 7 2 4" xfId="28765"/>
    <cellStyle name="Comma 3 2 2 7 3" xfId="9716"/>
    <cellStyle name="Comma 3 2 2 7 3 2" xfId="31656"/>
    <cellStyle name="Comma 3 2 2 7 4" xfId="3933"/>
    <cellStyle name="Comma 3 2 2 7 4 2" xfId="25874"/>
    <cellStyle name="Comma 3 2 2 7 5" xfId="12607"/>
    <cellStyle name="Comma 3 2 2 7 5 2" xfId="34547"/>
    <cellStyle name="Comma 3 2 2 7 6" xfId="18390"/>
    <cellStyle name="Comma 3 2 2 7 6 2" xfId="40329"/>
    <cellStyle name="Comma 3 2 2 7 7" xfId="24172"/>
    <cellStyle name="Comma 3 2 2 8" xfId="1330"/>
    <cellStyle name="Comma 3 2 2 8 2" xfId="8816"/>
    <cellStyle name="Comma 3 2 2 8 2 2" xfId="14598"/>
    <cellStyle name="Comma 3 2 2 8 2 2 2" xfId="36538"/>
    <cellStyle name="Comma 3 2 2 8 2 3" xfId="20381"/>
    <cellStyle name="Comma 3 2 2 8 2 3 2" xfId="42320"/>
    <cellStyle name="Comma 3 2 2 8 2 4" xfId="30756"/>
    <cellStyle name="Comma 3 2 2 8 3" xfId="5925"/>
    <cellStyle name="Comma 3 2 2 8 3 2" xfId="27865"/>
    <cellStyle name="Comma 3 2 2 8 4" xfId="11707"/>
    <cellStyle name="Comma 3 2 2 8 4 2" xfId="33647"/>
    <cellStyle name="Comma 3 2 2 8 5" xfId="17490"/>
    <cellStyle name="Comma 3 2 2 8 5 2" xfId="39429"/>
    <cellStyle name="Comma 3 2 2 8 6" xfId="23272"/>
    <cellStyle name="Comma 3 2 2 9" xfId="5122"/>
    <cellStyle name="Comma 3 2 2 9 2" xfId="13796"/>
    <cellStyle name="Comma 3 2 2 9 2 2" xfId="35736"/>
    <cellStyle name="Comma 3 2 2 9 3" xfId="19579"/>
    <cellStyle name="Comma 3 2 2 9 3 2" xfId="41518"/>
    <cellStyle name="Comma 3 2 2 9 4" xfId="27063"/>
    <cellStyle name="Comma 3 2 3" xfId="503"/>
    <cellStyle name="Comma 3 2 3 10" xfId="10915"/>
    <cellStyle name="Comma 3 2 3 10 2" xfId="32855"/>
    <cellStyle name="Comma 3 2 3 11" xfId="16698"/>
    <cellStyle name="Comma 3 2 3 11 2" xfId="38637"/>
    <cellStyle name="Comma 3 2 3 12" xfId="22480"/>
    <cellStyle name="Comma 3 2 3 2" xfId="504"/>
    <cellStyle name="Comma 3 2 3 2 10" xfId="16699"/>
    <cellStyle name="Comma 3 2 3 2 10 2" xfId="38638"/>
    <cellStyle name="Comma 3 2 3 2 11" xfId="22481"/>
    <cellStyle name="Comma 3 2 3 2 2" xfId="505"/>
    <cellStyle name="Comma 3 2 3 2 2 2" xfId="2242"/>
    <cellStyle name="Comma 3 2 3 2 2 2 2" xfId="9728"/>
    <cellStyle name="Comma 3 2 3 2 2 2 2 2" xfId="15510"/>
    <cellStyle name="Comma 3 2 3 2 2 2 2 2 2" xfId="37450"/>
    <cellStyle name="Comma 3 2 3 2 2 2 2 3" xfId="21293"/>
    <cellStyle name="Comma 3 2 3 2 2 2 2 3 2" xfId="43232"/>
    <cellStyle name="Comma 3 2 3 2 2 2 2 4" xfId="31668"/>
    <cellStyle name="Comma 3 2 3 2 2 2 3" xfId="6837"/>
    <cellStyle name="Comma 3 2 3 2 2 2 3 2" xfId="28777"/>
    <cellStyle name="Comma 3 2 3 2 2 2 4" xfId="12619"/>
    <cellStyle name="Comma 3 2 3 2 2 2 4 2" xfId="34559"/>
    <cellStyle name="Comma 3 2 3 2 2 2 5" xfId="18402"/>
    <cellStyle name="Comma 3 2 3 2 2 2 5 2" xfId="40341"/>
    <cellStyle name="Comma 3 2 3 2 2 2 6" xfId="24184"/>
    <cellStyle name="Comma 3 2 3 2 2 3" xfId="5134"/>
    <cellStyle name="Comma 3 2 3 2 2 3 2" xfId="13808"/>
    <cellStyle name="Comma 3 2 3 2 2 3 2 2" xfId="35748"/>
    <cellStyle name="Comma 3 2 3 2 2 3 3" xfId="19591"/>
    <cellStyle name="Comma 3 2 3 2 2 3 3 2" xfId="41530"/>
    <cellStyle name="Comma 3 2 3 2 2 3 4" xfId="27075"/>
    <cellStyle name="Comma 3 2 3 2 2 4" xfId="8026"/>
    <cellStyle name="Comma 3 2 3 2 2 4 2" xfId="29966"/>
    <cellStyle name="Comma 3 2 3 2 2 5" xfId="3945"/>
    <cellStyle name="Comma 3 2 3 2 2 5 2" xfId="25886"/>
    <cellStyle name="Comma 3 2 3 2 2 6" xfId="10917"/>
    <cellStyle name="Comma 3 2 3 2 2 6 2" xfId="32857"/>
    <cellStyle name="Comma 3 2 3 2 2 7" xfId="16700"/>
    <cellStyle name="Comma 3 2 3 2 2 7 2" xfId="38639"/>
    <cellStyle name="Comma 3 2 3 2 2 8" xfId="22482"/>
    <cellStyle name="Comma 3 2 3 2 3" xfId="1113"/>
    <cellStyle name="Comma 3 2 3 2 3 2" xfId="2817"/>
    <cellStyle name="Comma 3 2 3 2 3 2 2" xfId="10303"/>
    <cellStyle name="Comma 3 2 3 2 3 2 2 2" xfId="16085"/>
    <cellStyle name="Comma 3 2 3 2 3 2 2 2 2" xfId="38025"/>
    <cellStyle name="Comma 3 2 3 2 3 2 2 3" xfId="21868"/>
    <cellStyle name="Comma 3 2 3 2 3 2 2 3 2" xfId="43807"/>
    <cellStyle name="Comma 3 2 3 2 3 2 2 4" xfId="32243"/>
    <cellStyle name="Comma 3 2 3 2 3 2 3" xfId="7412"/>
    <cellStyle name="Comma 3 2 3 2 3 2 3 2" xfId="29352"/>
    <cellStyle name="Comma 3 2 3 2 3 2 4" xfId="13194"/>
    <cellStyle name="Comma 3 2 3 2 3 2 4 2" xfId="35134"/>
    <cellStyle name="Comma 3 2 3 2 3 2 5" xfId="18977"/>
    <cellStyle name="Comma 3 2 3 2 3 2 5 2" xfId="40916"/>
    <cellStyle name="Comma 3 2 3 2 3 2 6" xfId="24759"/>
    <cellStyle name="Comma 3 2 3 2 3 3" xfId="5709"/>
    <cellStyle name="Comma 3 2 3 2 3 3 2" xfId="14383"/>
    <cellStyle name="Comma 3 2 3 2 3 3 2 2" xfId="36323"/>
    <cellStyle name="Comma 3 2 3 2 3 3 3" xfId="20166"/>
    <cellStyle name="Comma 3 2 3 2 3 3 3 2" xfId="42105"/>
    <cellStyle name="Comma 3 2 3 2 3 3 4" xfId="27650"/>
    <cellStyle name="Comma 3 2 3 2 3 4" xfId="8601"/>
    <cellStyle name="Comma 3 2 3 2 3 4 2" xfId="30541"/>
    <cellStyle name="Comma 3 2 3 2 3 5" xfId="4520"/>
    <cellStyle name="Comma 3 2 3 2 3 5 2" xfId="26461"/>
    <cellStyle name="Comma 3 2 3 2 3 6" xfId="11492"/>
    <cellStyle name="Comma 3 2 3 2 3 6 2" xfId="33432"/>
    <cellStyle name="Comma 3 2 3 2 3 7" xfId="17275"/>
    <cellStyle name="Comma 3 2 3 2 3 7 2" xfId="39214"/>
    <cellStyle name="Comma 3 2 3 2 3 8" xfId="23057"/>
    <cellStyle name="Comma 3 2 3 2 4" xfId="2241"/>
    <cellStyle name="Comma 3 2 3 2 4 2" xfId="6836"/>
    <cellStyle name="Comma 3 2 3 2 4 2 2" xfId="15509"/>
    <cellStyle name="Comma 3 2 3 2 4 2 2 2" xfId="37449"/>
    <cellStyle name="Comma 3 2 3 2 4 2 3" xfId="21292"/>
    <cellStyle name="Comma 3 2 3 2 4 2 3 2" xfId="43231"/>
    <cellStyle name="Comma 3 2 3 2 4 2 4" xfId="28776"/>
    <cellStyle name="Comma 3 2 3 2 4 3" xfId="9727"/>
    <cellStyle name="Comma 3 2 3 2 4 3 2" xfId="31667"/>
    <cellStyle name="Comma 3 2 3 2 4 4" xfId="3944"/>
    <cellStyle name="Comma 3 2 3 2 4 4 2" xfId="25885"/>
    <cellStyle name="Comma 3 2 3 2 4 5" xfId="12618"/>
    <cellStyle name="Comma 3 2 3 2 4 5 2" xfId="34558"/>
    <cellStyle name="Comma 3 2 3 2 4 6" xfId="18401"/>
    <cellStyle name="Comma 3 2 3 2 4 6 2" xfId="40340"/>
    <cellStyle name="Comma 3 2 3 2 4 7" xfId="24183"/>
    <cellStyle name="Comma 3 2 3 2 5" xfId="1606"/>
    <cellStyle name="Comma 3 2 3 2 5 2" xfId="9092"/>
    <cellStyle name="Comma 3 2 3 2 5 2 2" xfId="14874"/>
    <cellStyle name="Comma 3 2 3 2 5 2 2 2" xfId="36814"/>
    <cellStyle name="Comma 3 2 3 2 5 2 3" xfId="20657"/>
    <cellStyle name="Comma 3 2 3 2 5 2 3 2" xfId="42596"/>
    <cellStyle name="Comma 3 2 3 2 5 2 4" xfId="31032"/>
    <cellStyle name="Comma 3 2 3 2 5 3" xfId="6201"/>
    <cellStyle name="Comma 3 2 3 2 5 3 2" xfId="28141"/>
    <cellStyle name="Comma 3 2 3 2 5 4" xfId="11983"/>
    <cellStyle name="Comma 3 2 3 2 5 4 2" xfId="33923"/>
    <cellStyle name="Comma 3 2 3 2 5 5" xfId="17766"/>
    <cellStyle name="Comma 3 2 3 2 5 5 2" xfId="39705"/>
    <cellStyle name="Comma 3 2 3 2 5 6" xfId="23548"/>
    <cellStyle name="Comma 3 2 3 2 6" xfId="5133"/>
    <cellStyle name="Comma 3 2 3 2 6 2" xfId="13807"/>
    <cellStyle name="Comma 3 2 3 2 6 2 2" xfId="35747"/>
    <cellStyle name="Comma 3 2 3 2 6 3" xfId="19590"/>
    <cellStyle name="Comma 3 2 3 2 6 3 2" xfId="41529"/>
    <cellStyle name="Comma 3 2 3 2 6 4" xfId="27074"/>
    <cellStyle name="Comma 3 2 3 2 7" xfId="8025"/>
    <cellStyle name="Comma 3 2 3 2 7 2" xfId="29965"/>
    <cellStyle name="Comma 3 2 3 2 8" xfId="3309"/>
    <cellStyle name="Comma 3 2 3 2 8 2" xfId="25250"/>
    <cellStyle name="Comma 3 2 3 2 9" xfId="10916"/>
    <cellStyle name="Comma 3 2 3 2 9 2" xfId="32856"/>
    <cellStyle name="Comma 3 2 3 3" xfId="506"/>
    <cellStyle name="Comma 3 2 3 3 2" xfId="2243"/>
    <cellStyle name="Comma 3 2 3 3 2 2" xfId="9729"/>
    <cellStyle name="Comma 3 2 3 3 2 2 2" xfId="15511"/>
    <cellStyle name="Comma 3 2 3 3 2 2 2 2" xfId="37451"/>
    <cellStyle name="Comma 3 2 3 3 2 2 3" xfId="21294"/>
    <cellStyle name="Comma 3 2 3 3 2 2 3 2" xfId="43233"/>
    <cellStyle name="Comma 3 2 3 3 2 2 4" xfId="31669"/>
    <cellStyle name="Comma 3 2 3 3 2 3" xfId="6838"/>
    <cellStyle name="Comma 3 2 3 3 2 3 2" xfId="28778"/>
    <cellStyle name="Comma 3 2 3 3 2 4" xfId="12620"/>
    <cellStyle name="Comma 3 2 3 3 2 4 2" xfId="34560"/>
    <cellStyle name="Comma 3 2 3 3 2 5" xfId="18403"/>
    <cellStyle name="Comma 3 2 3 3 2 5 2" xfId="40342"/>
    <cellStyle name="Comma 3 2 3 3 2 6" xfId="24185"/>
    <cellStyle name="Comma 3 2 3 3 3" xfId="5135"/>
    <cellStyle name="Comma 3 2 3 3 3 2" xfId="13809"/>
    <cellStyle name="Comma 3 2 3 3 3 2 2" xfId="35749"/>
    <cellStyle name="Comma 3 2 3 3 3 3" xfId="19592"/>
    <cellStyle name="Comma 3 2 3 3 3 3 2" xfId="41531"/>
    <cellStyle name="Comma 3 2 3 3 3 4" xfId="27076"/>
    <cellStyle name="Comma 3 2 3 3 4" xfId="8027"/>
    <cellStyle name="Comma 3 2 3 3 4 2" xfId="29967"/>
    <cellStyle name="Comma 3 2 3 3 5" xfId="3946"/>
    <cellStyle name="Comma 3 2 3 3 5 2" xfId="25887"/>
    <cellStyle name="Comma 3 2 3 3 6" xfId="10918"/>
    <cellStyle name="Comma 3 2 3 3 6 2" xfId="32858"/>
    <cellStyle name="Comma 3 2 3 3 7" xfId="16701"/>
    <cellStyle name="Comma 3 2 3 3 7 2" xfId="38640"/>
    <cellStyle name="Comma 3 2 3 3 8" xfId="22483"/>
    <cellStyle name="Comma 3 2 3 4" xfId="1112"/>
    <cellStyle name="Comma 3 2 3 4 2" xfId="2816"/>
    <cellStyle name="Comma 3 2 3 4 2 2" xfId="10302"/>
    <cellStyle name="Comma 3 2 3 4 2 2 2" xfId="16084"/>
    <cellStyle name="Comma 3 2 3 4 2 2 2 2" xfId="38024"/>
    <cellStyle name="Comma 3 2 3 4 2 2 3" xfId="21867"/>
    <cellStyle name="Comma 3 2 3 4 2 2 3 2" xfId="43806"/>
    <cellStyle name="Comma 3 2 3 4 2 2 4" xfId="32242"/>
    <cellStyle name="Comma 3 2 3 4 2 3" xfId="7411"/>
    <cellStyle name="Comma 3 2 3 4 2 3 2" xfId="29351"/>
    <cellStyle name="Comma 3 2 3 4 2 4" xfId="13193"/>
    <cellStyle name="Comma 3 2 3 4 2 4 2" xfId="35133"/>
    <cellStyle name="Comma 3 2 3 4 2 5" xfId="18976"/>
    <cellStyle name="Comma 3 2 3 4 2 5 2" xfId="40915"/>
    <cellStyle name="Comma 3 2 3 4 2 6" xfId="24758"/>
    <cellStyle name="Comma 3 2 3 4 3" xfId="5708"/>
    <cellStyle name="Comma 3 2 3 4 3 2" xfId="14382"/>
    <cellStyle name="Comma 3 2 3 4 3 2 2" xfId="36322"/>
    <cellStyle name="Comma 3 2 3 4 3 3" xfId="20165"/>
    <cellStyle name="Comma 3 2 3 4 3 3 2" xfId="42104"/>
    <cellStyle name="Comma 3 2 3 4 3 4" xfId="27649"/>
    <cellStyle name="Comma 3 2 3 4 4" xfId="8600"/>
    <cellStyle name="Comma 3 2 3 4 4 2" xfId="30540"/>
    <cellStyle name="Comma 3 2 3 4 5" xfId="4519"/>
    <cellStyle name="Comma 3 2 3 4 5 2" xfId="26460"/>
    <cellStyle name="Comma 3 2 3 4 6" xfId="11491"/>
    <cellStyle name="Comma 3 2 3 4 6 2" xfId="33431"/>
    <cellStyle name="Comma 3 2 3 4 7" xfId="17274"/>
    <cellStyle name="Comma 3 2 3 4 7 2" xfId="39213"/>
    <cellStyle name="Comma 3 2 3 4 8" xfId="23056"/>
    <cellStyle name="Comma 3 2 3 5" xfId="2240"/>
    <cellStyle name="Comma 3 2 3 5 2" xfId="6835"/>
    <cellStyle name="Comma 3 2 3 5 2 2" xfId="15508"/>
    <cellStyle name="Comma 3 2 3 5 2 2 2" xfId="37448"/>
    <cellStyle name="Comma 3 2 3 5 2 3" xfId="21291"/>
    <cellStyle name="Comma 3 2 3 5 2 3 2" xfId="43230"/>
    <cellStyle name="Comma 3 2 3 5 2 4" xfId="28775"/>
    <cellStyle name="Comma 3 2 3 5 3" xfId="9726"/>
    <cellStyle name="Comma 3 2 3 5 3 2" xfId="31666"/>
    <cellStyle name="Comma 3 2 3 5 4" xfId="3943"/>
    <cellStyle name="Comma 3 2 3 5 4 2" xfId="25884"/>
    <cellStyle name="Comma 3 2 3 5 5" xfId="12617"/>
    <cellStyle name="Comma 3 2 3 5 5 2" xfId="34557"/>
    <cellStyle name="Comma 3 2 3 5 6" xfId="18400"/>
    <cellStyle name="Comma 3 2 3 5 6 2" xfId="40339"/>
    <cellStyle name="Comma 3 2 3 5 7" xfId="24182"/>
    <cellStyle name="Comma 3 2 3 6" xfId="1605"/>
    <cellStyle name="Comma 3 2 3 6 2" xfId="9091"/>
    <cellStyle name="Comma 3 2 3 6 2 2" xfId="14873"/>
    <cellStyle name="Comma 3 2 3 6 2 2 2" xfId="36813"/>
    <cellStyle name="Comma 3 2 3 6 2 3" xfId="20656"/>
    <cellStyle name="Comma 3 2 3 6 2 3 2" xfId="42595"/>
    <cellStyle name="Comma 3 2 3 6 2 4" xfId="31031"/>
    <cellStyle name="Comma 3 2 3 6 3" xfId="6200"/>
    <cellStyle name="Comma 3 2 3 6 3 2" xfId="28140"/>
    <cellStyle name="Comma 3 2 3 6 4" xfId="11982"/>
    <cellStyle name="Comma 3 2 3 6 4 2" xfId="33922"/>
    <cellStyle name="Comma 3 2 3 6 5" xfId="17765"/>
    <cellStyle name="Comma 3 2 3 6 5 2" xfId="39704"/>
    <cellStyle name="Comma 3 2 3 6 6" xfId="23547"/>
    <cellStyle name="Comma 3 2 3 7" xfId="5132"/>
    <cellStyle name="Comma 3 2 3 7 2" xfId="13806"/>
    <cellStyle name="Comma 3 2 3 7 2 2" xfId="35746"/>
    <cellStyle name="Comma 3 2 3 7 3" xfId="19589"/>
    <cellStyle name="Comma 3 2 3 7 3 2" xfId="41528"/>
    <cellStyle name="Comma 3 2 3 7 4" xfId="27073"/>
    <cellStyle name="Comma 3 2 3 8" xfId="8024"/>
    <cellStyle name="Comma 3 2 3 8 2" xfId="29964"/>
    <cellStyle name="Comma 3 2 3 9" xfId="3308"/>
    <cellStyle name="Comma 3 2 3 9 2" xfId="25249"/>
    <cellStyle name="Comma 3 2 4" xfId="507"/>
    <cellStyle name="Comma 3 2 4 10" xfId="16702"/>
    <cellStyle name="Comma 3 2 4 10 2" xfId="38641"/>
    <cellStyle name="Comma 3 2 4 11" xfId="22484"/>
    <cellStyle name="Comma 3 2 4 2" xfId="508"/>
    <cellStyle name="Comma 3 2 4 2 2" xfId="2245"/>
    <cellStyle name="Comma 3 2 4 2 2 2" xfId="9731"/>
    <cellStyle name="Comma 3 2 4 2 2 2 2" xfId="15513"/>
    <cellStyle name="Comma 3 2 4 2 2 2 2 2" xfId="37453"/>
    <cellStyle name="Comma 3 2 4 2 2 2 3" xfId="21296"/>
    <cellStyle name="Comma 3 2 4 2 2 2 3 2" xfId="43235"/>
    <cellStyle name="Comma 3 2 4 2 2 2 4" xfId="31671"/>
    <cellStyle name="Comma 3 2 4 2 2 3" xfId="6840"/>
    <cellStyle name="Comma 3 2 4 2 2 3 2" xfId="28780"/>
    <cellStyle name="Comma 3 2 4 2 2 4" xfId="12622"/>
    <cellStyle name="Comma 3 2 4 2 2 4 2" xfId="34562"/>
    <cellStyle name="Comma 3 2 4 2 2 5" xfId="18405"/>
    <cellStyle name="Comma 3 2 4 2 2 5 2" xfId="40344"/>
    <cellStyle name="Comma 3 2 4 2 2 6" xfId="24187"/>
    <cellStyle name="Comma 3 2 4 2 3" xfId="5137"/>
    <cellStyle name="Comma 3 2 4 2 3 2" xfId="13811"/>
    <cellStyle name="Comma 3 2 4 2 3 2 2" xfId="35751"/>
    <cellStyle name="Comma 3 2 4 2 3 3" xfId="19594"/>
    <cellStyle name="Comma 3 2 4 2 3 3 2" xfId="41533"/>
    <cellStyle name="Comma 3 2 4 2 3 4" xfId="27078"/>
    <cellStyle name="Comma 3 2 4 2 4" xfId="8029"/>
    <cellStyle name="Comma 3 2 4 2 4 2" xfId="29969"/>
    <cellStyle name="Comma 3 2 4 2 5" xfId="3948"/>
    <cellStyle name="Comma 3 2 4 2 5 2" xfId="25889"/>
    <cellStyle name="Comma 3 2 4 2 6" xfId="10920"/>
    <cellStyle name="Comma 3 2 4 2 6 2" xfId="32860"/>
    <cellStyle name="Comma 3 2 4 2 7" xfId="16703"/>
    <cellStyle name="Comma 3 2 4 2 7 2" xfId="38642"/>
    <cellStyle name="Comma 3 2 4 2 8" xfId="22485"/>
    <cellStyle name="Comma 3 2 4 3" xfId="1114"/>
    <cellStyle name="Comma 3 2 4 3 2" xfId="2818"/>
    <cellStyle name="Comma 3 2 4 3 2 2" xfId="10304"/>
    <cellStyle name="Comma 3 2 4 3 2 2 2" xfId="16086"/>
    <cellStyle name="Comma 3 2 4 3 2 2 2 2" xfId="38026"/>
    <cellStyle name="Comma 3 2 4 3 2 2 3" xfId="21869"/>
    <cellStyle name="Comma 3 2 4 3 2 2 3 2" xfId="43808"/>
    <cellStyle name="Comma 3 2 4 3 2 2 4" xfId="32244"/>
    <cellStyle name="Comma 3 2 4 3 2 3" xfId="7413"/>
    <cellStyle name="Comma 3 2 4 3 2 3 2" xfId="29353"/>
    <cellStyle name="Comma 3 2 4 3 2 4" xfId="13195"/>
    <cellStyle name="Comma 3 2 4 3 2 4 2" xfId="35135"/>
    <cellStyle name="Comma 3 2 4 3 2 5" xfId="18978"/>
    <cellStyle name="Comma 3 2 4 3 2 5 2" xfId="40917"/>
    <cellStyle name="Comma 3 2 4 3 2 6" xfId="24760"/>
    <cellStyle name="Comma 3 2 4 3 3" xfId="5710"/>
    <cellStyle name="Comma 3 2 4 3 3 2" xfId="14384"/>
    <cellStyle name="Comma 3 2 4 3 3 2 2" xfId="36324"/>
    <cellStyle name="Comma 3 2 4 3 3 3" xfId="20167"/>
    <cellStyle name="Comma 3 2 4 3 3 3 2" xfId="42106"/>
    <cellStyle name="Comma 3 2 4 3 3 4" xfId="27651"/>
    <cellStyle name="Comma 3 2 4 3 4" xfId="8602"/>
    <cellStyle name="Comma 3 2 4 3 4 2" xfId="30542"/>
    <cellStyle name="Comma 3 2 4 3 5" xfId="4521"/>
    <cellStyle name="Comma 3 2 4 3 5 2" xfId="26462"/>
    <cellStyle name="Comma 3 2 4 3 6" xfId="11493"/>
    <cellStyle name="Comma 3 2 4 3 6 2" xfId="33433"/>
    <cellStyle name="Comma 3 2 4 3 7" xfId="17276"/>
    <cellStyle name="Comma 3 2 4 3 7 2" xfId="39215"/>
    <cellStyle name="Comma 3 2 4 3 8" xfId="23058"/>
    <cellStyle name="Comma 3 2 4 4" xfId="2244"/>
    <cellStyle name="Comma 3 2 4 4 2" xfId="6839"/>
    <cellStyle name="Comma 3 2 4 4 2 2" xfId="15512"/>
    <cellStyle name="Comma 3 2 4 4 2 2 2" xfId="37452"/>
    <cellStyle name="Comma 3 2 4 4 2 3" xfId="21295"/>
    <cellStyle name="Comma 3 2 4 4 2 3 2" xfId="43234"/>
    <cellStyle name="Comma 3 2 4 4 2 4" xfId="28779"/>
    <cellStyle name="Comma 3 2 4 4 3" xfId="9730"/>
    <cellStyle name="Comma 3 2 4 4 3 2" xfId="31670"/>
    <cellStyle name="Comma 3 2 4 4 4" xfId="3947"/>
    <cellStyle name="Comma 3 2 4 4 4 2" xfId="25888"/>
    <cellStyle name="Comma 3 2 4 4 5" xfId="12621"/>
    <cellStyle name="Comma 3 2 4 4 5 2" xfId="34561"/>
    <cellStyle name="Comma 3 2 4 4 6" xfId="18404"/>
    <cellStyle name="Comma 3 2 4 4 6 2" xfId="40343"/>
    <cellStyle name="Comma 3 2 4 4 7" xfId="24186"/>
    <cellStyle name="Comma 3 2 4 5" xfId="1607"/>
    <cellStyle name="Comma 3 2 4 5 2" xfId="9093"/>
    <cellStyle name="Comma 3 2 4 5 2 2" xfId="14875"/>
    <cellStyle name="Comma 3 2 4 5 2 2 2" xfId="36815"/>
    <cellStyle name="Comma 3 2 4 5 2 3" xfId="20658"/>
    <cellStyle name="Comma 3 2 4 5 2 3 2" xfId="42597"/>
    <cellStyle name="Comma 3 2 4 5 2 4" xfId="31033"/>
    <cellStyle name="Comma 3 2 4 5 3" xfId="6202"/>
    <cellStyle name="Comma 3 2 4 5 3 2" xfId="28142"/>
    <cellStyle name="Comma 3 2 4 5 4" xfId="11984"/>
    <cellStyle name="Comma 3 2 4 5 4 2" xfId="33924"/>
    <cellStyle name="Comma 3 2 4 5 5" xfId="17767"/>
    <cellStyle name="Comma 3 2 4 5 5 2" xfId="39706"/>
    <cellStyle name="Comma 3 2 4 5 6" xfId="23549"/>
    <cellStyle name="Comma 3 2 4 6" xfId="5136"/>
    <cellStyle name="Comma 3 2 4 6 2" xfId="13810"/>
    <cellStyle name="Comma 3 2 4 6 2 2" xfId="35750"/>
    <cellStyle name="Comma 3 2 4 6 3" xfId="19593"/>
    <cellStyle name="Comma 3 2 4 6 3 2" xfId="41532"/>
    <cellStyle name="Comma 3 2 4 6 4" xfId="27077"/>
    <cellStyle name="Comma 3 2 4 7" xfId="8028"/>
    <cellStyle name="Comma 3 2 4 7 2" xfId="29968"/>
    <cellStyle name="Comma 3 2 4 8" xfId="3310"/>
    <cellStyle name="Comma 3 2 4 8 2" xfId="25251"/>
    <cellStyle name="Comma 3 2 4 9" xfId="10919"/>
    <cellStyle name="Comma 3 2 4 9 2" xfId="32859"/>
    <cellStyle name="Comma 3 2 5" xfId="509"/>
    <cellStyle name="Comma 3 2 5 10" xfId="16704"/>
    <cellStyle name="Comma 3 2 5 10 2" xfId="38643"/>
    <cellStyle name="Comma 3 2 5 11" xfId="22486"/>
    <cellStyle name="Comma 3 2 5 2" xfId="510"/>
    <cellStyle name="Comma 3 2 5 2 2" xfId="2247"/>
    <cellStyle name="Comma 3 2 5 2 2 2" xfId="9733"/>
    <cellStyle name="Comma 3 2 5 2 2 2 2" xfId="15515"/>
    <cellStyle name="Comma 3 2 5 2 2 2 2 2" xfId="37455"/>
    <cellStyle name="Comma 3 2 5 2 2 2 3" xfId="21298"/>
    <cellStyle name="Comma 3 2 5 2 2 2 3 2" xfId="43237"/>
    <cellStyle name="Comma 3 2 5 2 2 2 4" xfId="31673"/>
    <cellStyle name="Comma 3 2 5 2 2 3" xfId="6842"/>
    <cellStyle name="Comma 3 2 5 2 2 3 2" xfId="28782"/>
    <cellStyle name="Comma 3 2 5 2 2 4" xfId="12624"/>
    <cellStyle name="Comma 3 2 5 2 2 4 2" xfId="34564"/>
    <cellStyle name="Comma 3 2 5 2 2 5" xfId="18407"/>
    <cellStyle name="Comma 3 2 5 2 2 5 2" xfId="40346"/>
    <cellStyle name="Comma 3 2 5 2 2 6" xfId="24189"/>
    <cellStyle name="Comma 3 2 5 2 3" xfId="5139"/>
    <cellStyle name="Comma 3 2 5 2 3 2" xfId="13813"/>
    <cellStyle name="Comma 3 2 5 2 3 2 2" xfId="35753"/>
    <cellStyle name="Comma 3 2 5 2 3 3" xfId="19596"/>
    <cellStyle name="Comma 3 2 5 2 3 3 2" xfId="41535"/>
    <cellStyle name="Comma 3 2 5 2 3 4" xfId="27080"/>
    <cellStyle name="Comma 3 2 5 2 4" xfId="8031"/>
    <cellStyle name="Comma 3 2 5 2 4 2" xfId="29971"/>
    <cellStyle name="Comma 3 2 5 2 5" xfId="3950"/>
    <cellStyle name="Comma 3 2 5 2 5 2" xfId="25891"/>
    <cellStyle name="Comma 3 2 5 2 6" xfId="10922"/>
    <cellStyle name="Comma 3 2 5 2 6 2" xfId="32862"/>
    <cellStyle name="Comma 3 2 5 2 7" xfId="16705"/>
    <cellStyle name="Comma 3 2 5 2 7 2" xfId="38644"/>
    <cellStyle name="Comma 3 2 5 2 8" xfId="22487"/>
    <cellStyle name="Comma 3 2 5 3" xfId="1115"/>
    <cellStyle name="Comma 3 2 5 3 2" xfId="2819"/>
    <cellStyle name="Comma 3 2 5 3 2 2" xfId="10305"/>
    <cellStyle name="Comma 3 2 5 3 2 2 2" xfId="16087"/>
    <cellStyle name="Comma 3 2 5 3 2 2 2 2" xfId="38027"/>
    <cellStyle name="Comma 3 2 5 3 2 2 3" xfId="21870"/>
    <cellStyle name="Comma 3 2 5 3 2 2 3 2" xfId="43809"/>
    <cellStyle name="Comma 3 2 5 3 2 2 4" xfId="32245"/>
    <cellStyle name="Comma 3 2 5 3 2 3" xfId="7414"/>
    <cellStyle name="Comma 3 2 5 3 2 3 2" xfId="29354"/>
    <cellStyle name="Comma 3 2 5 3 2 4" xfId="13196"/>
    <cellStyle name="Comma 3 2 5 3 2 4 2" xfId="35136"/>
    <cellStyle name="Comma 3 2 5 3 2 5" xfId="18979"/>
    <cellStyle name="Comma 3 2 5 3 2 5 2" xfId="40918"/>
    <cellStyle name="Comma 3 2 5 3 2 6" xfId="24761"/>
    <cellStyle name="Comma 3 2 5 3 3" xfId="5711"/>
    <cellStyle name="Comma 3 2 5 3 3 2" xfId="14385"/>
    <cellStyle name="Comma 3 2 5 3 3 2 2" xfId="36325"/>
    <cellStyle name="Comma 3 2 5 3 3 3" xfId="20168"/>
    <cellStyle name="Comma 3 2 5 3 3 3 2" xfId="42107"/>
    <cellStyle name="Comma 3 2 5 3 3 4" xfId="27652"/>
    <cellStyle name="Comma 3 2 5 3 4" xfId="8603"/>
    <cellStyle name="Comma 3 2 5 3 4 2" xfId="30543"/>
    <cellStyle name="Comma 3 2 5 3 5" xfId="4522"/>
    <cellStyle name="Comma 3 2 5 3 5 2" xfId="26463"/>
    <cellStyle name="Comma 3 2 5 3 6" xfId="11494"/>
    <cellStyle name="Comma 3 2 5 3 6 2" xfId="33434"/>
    <cellStyle name="Comma 3 2 5 3 7" xfId="17277"/>
    <cellStyle name="Comma 3 2 5 3 7 2" xfId="39216"/>
    <cellStyle name="Comma 3 2 5 3 8" xfId="23059"/>
    <cellStyle name="Comma 3 2 5 4" xfId="2246"/>
    <cellStyle name="Comma 3 2 5 4 2" xfId="6841"/>
    <cellStyle name="Comma 3 2 5 4 2 2" xfId="15514"/>
    <cellStyle name="Comma 3 2 5 4 2 2 2" xfId="37454"/>
    <cellStyle name="Comma 3 2 5 4 2 3" xfId="21297"/>
    <cellStyle name="Comma 3 2 5 4 2 3 2" xfId="43236"/>
    <cellStyle name="Comma 3 2 5 4 2 4" xfId="28781"/>
    <cellStyle name="Comma 3 2 5 4 3" xfId="9732"/>
    <cellStyle name="Comma 3 2 5 4 3 2" xfId="31672"/>
    <cellStyle name="Comma 3 2 5 4 4" xfId="3949"/>
    <cellStyle name="Comma 3 2 5 4 4 2" xfId="25890"/>
    <cellStyle name="Comma 3 2 5 4 5" xfId="12623"/>
    <cellStyle name="Comma 3 2 5 4 5 2" xfId="34563"/>
    <cellStyle name="Comma 3 2 5 4 6" xfId="18406"/>
    <cellStyle name="Comma 3 2 5 4 6 2" xfId="40345"/>
    <cellStyle name="Comma 3 2 5 4 7" xfId="24188"/>
    <cellStyle name="Comma 3 2 5 5" xfId="1608"/>
    <cellStyle name="Comma 3 2 5 5 2" xfId="9094"/>
    <cellStyle name="Comma 3 2 5 5 2 2" xfId="14876"/>
    <cellStyle name="Comma 3 2 5 5 2 2 2" xfId="36816"/>
    <cellStyle name="Comma 3 2 5 5 2 3" xfId="20659"/>
    <cellStyle name="Comma 3 2 5 5 2 3 2" xfId="42598"/>
    <cellStyle name="Comma 3 2 5 5 2 4" xfId="31034"/>
    <cellStyle name="Comma 3 2 5 5 3" xfId="6203"/>
    <cellStyle name="Comma 3 2 5 5 3 2" xfId="28143"/>
    <cellStyle name="Comma 3 2 5 5 4" xfId="11985"/>
    <cellStyle name="Comma 3 2 5 5 4 2" xfId="33925"/>
    <cellStyle name="Comma 3 2 5 5 5" xfId="17768"/>
    <cellStyle name="Comma 3 2 5 5 5 2" xfId="39707"/>
    <cellStyle name="Comma 3 2 5 5 6" xfId="23550"/>
    <cellStyle name="Comma 3 2 5 6" xfId="5138"/>
    <cellStyle name="Comma 3 2 5 6 2" xfId="13812"/>
    <cellStyle name="Comma 3 2 5 6 2 2" xfId="35752"/>
    <cellStyle name="Comma 3 2 5 6 3" xfId="19595"/>
    <cellStyle name="Comma 3 2 5 6 3 2" xfId="41534"/>
    <cellStyle name="Comma 3 2 5 6 4" xfId="27079"/>
    <cellStyle name="Comma 3 2 5 7" xfId="8030"/>
    <cellStyle name="Comma 3 2 5 7 2" xfId="29970"/>
    <cellStyle name="Comma 3 2 5 8" xfId="3311"/>
    <cellStyle name="Comma 3 2 5 8 2" xfId="25252"/>
    <cellStyle name="Comma 3 2 5 9" xfId="10921"/>
    <cellStyle name="Comma 3 2 5 9 2" xfId="32861"/>
    <cellStyle name="Comma 3 2 6" xfId="511"/>
    <cellStyle name="Comma 3 2 6 2" xfId="2248"/>
    <cellStyle name="Comma 3 2 6 2 2" xfId="6843"/>
    <cellStyle name="Comma 3 2 6 2 2 2" xfId="15516"/>
    <cellStyle name="Comma 3 2 6 2 2 2 2" xfId="37456"/>
    <cellStyle name="Comma 3 2 6 2 2 3" xfId="21299"/>
    <cellStyle name="Comma 3 2 6 2 2 3 2" xfId="43238"/>
    <cellStyle name="Comma 3 2 6 2 2 4" xfId="28783"/>
    <cellStyle name="Comma 3 2 6 2 3" xfId="9734"/>
    <cellStyle name="Comma 3 2 6 2 3 2" xfId="31674"/>
    <cellStyle name="Comma 3 2 6 2 4" xfId="3951"/>
    <cellStyle name="Comma 3 2 6 2 4 2" xfId="25892"/>
    <cellStyle name="Comma 3 2 6 2 5" xfId="12625"/>
    <cellStyle name="Comma 3 2 6 2 5 2" xfId="34565"/>
    <cellStyle name="Comma 3 2 6 2 6" xfId="18408"/>
    <cellStyle name="Comma 3 2 6 2 6 2" xfId="40347"/>
    <cellStyle name="Comma 3 2 6 2 7" xfId="24190"/>
    <cellStyle name="Comma 3 2 6 3" xfId="1599"/>
    <cellStyle name="Comma 3 2 6 3 2" xfId="9085"/>
    <cellStyle name="Comma 3 2 6 3 2 2" xfId="14867"/>
    <cellStyle name="Comma 3 2 6 3 2 2 2" xfId="36807"/>
    <cellStyle name="Comma 3 2 6 3 2 3" xfId="20650"/>
    <cellStyle name="Comma 3 2 6 3 2 3 2" xfId="42589"/>
    <cellStyle name="Comma 3 2 6 3 2 4" xfId="31025"/>
    <cellStyle name="Comma 3 2 6 3 3" xfId="6194"/>
    <cellStyle name="Comma 3 2 6 3 3 2" xfId="28134"/>
    <cellStyle name="Comma 3 2 6 3 4" xfId="11976"/>
    <cellStyle name="Comma 3 2 6 3 4 2" xfId="33916"/>
    <cellStyle name="Comma 3 2 6 3 5" xfId="17759"/>
    <cellStyle name="Comma 3 2 6 3 5 2" xfId="39698"/>
    <cellStyle name="Comma 3 2 6 3 6" xfId="23541"/>
    <cellStyle name="Comma 3 2 6 4" xfId="5140"/>
    <cellStyle name="Comma 3 2 6 4 2" xfId="13814"/>
    <cellStyle name="Comma 3 2 6 4 2 2" xfId="35754"/>
    <cellStyle name="Comma 3 2 6 4 3" xfId="19597"/>
    <cellStyle name="Comma 3 2 6 4 3 2" xfId="41536"/>
    <cellStyle name="Comma 3 2 6 4 4" xfId="27081"/>
    <cellStyle name="Comma 3 2 6 5" xfId="8032"/>
    <cellStyle name="Comma 3 2 6 5 2" xfId="29972"/>
    <cellStyle name="Comma 3 2 6 6" xfId="3302"/>
    <cellStyle name="Comma 3 2 6 6 2" xfId="25243"/>
    <cellStyle name="Comma 3 2 6 7" xfId="10923"/>
    <cellStyle name="Comma 3 2 6 7 2" xfId="32863"/>
    <cellStyle name="Comma 3 2 6 8" xfId="16706"/>
    <cellStyle name="Comma 3 2 6 8 2" xfId="38645"/>
    <cellStyle name="Comma 3 2 6 9" xfId="22488"/>
    <cellStyle name="Comma 3 2 7" xfId="859"/>
    <cellStyle name="Comma 3 2 7 2" xfId="2565"/>
    <cellStyle name="Comma 3 2 7 2 2" xfId="10051"/>
    <cellStyle name="Comma 3 2 7 2 2 2" xfId="15833"/>
    <cellStyle name="Comma 3 2 7 2 2 2 2" xfId="37773"/>
    <cellStyle name="Comma 3 2 7 2 2 3" xfId="21616"/>
    <cellStyle name="Comma 3 2 7 2 2 3 2" xfId="43555"/>
    <cellStyle name="Comma 3 2 7 2 2 4" xfId="31991"/>
    <cellStyle name="Comma 3 2 7 2 3" xfId="7160"/>
    <cellStyle name="Comma 3 2 7 2 3 2" xfId="29100"/>
    <cellStyle name="Comma 3 2 7 2 4" xfId="12942"/>
    <cellStyle name="Comma 3 2 7 2 4 2" xfId="34882"/>
    <cellStyle name="Comma 3 2 7 2 5" xfId="18725"/>
    <cellStyle name="Comma 3 2 7 2 5 2" xfId="40664"/>
    <cellStyle name="Comma 3 2 7 2 6" xfId="24507"/>
    <cellStyle name="Comma 3 2 7 3" xfId="5457"/>
    <cellStyle name="Comma 3 2 7 3 2" xfId="14131"/>
    <cellStyle name="Comma 3 2 7 3 2 2" xfId="36071"/>
    <cellStyle name="Comma 3 2 7 3 3" xfId="19914"/>
    <cellStyle name="Comma 3 2 7 3 3 2" xfId="41853"/>
    <cellStyle name="Comma 3 2 7 3 4" xfId="27398"/>
    <cellStyle name="Comma 3 2 7 4" xfId="8349"/>
    <cellStyle name="Comma 3 2 7 4 2" xfId="30289"/>
    <cellStyle name="Comma 3 2 7 5" xfId="4268"/>
    <cellStyle name="Comma 3 2 7 5 2" xfId="26209"/>
    <cellStyle name="Comma 3 2 7 6" xfId="11240"/>
    <cellStyle name="Comma 3 2 7 6 2" xfId="33180"/>
    <cellStyle name="Comma 3 2 7 7" xfId="17023"/>
    <cellStyle name="Comma 3 2 7 7 2" xfId="38962"/>
    <cellStyle name="Comma 3 2 7 8" xfId="22805"/>
    <cellStyle name="Comma 3 2 8" xfId="2229"/>
    <cellStyle name="Comma 3 2 8 2" xfId="6824"/>
    <cellStyle name="Comma 3 2 8 2 2" xfId="15497"/>
    <cellStyle name="Comma 3 2 8 2 2 2" xfId="37437"/>
    <cellStyle name="Comma 3 2 8 2 3" xfId="21280"/>
    <cellStyle name="Comma 3 2 8 2 3 2" xfId="43219"/>
    <cellStyle name="Comma 3 2 8 2 4" xfId="28764"/>
    <cellStyle name="Comma 3 2 8 3" xfId="9715"/>
    <cellStyle name="Comma 3 2 8 3 2" xfId="31655"/>
    <cellStyle name="Comma 3 2 8 4" xfId="3932"/>
    <cellStyle name="Comma 3 2 8 4 2" xfId="25873"/>
    <cellStyle name="Comma 3 2 8 5" xfId="12606"/>
    <cellStyle name="Comma 3 2 8 5 2" xfId="34546"/>
    <cellStyle name="Comma 3 2 8 6" xfId="18389"/>
    <cellStyle name="Comma 3 2 8 6 2" xfId="40328"/>
    <cellStyle name="Comma 3 2 8 7" xfId="24171"/>
    <cellStyle name="Comma 3 2 9" xfId="1329"/>
    <cellStyle name="Comma 3 2 9 2" xfId="8815"/>
    <cellStyle name="Comma 3 2 9 2 2" xfId="14597"/>
    <cellStyle name="Comma 3 2 9 2 2 2" xfId="36537"/>
    <cellStyle name="Comma 3 2 9 2 3" xfId="20380"/>
    <cellStyle name="Comma 3 2 9 2 3 2" xfId="42319"/>
    <cellStyle name="Comma 3 2 9 2 4" xfId="30755"/>
    <cellStyle name="Comma 3 2 9 3" xfId="5924"/>
    <cellStyle name="Comma 3 2 9 3 2" xfId="27864"/>
    <cellStyle name="Comma 3 2 9 4" xfId="11706"/>
    <cellStyle name="Comma 3 2 9 4 2" xfId="33646"/>
    <cellStyle name="Comma 3 2 9 5" xfId="17489"/>
    <cellStyle name="Comma 3 2 9 5 2" xfId="39428"/>
    <cellStyle name="Comma 3 2 9 6" xfId="23271"/>
    <cellStyle name="Comma 3 3" xfId="512"/>
    <cellStyle name="Comma 3 3 10" xfId="8033"/>
    <cellStyle name="Comma 3 3 10 2" xfId="29973"/>
    <cellStyle name="Comma 3 3 11" xfId="3034"/>
    <cellStyle name="Comma 3 3 11 2" xfId="24975"/>
    <cellStyle name="Comma 3 3 12" xfId="10924"/>
    <cellStyle name="Comma 3 3 12 2" xfId="32864"/>
    <cellStyle name="Comma 3 3 13" xfId="16707"/>
    <cellStyle name="Comma 3 3 13 2" xfId="38646"/>
    <cellStyle name="Comma 3 3 14" xfId="22489"/>
    <cellStyle name="Comma 3 3 2" xfId="513"/>
    <cellStyle name="Comma 3 3 2 10" xfId="10925"/>
    <cellStyle name="Comma 3 3 2 10 2" xfId="32865"/>
    <cellStyle name="Comma 3 3 2 11" xfId="16708"/>
    <cellStyle name="Comma 3 3 2 11 2" xfId="38647"/>
    <cellStyle name="Comma 3 3 2 12" xfId="22490"/>
    <cellStyle name="Comma 3 3 2 2" xfId="514"/>
    <cellStyle name="Comma 3 3 2 2 10" xfId="16709"/>
    <cellStyle name="Comma 3 3 2 2 10 2" xfId="38648"/>
    <cellStyle name="Comma 3 3 2 2 11" xfId="22491"/>
    <cellStyle name="Comma 3 3 2 2 2" xfId="515"/>
    <cellStyle name="Comma 3 3 2 2 2 2" xfId="2252"/>
    <cellStyle name="Comma 3 3 2 2 2 2 2" xfId="9738"/>
    <cellStyle name="Comma 3 3 2 2 2 2 2 2" xfId="15520"/>
    <cellStyle name="Comma 3 3 2 2 2 2 2 2 2" xfId="37460"/>
    <cellStyle name="Comma 3 3 2 2 2 2 2 3" xfId="21303"/>
    <cellStyle name="Comma 3 3 2 2 2 2 2 3 2" xfId="43242"/>
    <cellStyle name="Comma 3 3 2 2 2 2 2 4" xfId="31678"/>
    <cellStyle name="Comma 3 3 2 2 2 2 3" xfId="6847"/>
    <cellStyle name="Comma 3 3 2 2 2 2 3 2" xfId="28787"/>
    <cellStyle name="Comma 3 3 2 2 2 2 4" xfId="12629"/>
    <cellStyle name="Comma 3 3 2 2 2 2 4 2" xfId="34569"/>
    <cellStyle name="Comma 3 3 2 2 2 2 5" xfId="18412"/>
    <cellStyle name="Comma 3 3 2 2 2 2 5 2" xfId="40351"/>
    <cellStyle name="Comma 3 3 2 2 2 2 6" xfId="24194"/>
    <cellStyle name="Comma 3 3 2 2 2 3" xfId="5144"/>
    <cellStyle name="Comma 3 3 2 2 2 3 2" xfId="13818"/>
    <cellStyle name="Comma 3 3 2 2 2 3 2 2" xfId="35758"/>
    <cellStyle name="Comma 3 3 2 2 2 3 3" xfId="19601"/>
    <cellStyle name="Comma 3 3 2 2 2 3 3 2" xfId="41540"/>
    <cellStyle name="Comma 3 3 2 2 2 3 4" xfId="27085"/>
    <cellStyle name="Comma 3 3 2 2 2 4" xfId="8036"/>
    <cellStyle name="Comma 3 3 2 2 2 4 2" xfId="29976"/>
    <cellStyle name="Comma 3 3 2 2 2 5" xfId="3955"/>
    <cellStyle name="Comma 3 3 2 2 2 5 2" xfId="25896"/>
    <cellStyle name="Comma 3 3 2 2 2 6" xfId="10927"/>
    <cellStyle name="Comma 3 3 2 2 2 6 2" xfId="32867"/>
    <cellStyle name="Comma 3 3 2 2 2 7" xfId="16710"/>
    <cellStyle name="Comma 3 3 2 2 2 7 2" xfId="38649"/>
    <cellStyle name="Comma 3 3 2 2 2 8" xfId="22492"/>
    <cellStyle name="Comma 3 3 2 2 3" xfId="1117"/>
    <cellStyle name="Comma 3 3 2 2 3 2" xfId="2821"/>
    <cellStyle name="Comma 3 3 2 2 3 2 2" xfId="10307"/>
    <cellStyle name="Comma 3 3 2 2 3 2 2 2" xfId="16089"/>
    <cellStyle name="Comma 3 3 2 2 3 2 2 2 2" xfId="38029"/>
    <cellStyle name="Comma 3 3 2 2 3 2 2 3" xfId="21872"/>
    <cellStyle name="Comma 3 3 2 2 3 2 2 3 2" xfId="43811"/>
    <cellStyle name="Comma 3 3 2 2 3 2 2 4" xfId="32247"/>
    <cellStyle name="Comma 3 3 2 2 3 2 3" xfId="7416"/>
    <cellStyle name="Comma 3 3 2 2 3 2 3 2" xfId="29356"/>
    <cellStyle name="Comma 3 3 2 2 3 2 4" xfId="13198"/>
    <cellStyle name="Comma 3 3 2 2 3 2 4 2" xfId="35138"/>
    <cellStyle name="Comma 3 3 2 2 3 2 5" xfId="18981"/>
    <cellStyle name="Comma 3 3 2 2 3 2 5 2" xfId="40920"/>
    <cellStyle name="Comma 3 3 2 2 3 2 6" xfId="24763"/>
    <cellStyle name="Comma 3 3 2 2 3 3" xfId="5713"/>
    <cellStyle name="Comma 3 3 2 2 3 3 2" xfId="14387"/>
    <cellStyle name="Comma 3 3 2 2 3 3 2 2" xfId="36327"/>
    <cellStyle name="Comma 3 3 2 2 3 3 3" xfId="20170"/>
    <cellStyle name="Comma 3 3 2 2 3 3 3 2" xfId="42109"/>
    <cellStyle name="Comma 3 3 2 2 3 3 4" xfId="27654"/>
    <cellStyle name="Comma 3 3 2 2 3 4" xfId="8605"/>
    <cellStyle name="Comma 3 3 2 2 3 4 2" xfId="30545"/>
    <cellStyle name="Comma 3 3 2 2 3 5" xfId="4524"/>
    <cellStyle name="Comma 3 3 2 2 3 5 2" xfId="26465"/>
    <cellStyle name="Comma 3 3 2 2 3 6" xfId="11496"/>
    <cellStyle name="Comma 3 3 2 2 3 6 2" xfId="33436"/>
    <cellStyle name="Comma 3 3 2 2 3 7" xfId="17279"/>
    <cellStyle name="Comma 3 3 2 2 3 7 2" xfId="39218"/>
    <cellStyle name="Comma 3 3 2 2 3 8" xfId="23061"/>
    <cellStyle name="Comma 3 3 2 2 4" xfId="2251"/>
    <cellStyle name="Comma 3 3 2 2 4 2" xfId="6846"/>
    <cellStyle name="Comma 3 3 2 2 4 2 2" xfId="15519"/>
    <cellStyle name="Comma 3 3 2 2 4 2 2 2" xfId="37459"/>
    <cellStyle name="Comma 3 3 2 2 4 2 3" xfId="21302"/>
    <cellStyle name="Comma 3 3 2 2 4 2 3 2" xfId="43241"/>
    <cellStyle name="Comma 3 3 2 2 4 2 4" xfId="28786"/>
    <cellStyle name="Comma 3 3 2 2 4 3" xfId="9737"/>
    <cellStyle name="Comma 3 3 2 2 4 3 2" xfId="31677"/>
    <cellStyle name="Comma 3 3 2 2 4 4" xfId="3954"/>
    <cellStyle name="Comma 3 3 2 2 4 4 2" xfId="25895"/>
    <cellStyle name="Comma 3 3 2 2 4 5" xfId="12628"/>
    <cellStyle name="Comma 3 3 2 2 4 5 2" xfId="34568"/>
    <cellStyle name="Comma 3 3 2 2 4 6" xfId="18411"/>
    <cellStyle name="Comma 3 3 2 2 4 6 2" xfId="40350"/>
    <cellStyle name="Comma 3 3 2 2 4 7" xfId="24193"/>
    <cellStyle name="Comma 3 3 2 2 5" xfId="1611"/>
    <cellStyle name="Comma 3 3 2 2 5 2" xfId="9097"/>
    <cellStyle name="Comma 3 3 2 2 5 2 2" xfId="14879"/>
    <cellStyle name="Comma 3 3 2 2 5 2 2 2" xfId="36819"/>
    <cellStyle name="Comma 3 3 2 2 5 2 3" xfId="20662"/>
    <cellStyle name="Comma 3 3 2 2 5 2 3 2" xfId="42601"/>
    <cellStyle name="Comma 3 3 2 2 5 2 4" xfId="31037"/>
    <cellStyle name="Comma 3 3 2 2 5 3" xfId="6206"/>
    <cellStyle name="Comma 3 3 2 2 5 3 2" xfId="28146"/>
    <cellStyle name="Comma 3 3 2 2 5 4" xfId="11988"/>
    <cellStyle name="Comma 3 3 2 2 5 4 2" xfId="33928"/>
    <cellStyle name="Comma 3 3 2 2 5 5" xfId="17771"/>
    <cellStyle name="Comma 3 3 2 2 5 5 2" xfId="39710"/>
    <cellStyle name="Comma 3 3 2 2 5 6" xfId="23553"/>
    <cellStyle name="Comma 3 3 2 2 6" xfId="5143"/>
    <cellStyle name="Comma 3 3 2 2 6 2" xfId="13817"/>
    <cellStyle name="Comma 3 3 2 2 6 2 2" xfId="35757"/>
    <cellStyle name="Comma 3 3 2 2 6 3" xfId="19600"/>
    <cellStyle name="Comma 3 3 2 2 6 3 2" xfId="41539"/>
    <cellStyle name="Comma 3 3 2 2 6 4" xfId="27084"/>
    <cellStyle name="Comma 3 3 2 2 7" xfId="8035"/>
    <cellStyle name="Comma 3 3 2 2 7 2" xfId="29975"/>
    <cellStyle name="Comma 3 3 2 2 8" xfId="3314"/>
    <cellStyle name="Comma 3 3 2 2 8 2" xfId="25255"/>
    <cellStyle name="Comma 3 3 2 2 9" xfId="10926"/>
    <cellStyle name="Comma 3 3 2 2 9 2" xfId="32866"/>
    <cellStyle name="Comma 3 3 2 3" xfId="516"/>
    <cellStyle name="Comma 3 3 2 3 2" xfId="2253"/>
    <cellStyle name="Comma 3 3 2 3 2 2" xfId="9739"/>
    <cellStyle name="Comma 3 3 2 3 2 2 2" xfId="15521"/>
    <cellStyle name="Comma 3 3 2 3 2 2 2 2" xfId="37461"/>
    <cellStyle name="Comma 3 3 2 3 2 2 3" xfId="21304"/>
    <cellStyle name="Comma 3 3 2 3 2 2 3 2" xfId="43243"/>
    <cellStyle name="Comma 3 3 2 3 2 2 4" xfId="31679"/>
    <cellStyle name="Comma 3 3 2 3 2 3" xfId="6848"/>
    <cellStyle name="Comma 3 3 2 3 2 3 2" xfId="28788"/>
    <cellStyle name="Comma 3 3 2 3 2 4" xfId="12630"/>
    <cellStyle name="Comma 3 3 2 3 2 4 2" xfId="34570"/>
    <cellStyle name="Comma 3 3 2 3 2 5" xfId="18413"/>
    <cellStyle name="Comma 3 3 2 3 2 5 2" xfId="40352"/>
    <cellStyle name="Comma 3 3 2 3 2 6" xfId="24195"/>
    <cellStyle name="Comma 3 3 2 3 3" xfId="5145"/>
    <cellStyle name="Comma 3 3 2 3 3 2" xfId="13819"/>
    <cellStyle name="Comma 3 3 2 3 3 2 2" xfId="35759"/>
    <cellStyle name="Comma 3 3 2 3 3 3" xfId="19602"/>
    <cellStyle name="Comma 3 3 2 3 3 3 2" xfId="41541"/>
    <cellStyle name="Comma 3 3 2 3 3 4" xfId="27086"/>
    <cellStyle name="Comma 3 3 2 3 4" xfId="8037"/>
    <cellStyle name="Comma 3 3 2 3 4 2" xfId="29977"/>
    <cellStyle name="Comma 3 3 2 3 5" xfId="3956"/>
    <cellStyle name="Comma 3 3 2 3 5 2" xfId="25897"/>
    <cellStyle name="Comma 3 3 2 3 6" xfId="10928"/>
    <cellStyle name="Comma 3 3 2 3 6 2" xfId="32868"/>
    <cellStyle name="Comma 3 3 2 3 7" xfId="16711"/>
    <cellStyle name="Comma 3 3 2 3 7 2" xfId="38650"/>
    <cellStyle name="Comma 3 3 2 3 8" xfId="22493"/>
    <cellStyle name="Comma 3 3 2 4" xfId="1116"/>
    <cellStyle name="Comma 3 3 2 4 2" xfId="2820"/>
    <cellStyle name="Comma 3 3 2 4 2 2" xfId="10306"/>
    <cellStyle name="Comma 3 3 2 4 2 2 2" xfId="16088"/>
    <cellStyle name="Comma 3 3 2 4 2 2 2 2" xfId="38028"/>
    <cellStyle name="Comma 3 3 2 4 2 2 3" xfId="21871"/>
    <cellStyle name="Comma 3 3 2 4 2 2 3 2" xfId="43810"/>
    <cellStyle name="Comma 3 3 2 4 2 2 4" xfId="32246"/>
    <cellStyle name="Comma 3 3 2 4 2 3" xfId="7415"/>
    <cellStyle name="Comma 3 3 2 4 2 3 2" xfId="29355"/>
    <cellStyle name="Comma 3 3 2 4 2 4" xfId="13197"/>
    <cellStyle name="Comma 3 3 2 4 2 4 2" xfId="35137"/>
    <cellStyle name="Comma 3 3 2 4 2 5" xfId="18980"/>
    <cellStyle name="Comma 3 3 2 4 2 5 2" xfId="40919"/>
    <cellStyle name="Comma 3 3 2 4 2 6" xfId="24762"/>
    <cellStyle name="Comma 3 3 2 4 3" xfId="5712"/>
    <cellStyle name="Comma 3 3 2 4 3 2" xfId="14386"/>
    <cellStyle name="Comma 3 3 2 4 3 2 2" xfId="36326"/>
    <cellStyle name="Comma 3 3 2 4 3 3" xfId="20169"/>
    <cellStyle name="Comma 3 3 2 4 3 3 2" xfId="42108"/>
    <cellStyle name="Comma 3 3 2 4 3 4" xfId="27653"/>
    <cellStyle name="Comma 3 3 2 4 4" xfId="8604"/>
    <cellStyle name="Comma 3 3 2 4 4 2" xfId="30544"/>
    <cellStyle name="Comma 3 3 2 4 5" xfId="4523"/>
    <cellStyle name="Comma 3 3 2 4 5 2" xfId="26464"/>
    <cellStyle name="Comma 3 3 2 4 6" xfId="11495"/>
    <cellStyle name="Comma 3 3 2 4 6 2" xfId="33435"/>
    <cellStyle name="Comma 3 3 2 4 7" xfId="17278"/>
    <cellStyle name="Comma 3 3 2 4 7 2" xfId="39217"/>
    <cellStyle name="Comma 3 3 2 4 8" xfId="23060"/>
    <cellStyle name="Comma 3 3 2 5" xfId="2250"/>
    <cellStyle name="Comma 3 3 2 5 2" xfId="6845"/>
    <cellStyle name="Comma 3 3 2 5 2 2" xfId="15518"/>
    <cellStyle name="Comma 3 3 2 5 2 2 2" xfId="37458"/>
    <cellStyle name="Comma 3 3 2 5 2 3" xfId="21301"/>
    <cellStyle name="Comma 3 3 2 5 2 3 2" xfId="43240"/>
    <cellStyle name="Comma 3 3 2 5 2 4" xfId="28785"/>
    <cellStyle name="Comma 3 3 2 5 3" xfId="9736"/>
    <cellStyle name="Comma 3 3 2 5 3 2" xfId="31676"/>
    <cellStyle name="Comma 3 3 2 5 4" xfId="3953"/>
    <cellStyle name="Comma 3 3 2 5 4 2" xfId="25894"/>
    <cellStyle name="Comma 3 3 2 5 5" xfId="12627"/>
    <cellStyle name="Comma 3 3 2 5 5 2" xfId="34567"/>
    <cellStyle name="Comma 3 3 2 5 6" xfId="18410"/>
    <cellStyle name="Comma 3 3 2 5 6 2" xfId="40349"/>
    <cellStyle name="Comma 3 3 2 5 7" xfId="24192"/>
    <cellStyle name="Comma 3 3 2 6" xfId="1610"/>
    <cellStyle name="Comma 3 3 2 6 2" xfId="9096"/>
    <cellStyle name="Comma 3 3 2 6 2 2" xfId="14878"/>
    <cellStyle name="Comma 3 3 2 6 2 2 2" xfId="36818"/>
    <cellStyle name="Comma 3 3 2 6 2 3" xfId="20661"/>
    <cellStyle name="Comma 3 3 2 6 2 3 2" xfId="42600"/>
    <cellStyle name="Comma 3 3 2 6 2 4" xfId="31036"/>
    <cellStyle name="Comma 3 3 2 6 3" xfId="6205"/>
    <cellStyle name="Comma 3 3 2 6 3 2" xfId="28145"/>
    <cellStyle name="Comma 3 3 2 6 4" xfId="11987"/>
    <cellStyle name="Comma 3 3 2 6 4 2" xfId="33927"/>
    <cellStyle name="Comma 3 3 2 6 5" xfId="17770"/>
    <cellStyle name="Comma 3 3 2 6 5 2" xfId="39709"/>
    <cellStyle name="Comma 3 3 2 6 6" xfId="23552"/>
    <cellStyle name="Comma 3 3 2 7" xfId="5142"/>
    <cellStyle name="Comma 3 3 2 7 2" xfId="13816"/>
    <cellStyle name="Comma 3 3 2 7 2 2" xfId="35756"/>
    <cellStyle name="Comma 3 3 2 7 3" xfId="19599"/>
    <cellStyle name="Comma 3 3 2 7 3 2" xfId="41538"/>
    <cellStyle name="Comma 3 3 2 7 4" xfId="27083"/>
    <cellStyle name="Comma 3 3 2 8" xfId="8034"/>
    <cellStyle name="Comma 3 3 2 8 2" xfId="29974"/>
    <cellStyle name="Comma 3 3 2 9" xfId="3313"/>
    <cellStyle name="Comma 3 3 2 9 2" xfId="25254"/>
    <cellStyle name="Comma 3 3 3" xfId="517"/>
    <cellStyle name="Comma 3 3 3 10" xfId="16712"/>
    <cellStyle name="Comma 3 3 3 10 2" xfId="38651"/>
    <cellStyle name="Comma 3 3 3 11" xfId="22494"/>
    <cellStyle name="Comma 3 3 3 2" xfId="518"/>
    <cellStyle name="Comma 3 3 3 2 2" xfId="2255"/>
    <cellStyle name="Comma 3 3 3 2 2 2" xfId="9741"/>
    <cellStyle name="Comma 3 3 3 2 2 2 2" xfId="15523"/>
    <cellStyle name="Comma 3 3 3 2 2 2 2 2" xfId="37463"/>
    <cellStyle name="Comma 3 3 3 2 2 2 3" xfId="21306"/>
    <cellStyle name="Comma 3 3 3 2 2 2 3 2" xfId="43245"/>
    <cellStyle name="Comma 3 3 3 2 2 2 4" xfId="31681"/>
    <cellStyle name="Comma 3 3 3 2 2 3" xfId="6850"/>
    <cellStyle name="Comma 3 3 3 2 2 3 2" xfId="28790"/>
    <cellStyle name="Comma 3 3 3 2 2 4" xfId="12632"/>
    <cellStyle name="Comma 3 3 3 2 2 4 2" xfId="34572"/>
    <cellStyle name="Comma 3 3 3 2 2 5" xfId="18415"/>
    <cellStyle name="Comma 3 3 3 2 2 5 2" xfId="40354"/>
    <cellStyle name="Comma 3 3 3 2 2 6" xfId="24197"/>
    <cellStyle name="Comma 3 3 3 2 3" xfId="5147"/>
    <cellStyle name="Comma 3 3 3 2 3 2" xfId="13821"/>
    <cellStyle name="Comma 3 3 3 2 3 2 2" xfId="35761"/>
    <cellStyle name="Comma 3 3 3 2 3 3" xfId="19604"/>
    <cellStyle name="Comma 3 3 3 2 3 3 2" xfId="41543"/>
    <cellStyle name="Comma 3 3 3 2 3 4" xfId="27088"/>
    <cellStyle name="Comma 3 3 3 2 4" xfId="8039"/>
    <cellStyle name="Comma 3 3 3 2 4 2" xfId="29979"/>
    <cellStyle name="Comma 3 3 3 2 5" xfId="3958"/>
    <cellStyle name="Comma 3 3 3 2 5 2" xfId="25899"/>
    <cellStyle name="Comma 3 3 3 2 6" xfId="10930"/>
    <cellStyle name="Comma 3 3 3 2 6 2" xfId="32870"/>
    <cellStyle name="Comma 3 3 3 2 7" xfId="16713"/>
    <cellStyle name="Comma 3 3 3 2 7 2" xfId="38652"/>
    <cellStyle name="Comma 3 3 3 2 8" xfId="22495"/>
    <cellStyle name="Comma 3 3 3 3" xfId="1118"/>
    <cellStyle name="Comma 3 3 3 3 2" xfId="2822"/>
    <cellStyle name="Comma 3 3 3 3 2 2" xfId="10308"/>
    <cellStyle name="Comma 3 3 3 3 2 2 2" xfId="16090"/>
    <cellStyle name="Comma 3 3 3 3 2 2 2 2" xfId="38030"/>
    <cellStyle name="Comma 3 3 3 3 2 2 3" xfId="21873"/>
    <cellStyle name="Comma 3 3 3 3 2 2 3 2" xfId="43812"/>
    <cellStyle name="Comma 3 3 3 3 2 2 4" xfId="32248"/>
    <cellStyle name="Comma 3 3 3 3 2 3" xfId="7417"/>
    <cellStyle name="Comma 3 3 3 3 2 3 2" xfId="29357"/>
    <cellStyle name="Comma 3 3 3 3 2 4" xfId="13199"/>
    <cellStyle name="Comma 3 3 3 3 2 4 2" xfId="35139"/>
    <cellStyle name="Comma 3 3 3 3 2 5" xfId="18982"/>
    <cellStyle name="Comma 3 3 3 3 2 5 2" xfId="40921"/>
    <cellStyle name="Comma 3 3 3 3 2 6" xfId="24764"/>
    <cellStyle name="Comma 3 3 3 3 3" xfId="5714"/>
    <cellStyle name="Comma 3 3 3 3 3 2" xfId="14388"/>
    <cellStyle name="Comma 3 3 3 3 3 2 2" xfId="36328"/>
    <cellStyle name="Comma 3 3 3 3 3 3" xfId="20171"/>
    <cellStyle name="Comma 3 3 3 3 3 3 2" xfId="42110"/>
    <cellStyle name="Comma 3 3 3 3 3 4" xfId="27655"/>
    <cellStyle name="Comma 3 3 3 3 4" xfId="8606"/>
    <cellStyle name="Comma 3 3 3 3 4 2" xfId="30546"/>
    <cellStyle name="Comma 3 3 3 3 5" xfId="4525"/>
    <cellStyle name="Comma 3 3 3 3 5 2" xfId="26466"/>
    <cellStyle name="Comma 3 3 3 3 6" xfId="11497"/>
    <cellStyle name="Comma 3 3 3 3 6 2" xfId="33437"/>
    <cellStyle name="Comma 3 3 3 3 7" xfId="17280"/>
    <cellStyle name="Comma 3 3 3 3 7 2" xfId="39219"/>
    <cellStyle name="Comma 3 3 3 3 8" xfId="23062"/>
    <cellStyle name="Comma 3 3 3 4" xfId="2254"/>
    <cellStyle name="Comma 3 3 3 4 2" xfId="6849"/>
    <cellStyle name="Comma 3 3 3 4 2 2" xfId="15522"/>
    <cellStyle name="Comma 3 3 3 4 2 2 2" xfId="37462"/>
    <cellStyle name="Comma 3 3 3 4 2 3" xfId="21305"/>
    <cellStyle name="Comma 3 3 3 4 2 3 2" xfId="43244"/>
    <cellStyle name="Comma 3 3 3 4 2 4" xfId="28789"/>
    <cellStyle name="Comma 3 3 3 4 3" xfId="9740"/>
    <cellStyle name="Comma 3 3 3 4 3 2" xfId="31680"/>
    <cellStyle name="Comma 3 3 3 4 4" xfId="3957"/>
    <cellStyle name="Comma 3 3 3 4 4 2" xfId="25898"/>
    <cellStyle name="Comma 3 3 3 4 5" xfId="12631"/>
    <cellStyle name="Comma 3 3 3 4 5 2" xfId="34571"/>
    <cellStyle name="Comma 3 3 3 4 6" xfId="18414"/>
    <cellStyle name="Comma 3 3 3 4 6 2" xfId="40353"/>
    <cellStyle name="Comma 3 3 3 4 7" xfId="24196"/>
    <cellStyle name="Comma 3 3 3 5" xfId="1612"/>
    <cellStyle name="Comma 3 3 3 5 2" xfId="9098"/>
    <cellStyle name="Comma 3 3 3 5 2 2" xfId="14880"/>
    <cellStyle name="Comma 3 3 3 5 2 2 2" xfId="36820"/>
    <cellStyle name="Comma 3 3 3 5 2 3" xfId="20663"/>
    <cellStyle name="Comma 3 3 3 5 2 3 2" xfId="42602"/>
    <cellStyle name="Comma 3 3 3 5 2 4" xfId="31038"/>
    <cellStyle name="Comma 3 3 3 5 3" xfId="6207"/>
    <cellStyle name="Comma 3 3 3 5 3 2" xfId="28147"/>
    <cellStyle name="Comma 3 3 3 5 4" xfId="11989"/>
    <cellStyle name="Comma 3 3 3 5 4 2" xfId="33929"/>
    <cellStyle name="Comma 3 3 3 5 5" xfId="17772"/>
    <cellStyle name="Comma 3 3 3 5 5 2" xfId="39711"/>
    <cellStyle name="Comma 3 3 3 5 6" xfId="23554"/>
    <cellStyle name="Comma 3 3 3 6" xfId="5146"/>
    <cellStyle name="Comma 3 3 3 6 2" xfId="13820"/>
    <cellStyle name="Comma 3 3 3 6 2 2" xfId="35760"/>
    <cellStyle name="Comma 3 3 3 6 3" xfId="19603"/>
    <cellStyle name="Comma 3 3 3 6 3 2" xfId="41542"/>
    <cellStyle name="Comma 3 3 3 6 4" xfId="27087"/>
    <cellStyle name="Comma 3 3 3 7" xfId="8038"/>
    <cellStyle name="Comma 3 3 3 7 2" xfId="29978"/>
    <cellStyle name="Comma 3 3 3 8" xfId="3315"/>
    <cellStyle name="Comma 3 3 3 8 2" xfId="25256"/>
    <cellStyle name="Comma 3 3 3 9" xfId="10929"/>
    <cellStyle name="Comma 3 3 3 9 2" xfId="32869"/>
    <cellStyle name="Comma 3 3 4" xfId="519"/>
    <cellStyle name="Comma 3 3 4 10" xfId="16714"/>
    <cellStyle name="Comma 3 3 4 10 2" xfId="38653"/>
    <cellStyle name="Comma 3 3 4 11" xfId="22496"/>
    <cellStyle name="Comma 3 3 4 2" xfId="520"/>
    <cellStyle name="Comma 3 3 4 2 2" xfId="2257"/>
    <cellStyle name="Comma 3 3 4 2 2 2" xfId="9743"/>
    <cellStyle name="Comma 3 3 4 2 2 2 2" xfId="15525"/>
    <cellStyle name="Comma 3 3 4 2 2 2 2 2" xfId="37465"/>
    <cellStyle name="Comma 3 3 4 2 2 2 3" xfId="21308"/>
    <cellStyle name="Comma 3 3 4 2 2 2 3 2" xfId="43247"/>
    <cellStyle name="Comma 3 3 4 2 2 2 4" xfId="31683"/>
    <cellStyle name="Comma 3 3 4 2 2 3" xfId="6852"/>
    <cellStyle name="Comma 3 3 4 2 2 3 2" xfId="28792"/>
    <cellStyle name="Comma 3 3 4 2 2 4" xfId="12634"/>
    <cellStyle name="Comma 3 3 4 2 2 4 2" xfId="34574"/>
    <cellStyle name="Comma 3 3 4 2 2 5" xfId="18417"/>
    <cellStyle name="Comma 3 3 4 2 2 5 2" xfId="40356"/>
    <cellStyle name="Comma 3 3 4 2 2 6" xfId="24199"/>
    <cellStyle name="Comma 3 3 4 2 3" xfId="5149"/>
    <cellStyle name="Comma 3 3 4 2 3 2" xfId="13823"/>
    <cellStyle name="Comma 3 3 4 2 3 2 2" xfId="35763"/>
    <cellStyle name="Comma 3 3 4 2 3 3" xfId="19606"/>
    <cellStyle name="Comma 3 3 4 2 3 3 2" xfId="41545"/>
    <cellStyle name="Comma 3 3 4 2 3 4" xfId="27090"/>
    <cellStyle name="Comma 3 3 4 2 4" xfId="8041"/>
    <cellStyle name="Comma 3 3 4 2 4 2" xfId="29981"/>
    <cellStyle name="Comma 3 3 4 2 5" xfId="3960"/>
    <cellStyle name="Comma 3 3 4 2 5 2" xfId="25901"/>
    <cellStyle name="Comma 3 3 4 2 6" xfId="10932"/>
    <cellStyle name="Comma 3 3 4 2 6 2" xfId="32872"/>
    <cellStyle name="Comma 3 3 4 2 7" xfId="16715"/>
    <cellStyle name="Comma 3 3 4 2 7 2" xfId="38654"/>
    <cellStyle name="Comma 3 3 4 2 8" xfId="22497"/>
    <cellStyle name="Comma 3 3 4 3" xfId="1119"/>
    <cellStyle name="Comma 3 3 4 3 2" xfId="2823"/>
    <cellStyle name="Comma 3 3 4 3 2 2" xfId="10309"/>
    <cellStyle name="Comma 3 3 4 3 2 2 2" xfId="16091"/>
    <cellStyle name="Comma 3 3 4 3 2 2 2 2" xfId="38031"/>
    <cellStyle name="Comma 3 3 4 3 2 2 3" xfId="21874"/>
    <cellStyle name="Comma 3 3 4 3 2 2 3 2" xfId="43813"/>
    <cellStyle name="Comma 3 3 4 3 2 2 4" xfId="32249"/>
    <cellStyle name="Comma 3 3 4 3 2 3" xfId="7418"/>
    <cellStyle name="Comma 3 3 4 3 2 3 2" xfId="29358"/>
    <cellStyle name="Comma 3 3 4 3 2 4" xfId="13200"/>
    <cellStyle name="Comma 3 3 4 3 2 4 2" xfId="35140"/>
    <cellStyle name="Comma 3 3 4 3 2 5" xfId="18983"/>
    <cellStyle name="Comma 3 3 4 3 2 5 2" xfId="40922"/>
    <cellStyle name="Comma 3 3 4 3 2 6" xfId="24765"/>
    <cellStyle name="Comma 3 3 4 3 3" xfId="5715"/>
    <cellStyle name="Comma 3 3 4 3 3 2" xfId="14389"/>
    <cellStyle name="Comma 3 3 4 3 3 2 2" xfId="36329"/>
    <cellStyle name="Comma 3 3 4 3 3 3" xfId="20172"/>
    <cellStyle name="Comma 3 3 4 3 3 3 2" xfId="42111"/>
    <cellStyle name="Comma 3 3 4 3 3 4" xfId="27656"/>
    <cellStyle name="Comma 3 3 4 3 4" xfId="8607"/>
    <cellStyle name="Comma 3 3 4 3 4 2" xfId="30547"/>
    <cellStyle name="Comma 3 3 4 3 5" xfId="4526"/>
    <cellStyle name="Comma 3 3 4 3 5 2" xfId="26467"/>
    <cellStyle name="Comma 3 3 4 3 6" xfId="11498"/>
    <cellStyle name="Comma 3 3 4 3 6 2" xfId="33438"/>
    <cellStyle name="Comma 3 3 4 3 7" xfId="17281"/>
    <cellStyle name="Comma 3 3 4 3 7 2" xfId="39220"/>
    <cellStyle name="Comma 3 3 4 3 8" xfId="23063"/>
    <cellStyle name="Comma 3 3 4 4" xfId="2256"/>
    <cellStyle name="Comma 3 3 4 4 2" xfId="6851"/>
    <cellStyle name="Comma 3 3 4 4 2 2" xfId="15524"/>
    <cellStyle name="Comma 3 3 4 4 2 2 2" xfId="37464"/>
    <cellStyle name="Comma 3 3 4 4 2 3" xfId="21307"/>
    <cellStyle name="Comma 3 3 4 4 2 3 2" xfId="43246"/>
    <cellStyle name="Comma 3 3 4 4 2 4" xfId="28791"/>
    <cellStyle name="Comma 3 3 4 4 3" xfId="9742"/>
    <cellStyle name="Comma 3 3 4 4 3 2" xfId="31682"/>
    <cellStyle name="Comma 3 3 4 4 4" xfId="3959"/>
    <cellStyle name="Comma 3 3 4 4 4 2" xfId="25900"/>
    <cellStyle name="Comma 3 3 4 4 5" xfId="12633"/>
    <cellStyle name="Comma 3 3 4 4 5 2" xfId="34573"/>
    <cellStyle name="Comma 3 3 4 4 6" xfId="18416"/>
    <cellStyle name="Comma 3 3 4 4 6 2" xfId="40355"/>
    <cellStyle name="Comma 3 3 4 4 7" xfId="24198"/>
    <cellStyle name="Comma 3 3 4 5" xfId="1613"/>
    <cellStyle name="Comma 3 3 4 5 2" xfId="9099"/>
    <cellStyle name="Comma 3 3 4 5 2 2" xfId="14881"/>
    <cellStyle name="Comma 3 3 4 5 2 2 2" xfId="36821"/>
    <cellStyle name="Comma 3 3 4 5 2 3" xfId="20664"/>
    <cellStyle name="Comma 3 3 4 5 2 3 2" xfId="42603"/>
    <cellStyle name="Comma 3 3 4 5 2 4" xfId="31039"/>
    <cellStyle name="Comma 3 3 4 5 3" xfId="6208"/>
    <cellStyle name="Comma 3 3 4 5 3 2" xfId="28148"/>
    <cellStyle name="Comma 3 3 4 5 4" xfId="11990"/>
    <cellStyle name="Comma 3 3 4 5 4 2" xfId="33930"/>
    <cellStyle name="Comma 3 3 4 5 5" xfId="17773"/>
    <cellStyle name="Comma 3 3 4 5 5 2" xfId="39712"/>
    <cellStyle name="Comma 3 3 4 5 6" xfId="23555"/>
    <cellStyle name="Comma 3 3 4 6" xfId="5148"/>
    <cellStyle name="Comma 3 3 4 6 2" xfId="13822"/>
    <cellStyle name="Comma 3 3 4 6 2 2" xfId="35762"/>
    <cellStyle name="Comma 3 3 4 6 3" xfId="19605"/>
    <cellStyle name="Comma 3 3 4 6 3 2" xfId="41544"/>
    <cellStyle name="Comma 3 3 4 6 4" xfId="27089"/>
    <cellStyle name="Comma 3 3 4 7" xfId="8040"/>
    <cellStyle name="Comma 3 3 4 7 2" xfId="29980"/>
    <cellStyle name="Comma 3 3 4 8" xfId="3316"/>
    <cellStyle name="Comma 3 3 4 8 2" xfId="25257"/>
    <cellStyle name="Comma 3 3 4 9" xfId="10931"/>
    <cellStyle name="Comma 3 3 4 9 2" xfId="32871"/>
    <cellStyle name="Comma 3 3 5" xfId="521"/>
    <cellStyle name="Comma 3 3 5 2" xfId="2258"/>
    <cellStyle name="Comma 3 3 5 2 2" xfId="6853"/>
    <cellStyle name="Comma 3 3 5 2 2 2" xfId="15526"/>
    <cellStyle name="Comma 3 3 5 2 2 2 2" xfId="37466"/>
    <cellStyle name="Comma 3 3 5 2 2 3" xfId="21309"/>
    <cellStyle name="Comma 3 3 5 2 2 3 2" xfId="43248"/>
    <cellStyle name="Comma 3 3 5 2 2 4" xfId="28793"/>
    <cellStyle name="Comma 3 3 5 2 3" xfId="9744"/>
    <cellStyle name="Comma 3 3 5 2 3 2" xfId="31684"/>
    <cellStyle name="Comma 3 3 5 2 4" xfId="3961"/>
    <cellStyle name="Comma 3 3 5 2 4 2" xfId="25902"/>
    <cellStyle name="Comma 3 3 5 2 5" xfId="12635"/>
    <cellStyle name="Comma 3 3 5 2 5 2" xfId="34575"/>
    <cellStyle name="Comma 3 3 5 2 6" xfId="18418"/>
    <cellStyle name="Comma 3 3 5 2 6 2" xfId="40357"/>
    <cellStyle name="Comma 3 3 5 2 7" xfId="24200"/>
    <cellStyle name="Comma 3 3 5 3" xfId="1609"/>
    <cellStyle name="Comma 3 3 5 3 2" xfId="9095"/>
    <cellStyle name="Comma 3 3 5 3 2 2" xfId="14877"/>
    <cellStyle name="Comma 3 3 5 3 2 2 2" xfId="36817"/>
    <cellStyle name="Comma 3 3 5 3 2 3" xfId="20660"/>
    <cellStyle name="Comma 3 3 5 3 2 3 2" xfId="42599"/>
    <cellStyle name="Comma 3 3 5 3 2 4" xfId="31035"/>
    <cellStyle name="Comma 3 3 5 3 3" xfId="6204"/>
    <cellStyle name="Comma 3 3 5 3 3 2" xfId="28144"/>
    <cellStyle name="Comma 3 3 5 3 4" xfId="11986"/>
    <cellStyle name="Comma 3 3 5 3 4 2" xfId="33926"/>
    <cellStyle name="Comma 3 3 5 3 5" xfId="17769"/>
    <cellStyle name="Comma 3 3 5 3 5 2" xfId="39708"/>
    <cellStyle name="Comma 3 3 5 3 6" xfId="23551"/>
    <cellStyle name="Comma 3 3 5 4" xfId="5150"/>
    <cellStyle name="Comma 3 3 5 4 2" xfId="13824"/>
    <cellStyle name="Comma 3 3 5 4 2 2" xfId="35764"/>
    <cellStyle name="Comma 3 3 5 4 3" xfId="19607"/>
    <cellStyle name="Comma 3 3 5 4 3 2" xfId="41546"/>
    <cellStyle name="Comma 3 3 5 4 4" xfId="27091"/>
    <cellStyle name="Comma 3 3 5 5" xfId="8042"/>
    <cellStyle name="Comma 3 3 5 5 2" xfId="29982"/>
    <cellStyle name="Comma 3 3 5 6" xfId="3312"/>
    <cellStyle name="Comma 3 3 5 6 2" xfId="25253"/>
    <cellStyle name="Comma 3 3 5 7" xfId="10933"/>
    <cellStyle name="Comma 3 3 5 7 2" xfId="32873"/>
    <cellStyle name="Comma 3 3 5 8" xfId="16716"/>
    <cellStyle name="Comma 3 3 5 8 2" xfId="38655"/>
    <cellStyle name="Comma 3 3 5 9" xfId="22498"/>
    <cellStyle name="Comma 3 3 6" xfId="878"/>
    <cellStyle name="Comma 3 3 6 2" xfId="2584"/>
    <cellStyle name="Comma 3 3 6 2 2" xfId="10070"/>
    <cellStyle name="Comma 3 3 6 2 2 2" xfId="15852"/>
    <cellStyle name="Comma 3 3 6 2 2 2 2" xfId="37792"/>
    <cellStyle name="Comma 3 3 6 2 2 3" xfId="21635"/>
    <cellStyle name="Comma 3 3 6 2 2 3 2" xfId="43574"/>
    <cellStyle name="Comma 3 3 6 2 2 4" xfId="32010"/>
    <cellStyle name="Comma 3 3 6 2 3" xfId="7179"/>
    <cellStyle name="Comma 3 3 6 2 3 2" xfId="29119"/>
    <cellStyle name="Comma 3 3 6 2 4" xfId="12961"/>
    <cellStyle name="Comma 3 3 6 2 4 2" xfId="34901"/>
    <cellStyle name="Comma 3 3 6 2 5" xfId="18744"/>
    <cellStyle name="Comma 3 3 6 2 5 2" xfId="40683"/>
    <cellStyle name="Comma 3 3 6 2 6" xfId="24526"/>
    <cellStyle name="Comma 3 3 6 3" xfId="5476"/>
    <cellStyle name="Comma 3 3 6 3 2" xfId="14150"/>
    <cellStyle name="Comma 3 3 6 3 2 2" xfId="36090"/>
    <cellStyle name="Comma 3 3 6 3 3" xfId="19933"/>
    <cellStyle name="Comma 3 3 6 3 3 2" xfId="41872"/>
    <cellStyle name="Comma 3 3 6 3 4" xfId="27417"/>
    <cellStyle name="Comma 3 3 6 4" xfId="8368"/>
    <cellStyle name="Comma 3 3 6 4 2" xfId="30308"/>
    <cellStyle name="Comma 3 3 6 5" xfId="4287"/>
    <cellStyle name="Comma 3 3 6 5 2" xfId="26228"/>
    <cellStyle name="Comma 3 3 6 6" xfId="11259"/>
    <cellStyle name="Comma 3 3 6 6 2" xfId="33199"/>
    <cellStyle name="Comma 3 3 6 7" xfId="17042"/>
    <cellStyle name="Comma 3 3 6 7 2" xfId="38981"/>
    <cellStyle name="Comma 3 3 6 8" xfId="22824"/>
    <cellStyle name="Comma 3 3 7" xfId="2249"/>
    <cellStyle name="Comma 3 3 7 2" xfId="6844"/>
    <cellStyle name="Comma 3 3 7 2 2" xfId="15517"/>
    <cellStyle name="Comma 3 3 7 2 2 2" xfId="37457"/>
    <cellStyle name="Comma 3 3 7 2 3" xfId="21300"/>
    <cellStyle name="Comma 3 3 7 2 3 2" xfId="43239"/>
    <cellStyle name="Comma 3 3 7 2 4" xfId="28784"/>
    <cellStyle name="Comma 3 3 7 3" xfId="9735"/>
    <cellStyle name="Comma 3 3 7 3 2" xfId="31675"/>
    <cellStyle name="Comma 3 3 7 4" xfId="3952"/>
    <cellStyle name="Comma 3 3 7 4 2" xfId="25893"/>
    <cellStyle name="Comma 3 3 7 5" xfId="12626"/>
    <cellStyle name="Comma 3 3 7 5 2" xfId="34566"/>
    <cellStyle name="Comma 3 3 7 6" xfId="18409"/>
    <cellStyle name="Comma 3 3 7 6 2" xfId="40348"/>
    <cellStyle name="Comma 3 3 7 7" xfId="24191"/>
    <cellStyle name="Comma 3 3 8" xfId="1331"/>
    <cellStyle name="Comma 3 3 8 2" xfId="8817"/>
    <cellStyle name="Comma 3 3 8 2 2" xfId="14599"/>
    <cellStyle name="Comma 3 3 8 2 2 2" xfId="36539"/>
    <cellStyle name="Comma 3 3 8 2 3" xfId="20382"/>
    <cellStyle name="Comma 3 3 8 2 3 2" xfId="42321"/>
    <cellStyle name="Comma 3 3 8 2 4" xfId="30757"/>
    <cellStyle name="Comma 3 3 8 3" xfId="5926"/>
    <cellStyle name="Comma 3 3 8 3 2" xfId="27866"/>
    <cellStyle name="Comma 3 3 8 4" xfId="11708"/>
    <cellStyle name="Comma 3 3 8 4 2" xfId="33648"/>
    <cellStyle name="Comma 3 3 8 5" xfId="17491"/>
    <cellStyle name="Comma 3 3 8 5 2" xfId="39430"/>
    <cellStyle name="Comma 3 3 8 6" xfId="23273"/>
    <cellStyle name="Comma 3 3 9" xfId="5141"/>
    <cellStyle name="Comma 3 3 9 2" xfId="13815"/>
    <cellStyle name="Comma 3 3 9 2 2" xfId="35755"/>
    <cellStyle name="Comma 3 3 9 3" xfId="19598"/>
    <cellStyle name="Comma 3 3 9 3 2" xfId="41537"/>
    <cellStyle name="Comma 3 3 9 4" xfId="27082"/>
    <cellStyle name="Comma 3 4" xfId="522"/>
    <cellStyle name="Comma 3 4 10" xfId="10934"/>
    <cellStyle name="Comma 3 4 10 2" xfId="32874"/>
    <cellStyle name="Comma 3 4 11" xfId="16717"/>
    <cellStyle name="Comma 3 4 11 2" xfId="38656"/>
    <cellStyle name="Comma 3 4 12" xfId="22499"/>
    <cellStyle name="Comma 3 4 2" xfId="523"/>
    <cellStyle name="Comma 3 4 2 10" xfId="16718"/>
    <cellStyle name="Comma 3 4 2 10 2" xfId="38657"/>
    <cellStyle name="Comma 3 4 2 11" xfId="22500"/>
    <cellStyle name="Comma 3 4 2 2" xfId="524"/>
    <cellStyle name="Comma 3 4 2 2 2" xfId="2261"/>
    <cellStyle name="Comma 3 4 2 2 2 2" xfId="9747"/>
    <cellStyle name="Comma 3 4 2 2 2 2 2" xfId="15529"/>
    <cellStyle name="Comma 3 4 2 2 2 2 2 2" xfId="37469"/>
    <cellStyle name="Comma 3 4 2 2 2 2 3" xfId="21312"/>
    <cellStyle name="Comma 3 4 2 2 2 2 3 2" xfId="43251"/>
    <cellStyle name="Comma 3 4 2 2 2 2 4" xfId="31687"/>
    <cellStyle name="Comma 3 4 2 2 2 3" xfId="6856"/>
    <cellStyle name="Comma 3 4 2 2 2 3 2" xfId="28796"/>
    <cellStyle name="Comma 3 4 2 2 2 4" xfId="12638"/>
    <cellStyle name="Comma 3 4 2 2 2 4 2" xfId="34578"/>
    <cellStyle name="Comma 3 4 2 2 2 5" xfId="18421"/>
    <cellStyle name="Comma 3 4 2 2 2 5 2" xfId="40360"/>
    <cellStyle name="Comma 3 4 2 2 2 6" xfId="24203"/>
    <cellStyle name="Comma 3 4 2 2 3" xfId="5153"/>
    <cellStyle name="Comma 3 4 2 2 3 2" xfId="13827"/>
    <cellStyle name="Comma 3 4 2 2 3 2 2" xfId="35767"/>
    <cellStyle name="Comma 3 4 2 2 3 3" xfId="19610"/>
    <cellStyle name="Comma 3 4 2 2 3 3 2" xfId="41549"/>
    <cellStyle name="Comma 3 4 2 2 3 4" xfId="27094"/>
    <cellStyle name="Comma 3 4 2 2 4" xfId="8045"/>
    <cellStyle name="Comma 3 4 2 2 4 2" xfId="29985"/>
    <cellStyle name="Comma 3 4 2 2 5" xfId="3964"/>
    <cellStyle name="Comma 3 4 2 2 5 2" xfId="25905"/>
    <cellStyle name="Comma 3 4 2 2 6" xfId="10936"/>
    <cellStyle name="Comma 3 4 2 2 6 2" xfId="32876"/>
    <cellStyle name="Comma 3 4 2 2 7" xfId="16719"/>
    <cellStyle name="Comma 3 4 2 2 7 2" xfId="38658"/>
    <cellStyle name="Comma 3 4 2 2 8" xfId="22501"/>
    <cellStyle name="Comma 3 4 2 3" xfId="1121"/>
    <cellStyle name="Comma 3 4 2 3 2" xfId="2825"/>
    <cellStyle name="Comma 3 4 2 3 2 2" xfId="10311"/>
    <cellStyle name="Comma 3 4 2 3 2 2 2" xfId="16093"/>
    <cellStyle name="Comma 3 4 2 3 2 2 2 2" xfId="38033"/>
    <cellStyle name="Comma 3 4 2 3 2 2 3" xfId="21876"/>
    <cellStyle name="Comma 3 4 2 3 2 2 3 2" xfId="43815"/>
    <cellStyle name="Comma 3 4 2 3 2 2 4" xfId="32251"/>
    <cellStyle name="Comma 3 4 2 3 2 3" xfId="7420"/>
    <cellStyle name="Comma 3 4 2 3 2 3 2" xfId="29360"/>
    <cellStyle name="Comma 3 4 2 3 2 4" xfId="13202"/>
    <cellStyle name="Comma 3 4 2 3 2 4 2" xfId="35142"/>
    <cellStyle name="Comma 3 4 2 3 2 5" xfId="18985"/>
    <cellStyle name="Comma 3 4 2 3 2 5 2" xfId="40924"/>
    <cellStyle name="Comma 3 4 2 3 2 6" xfId="24767"/>
    <cellStyle name="Comma 3 4 2 3 3" xfId="5717"/>
    <cellStyle name="Comma 3 4 2 3 3 2" xfId="14391"/>
    <cellStyle name="Comma 3 4 2 3 3 2 2" xfId="36331"/>
    <cellStyle name="Comma 3 4 2 3 3 3" xfId="20174"/>
    <cellStyle name="Comma 3 4 2 3 3 3 2" xfId="42113"/>
    <cellStyle name="Comma 3 4 2 3 3 4" xfId="27658"/>
    <cellStyle name="Comma 3 4 2 3 4" xfId="8609"/>
    <cellStyle name="Comma 3 4 2 3 4 2" xfId="30549"/>
    <cellStyle name="Comma 3 4 2 3 5" xfId="4528"/>
    <cellStyle name="Comma 3 4 2 3 5 2" xfId="26469"/>
    <cellStyle name="Comma 3 4 2 3 6" xfId="11500"/>
    <cellStyle name="Comma 3 4 2 3 6 2" xfId="33440"/>
    <cellStyle name="Comma 3 4 2 3 7" xfId="17283"/>
    <cellStyle name="Comma 3 4 2 3 7 2" xfId="39222"/>
    <cellStyle name="Comma 3 4 2 3 8" xfId="23065"/>
    <cellStyle name="Comma 3 4 2 4" xfId="2260"/>
    <cellStyle name="Comma 3 4 2 4 2" xfId="6855"/>
    <cellStyle name="Comma 3 4 2 4 2 2" xfId="15528"/>
    <cellStyle name="Comma 3 4 2 4 2 2 2" xfId="37468"/>
    <cellStyle name="Comma 3 4 2 4 2 3" xfId="21311"/>
    <cellStyle name="Comma 3 4 2 4 2 3 2" xfId="43250"/>
    <cellStyle name="Comma 3 4 2 4 2 4" xfId="28795"/>
    <cellStyle name="Comma 3 4 2 4 3" xfId="9746"/>
    <cellStyle name="Comma 3 4 2 4 3 2" xfId="31686"/>
    <cellStyle name="Comma 3 4 2 4 4" xfId="3963"/>
    <cellStyle name="Comma 3 4 2 4 4 2" xfId="25904"/>
    <cellStyle name="Comma 3 4 2 4 5" xfId="12637"/>
    <cellStyle name="Comma 3 4 2 4 5 2" xfId="34577"/>
    <cellStyle name="Comma 3 4 2 4 6" xfId="18420"/>
    <cellStyle name="Comma 3 4 2 4 6 2" xfId="40359"/>
    <cellStyle name="Comma 3 4 2 4 7" xfId="24202"/>
    <cellStyle name="Comma 3 4 2 5" xfId="1615"/>
    <cellStyle name="Comma 3 4 2 5 2" xfId="9101"/>
    <cellStyle name="Comma 3 4 2 5 2 2" xfId="14883"/>
    <cellStyle name="Comma 3 4 2 5 2 2 2" xfId="36823"/>
    <cellStyle name="Comma 3 4 2 5 2 3" xfId="20666"/>
    <cellStyle name="Comma 3 4 2 5 2 3 2" xfId="42605"/>
    <cellStyle name="Comma 3 4 2 5 2 4" xfId="31041"/>
    <cellStyle name="Comma 3 4 2 5 3" xfId="6210"/>
    <cellStyle name="Comma 3 4 2 5 3 2" xfId="28150"/>
    <cellStyle name="Comma 3 4 2 5 4" xfId="11992"/>
    <cellStyle name="Comma 3 4 2 5 4 2" xfId="33932"/>
    <cellStyle name="Comma 3 4 2 5 5" xfId="17775"/>
    <cellStyle name="Comma 3 4 2 5 5 2" xfId="39714"/>
    <cellStyle name="Comma 3 4 2 5 6" xfId="23557"/>
    <cellStyle name="Comma 3 4 2 6" xfId="5152"/>
    <cellStyle name="Comma 3 4 2 6 2" xfId="13826"/>
    <cellStyle name="Comma 3 4 2 6 2 2" xfId="35766"/>
    <cellStyle name="Comma 3 4 2 6 3" xfId="19609"/>
    <cellStyle name="Comma 3 4 2 6 3 2" xfId="41548"/>
    <cellStyle name="Comma 3 4 2 6 4" xfId="27093"/>
    <cellStyle name="Comma 3 4 2 7" xfId="8044"/>
    <cellStyle name="Comma 3 4 2 7 2" xfId="29984"/>
    <cellStyle name="Comma 3 4 2 8" xfId="3318"/>
    <cellStyle name="Comma 3 4 2 8 2" xfId="25259"/>
    <cellStyle name="Comma 3 4 2 9" xfId="10935"/>
    <cellStyle name="Comma 3 4 2 9 2" xfId="32875"/>
    <cellStyle name="Comma 3 4 3" xfId="525"/>
    <cellStyle name="Comma 3 4 3 2" xfId="2262"/>
    <cellStyle name="Comma 3 4 3 2 2" xfId="6857"/>
    <cellStyle name="Comma 3 4 3 2 2 2" xfId="15530"/>
    <cellStyle name="Comma 3 4 3 2 2 2 2" xfId="37470"/>
    <cellStyle name="Comma 3 4 3 2 2 3" xfId="21313"/>
    <cellStyle name="Comma 3 4 3 2 2 3 2" xfId="43252"/>
    <cellStyle name="Comma 3 4 3 2 2 4" xfId="28797"/>
    <cellStyle name="Comma 3 4 3 2 3" xfId="9748"/>
    <cellStyle name="Comma 3 4 3 2 3 2" xfId="31688"/>
    <cellStyle name="Comma 3 4 3 2 4" xfId="3965"/>
    <cellStyle name="Comma 3 4 3 2 4 2" xfId="25906"/>
    <cellStyle name="Comma 3 4 3 2 5" xfId="12639"/>
    <cellStyle name="Comma 3 4 3 2 5 2" xfId="34579"/>
    <cellStyle name="Comma 3 4 3 2 6" xfId="18422"/>
    <cellStyle name="Comma 3 4 3 2 6 2" xfId="40361"/>
    <cellStyle name="Comma 3 4 3 2 7" xfId="24204"/>
    <cellStyle name="Comma 3 4 3 3" xfId="1614"/>
    <cellStyle name="Comma 3 4 3 3 2" xfId="9100"/>
    <cellStyle name="Comma 3 4 3 3 2 2" xfId="14882"/>
    <cellStyle name="Comma 3 4 3 3 2 2 2" xfId="36822"/>
    <cellStyle name="Comma 3 4 3 3 2 3" xfId="20665"/>
    <cellStyle name="Comma 3 4 3 3 2 3 2" xfId="42604"/>
    <cellStyle name="Comma 3 4 3 3 2 4" xfId="31040"/>
    <cellStyle name="Comma 3 4 3 3 3" xfId="6209"/>
    <cellStyle name="Comma 3 4 3 3 3 2" xfId="28149"/>
    <cellStyle name="Comma 3 4 3 3 4" xfId="11991"/>
    <cellStyle name="Comma 3 4 3 3 4 2" xfId="33931"/>
    <cellStyle name="Comma 3 4 3 3 5" xfId="17774"/>
    <cellStyle name="Comma 3 4 3 3 5 2" xfId="39713"/>
    <cellStyle name="Comma 3 4 3 3 6" xfId="23556"/>
    <cellStyle name="Comma 3 4 3 4" xfId="5154"/>
    <cellStyle name="Comma 3 4 3 4 2" xfId="13828"/>
    <cellStyle name="Comma 3 4 3 4 2 2" xfId="35768"/>
    <cellStyle name="Comma 3 4 3 4 3" xfId="19611"/>
    <cellStyle name="Comma 3 4 3 4 3 2" xfId="41550"/>
    <cellStyle name="Comma 3 4 3 4 4" xfId="27095"/>
    <cellStyle name="Comma 3 4 3 5" xfId="8046"/>
    <cellStyle name="Comma 3 4 3 5 2" xfId="29986"/>
    <cellStyle name="Comma 3 4 3 6" xfId="3317"/>
    <cellStyle name="Comma 3 4 3 6 2" xfId="25258"/>
    <cellStyle name="Comma 3 4 3 7" xfId="10937"/>
    <cellStyle name="Comma 3 4 3 7 2" xfId="32877"/>
    <cellStyle name="Comma 3 4 3 8" xfId="16720"/>
    <cellStyle name="Comma 3 4 3 8 2" xfId="38659"/>
    <cellStyle name="Comma 3 4 3 9" xfId="22502"/>
    <cellStyle name="Comma 3 4 4" xfId="1120"/>
    <cellStyle name="Comma 3 4 4 2" xfId="2824"/>
    <cellStyle name="Comma 3 4 4 2 2" xfId="10310"/>
    <cellStyle name="Comma 3 4 4 2 2 2" xfId="16092"/>
    <cellStyle name="Comma 3 4 4 2 2 2 2" xfId="38032"/>
    <cellStyle name="Comma 3 4 4 2 2 3" xfId="21875"/>
    <cellStyle name="Comma 3 4 4 2 2 3 2" xfId="43814"/>
    <cellStyle name="Comma 3 4 4 2 2 4" xfId="32250"/>
    <cellStyle name="Comma 3 4 4 2 3" xfId="7419"/>
    <cellStyle name="Comma 3 4 4 2 3 2" xfId="29359"/>
    <cellStyle name="Comma 3 4 4 2 4" xfId="13201"/>
    <cellStyle name="Comma 3 4 4 2 4 2" xfId="35141"/>
    <cellStyle name="Comma 3 4 4 2 5" xfId="18984"/>
    <cellStyle name="Comma 3 4 4 2 5 2" xfId="40923"/>
    <cellStyle name="Comma 3 4 4 2 6" xfId="24766"/>
    <cellStyle name="Comma 3 4 4 3" xfId="5716"/>
    <cellStyle name="Comma 3 4 4 3 2" xfId="14390"/>
    <cellStyle name="Comma 3 4 4 3 2 2" xfId="36330"/>
    <cellStyle name="Comma 3 4 4 3 3" xfId="20173"/>
    <cellStyle name="Comma 3 4 4 3 3 2" xfId="42112"/>
    <cellStyle name="Comma 3 4 4 3 4" xfId="27657"/>
    <cellStyle name="Comma 3 4 4 4" xfId="8608"/>
    <cellStyle name="Comma 3 4 4 4 2" xfId="30548"/>
    <cellStyle name="Comma 3 4 4 5" xfId="4527"/>
    <cellStyle name="Comma 3 4 4 5 2" xfId="26468"/>
    <cellStyle name="Comma 3 4 4 6" xfId="11499"/>
    <cellStyle name="Comma 3 4 4 6 2" xfId="33439"/>
    <cellStyle name="Comma 3 4 4 7" xfId="17282"/>
    <cellStyle name="Comma 3 4 4 7 2" xfId="39221"/>
    <cellStyle name="Comma 3 4 4 8" xfId="23064"/>
    <cellStyle name="Comma 3 4 5" xfId="2259"/>
    <cellStyle name="Comma 3 4 5 2" xfId="6854"/>
    <cellStyle name="Comma 3 4 5 2 2" xfId="15527"/>
    <cellStyle name="Comma 3 4 5 2 2 2" xfId="37467"/>
    <cellStyle name="Comma 3 4 5 2 3" xfId="21310"/>
    <cellStyle name="Comma 3 4 5 2 3 2" xfId="43249"/>
    <cellStyle name="Comma 3 4 5 2 4" xfId="28794"/>
    <cellStyle name="Comma 3 4 5 3" xfId="9745"/>
    <cellStyle name="Comma 3 4 5 3 2" xfId="31685"/>
    <cellStyle name="Comma 3 4 5 4" xfId="3962"/>
    <cellStyle name="Comma 3 4 5 4 2" xfId="25903"/>
    <cellStyle name="Comma 3 4 5 5" xfId="12636"/>
    <cellStyle name="Comma 3 4 5 5 2" xfId="34576"/>
    <cellStyle name="Comma 3 4 5 6" xfId="18419"/>
    <cellStyle name="Comma 3 4 5 6 2" xfId="40358"/>
    <cellStyle name="Comma 3 4 5 7" xfId="24201"/>
    <cellStyle name="Comma 3 4 6" xfId="1279"/>
    <cellStyle name="Comma 3 4 6 2" xfId="8765"/>
    <cellStyle name="Comma 3 4 6 2 2" xfId="14547"/>
    <cellStyle name="Comma 3 4 6 2 2 2" xfId="36487"/>
    <cellStyle name="Comma 3 4 6 2 3" xfId="20330"/>
    <cellStyle name="Comma 3 4 6 2 3 2" xfId="42269"/>
    <cellStyle name="Comma 3 4 6 2 4" xfId="30705"/>
    <cellStyle name="Comma 3 4 6 3" xfId="5874"/>
    <cellStyle name="Comma 3 4 6 3 2" xfId="27814"/>
    <cellStyle name="Comma 3 4 6 4" xfId="11656"/>
    <cellStyle name="Comma 3 4 6 4 2" xfId="33596"/>
    <cellStyle name="Comma 3 4 6 5" xfId="17439"/>
    <cellStyle name="Comma 3 4 6 5 2" xfId="39378"/>
    <cellStyle name="Comma 3 4 6 6" xfId="23221"/>
    <cellStyle name="Comma 3 4 7" xfId="5151"/>
    <cellStyle name="Comma 3 4 7 2" xfId="13825"/>
    <cellStyle name="Comma 3 4 7 2 2" xfId="35765"/>
    <cellStyle name="Comma 3 4 7 3" xfId="19608"/>
    <cellStyle name="Comma 3 4 7 3 2" xfId="41547"/>
    <cellStyle name="Comma 3 4 7 4" xfId="27092"/>
    <cellStyle name="Comma 3 4 8" xfId="8043"/>
    <cellStyle name="Comma 3 4 8 2" xfId="29983"/>
    <cellStyle name="Comma 3 4 9" xfId="2982"/>
    <cellStyle name="Comma 3 4 9 2" xfId="24923"/>
    <cellStyle name="Comma 3 5" xfId="526"/>
    <cellStyle name="Comma 3 5 10" xfId="16721"/>
    <cellStyle name="Comma 3 5 10 2" xfId="38660"/>
    <cellStyle name="Comma 3 5 11" xfId="22503"/>
    <cellStyle name="Comma 3 5 2" xfId="527"/>
    <cellStyle name="Comma 3 5 2 2" xfId="2264"/>
    <cellStyle name="Comma 3 5 2 2 2" xfId="9750"/>
    <cellStyle name="Comma 3 5 2 2 2 2" xfId="15532"/>
    <cellStyle name="Comma 3 5 2 2 2 2 2" xfId="37472"/>
    <cellStyle name="Comma 3 5 2 2 2 3" xfId="21315"/>
    <cellStyle name="Comma 3 5 2 2 2 3 2" xfId="43254"/>
    <cellStyle name="Comma 3 5 2 2 2 4" xfId="31690"/>
    <cellStyle name="Comma 3 5 2 2 3" xfId="6859"/>
    <cellStyle name="Comma 3 5 2 2 3 2" xfId="28799"/>
    <cellStyle name="Comma 3 5 2 2 4" xfId="12641"/>
    <cellStyle name="Comma 3 5 2 2 4 2" xfId="34581"/>
    <cellStyle name="Comma 3 5 2 2 5" xfId="18424"/>
    <cellStyle name="Comma 3 5 2 2 5 2" xfId="40363"/>
    <cellStyle name="Comma 3 5 2 2 6" xfId="24206"/>
    <cellStyle name="Comma 3 5 2 3" xfId="5156"/>
    <cellStyle name="Comma 3 5 2 3 2" xfId="13830"/>
    <cellStyle name="Comma 3 5 2 3 2 2" xfId="35770"/>
    <cellStyle name="Comma 3 5 2 3 3" xfId="19613"/>
    <cellStyle name="Comma 3 5 2 3 3 2" xfId="41552"/>
    <cellStyle name="Comma 3 5 2 3 4" xfId="27097"/>
    <cellStyle name="Comma 3 5 2 4" xfId="8048"/>
    <cellStyle name="Comma 3 5 2 4 2" xfId="29988"/>
    <cellStyle name="Comma 3 5 2 5" xfId="3967"/>
    <cellStyle name="Comma 3 5 2 5 2" xfId="25908"/>
    <cellStyle name="Comma 3 5 2 6" xfId="10939"/>
    <cellStyle name="Comma 3 5 2 6 2" xfId="32879"/>
    <cellStyle name="Comma 3 5 2 7" xfId="16722"/>
    <cellStyle name="Comma 3 5 2 7 2" xfId="38661"/>
    <cellStyle name="Comma 3 5 2 8" xfId="22504"/>
    <cellStyle name="Comma 3 5 3" xfId="1122"/>
    <cellStyle name="Comma 3 5 3 2" xfId="2826"/>
    <cellStyle name="Comma 3 5 3 2 2" xfId="10312"/>
    <cellStyle name="Comma 3 5 3 2 2 2" xfId="16094"/>
    <cellStyle name="Comma 3 5 3 2 2 2 2" xfId="38034"/>
    <cellStyle name="Comma 3 5 3 2 2 3" xfId="21877"/>
    <cellStyle name="Comma 3 5 3 2 2 3 2" xfId="43816"/>
    <cellStyle name="Comma 3 5 3 2 2 4" xfId="32252"/>
    <cellStyle name="Comma 3 5 3 2 3" xfId="7421"/>
    <cellStyle name="Comma 3 5 3 2 3 2" xfId="29361"/>
    <cellStyle name="Comma 3 5 3 2 4" xfId="13203"/>
    <cellStyle name="Comma 3 5 3 2 4 2" xfId="35143"/>
    <cellStyle name="Comma 3 5 3 2 5" xfId="18986"/>
    <cellStyle name="Comma 3 5 3 2 5 2" xfId="40925"/>
    <cellStyle name="Comma 3 5 3 2 6" xfId="24768"/>
    <cellStyle name="Comma 3 5 3 3" xfId="5718"/>
    <cellStyle name="Comma 3 5 3 3 2" xfId="14392"/>
    <cellStyle name="Comma 3 5 3 3 2 2" xfId="36332"/>
    <cellStyle name="Comma 3 5 3 3 3" xfId="20175"/>
    <cellStyle name="Comma 3 5 3 3 3 2" xfId="42114"/>
    <cellStyle name="Comma 3 5 3 3 4" xfId="27659"/>
    <cellStyle name="Comma 3 5 3 4" xfId="8610"/>
    <cellStyle name="Comma 3 5 3 4 2" xfId="30550"/>
    <cellStyle name="Comma 3 5 3 5" xfId="4529"/>
    <cellStyle name="Comma 3 5 3 5 2" xfId="26470"/>
    <cellStyle name="Comma 3 5 3 6" xfId="11501"/>
    <cellStyle name="Comma 3 5 3 6 2" xfId="33441"/>
    <cellStyle name="Comma 3 5 3 7" xfId="17284"/>
    <cellStyle name="Comma 3 5 3 7 2" xfId="39223"/>
    <cellStyle name="Comma 3 5 3 8" xfId="23066"/>
    <cellStyle name="Comma 3 5 4" xfId="2263"/>
    <cellStyle name="Comma 3 5 4 2" xfId="6858"/>
    <cellStyle name="Comma 3 5 4 2 2" xfId="15531"/>
    <cellStyle name="Comma 3 5 4 2 2 2" xfId="37471"/>
    <cellStyle name="Comma 3 5 4 2 3" xfId="21314"/>
    <cellStyle name="Comma 3 5 4 2 3 2" xfId="43253"/>
    <cellStyle name="Comma 3 5 4 2 4" xfId="28798"/>
    <cellStyle name="Comma 3 5 4 3" xfId="9749"/>
    <cellStyle name="Comma 3 5 4 3 2" xfId="31689"/>
    <cellStyle name="Comma 3 5 4 4" xfId="3966"/>
    <cellStyle name="Comma 3 5 4 4 2" xfId="25907"/>
    <cellStyle name="Comma 3 5 4 5" xfId="12640"/>
    <cellStyle name="Comma 3 5 4 5 2" xfId="34580"/>
    <cellStyle name="Comma 3 5 4 6" xfId="18423"/>
    <cellStyle name="Comma 3 5 4 6 2" xfId="40362"/>
    <cellStyle name="Comma 3 5 4 7" xfId="24205"/>
    <cellStyle name="Comma 3 5 5" xfId="1616"/>
    <cellStyle name="Comma 3 5 5 2" xfId="9102"/>
    <cellStyle name="Comma 3 5 5 2 2" xfId="14884"/>
    <cellStyle name="Comma 3 5 5 2 2 2" xfId="36824"/>
    <cellStyle name="Comma 3 5 5 2 3" xfId="20667"/>
    <cellStyle name="Comma 3 5 5 2 3 2" xfId="42606"/>
    <cellStyle name="Comma 3 5 5 2 4" xfId="31042"/>
    <cellStyle name="Comma 3 5 5 3" xfId="6211"/>
    <cellStyle name="Comma 3 5 5 3 2" xfId="28151"/>
    <cellStyle name="Comma 3 5 5 4" xfId="11993"/>
    <cellStyle name="Comma 3 5 5 4 2" xfId="33933"/>
    <cellStyle name="Comma 3 5 5 5" xfId="17776"/>
    <cellStyle name="Comma 3 5 5 5 2" xfId="39715"/>
    <cellStyle name="Comma 3 5 5 6" xfId="23558"/>
    <cellStyle name="Comma 3 5 6" xfId="5155"/>
    <cellStyle name="Comma 3 5 6 2" xfId="13829"/>
    <cellStyle name="Comma 3 5 6 2 2" xfId="35769"/>
    <cellStyle name="Comma 3 5 6 3" xfId="19612"/>
    <cellStyle name="Comma 3 5 6 3 2" xfId="41551"/>
    <cellStyle name="Comma 3 5 6 4" xfId="27096"/>
    <cellStyle name="Comma 3 5 7" xfId="8047"/>
    <cellStyle name="Comma 3 5 7 2" xfId="29987"/>
    <cellStyle name="Comma 3 5 8" xfId="3319"/>
    <cellStyle name="Comma 3 5 8 2" xfId="25260"/>
    <cellStyle name="Comma 3 5 9" xfId="10938"/>
    <cellStyle name="Comma 3 5 9 2" xfId="32878"/>
    <cellStyle name="Comma 3 6" xfId="528"/>
    <cellStyle name="Comma 3 6 10" xfId="16723"/>
    <cellStyle name="Comma 3 6 10 2" xfId="38662"/>
    <cellStyle name="Comma 3 6 11" xfId="22505"/>
    <cellStyle name="Comma 3 6 2" xfId="529"/>
    <cellStyle name="Comma 3 6 2 2" xfId="2266"/>
    <cellStyle name="Comma 3 6 2 2 2" xfId="9752"/>
    <cellStyle name="Comma 3 6 2 2 2 2" xfId="15534"/>
    <cellStyle name="Comma 3 6 2 2 2 2 2" xfId="37474"/>
    <cellStyle name="Comma 3 6 2 2 2 3" xfId="21317"/>
    <cellStyle name="Comma 3 6 2 2 2 3 2" xfId="43256"/>
    <cellStyle name="Comma 3 6 2 2 2 4" xfId="31692"/>
    <cellStyle name="Comma 3 6 2 2 3" xfId="6861"/>
    <cellStyle name="Comma 3 6 2 2 3 2" xfId="28801"/>
    <cellStyle name="Comma 3 6 2 2 4" xfId="12643"/>
    <cellStyle name="Comma 3 6 2 2 4 2" xfId="34583"/>
    <cellStyle name="Comma 3 6 2 2 5" xfId="18426"/>
    <cellStyle name="Comma 3 6 2 2 5 2" xfId="40365"/>
    <cellStyle name="Comma 3 6 2 2 6" xfId="24208"/>
    <cellStyle name="Comma 3 6 2 3" xfId="5158"/>
    <cellStyle name="Comma 3 6 2 3 2" xfId="13832"/>
    <cellStyle name="Comma 3 6 2 3 2 2" xfId="35772"/>
    <cellStyle name="Comma 3 6 2 3 3" xfId="19615"/>
    <cellStyle name="Comma 3 6 2 3 3 2" xfId="41554"/>
    <cellStyle name="Comma 3 6 2 3 4" xfId="27099"/>
    <cellStyle name="Comma 3 6 2 4" xfId="8050"/>
    <cellStyle name="Comma 3 6 2 4 2" xfId="29990"/>
    <cellStyle name="Comma 3 6 2 5" xfId="3969"/>
    <cellStyle name="Comma 3 6 2 5 2" xfId="25910"/>
    <cellStyle name="Comma 3 6 2 6" xfId="10941"/>
    <cellStyle name="Comma 3 6 2 6 2" xfId="32881"/>
    <cellStyle name="Comma 3 6 2 7" xfId="16724"/>
    <cellStyle name="Comma 3 6 2 7 2" xfId="38663"/>
    <cellStyle name="Comma 3 6 2 8" xfId="22506"/>
    <cellStyle name="Comma 3 6 3" xfId="1123"/>
    <cellStyle name="Comma 3 6 3 2" xfId="2827"/>
    <cellStyle name="Comma 3 6 3 2 2" xfId="10313"/>
    <cellStyle name="Comma 3 6 3 2 2 2" xfId="16095"/>
    <cellStyle name="Comma 3 6 3 2 2 2 2" xfId="38035"/>
    <cellStyle name="Comma 3 6 3 2 2 3" xfId="21878"/>
    <cellStyle name="Comma 3 6 3 2 2 3 2" xfId="43817"/>
    <cellStyle name="Comma 3 6 3 2 2 4" xfId="32253"/>
    <cellStyle name="Comma 3 6 3 2 3" xfId="7422"/>
    <cellStyle name="Comma 3 6 3 2 3 2" xfId="29362"/>
    <cellStyle name="Comma 3 6 3 2 4" xfId="13204"/>
    <cellStyle name="Comma 3 6 3 2 4 2" xfId="35144"/>
    <cellStyle name="Comma 3 6 3 2 5" xfId="18987"/>
    <cellStyle name="Comma 3 6 3 2 5 2" xfId="40926"/>
    <cellStyle name="Comma 3 6 3 2 6" xfId="24769"/>
    <cellStyle name="Comma 3 6 3 3" xfId="5719"/>
    <cellStyle name="Comma 3 6 3 3 2" xfId="14393"/>
    <cellStyle name="Comma 3 6 3 3 2 2" xfId="36333"/>
    <cellStyle name="Comma 3 6 3 3 3" xfId="20176"/>
    <cellStyle name="Comma 3 6 3 3 3 2" xfId="42115"/>
    <cellStyle name="Comma 3 6 3 3 4" xfId="27660"/>
    <cellStyle name="Comma 3 6 3 4" xfId="8611"/>
    <cellStyle name="Comma 3 6 3 4 2" xfId="30551"/>
    <cellStyle name="Comma 3 6 3 5" xfId="4530"/>
    <cellStyle name="Comma 3 6 3 5 2" xfId="26471"/>
    <cellStyle name="Comma 3 6 3 6" xfId="11502"/>
    <cellStyle name="Comma 3 6 3 6 2" xfId="33442"/>
    <cellStyle name="Comma 3 6 3 7" xfId="17285"/>
    <cellStyle name="Comma 3 6 3 7 2" xfId="39224"/>
    <cellStyle name="Comma 3 6 3 8" xfId="23067"/>
    <cellStyle name="Comma 3 6 4" xfId="2265"/>
    <cellStyle name="Comma 3 6 4 2" xfId="6860"/>
    <cellStyle name="Comma 3 6 4 2 2" xfId="15533"/>
    <cellStyle name="Comma 3 6 4 2 2 2" xfId="37473"/>
    <cellStyle name="Comma 3 6 4 2 3" xfId="21316"/>
    <cellStyle name="Comma 3 6 4 2 3 2" xfId="43255"/>
    <cellStyle name="Comma 3 6 4 2 4" xfId="28800"/>
    <cellStyle name="Comma 3 6 4 3" xfId="9751"/>
    <cellStyle name="Comma 3 6 4 3 2" xfId="31691"/>
    <cellStyle name="Comma 3 6 4 4" xfId="3968"/>
    <cellStyle name="Comma 3 6 4 4 2" xfId="25909"/>
    <cellStyle name="Comma 3 6 4 5" xfId="12642"/>
    <cellStyle name="Comma 3 6 4 5 2" xfId="34582"/>
    <cellStyle name="Comma 3 6 4 6" xfId="18425"/>
    <cellStyle name="Comma 3 6 4 6 2" xfId="40364"/>
    <cellStyle name="Comma 3 6 4 7" xfId="24207"/>
    <cellStyle name="Comma 3 6 5" xfId="1617"/>
    <cellStyle name="Comma 3 6 5 2" xfId="9103"/>
    <cellStyle name="Comma 3 6 5 2 2" xfId="14885"/>
    <cellStyle name="Comma 3 6 5 2 2 2" xfId="36825"/>
    <cellStyle name="Comma 3 6 5 2 3" xfId="20668"/>
    <cellStyle name="Comma 3 6 5 2 3 2" xfId="42607"/>
    <cellStyle name="Comma 3 6 5 2 4" xfId="31043"/>
    <cellStyle name="Comma 3 6 5 3" xfId="6212"/>
    <cellStyle name="Comma 3 6 5 3 2" xfId="28152"/>
    <cellStyle name="Comma 3 6 5 4" xfId="11994"/>
    <cellStyle name="Comma 3 6 5 4 2" xfId="33934"/>
    <cellStyle name="Comma 3 6 5 5" xfId="17777"/>
    <cellStyle name="Comma 3 6 5 5 2" xfId="39716"/>
    <cellStyle name="Comma 3 6 5 6" xfId="23559"/>
    <cellStyle name="Comma 3 6 6" xfId="5157"/>
    <cellStyle name="Comma 3 6 6 2" xfId="13831"/>
    <cellStyle name="Comma 3 6 6 2 2" xfId="35771"/>
    <cellStyle name="Comma 3 6 6 3" xfId="19614"/>
    <cellStyle name="Comma 3 6 6 3 2" xfId="41553"/>
    <cellStyle name="Comma 3 6 6 4" xfId="27098"/>
    <cellStyle name="Comma 3 6 7" xfId="8049"/>
    <cellStyle name="Comma 3 6 7 2" xfId="29989"/>
    <cellStyle name="Comma 3 6 8" xfId="3320"/>
    <cellStyle name="Comma 3 6 8 2" xfId="25261"/>
    <cellStyle name="Comma 3 6 9" xfId="10940"/>
    <cellStyle name="Comma 3 6 9 2" xfId="32880"/>
    <cellStyle name="Comma 3 7" xfId="530"/>
    <cellStyle name="Comma 3 7 2" xfId="2267"/>
    <cellStyle name="Comma 3 7 2 2" xfId="6862"/>
    <cellStyle name="Comma 3 7 2 2 2" xfId="15535"/>
    <cellStyle name="Comma 3 7 2 2 2 2" xfId="37475"/>
    <cellStyle name="Comma 3 7 2 2 3" xfId="21318"/>
    <cellStyle name="Comma 3 7 2 2 3 2" xfId="43257"/>
    <cellStyle name="Comma 3 7 2 2 4" xfId="28802"/>
    <cellStyle name="Comma 3 7 2 3" xfId="9753"/>
    <cellStyle name="Comma 3 7 2 3 2" xfId="31693"/>
    <cellStyle name="Comma 3 7 2 4" xfId="3970"/>
    <cellStyle name="Comma 3 7 2 4 2" xfId="25911"/>
    <cellStyle name="Comma 3 7 2 5" xfId="12644"/>
    <cellStyle name="Comma 3 7 2 5 2" xfId="34584"/>
    <cellStyle name="Comma 3 7 2 6" xfId="18427"/>
    <cellStyle name="Comma 3 7 2 6 2" xfId="40366"/>
    <cellStyle name="Comma 3 7 2 7" xfId="24209"/>
    <cellStyle name="Comma 3 7 3" xfId="1357"/>
    <cellStyle name="Comma 3 7 3 2" xfId="8843"/>
    <cellStyle name="Comma 3 7 3 2 2" xfId="14625"/>
    <cellStyle name="Comma 3 7 3 2 2 2" xfId="36565"/>
    <cellStyle name="Comma 3 7 3 2 3" xfId="20408"/>
    <cellStyle name="Comma 3 7 3 2 3 2" xfId="42347"/>
    <cellStyle name="Comma 3 7 3 2 4" xfId="30783"/>
    <cellStyle name="Comma 3 7 3 3" xfId="5952"/>
    <cellStyle name="Comma 3 7 3 3 2" xfId="27892"/>
    <cellStyle name="Comma 3 7 3 4" xfId="11734"/>
    <cellStyle name="Comma 3 7 3 4 2" xfId="33674"/>
    <cellStyle name="Comma 3 7 3 5" xfId="17517"/>
    <cellStyle name="Comma 3 7 3 5 2" xfId="39456"/>
    <cellStyle name="Comma 3 7 3 6" xfId="23299"/>
    <cellStyle name="Comma 3 7 4" xfId="5159"/>
    <cellStyle name="Comma 3 7 4 2" xfId="13833"/>
    <cellStyle name="Comma 3 7 4 2 2" xfId="35773"/>
    <cellStyle name="Comma 3 7 4 3" xfId="19616"/>
    <cellStyle name="Comma 3 7 4 3 2" xfId="41555"/>
    <cellStyle name="Comma 3 7 4 4" xfId="27100"/>
    <cellStyle name="Comma 3 7 5" xfId="8051"/>
    <cellStyle name="Comma 3 7 5 2" xfId="29991"/>
    <cellStyle name="Comma 3 7 6" xfId="3060"/>
    <cellStyle name="Comma 3 7 6 2" xfId="25001"/>
    <cellStyle name="Comma 3 7 7" xfId="10942"/>
    <cellStyle name="Comma 3 7 7 2" xfId="32882"/>
    <cellStyle name="Comma 3 7 8" xfId="16725"/>
    <cellStyle name="Comma 3 7 8 2" xfId="38664"/>
    <cellStyle name="Comma 3 7 9" xfId="22507"/>
    <cellStyle name="Comma 3 8" xfId="792"/>
    <cellStyle name="Comma 3 8 2" xfId="2527"/>
    <cellStyle name="Comma 3 8 2 2" xfId="10013"/>
    <cellStyle name="Comma 3 8 2 2 2" xfId="15795"/>
    <cellStyle name="Comma 3 8 2 2 2 2" xfId="37735"/>
    <cellStyle name="Comma 3 8 2 2 3" xfId="21578"/>
    <cellStyle name="Comma 3 8 2 2 3 2" xfId="43517"/>
    <cellStyle name="Comma 3 8 2 2 4" xfId="31953"/>
    <cellStyle name="Comma 3 8 2 3" xfId="7122"/>
    <cellStyle name="Comma 3 8 2 3 2" xfId="29062"/>
    <cellStyle name="Comma 3 8 2 4" xfId="12904"/>
    <cellStyle name="Comma 3 8 2 4 2" xfId="34844"/>
    <cellStyle name="Comma 3 8 2 5" xfId="18687"/>
    <cellStyle name="Comma 3 8 2 5 2" xfId="40626"/>
    <cellStyle name="Comma 3 8 2 6" xfId="24469"/>
    <cellStyle name="Comma 3 8 3" xfId="5419"/>
    <cellStyle name="Comma 3 8 3 2" xfId="14093"/>
    <cellStyle name="Comma 3 8 3 2 2" xfId="36033"/>
    <cellStyle name="Comma 3 8 3 3" xfId="19876"/>
    <cellStyle name="Comma 3 8 3 3 2" xfId="41815"/>
    <cellStyle name="Comma 3 8 3 4" xfId="27360"/>
    <cellStyle name="Comma 3 8 4" xfId="8311"/>
    <cellStyle name="Comma 3 8 4 2" xfId="30251"/>
    <cellStyle name="Comma 3 8 5" xfId="4230"/>
    <cellStyle name="Comma 3 8 5 2" xfId="26171"/>
    <cellStyle name="Comma 3 8 6" xfId="11202"/>
    <cellStyle name="Comma 3 8 6 2" xfId="33142"/>
    <cellStyle name="Comma 3 8 7" xfId="16985"/>
    <cellStyle name="Comma 3 8 7 2" xfId="38924"/>
    <cellStyle name="Comma 3 8 8" xfId="22767"/>
    <cellStyle name="Comma 3 8 9" xfId="43926"/>
    <cellStyle name="Comma 3 9" xfId="840"/>
    <cellStyle name="Comma 3 9 2" xfId="2546"/>
    <cellStyle name="Comma 3 9 2 2" xfId="10032"/>
    <cellStyle name="Comma 3 9 2 2 2" xfId="15814"/>
    <cellStyle name="Comma 3 9 2 2 2 2" xfId="37754"/>
    <cellStyle name="Comma 3 9 2 2 3" xfId="21597"/>
    <cellStyle name="Comma 3 9 2 2 3 2" xfId="43536"/>
    <cellStyle name="Comma 3 9 2 2 4" xfId="31972"/>
    <cellStyle name="Comma 3 9 2 3" xfId="7141"/>
    <cellStyle name="Comma 3 9 2 3 2" xfId="29081"/>
    <cellStyle name="Comma 3 9 2 4" xfId="12923"/>
    <cellStyle name="Comma 3 9 2 4 2" xfId="34863"/>
    <cellStyle name="Comma 3 9 2 5" xfId="18706"/>
    <cellStyle name="Comma 3 9 2 5 2" xfId="40645"/>
    <cellStyle name="Comma 3 9 2 6" xfId="24488"/>
    <cellStyle name="Comma 3 9 3" xfId="5438"/>
    <cellStyle name="Comma 3 9 3 2" xfId="14112"/>
    <cellStyle name="Comma 3 9 3 2 2" xfId="36052"/>
    <cellStyle name="Comma 3 9 3 3" xfId="19895"/>
    <cellStyle name="Comma 3 9 3 3 2" xfId="41834"/>
    <cellStyle name="Comma 3 9 3 4" xfId="27379"/>
    <cellStyle name="Comma 3 9 4" xfId="8330"/>
    <cellStyle name="Comma 3 9 4 2" xfId="30270"/>
    <cellStyle name="Comma 3 9 5" xfId="4249"/>
    <cellStyle name="Comma 3 9 5 2" xfId="26190"/>
    <cellStyle name="Comma 3 9 6" xfId="11221"/>
    <cellStyle name="Comma 3 9 6 2" xfId="33161"/>
    <cellStyle name="Comma 3 9 7" xfId="17004"/>
    <cellStyle name="Comma 3 9 7 2" xfId="38943"/>
    <cellStyle name="Comma 3 9 8" xfId="22786"/>
    <cellStyle name="Comma 4" xfId="7"/>
    <cellStyle name="Comma 5" xfId="915"/>
    <cellStyle name="Comma 6" xfId="835"/>
    <cellStyle name="Comma 6 2" xfId="2542"/>
    <cellStyle name="Comma 6 2 2" xfId="10028"/>
    <cellStyle name="Comma 6 2 2 2" xfId="15810"/>
    <cellStyle name="Comma 6 2 2 2 2" xfId="37750"/>
    <cellStyle name="Comma 6 2 2 3" xfId="21593"/>
    <cellStyle name="Comma 6 2 2 3 2" xfId="43532"/>
    <cellStyle name="Comma 6 2 2 4" xfId="31968"/>
    <cellStyle name="Comma 6 2 3" xfId="7137"/>
    <cellStyle name="Comma 6 2 3 2" xfId="29077"/>
    <cellStyle name="Comma 6 2 4" xfId="12919"/>
    <cellStyle name="Comma 6 2 4 2" xfId="34859"/>
    <cellStyle name="Comma 6 2 5" xfId="18702"/>
    <cellStyle name="Comma 6 2 5 2" xfId="40641"/>
    <cellStyle name="Comma 6 2 6" xfId="24484"/>
    <cellStyle name="Comma 6 3" xfId="5434"/>
    <cellStyle name="Comma 6 3 2" xfId="14108"/>
    <cellStyle name="Comma 6 3 2 2" xfId="36048"/>
    <cellStyle name="Comma 6 3 3" xfId="19891"/>
    <cellStyle name="Comma 6 3 3 2" xfId="41830"/>
    <cellStyle name="Comma 6 3 4" xfId="27375"/>
    <cellStyle name="Comma 6 4" xfId="8326"/>
    <cellStyle name="Comma 6 4 2" xfId="30266"/>
    <cellStyle name="Comma 6 5" xfId="4245"/>
    <cellStyle name="Comma 6 5 2" xfId="26186"/>
    <cellStyle name="Comma 6 6" xfId="11217"/>
    <cellStyle name="Comma 6 6 2" xfId="33157"/>
    <cellStyle name="Comma 6 7" xfId="17000"/>
    <cellStyle name="Comma 6 7 2" xfId="38939"/>
    <cellStyle name="Comma 6 8" xfId="22782"/>
    <cellStyle name="Comma_charter school revenue frame" xfId="6"/>
    <cellStyle name="Currency 2" xfId="9"/>
    <cellStyle name="Currency 2 10" xfId="1746"/>
    <cellStyle name="Currency 2 10 2" xfId="6341"/>
    <cellStyle name="Currency 2 10 2 2" xfId="15014"/>
    <cellStyle name="Currency 2 10 2 2 2" xfId="36954"/>
    <cellStyle name="Currency 2 10 2 3" xfId="20797"/>
    <cellStyle name="Currency 2 10 2 3 2" xfId="42736"/>
    <cellStyle name="Currency 2 10 2 4" xfId="28281"/>
    <cellStyle name="Currency 2 10 3" xfId="9232"/>
    <cellStyle name="Currency 2 10 3 2" xfId="31172"/>
    <cellStyle name="Currency 2 10 4" xfId="3449"/>
    <cellStyle name="Currency 2 10 4 2" xfId="25390"/>
    <cellStyle name="Currency 2 10 5" xfId="12123"/>
    <cellStyle name="Currency 2 10 5 2" xfId="34063"/>
    <cellStyle name="Currency 2 10 6" xfId="17906"/>
    <cellStyle name="Currency 2 10 6 2" xfId="39845"/>
    <cellStyle name="Currency 2 10 7" xfId="23688"/>
    <cellStyle name="Currency 2 11" xfId="1278"/>
    <cellStyle name="Currency 2 11 2" xfId="8764"/>
    <cellStyle name="Currency 2 11 2 2" xfId="14546"/>
    <cellStyle name="Currency 2 11 2 2 2" xfId="36486"/>
    <cellStyle name="Currency 2 11 2 3" xfId="20329"/>
    <cellStyle name="Currency 2 11 2 3 2" xfId="42268"/>
    <cellStyle name="Currency 2 11 2 4" xfId="30704"/>
    <cellStyle name="Currency 2 11 3" xfId="5873"/>
    <cellStyle name="Currency 2 11 3 2" xfId="27813"/>
    <cellStyle name="Currency 2 11 4" xfId="11655"/>
    <cellStyle name="Currency 2 11 4 2" xfId="33595"/>
    <cellStyle name="Currency 2 11 5" xfId="17438"/>
    <cellStyle name="Currency 2 11 5 2" xfId="39377"/>
    <cellStyle name="Currency 2 11 6" xfId="23220"/>
    <cellStyle name="Currency 2 12" xfId="4638"/>
    <cellStyle name="Currency 2 12 2" xfId="13312"/>
    <cellStyle name="Currency 2 12 2 2" xfId="35252"/>
    <cellStyle name="Currency 2 12 3" xfId="19095"/>
    <cellStyle name="Currency 2 12 3 2" xfId="41034"/>
    <cellStyle name="Currency 2 12 4" xfId="26579"/>
    <cellStyle name="Currency 2 13" xfId="7530"/>
    <cellStyle name="Currency 2 13 2" xfId="29470"/>
    <cellStyle name="Currency 2 14" xfId="2981"/>
    <cellStyle name="Currency 2 14 2" xfId="24922"/>
    <cellStyle name="Currency 2 15" xfId="10421"/>
    <cellStyle name="Currency 2 15 2" xfId="32361"/>
    <cellStyle name="Currency 2 16" xfId="16204"/>
    <cellStyle name="Currency 2 16 2" xfId="38143"/>
    <cellStyle name="Currency 2 17" xfId="21986"/>
    <cellStyle name="Currency 2 2" xfId="531"/>
    <cellStyle name="Currency 2 2 10" xfId="5160"/>
    <cellStyle name="Currency 2 2 10 2" xfId="13834"/>
    <cellStyle name="Currency 2 2 10 2 2" xfId="35774"/>
    <cellStyle name="Currency 2 2 10 3" xfId="19617"/>
    <cellStyle name="Currency 2 2 10 3 2" xfId="41556"/>
    <cellStyle name="Currency 2 2 10 4" xfId="27101"/>
    <cellStyle name="Currency 2 2 11" xfId="8052"/>
    <cellStyle name="Currency 2 2 11 2" xfId="29992"/>
    <cellStyle name="Currency 2 2 12" xfId="3035"/>
    <cellStyle name="Currency 2 2 12 2" xfId="24976"/>
    <cellStyle name="Currency 2 2 13" xfId="10943"/>
    <cellStyle name="Currency 2 2 13 2" xfId="32883"/>
    <cellStyle name="Currency 2 2 14" xfId="16726"/>
    <cellStyle name="Currency 2 2 14 2" xfId="38665"/>
    <cellStyle name="Currency 2 2 15" xfId="22508"/>
    <cellStyle name="Currency 2 2 2" xfId="532"/>
    <cellStyle name="Currency 2 2 2 10" xfId="8053"/>
    <cellStyle name="Currency 2 2 2 10 2" xfId="29993"/>
    <cellStyle name="Currency 2 2 2 11" xfId="3036"/>
    <cellStyle name="Currency 2 2 2 11 2" xfId="24977"/>
    <cellStyle name="Currency 2 2 2 12" xfId="10944"/>
    <cellStyle name="Currency 2 2 2 12 2" xfId="32884"/>
    <cellStyle name="Currency 2 2 2 13" xfId="16727"/>
    <cellStyle name="Currency 2 2 2 13 2" xfId="38666"/>
    <cellStyle name="Currency 2 2 2 14" xfId="22509"/>
    <cellStyle name="Currency 2 2 2 2" xfId="533"/>
    <cellStyle name="Currency 2 2 2 2 10" xfId="10945"/>
    <cellStyle name="Currency 2 2 2 2 10 2" xfId="32885"/>
    <cellStyle name="Currency 2 2 2 2 11" xfId="16728"/>
    <cellStyle name="Currency 2 2 2 2 11 2" xfId="38667"/>
    <cellStyle name="Currency 2 2 2 2 12" xfId="22510"/>
    <cellStyle name="Currency 2 2 2 2 2" xfId="534"/>
    <cellStyle name="Currency 2 2 2 2 2 10" xfId="16729"/>
    <cellStyle name="Currency 2 2 2 2 2 10 2" xfId="38668"/>
    <cellStyle name="Currency 2 2 2 2 2 11" xfId="22511"/>
    <cellStyle name="Currency 2 2 2 2 2 2" xfId="535"/>
    <cellStyle name="Currency 2 2 2 2 2 2 2" xfId="2272"/>
    <cellStyle name="Currency 2 2 2 2 2 2 2 2" xfId="9758"/>
    <cellStyle name="Currency 2 2 2 2 2 2 2 2 2" xfId="15540"/>
    <cellStyle name="Currency 2 2 2 2 2 2 2 2 2 2" xfId="37480"/>
    <cellStyle name="Currency 2 2 2 2 2 2 2 2 3" xfId="21323"/>
    <cellStyle name="Currency 2 2 2 2 2 2 2 2 3 2" xfId="43262"/>
    <cellStyle name="Currency 2 2 2 2 2 2 2 2 4" xfId="31698"/>
    <cellStyle name="Currency 2 2 2 2 2 2 2 3" xfId="6867"/>
    <cellStyle name="Currency 2 2 2 2 2 2 2 3 2" xfId="28807"/>
    <cellStyle name="Currency 2 2 2 2 2 2 2 4" xfId="12649"/>
    <cellStyle name="Currency 2 2 2 2 2 2 2 4 2" xfId="34589"/>
    <cellStyle name="Currency 2 2 2 2 2 2 2 5" xfId="18432"/>
    <cellStyle name="Currency 2 2 2 2 2 2 2 5 2" xfId="40371"/>
    <cellStyle name="Currency 2 2 2 2 2 2 2 6" xfId="24214"/>
    <cellStyle name="Currency 2 2 2 2 2 2 3" xfId="5164"/>
    <cellStyle name="Currency 2 2 2 2 2 2 3 2" xfId="13838"/>
    <cellStyle name="Currency 2 2 2 2 2 2 3 2 2" xfId="35778"/>
    <cellStyle name="Currency 2 2 2 2 2 2 3 3" xfId="19621"/>
    <cellStyle name="Currency 2 2 2 2 2 2 3 3 2" xfId="41560"/>
    <cellStyle name="Currency 2 2 2 2 2 2 3 4" xfId="27105"/>
    <cellStyle name="Currency 2 2 2 2 2 2 4" xfId="8056"/>
    <cellStyle name="Currency 2 2 2 2 2 2 4 2" xfId="29996"/>
    <cellStyle name="Currency 2 2 2 2 2 2 5" xfId="3975"/>
    <cellStyle name="Currency 2 2 2 2 2 2 5 2" xfId="25916"/>
    <cellStyle name="Currency 2 2 2 2 2 2 6" xfId="10947"/>
    <cellStyle name="Currency 2 2 2 2 2 2 6 2" xfId="32887"/>
    <cellStyle name="Currency 2 2 2 2 2 2 7" xfId="16730"/>
    <cellStyle name="Currency 2 2 2 2 2 2 7 2" xfId="38669"/>
    <cellStyle name="Currency 2 2 2 2 2 2 8" xfId="22512"/>
    <cellStyle name="Currency 2 2 2 2 2 3" xfId="1125"/>
    <cellStyle name="Currency 2 2 2 2 2 3 2" xfId="2829"/>
    <cellStyle name="Currency 2 2 2 2 2 3 2 2" xfId="10315"/>
    <cellStyle name="Currency 2 2 2 2 2 3 2 2 2" xfId="16097"/>
    <cellStyle name="Currency 2 2 2 2 2 3 2 2 2 2" xfId="38037"/>
    <cellStyle name="Currency 2 2 2 2 2 3 2 2 3" xfId="21880"/>
    <cellStyle name="Currency 2 2 2 2 2 3 2 2 3 2" xfId="43819"/>
    <cellStyle name="Currency 2 2 2 2 2 3 2 2 4" xfId="32255"/>
    <cellStyle name="Currency 2 2 2 2 2 3 2 3" xfId="7424"/>
    <cellStyle name="Currency 2 2 2 2 2 3 2 3 2" xfId="29364"/>
    <cellStyle name="Currency 2 2 2 2 2 3 2 4" xfId="13206"/>
    <cellStyle name="Currency 2 2 2 2 2 3 2 4 2" xfId="35146"/>
    <cellStyle name="Currency 2 2 2 2 2 3 2 5" xfId="18989"/>
    <cellStyle name="Currency 2 2 2 2 2 3 2 5 2" xfId="40928"/>
    <cellStyle name="Currency 2 2 2 2 2 3 2 6" xfId="24771"/>
    <cellStyle name="Currency 2 2 2 2 2 3 3" xfId="5721"/>
    <cellStyle name="Currency 2 2 2 2 2 3 3 2" xfId="14395"/>
    <cellStyle name="Currency 2 2 2 2 2 3 3 2 2" xfId="36335"/>
    <cellStyle name="Currency 2 2 2 2 2 3 3 3" xfId="20178"/>
    <cellStyle name="Currency 2 2 2 2 2 3 3 3 2" xfId="42117"/>
    <cellStyle name="Currency 2 2 2 2 2 3 3 4" xfId="27662"/>
    <cellStyle name="Currency 2 2 2 2 2 3 4" xfId="8613"/>
    <cellStyle name="Currency 2 2 2 2 2 3 4 2" xfId="30553"/>
    <cellStyle name="Currency 2 2 2 2 2 3 5" xfId="4532"/>
    <cellStyle name="Currency 2 2 2 2 2 3 5 2" xfId="26473"/>
    <cellStyle name="Currency 2 2 2 2 2 3 6" xfId="11504"/>
    <cellStyle name="Currency 2 2 2 2 2 3 6 2" xfId="33444"/>
    <cellStyle name="Currency 2 2 2 2 2 3 7" xfId="17287"/>
    <cellStyle name="Currency 2 2 2 2 2 3 7 2" xfId="39226"/>
    <cellStyle name="Currency 2 2 2 2 2 3 8" xfId="23069"/>
    <cellStyle name="Currency 2 2 2 2 2 4" xfId="2271"/>
    <cellStyle name="Currency 2 2 2 2 2 4 2" xfId="6866"/>
    <cellStyle name="Currency 2 2 2 2 2 4 2 2" xfId="15539"/>
    <cellStyle name="Currency 2 2 2 2 2 4 2 2 2" xfId="37479"/>
    <cellStyle name="Currency 2 2 2 2 2 4 2 3" xfId="21322"/>
    <cellStyle name="Currency 2 2 2 2 2 4 2 3 2" xfId="43261"/>
    <cellStyle name="Currency 2 2 2 2 2 4 2 4" xfId="28806"/>
    <cellStyle name="Currency 2 2 2 2 2 4 3" xfId="9757"/>
    <cellStyle name="Currency 2 2 2 2 2 4 3 2" xfId="31697"/>
    <cellStyle name="Currency 2 2 2 2 2 4 4" xfId="3974"/>
    <cellStyle name="Currency 2 2 2 2 2 4 4 2" xfId="25915"/>
    <cellStyle name="Currency 2 2 2 2 2 4 5" xfId="12648"/>
    <cellStyle name="Currency 2 2 2 2 2 4 5 2" xfId="34588"/>
    <cellStyle name="Currency 2 2 2 2 2 4 6" xfId="18431"/>
    <cellStyle name="Currency 2 2 2 2 2 4 6 2" xfId="40370"/>
    <cellStyle name="Currency 2 2 2 2 2 4 7" xfId="24213"/>
    <cellStyle name="Currency 2 2 2 2 2 5" xfId="1621"/>
    <cellStyle name="Currency 2 2 2 2 2 5 2" xfId="9107"/>
    <cellStyle name="Currency 2 2 2 2 2 5 2 2" xfId="14889"/>
    <cellStyle name="Currency 2 2 2 2 2 5 2 2 2" xfId="36829"/>
    <cellStyle name="Currency 2 2 2 2 2 5 2 3" xfId="20672"/>
    <cellStyle name="Currency 2 2 2 2 2 5 2 3 2" xfId="42611"/>
    <cellStyle name="Currency 2 2 2 2 2 5 2 4" xfId="31047"/>
    <cellStyle name="Currency 2 2 2 2 2 5 3" xfId="6216"/>
    <cellStyle name="Currency 2 2 2 2 2 5 3 2" xfId="28156"/>
    <cellStyle name="Currency 2 2 2 2 2 5 4" xfId="11998"/>
    <cellStyle name="Currency 2 2 2 2 2 5 4 2" xfId="33938"/>
    <cellStyle name="Currency 2 2 2 2 2 5 5" xfId="17781"/>
    <cellStyle name="Currency 2 2 2 2 2 5 5 2" xfId="39720"/>
    <cellStyle name="Currency 2 2 2 2 2 5 6" xfId="23563"/>
    <cellStyle name="Currency 2 2 2 2 2 6" xfId="5163"/>
    <cellStyle name="Currency 2 2 2 2 2 6 2" xfId="13837"/>
    <cellStyle name="Currency 2 2 2 2 2 6 2 2" xfId="35777"/>
    <cellStyle name="Currency 2 2 2 2 2 6 3" xfId="19620"/>
    <cellStyle name="Currency 2 2 2 2 2 6 3 2" xfId="41559"/>
    <cellStyle name="Currency 2 2 2 2 2 6 4" xfId="27104"/>
    <cellStyle name="Currency 2 2 2 2 2 7" xfId="8055"/>
    <cellStyle name="Currency 2 2 2 2 2 7 2" xfId="29995"/>
    <cellStyle name="Currency 2 2 2 2 2 8" xfId="3324"/>
    <cellStyle name="Currency 2 2 2 2 2 8 2" xfId="25265"/>
    <cellStyle name="Currency 2 2 2 2 2 9" xfId="10946"/>
    <cellStyle name="Currency 2 2 2 2 2 9 2" xfId="32886"/>
    <cellStyle name="Currency 2 2 2 2 3" xfId="536"/>
    <cellStyle name="Currency 2 2 2 2 3 2" xfId="2273"/>
    <cellStyle name="Currency 2 2 2 2 3 2 2" xfId="9759"/>
    <cellStyle name="Currency 2 2 2 2 3 2 2 2" xfId="15541"/>
    <cellStyle name="Currency 2 2 2 2 3 2 2 2 2" xfId="37481"/>
    <cellStyle name="Currency 2 2 2 2 3 2 2 3" xfId="21324"/>
    <cellStyle name="Currency 2 2 2 2 3 2 2 3 2" xfId="43263"/>
    <cellStyle name="Currency 2 2 2 2 3 2 2 4" xfId="31699"/>
    <cellStyle name="Currency 2 2 2 2 3 2 3" xfId="6868"/>
    <cellStyle name="Currency 2 2 2 2 3 2 3 2" xfId="28808"/>
    <cellStyle name="Currency 2 2 2 2 3 2 4" xfId="12650"/>
    <cellStyle name="Currency 2 2 2 2 3 2 4 2" xfId="34590"/>
    <cellStyle name="Currency 2 2 2 2 3 2 5" xfId="18433"/>
    <cellStyle name="Currency 2 2 2 2 3 2 5 2" xfId="40372"/>
    <cellStyle name="Currency 2 2 2 2 3 2 6" xfId="24215"/>
    <cellStyle name="Currency 2 2 2 2 3 3" xfId="5165"/>
    <cellStyle name="Currency 2 2 2 2 3 3 2" xfId="13839"/>
    <cellStyle name="Currency 2 2 2 2 3 3 2 2" xfId="35779"/>
    <cellStyle name="Currency 2 2 2 2 3 3 3" xfId="19622"/>
    <cellStyle name="Currency 2 2 2 2 3 3 3 2" xfId="41561"/>
    <cellStyle name="Currency 2 2 2 2 3 3 4" xfId="27106"/>
    <cellStyle name="Currency 2 2 2 2 3 4" xfId="8057"/>
    <cellStyle name="Currency 2 2 2 2 3 4 2" xfId="29997"/>
    <cellStyle name="Currency 2 2 2 2 3 5" xfId="3976"/>
    <cellStyle name="Currency 2 2 2 2 3 5 2" xfId="25917"/>
    <cellStyle name="Currency 2 2 2 2 3 6" xfId="10948"/>
    <cellStyle name="Currency 2 2 2 2 3 6 2" xfId="32888"/>
    <cellStyle name="Currency 2 2 2 2 3 7" xfId="16731"/>
    <cellStyle name="Currency 2 2 2 2 3 7 2" xfId="38670"/>
    <cellStyle name="Currency 2 2 2 2 3 8" xfId="22513"/>
    <cellStyle name="Currency 2 2 2 2 4" xfId="1124"/>
    <cellStyle name="Currency 2 2 2 2 4 2" xfId="2828"/>
    <cellStyle name="Currency 2 2 2 2 4 2 2" xfId="10314"/>
    <cellStyle name="Currency 2 2 2 2 4 2 2 2" xfId="16096"/>
    <cellStyle name="Currency 2 2 2 2 4 2 2 2 2" xfId="38036"/>
    <cellStyle name="Currency 2 2 2 2 4 2 2 3" xfId="21879"/>
    <cellStyle name="Currency 2 2 2 2 4 2 2 3 2" xfId="43818"/>
    <cellStyle name="Currency 2 2 2 2 4 2 2 4" xfId="32254"/>
    <cellStyle name="Currency 2 2 2 2 4 2 3" xfId="7423"/>
    <cellStyle name="Currency 2 2 2 2 4 2 3 2" xfId="29363"/>
    <cellStyle name="Currency 2 2 2 2 4 2 4" xfId="13205"/>
    <cellStyle name="Currency 2 2 2 2 4 2 4 2" xfId="35145"/>
    <cellStyle name="Currency 2 2 2 2 4 2 5" xfId="18988"/>
    <cellStyle name="Currency 2 2 2 2 4 2 5 2" xfId="40927"/>
    <cellStyle name="Currency 2 2 2 2 4 2 6" xfId="24770"/>
    <cellStyle name="Currency 2 2 2 2 4 3" xfId="5720"/>
    <cellStyle name="Currency 2 2 2 2 4 3 2" xfId="14394"/>
    <cellStyle name="Currency 2 2 2 2 4 3 2 2" xfId="36334"/>
    <cellStyle name="Currency 2 2 2 2 4 3 3" xfId="20177"/>
    <cellStyle name="Currency 2 2 2 2 4 3 3 2" xfId="42116"/>
    <cellStyle name="Currency 2 2 2 2 4 3 4" xfId="27661"/>
    <cellStyle name="Currency 2 2 2 2 4 4" xfId="8612"/>
    <cellStyle name="Currency 2 2 2 2 4 4 2" xfId="30552"/>
    <cellStyle name="Currency 2 2 2 2 4 5" xfId="4531"/>
    <cellStyle name="Currency 2 2 2 2 4 5 2" xfId="26472"/>
    <cellStyle name="Currency 2 2 2 2 4 6" xfId="11503"/>
    <cellStyle name="Currency 2 2 2 2 4 6 2" xfId="33443"/>
    <cellStyle name="Currency 2 2 2 2 4 7" xfId="17286"/>
    <cellStyle name="Currency 2 2 2 2 4 7 2" xfId="39225"/>
    <cellStyle name="Currency 2 2 2 2 4 8" xfId="23068"/>
    <cellStyle name="Currency 2 2 2 2 5" xfId="2270"/>
    <cellStyle name="Currency 2 2 2 2 5 2" xfId="6865"/>
    <cellStyle name="Currency 2 2 2 2 5 2 2" xfId="15538"/>
    <cellStyle name="Currency 2 2 2 2 5 2 2 2" xfId="37478"/>
    <cellStyle name="Currency 2 2 2 2 5 2 3" xfId="21321"/>
    <cellStyle name="Currency 2 2 2 2 5 2 3 2" xfId="43260"/>
    <cellStyle name="Currency 2 2 2 2 5 2 4" xfId="28805"/>
    <cellStyle name="Currency 2 2 2 2 5 3" xfId="9756"/>
    <cellStyle name="Currency 2 2 2 2 5 3 2" xfId="31696"/>
    <cellStyle name="Currency 2 2 2 2 5 4" xfId="3973"/>
    <cellStyle name="Currency 2 2 2 2 5 4 2" xfId="25914"/>
    <cellStyle name="Currency 2 2 2 2 5 5" xfId="12647"/>
    <cellStyle name="Currency 2 2 2 2 5 5 2" xfId="34587"/>
    <cellStyle name="Currency 2 2 2 2 5 6" xfId="18430"/>
    <cellStyle name="Currency 2 2 2 2 5 6 2" xfId="40369"/>
    <cellStyle name="Currency 2 2 2 2 5 7" xfId="24212"/>
    <cellStyle name="Currency 2 2 2 2 6" xfId="1620"/>
    <cellStyle name="Currency 2 2 2 2 6 2" xfId="9106"/>
    <cellStyle name="Currency 2 2 2 2 6 2 2" xfId="14888"/>
    <cellStyle name="Currency 2 2 2 2 6 2 2 2" xfId="36828"/>
    <cellStyle name="Currency 2 2 2 2 6 2 3" xfId="20671"/>
    <cellStyle name="Currency 2 2 2 2 6 2 3 2" xfId="42610"/>
    <cellStyle name="Currency 2 2 2 2 6 2 4" xfId="31046"/>
    <cellStyle name="Currency 2 2 2 2 6 3" xfId="6215"/>
    <cellStyle name="Currency 2 2 2 2 6 3 2" xfId="28155"/>
    <cellStyle name="Currency 2 2 2 2 6 4" xfId="11997"/>
    <cellStyle name="Currency 2 2 2 2 6 4 2" xfId="33937"/>
    <cellStyle name="Currency 2 2 2 2 6 5" xfId="17780"/>
    <cellStyle name="Currency 2 2 2 2 6 5 2" xfId="39719"/>
    <cellStyle name="Currency 2 2 2 2 6 6" xfId="23562"/>
    <cellStyle name="Currency 2 2 2 2 7" xfId="5162"/>
    <cellStyle name="Currency 2 2 2 2 7 2" xfId="13836"/>
    <cellStyle name="Currency 2 2 2 2 7 2 2" xfId="35776"/>
    <cellStyle name="Currency 2 2 2 2 7 3" xfId="19619"/>
    <cellStyle name="Currency 2 2 2 2 7 3 2" xfId="41558"/>
    <cellStyle name="Currency 2 2 2 2 7 4" xfId="27103"/>
    <cellStyle name="Currency 2 2 2 2 8" xfId="8054"/>
    <cellStyle name="Currency 2 2 2 2 8 2" xfId="29994"/>
    <cellStyle name="Currency 2 2 2 2 9" xfId="3323"/>
    <cellStyle name="Currency 2 2 2 2 9 2" xfId="25264"/>
    <cellStyle name="Currency 2 2 2 3" xfId="537"/>
    <cellStyle name="Currency 2 2 2 3 10" xfId="16732"/>
    <cellStyle name="Currency 2 2 2 3 10 2" xfId="38671"/>
    <cellStyle name="Currency 2 2 2 3 11" xfId="22514"/>
    <cellStyle name="Currency 2 2 2 3 2" xfId="538"/>
    <cellStyle name="Currency 2 2 2 3 2 2" xfId="2275"/>
    <cellStyle name="Currency 2 2 2 3 2 2 2" xfId="9761"/>
    <cellStyle name="Currency 2 2 2 3 2 2 2 2" xfId="15543"/>
    <cellStyle name="Currency 2 2 2 3 2 2 2 2 2" xfId="37483"/>
    <cellStyle name="Currency 2 2 2 3 2 2 2 3" xfId="21326"/>
    <cellStyle name="Currency 2 2 2 3 2 2 2 3 2" xfId="43265"/>
    <cellStyle name="Currency 2 2 2 3 2 2 2 4" xfId="31701"/>
    <cellStyle name="Currency 2 2 2 3 2 2 3" xfId="6870"/>
    <cellStyle name="Currency 2 2 2 3 2 2 3 2" xfId="28810"/>
    <cellStyle name="Currency 2 2 2 3 2 2 4" xfId="12652"/>
    <cellStyle name="Currency 2 2 2 3 2 2 4 2" xfId="34592"/>
    <cellStyle name="Currency 2 2 2 3 2 2 5" xfId="18435"/>
    <cellStyle name="Currency 2 2 2 3 2 2 5 2" xfId="40374"/>
    <cellStyle name="Currency 2 2 2 3 2 2 6" xfId="24217"/>
    <cellStyle name="Currency 2 2 2 3 2 3" xfId="5167"/>
    <cellStyle name="Currency 2 2 2 3 2 3 2" xfId="13841"/>
    <cellStyle name="Currency 2 2 2 3 2 3 2 2" xfId="35781"/>
    <cellStyle name="Currency 2 2 2 3 2 3 3" xfId="19624"/>
    <cellStyle name="Currency 2 2 2 3 2 3 3 2" xfId="41563"/>
    <cellStyle name="Currency 2 2 2 3 2 3 4" xfId="27108"/>
    <cellStyle name="Currency 2 2 2 3 2 4" xfId="8059"/>
    <cellStyle name="Currency 2 2 2 3 2 4 2" xfId="29999"/>
    <cellStyle name="Currency 2 2 2 3 2 5" xfId="3978"/>
    <cellStyle name="Currency 2 2 2 3 2 5 2" xfId="25919"/>
    <cellStyle name="Currency 2 2 2 3 2 6" xfId="10950"/>
    <cellStyle name="Currency 2 2 2 3 2 6 2" xfId="32890"/>
    <cellStyle name="Currency 2 2 2 3 2 7" xfId="16733"/>
    <cellStyle name="Currency 2 2 2 3 2 7 2" xfId="38672"/>
    <cellStyle name="Currency 2 2 2 3 2 8" xfId="22515"/>
    <cellStyle name="Currency 2 2 2 3 3" xfId="1126"/>
    <cellStyle name="Currency 2 2 2 3 3 2" xfId="2830"/>
    <cellStyle name="Currency 2 2 2 3 3 2 2" xfId="10316"/>
    <cellStyle name="Currency 2 2 2 3 3 2 2 2" xfId="16098"/>
    <cellStyle name="Currency 2 2 2 3 3 2 2 2 2" xfId="38038"/>
    <cellStyle name="Currency 2 2 2 3 3 2 2 3" xfId="21881"/>
    <cellStyle name="Currency 2 2 2 3 3 2 2 3 2" xfId="43820"/>
    <cellStyle name="Currency 2 2 2 3 3 2 2 4" xfId="32256"/>
    <cellStyle name="Currency 2 2 2 3 3 2 3" xfId="7425"/>
    <cellStyle name="Currency 2 2 2 3 3 2 3 2" xfId="29365"/>
    <cellStyle name="Currency 2 2 2 3 3 2 4" xfId="13207"/>
    <cellStyle name="Currency 2 2 2 3 3 2 4 2" xfId="35147"/>
    <cellStyle name="Currency 2 2 2 3 3 2 5" xfId="18990"/>
    <cellStyle name="Currency 2 2 2 3 3 2 5 2" xfId="40929"/>
    <cellStyle name="Currency 2 2 2 3 3 2 6" xfId="24772"/>
    <cellStyle name="Currency 2 2 2 3 3 3" xfId="5722"/>
    <cellStyle name="Currency 2 2 2 3 3 3 2" xfId="14396"/>
    <cellStyle name="Currency 2 2 2 3 3 3 2 2" xfId="36336"/>
    <cellStyle name="Currency 2 2 2 3 3 3 3" xfId="20179"/>
    <cellStyle name="Currency 2 2 2 3 3 3 3 2" xfId="42118"/>
    <cellStyle name="Currency 2 2 2 3 3 3 4" xfId="27663"/>
    <cellStyle name="Currency 2 2 2 3 3 4" xfId="8614"/>
    <cellStyle name="Currency 2 2 2 3 3 4 2" xfId="30554"/>
    <cellStyle name="Currency 2 2 2 3 3 5" xfId="4533"/>
    <cellStyle name="Currency 2 2 2 3 3 5 2" xfId="26474"/>
    <cellStyle name="Currency 2 2 2 3 3 6" xfId="11505"/>
    <cellStyle name="Currency 2 2 2 3 3 6 2" xfId="33445"/>
    <cellStyle name="Currency 2 2 2 3 3 7" xfId="17288"/>
    <cellStyle name="Currency 2 2 2 3 3 7 2" xfId="39227"/>
    <cellStyle name="Currency 2 2 2 3 3 8" xfId="23070"/>
    <cellStyle name="Currency 2 2 2 3 4" xfId="2274"/>
    <cellStyle name="Currency 2 2 2 3 4 2" xfId="6869"/>
    <cellStyle name="Currency 2 2 2 3 4 2 2" xfId="15542"/>
    <cellStyle name="Currency 2 2 2 3 4 2 2 2" xfId="37482"/>
    <cellStyle name="Currency 2 2 2 3 4 2 3" xfId="21325"/>
    <cellStyle name="Currency 2 2 2 3 4 2 3 2" xfId="43264"/>
    <cellStyle name="Currency 2 2 2 3 4 2 4" xfId="28809"/>
    <cellStyle name="Currency 2 2 2 3 4 3" xfId="9760"/>
    <cellStyle name="Currency 2 2 2 3 4 3 2" xfId="31700"/>
    <cellStyle name="Currency 2 2 2 3 4 4" xfId="3977"/>
    <cellStyle name="Currency 2 2 2 3 4 4 2" xfId="25918"/>
    <cellStyle name="Currency 2 2 2 3 4 5" xfId="12651"/>
    <cellStyle name="Currency 2 2 2 3 4 5 2" xfId="34591"/>
    <cellStyle name="Currency 2 2 2 3 4 6" xfId="18434"/>
    <cellStyle name="Currency 2 2 2 3 4 6 2" xfId="40373"/>
    <cellStyle name="Currency 2 2 2 3 4 7" xfId="24216"/>
    <cellStyle name="Currency 2 2 2 3 5" xfId="1622"/>
    <cellStyle name="Currency 2 2 2 3 5 2" xfId="9108"/>
    <cellStyle name="Currency 2 2 2 3 5 2 2" xfId="14890"/>
    <cellStyle name="Currency 2 2 2 3 5 2 2 2" xfId="36830"/>
    <cellStyle name="Currency 2 2 2 3 5 2 3" xfId="20673"/>
    <cellStyle name="Currency 2 2 2 3 5 2 3 2" xfId="42612"/>
    <cellStyle name="Currency 2 2 2 3 5 2 4" xfId="31048"/>
    <cellStyle name="Currency 2 2 2 3 5 3" xfId="6217"/>
    <cellStyle name="Currency 2 2 2 3 5 3 2" xfId="28157"/>
    <cellStyle name="Currency 2 2 2 3 5 4" xfId="11999"/>
    <cellStyle name="Currency 2 2 2 3 5 4 2" xfId="33939"/>
    <cellStyle name="Currency 2 2 2 3 5 5" xfId="17782"/>
    <cellStyle name="Currency 2 2 2 3 5 5 2" xfId="39721"/>
    <cellStyle name="Currency 2 2 2 3 5 6" xfId="23564"/>
    <cellStyle name="Currency 2 2 2 3 6" xfId="5166"/>
    <cellStyle name="Currency 2 2 2 3 6 2" xfId="13840"/>
    <cellStyle name="Currency 2 2 2 3 6 2 2" xfId="35780"/>
    <cellStyle name="Currency 2 2 2 3 6 3" xfId="19623"/>
    <cellStyle name="Currency 2 2 2 3 6 3 2" xfId="41562"/>
    <cellStyle name="Currency 2 2 2 3 6 4" xfId="27107"/>
    <cellStyle name="Currency 2 2 2 3 7" xfId="8058"/>
    <cellStyle name="Currency 2 2 2 3 7 2" xfId="29998"/>
    <cellStyle name="Currency 2 2 2 3 8" xfId="3325"/>
    <cellStyle name="Currency 2 2 2 3 8 2" xfId="25266"/>
    <cellStyle name="Currency 2 2 2 3 9" xfId="10949"/>
    <cellStyle name="Currency 2 2 2 3 9 2" xfId="32889"/>
    <cellStyle name="Currency 2 2 2 4" xfId="539"/>
    <cellStyle name="Currency 2 2 2 4 10" xfId="16734"/>
    <cellStyle name="Currency 2 2 2 4 10 2" xfId="38673"/>
    <cellStyle name="Currency 2 2 2 4 11" xfId="22516"/>
    <cellStyle name="Currency 2 2 2 4 2" xfId="540"/>
    <cellStyle name="Currency 2 2 2 4 2 2" xfId="2277"/>
    <cellStyle name="Currency 2 2 2 4 2 2 2" xfId="9763"/>
    <cellStyle name="Currency 2 2 2 4 2 2 2 2" xfId="15545"/>
    <cellStyle name="Currency 2 2 2 4 2 2 2 2 2" xfId="37485"/>
    <cellStyle name="Currency 2 2 2 4 2 2 2 3" xfId="21328"/>
    <cellStyle name="Currency 2 2 2 4 2 2 2 3 2" xfId="43267"/>
    <cellStyle name="Currency 2 2 2 4 2 2 2 4" xfId="31703"/>
    <cellStyle name="Currency 2 2 2 4 2 2 3" xfId="6872"/>
    <cellStyle name="Currency 2 2 2 4 2 2 3 2" xfId="28812"/>
    <cellStyle name="Currency 2 2 2 4 2 2 4" xfId="12654"/>
    <cellStyle name="Currency 2 2 2 4 2 2 4 2" xfId="34594"/>
    <cellStyle name="Currency 2 2 2 4 2 2 5" xfId="18437"/>
    <cellStyle name="Currency 2 2 2 4 2 2 5 2" xfId="40376"/>
    <cellStyle name="Currency 2 2 2 4 2 2 6" xfId="24219"/>
    <cellStyle name="Currency 2 2 2 4 2 3" xfId="5169"/>
    <cellStyle name="Currency 2 2 2 4 2 3 2" xfId="13843"/>
    <cellStyle name="Currency 2 2 2 4 2 3 2 2" xfId="35783"/>
    <cellStyle name="Currency 2 2 2 4 2 3 3" xfId="19626"/>
    <cellStyle name="Currency 2 2 2 4 2 3 3 2" xfId="41565"/>
    <cellStyle name="Currency 2 2 2 4 2 3 4" xfId="27110"/>
    <cellStyle name="Currency 2 2 2 4 2 4" xfId="8061"/>
    <cellStyle name="Currency 2 2 2 4 2 4 2" xfId="30001"/>
    <cellStyle name="Currency 2 2 2 4 2 5" xfId="3980"/>
    <cellStyle name="Currency 2 2 2 4 2 5 2" xfId="25921"/>
    <cellStyle name="Currency 2 2 2 4 2 6" xfId="10952"/>
    <cellStyle name="Currency 2 2 2 4 2 6 2" xfId="32892"/>
    <cellStyle name="Currency 2 2 2 4 2 7" xfId="16735"/>
    <cellStyle name="Currency 2 2 2 4 2 7 2" xfId="38674"/>
    <cellStyle name="Currency 2 2 2 4 2 8" xfId="22517"/>
    <cellStyle name="Currency 2 2 2 4 3" xfId="1127"/>
    <cellStyle name="Currency 2 2 2 4 3 2" xfId="2831"/>
    <cellStyle name="Currency 2 2 2 4 3 2 2" xfId="10317"/>
    <cellStyle name="Currency 2 2 2 4 3 2 2 2" xfId="16099"/>
    <cellStyle name="Currency 2 2 2 4 3 2 2 2 2" xfId="38039"/>
    <cellStyle name="Currency 2 2 2 4 3 2 2 3" xfId="21882"/>
    <cellStyle name="Currency 2 2 2 4 3 2 2 3 2" xfId="43821"/>
    <cellStyle name="Currency 2 2 2 4 3 2 2 4" xfId="32257"/>
    <cellStyle name="Currency 2 2 2 4 3 2 3" xfId="7426"/>
    <cellStyle name="Currency 2 2 2 4 3 2 3 2" xfId="29366"/>
    <cellStyle name="Currency 2 2 2 4 3 2 4" xfId="13208"/>
    <cellStyle name="Currency 2 2 2 4 3 2 4 2" xfId="35148"/>
    <cellStyle name="Currency 2 2 2 4 3 2 5" xfId="18991"/>
    <cellStyle name="Currency 2 2 2 4 3 2 5 2" xfId="40930"/>
    <cellStyle name="Currency 2 2 2 4 3 2 6" xfId="24773"/>
    <cellStyle name="Currency 2 2 2 4 3 3" xfId="5723"/>
    <cellStyle name="Currency 2 2 2 4 3 3 2" xfId="14397"/>
    <cellStyle name="Currency 2 2 2 4 3 3 2 2" xfId="36337"/>
    <cellStyle name="Currency 2 2 2 4 3 3 3" xfId="20180"/>
    <cellStyle name="Currency 2 2 2 4 3 3 3 2" xfId="42119"/>
    <cellStyle name="Currency 2 2 2 4 3 3 4" xfId="27664"/>
    <cellStyle name="Currency 2 2 2 4 3 4" xfId="8615"/>
    <cellStyle name="Currency 2 2 2 4 3 4 2" xfId="30555"/>
    <cellStyle name="Currency 2 2 2 4 3 5" xfId="4534"/>
    <cellStyle name="Currency 2 2 2 4 3 5 2" xfId="26475"/>
    <cellStyle name="Currency 2 2 2 4 3 6" xfId="11506"/>
    <cellStyle name="Currency 2 2 2 4 3 6 2" xfId="33446"/>
    <cellStyle name="Currency 2 2 2 4 3 7" xfId="17289"/>
    <cellStyle name="Currency 2 2 2 4 3 7 2" xfId="39228"/>
    <cellStyle name="Currency 2 2 2 4 3 8" xfId="23071"/>
    <cellStyle name="Currency 2 2 2 4 4" xfId="2276"/>
    <cellStyle name="Currency 2 2 2 4 4 2" xfId="6871"/>
    <cellStyle name="Currency 2 2 2 4 4 2 2" xfId="15544"/>
    <cellStyle name="Currency 2 2 2 4 4 2 2 2" xfId="37484"/>
    <cellStyle name="Currency 2 2 2 4 4 2 3" xfId="21327"/>
    <cellStyle name="Currency 2 2 2 4 4 2 3 2" xfId="43266"/>
    <cellStyle name="Currency 2 2 2 4 4 2 4" xfId="28811"/>
    <cellStyle name="Currency 2 2 2 4 4 3" xfId="9762"/>
    <cellStyle name="Currency 2 2 2 4 4 3 2" xfId="31702"/>
    <cellStyle name="Currency 2 2 2 4 4 4" xfId="3979"/>
    <cellStyle name="Currency 2 2 2 4 4 4 2" xfId="25920"/>
    <cellStyle name="Currency 2 2 2 4 4 5" xfId="12653"/>
    <cellStyle name="Currency 2 2 2 4 4 5 2" xfId="34593"/>
    <cellStyle name="Currency 2 2 2 4 4 6" xfId="18436"/>
    <cellStyle name="Currency 2 2 2 4 4 6 2" xfId="40375"/>
    <cellStyle name="Currency 2 2 2 4 4 7" xfId="24218"/>
    <cellStyle name="Currency 2 2 2 4 5" xfId="1623"/>
    <cellStyle name="Currency 2 2 2 4 5 2" xfId="9109"/>
    <cellStyle name="Currency 2 2 2 4 5 2 2" xfId="14891"/>
    <cellStyle name="Currency 2 2 2 4 5 2 2 2" xfId="36831"/>
    <cellStyle name="Currency 2 2 2 4 5 2 3" xfId="20674"/>
    <cellStyle name="Currency 2 2 2 4 5 2 3 2" xfId="42613"/>
    <cellStyle name="Currency 2 2 2 4 5 2 4" xfId="31049"/>
    <cellStyle name="Currency 2 2 2 4 5 3" xfId="6218"/>
    <cellStyle name="Currency 2 2 2 4 5 3 2" xfId="28158"/>
    <cellStyle name="Currency 2 2 2 4 5 4" xfId="12000"/>
    <cellStyle name="Currency 2 2 2 4 5 4 2" xfId="33940"/>
    <cellStyle name="Currency 2 2 2 4 5 5" xfId="17783"/>
    <cellStyle name="Currency 2 2 2 4 5 5 2" xfId="39722"/>
    <cellStyle name="Currency 2 2 2 4 5 6" xfId="23565"/>
    <cellStyle name="Currency 2 2 2 4 6" xfId="5168"/>
    <cellStyle name="Currency 2 2 2 4 6 2" xfId="13842"/>
    <cellStyle name="Currency 2 2 2 4 6 2 2" xfId="35782"/>
    <cellStyle name="Currency 2 2 2 4 6 3" xfId="19625"/>
    <cellStyle name="Currency 2 2 2 4 6 3 2" xfId="41564"/>
    <cellStyle name="Currency 2 2 2 4 6 4" xfId="27109"/>
    <cellStyle name="Currency 2 2 2 4 7" xfId="8060"/>
    <cellStyle name="Currency 2 2 2 4 7 2" xfId="30000"/>
    <cellStyle name="Currency 2 2 2 4 8" xfId="3326"/>
    <cellStyle name="Currency 2 2 2 4 8 2" xfId="25267"/>
    <cellStyle name="Currency 2 2 2 4 9" xfId="10951"/>
    <cellStyle name="Currency 2 2 2 4 9 2" xfId="32891"/>
    <cellStyle name="Currency 2 2 2 5" xfId="541"/>
    <cellStyle name="Currency 2 2 2 5 2" xfId="2278"/>
    <cellStyle name="Currency 2 2 2 5 2 2" xfId="6873"/>
    <cellStyle name="Currency 2 2 2 5 2 2 2" xfId="15546"/>
    <cellStyle name="Currency 2 2 2 5 2 2 2 2" xfId="37486"/>
    <cellStyle name="Currency 2 2 2 5 2 2 3" xfId="21329"/>
    <cellStyle name="Currency 2 2 2 5 2 2 3 2" xfId="43268"/>
    <cellStyle name="Currency 2 2 2 5 2 2 4" xfId="28813"/>
    <cellStyle name="Currency 2 2 2 5 2 3" xfId="9764"/>
    <cellStyle name="Currency 2 2 2 5 2 3 2" xfId="31704"/>
    <cellStyle name="Currency 2 2 2 5 2 4" xfId="3981"/>
    <cellStyle name="Currency 2 2 2 5 2 4 2" xfId="25922"/>
    <cellStyle name="Currency 2 2 2 5 2 5" xfId="12655"/>
    <cellStyle name="Currency 2 2 2 5 2 5 2" xfId="34595"/>
    <cellStyle name="Currency 2 2 2 5 2 6" xfId="18438"/>
    <cellStyle name="Currency 2 2 2 5 2 6 2" xfId="40377"/>
    <cellStyle name="Currency 2 2 2 5 2 7" xfId="24220"/>
    <cellStyle name="Currency 2 2 2 5 3" xfId="1619"/>
    <cellStyle name="Currency 2 2 2 5 3 2" xfId="9105"/>
    <cellStyle name="Currency 2 2 2 5 3 2 2" xfId="14887"/>
    <cellStyle name="Currency 2 2 2 5 3 2 2 2" xfId="36827"/>
    <cellStyle name="Currency 2 2 2 5 3 2 3" xfId="20670"/>
    <cellStyle name="Currency 2 2 2 5 3 2 3 2" xfId="42609"/>
    <cellStyle name="Currency 2 2 2 5 3 2 4" xfId="31045"/>
    <cellStyle name="Currency 2 2 2 5 3 3" xfId="6214"/>
    <cellStyle name="Currency 2 2 2 5 3 3 2" xfId="28154"/>
    <cellStyle name="Currency 2 2 2 5 3 4" xfId="11996"/>
    <cellStyle name="Currency 2 2 2 5 3 4 2" xfId="33936"/>
    <cellStyle name="Currency 2 2 2 5 3 5" xfId="17779"/>
    <cellStyle name="Currency 2 2 2 5 3 5 2" xfId="39718"/>
    <cellStyle name="Currency 2 2 2 5 3 6" xfId="23561"/>
    <cellStyle name="Currency 2 2 2 5 4" xfId="5170"/>
    <cellStyle name="Currency 2 2 2 5 4 2" xfId="13844"/>
    <cellStyle name="Currency 2 2 2 5 4 2 2" xfId="35784"/>
    <cellStyle name="Currency 2 2 2 5 4 3" xfId="19627"/>
    <cellStyle name="Currency 2 2 2 5 4 3 2" xfId="41566"/>
    <cellStyle name="Currency 2 2 2 5 4 4" xfId="27111"/>
    <cellStyle name="Currency 2 2 2 5 5" xfId="8062"/>
    <cellStyle name="Currency 2 2 2 5 5 2" xfId="30002"/>
    <cellStyle name="Currency 2 2 2 5 6" xfId="3322"/>
    <cellStyle name="Currency 2 2 2 5 6 2" xfId="25263"/>
    <cellStyle name="Currency 2 2 2 5 7" xfId="10953"/>
    <cellStyle name="Currency 2 2 2 5 7 2" xfId="32893"/>
    <cellStyle name="Currency 2 2 2 5 8" xfId="16736"/>
    <cellStyle name="Currency 2 2 2 5 8 2" xfId="38675"/>
    <cellStyle name="Currency 2 2 2 5 9" xfId="22518"/>
    <cellStyle name="Currency 2 2 2 6" xfId="896"/>
    <cellStyle name="Currency 2 2 2 6 2" xfId="2602"/>
    <cellStyle name="Currency 2 2 2 6 2 2" xfId="10088"/>
    <cellStyle name="Currency 2 2 2 6 2 2 2" xfId="15870"/>
    <cellStyle name="Currency 2 2 2 6 2 2 2 2" xfId="37810"/>
    <cellStyle name="Currency 2 2 2 6 2 2 3" xfId="21653"/>
    <cellStyle name="Currency 2 2 2 6 2 2 3 2" xfId="43592"/>
    <cellStyle name="Currency 2 2 2 6 2 2 4" xfId="32028"/>
    <cellStyle name="Currency 2 2 2 6 2 3" xfId="7197"/>
    <cellStyle name="Currency 2 2 2 6 2 3 2" xfId="29137"/>
    <cellStyle name="Currency 2 2 2 6 2 4" xfId="12979"/>
    <cellStyle name="Currency 2 2 2 6 2 4 2" xfId="34919"/>
    <cellStyle name="Currency 2 2 2 6 2 5" xfId="18762"/>
    <cellStyle name="Currency 2 2 2 6 2 5 2" xfId="40701"/>
    <cellStyle name="Currency 2 2 2 6 2 6" xfId="24544"/>
    <cellStyle name="Currency 2 2 2 6 3" xfId="5494"/>
    <cellStyle name="Currency 2 2 2 6 3 2" xfId="14168"/>
    <cellStyle name="Currency 2 2 2 6 3 2 2" xfId="36108"/>
    <cellStyle name="Currency 2 2 2 6 3 3" xfId="19951"/>
    <cellStyle name="Currency 2 2 2 6 3 3 2" xfId="41890"/>
    <cellStyle name="Currency 2 2 2 6 3 4" xfId="27435"/>
    <cellStyle name="Currency 2 2 2 6 4" xfId="8386"/>
    <cellStyle name="Currency 2 2 2 6 4 2" xfId="30326"/>
    <cellStyle name="Currency 2 2 2 6 5" xfId="4305"/>
    <cellStyle name="Currency 2 2 2 6 5 2" xfId="26246"/>
    <cellStyle name="Currency 2 2 2 6 6" xfId="11277"/>
    <cellStyle name="Currency 2 2 2 6 6 2" xfId="33217"/>
    <cellStyle name="Currency 2 2 2 6 7" xfId="17060"/>
    <cellStyle name="Currency 2 2 2 6 7 2" xfId="38999"/>
    <cellStyle name="Currency 2 2 2 6 8" xfId="22842"/>
    <cellStyle name="Currency 2 2 2 7" xfId="2269"/>
    <cellStyle name="Currency 2 2 2 7 2" xfId="6864"/>
    <cellStyle name="Currency 2 2 2 7 2 2" xfId="15537"/>
    <cellStyle name="Currency 2 2 2 7 2 2 2" xfId="37477"/>
    <cellStyle name="Currency 2 2 2 7 2 3" xfId="21320"/>
    <cellStyle name="Currency 2 2 2 7 2 3 2" xfId="43259"/>
    <cellStyle name="Currency 2 2 2 7 2 4" xfId="28804"/>
    <cellStyle name="Currency 2 2 2 7 3" xfId="9755"/>
    <cellStyle name="Currency 2 2 2 7 3 2" xfId="31695"/>
    <cellStyle name="Currency 2 2 2 7 4" xfId="3972"/>
    <cellStyle name="Currency 2 2 2 7 4 2" xfId="25913"/>
    <cellStyle name="Currency 2 2 2 7 5" xfId="12646"/>
    <cellStyle name="Currency 2 2 2 7 5 2" xfId="34586"/>
    <cellStyle name="Currency 2 2 2 7 6" xfId="18429"/>
    <cellStyle name="Currency 2 2 2 7 6 2" xfId="40368"/>
    <cellStyle name="Currency 2 2 2 7 7" xfId="24211"/>
    <cellStyle name="Currency 2 2 2 8" xfId="1333"/>
    <cellStyle name="Currency 2 2 2 8 2" xfId="8819"/>
    <cellStyle name="Currency 2 2 2 8 2 2" xfId="14601"/>
    <cellStyle name="Currency 2 2 2 8 2 2 2" xfId="36541"/>
    <cellStyle name="Currency 2 2 2 8 2 3" xfId="20384"/>
    <cellStyle name="Currency 2 2 2 8 2 3 2" xfId="42323"/>
    <cellStyle name="Currency 2 2 2 8 2 4" xfId="30759"/>
    <cellStyle name="Currency 2 2 2 8 3" xfId="5928"/>
    <cellStyle name="Currency 2 2 2 8 3 2" xfId="27868"/>
    <cellStyle name="Currency 2 2 2 8 4" xfId="11710"/>
    <cellStyle name="Currency 2 2 2 8 4 2" xfId="33650"/>
    <cellStyle name="Currency 2 2 2 8 5" xfId="17493"/>
    <cellStyle name="Currency 2 2 2 8 5 2" xfId="39432"/>
    <cellStyle name="Currency 2 2 2 8 6" xfId="23275"/>
    <cellStyle name="Currency 2 2 2 9" xfId="5161"/>
    <cellStyle name="Currency 2 2 2 9 2" xfId="13835"/>
    <cellStyle name="Currency 2 2 2 9 2 2" xfId="35775"/>
    <cellStyle name="Currency 2 2 2 9 3" xfId="19618"/>
    <cellStyle name="Currency 2 2 2 9 3 2" xfId="41557"/>
    <cellStyle name="Currency 2 2 2 9 4" xfId="27102"/>
    <cellStyle name="Currency 2 2 3" xfId="542"/>
    <cellStyle name="Currency 2 2 3 10" xfId="10954"/>
    <cellStyle name="Currency 2 2 3 10 2" xfId="32894"/>
    <cellStyle name="Currency 2 2 3 11" xfId="16737"/>
    <cellStyle name="Currency 2 2 3 11 2" xfId="38676"/>
    <cellStyle name="Currency 2 2 3 12" xfId="22519"/>
    <cellStyle name="Currency 2 2 3 2" xfId="543"/>
    <cellStyle name="Currency 2 2 3 2 10" xfId="16738"/>
    <cellStyle name="Currency 2 2 3 2 10 2" xfId="38677"/>
    <cellStyle name="Currency 2 2 3 2 11" xfId="22520"/>
    <cellStyle name="Currency 2 2 3 2 2" xfId="544"/>
    <cellStyle name="Currency 2 2 3 2 2 2" xfId="2281"/>
    <cellStyle name="Currency 2 2 3 2 2 2 2" xfId="9767"/>
    <cellStyle name="Currency 2 2 3 2 2 2 2 2" xfId="15549"/>
    <cellStyle name="Currency 2 2 3 2 2 2 2 2 2" xfId="37489"/>
    <cellStyle name="Currency 2 2 3 2 2 2 2 3" xfId="21332"/>
    <cellStyle name="Currency 2 2 3 2 2 2 2 3 2" xfId="43271"/>
    <cellStyle name="Currency 2 2 3 2 2 2 2 4" xfId="31707"/>
    <cellStyle name="Currency 2 2 3 2 2 2 3" xfId="6876"/>
    <cellStyle name="Currency 2 2 3 2 2 2 3 2" xfId="28816"/>
    <cellStyle name="Currency 2 2 3 2 2 2 4" xfId="12658"/>
    <cellStyle name="Currency 2 2 3 2 2 2 4 2" xfId="34598"/>
    <cellStyle name="Currency 2 2 3 2 2 2 5" xfId="18441"/>
    <cellStyle name="Currency 2 2 3 2 2 2 5 2" xfId="40380"/>
    <cellStyle name="Currency 2 2 3 2 2 2 6" xfId="24223"/>
    <cellStyle name="Currency 2 2 3 2 2 3" xfId="5173"/>
    <cellStyle name="Currency 2 2 3 2 2 3 2" xfId="13847"/>
    <cellStyle name="Currency 2 2 3 2 2 3 2 2" xfId="35787"/>
    <cellStyle name="Currency 2 2 3 2 2 3 3" xfId="19630"/>
    <cellStyle name="Currency 2 2 3 2 2 3 3 2" xfId="41569"/>
    <cellStyle name="Currency 2 2 3 2 2 3 4" xfId="27114"/>
    <cellStyle name="Currency 2 2 3 2 2 4" xfId="8065"/>
    <cellStyle name="Currency 2 2 3 2 2 4 2" xfId="30005"/>
    <cellStyle name="Currency 2 2 3 2 2 5" xfId="3984"/>
    <cellStyle name="Currency 2 2 3 2 2 5 2" xfId="25925"/>
    <cellStyle name="Currency 2 2 3 2 2 6" xfId="10956"/>
    <cellStyle name="Currency 2 2 3 2 2 6 2" xfId="32896"/>
    <cellStyle name="Currency 2 2 3 2 2 7" xfId="16739"/>
    <cellStyle name="Currency 2 2 3 2 2 7 2" xfId="38678"/>
    <cellStyle name="Currency 2 2 3 2 2 8" xfId="22521"/>
    <cellStyle name="Currency 2 2 3 2 3" xfId="1129"/>
    <cellStyle name="Currency 2 2 3 2 3 2" xfId="2833"/>
    <cellStyle name="Currency 2 2 3 2 3 2 2" xfId="10319"/>
    <cellStyle name="Currency 2 2 3 2 3 2 2 2" xfId="16101"/>
    <cellStyle name="Currency 2 2 3 2 3 2 2 2 2" xfId="38041"/>
    <cellStyle name="Currency 2 2 3 2 3 2 2 3" xfId="21884"/>
    <cellStyle name="Currency 2 2 3 2 3 2 2 3 2" xfId="43823"/>
    <cellStyle name="Currency 2 2 3 2 3 2 2 4" xfId="32259"/>
    <cellStyle name="Currency 2 2 3 2 3 2 3" xfId="7428"/>
    <cellStyle name="Currency 2 2 3 2 3 2 3 2" xfId="29368"/>
    <cellStyle name="Currency 2 2 3 2 3 2 4" xfId="13210"/>
    <cellStyle name="Currency 2 2 3 2 3 2 4 2" xfId="35150"/>
    <cellStyle name="Currency 2 2 3 2 3 2 5" xfId="18993"/>
    <cellStyle name="Currency 2 2 3 2 3 2 5 2" xfId="40932"/>
    <cellStyle name="Currency 2 2 3 2 3 2 6" xfId="24775"/>
    <cellStyle name="Currency 2 2 3 2 3 3" xfId="5725"/>
    <cellStyle name="Currency 2 2 3 2 3 3 2" xfId="14399"/>
    <cellStyle name="Currency 2 2 3 2 3 3 2 2" xfId="36339"/>
    <cellStyle name="Currency 2 2 3 2 3 3 3" xfId="20182"/>
    <cellStyle name="Currency 2 2 3 2 3 3 3 2" xfId="42121"/>
    <cellStyle name="Currency 2 2 3 2 3 3 4" xfId="27666"/>
    <cellStyle name="Currency 2 2 3 2 3 4" xfId="8617"/>
    <cellStyle name="Currency 2 2 3 2 3 4 2" xfId="30557"/>
    <cellStyle name="Currency 2 2 3 2 3 5" xfId="4536"/>
    <cellStyle name="Currency 2 2 3 2 3 5 2" xfId="26477"/>
    <cellStyle name="Currency 2 2 3 2 3 6" xfId="11508"/>
    <cellStyle name="Currency 2 2 3 2 3 6 2" xfId="33448"/>
    <cellStyle name="Currency 2 2 3 2 3 7" xfId="17291"/>
    <cellStyle name="Currency 2 2 3 2 3 7 2" xfId="39230"/>
    <cellStyle name="Currency 2 2 3 2 3 8" xfId="23073"/>
    <cellStyle name="Currency 2 2 3 2 4" xfId="2280"/>
    <cellStyle name="Currency 2 2 3 2 4 2" xfId="6875"/>
    <cellStyle name="Currency 2 2 3 2 4 2 2" xfId="15548"/>
    <cellStyle name="Currency 2 2 3 2 4 2 2 2" xfId="37488"/>
    <cellStyle name="Currency 2 2 3 2 4 2 3" xfId="21331"/>
    <cellStyle name="Currency 2 2 3 2 4 2 3 2" xfId="43270"/>
    <cellStyle name="Currency 2 2 3 2 4 2 4" xfId="28815"/>
    <cellStyle name="Currency 2 2 3 2 4 3" xfId="9766"/>
    <cellStyle name="Currency 2 2 3 2 4 3 2" xfId="31706"/>
    <cellStyle name="Currency 2 2 3 2 4 4" xfId="3983"/>
    <cellStyle name="Currency 2 2 3 2 4 4 2" xfId="25924"/>
    <cellStyle name="Currency 2 2 3 2 4 5" xfId="12657"/>
    <cellStyle name="Currency 2 2 3 2 4 5 2" xfId="34597"/>
    <cellStyle name="Currency 2 2 3 2 4 6" xfId="18440"/>
    <cellStyle name="Currency 2 2 3 2 4 6 2" xfId="40379"/>
    <cellStyle name="Currency 2 2 3 2 4 7" xfId="24222"/>
    <cellStyle name="Currency 2 2 3 2 5" xfId="1625"/>
    <cellStyle name="Currency 2 2 3 2 5 2" xfId="9111"/>
    <cellStyle name="Currency 2 2 3 2 5 2 2" xfId="14893"/>
    <cellStyle name="Currency 2 2 3 2 5 2 2 2" xfId="36833"/>
    <cellStyle name="Currency 2 2 3 2 5 2 3" xfId="20676"/>
    <cellStyle name="Currency 2 2 3 2 5 2 3 2" xfId="42615"/>
    <cellStyle name="Currency 2 2 3 2 5 2 4" xfId="31051"/>
    <cellStyle name="Currency 2 2 3 2 5 3" xfId="6220"/>
    <cellStyle name="Currency 2 2 3 2 5 3 2" xfId="28160"/>
    <cellStyle name="Currency 2 2 3 2 5 4" xfId="12002"/>
    <cellStyle name="Currency 2 2 3 2 5 4 2" xfId="33942"/>
    <cellStyle name="Currency 2 2 3 2 5 5" xfId="17785"/>
    <cellStyle name="Currency 2 2 3 2 5 5 2" xfId="39724"/>
    <cellStyle name="Currency 2 2 3 2 5 6" xfId="23567"/>
    <cellStyle name="Currency 2 2 3 2 6" xfId="5172"/>
    <cellStyle name="Currency 2 2 3 2 6 2" xfId="13846"/>
    <cellStyle name="Currency 2 2 3 2 6 2 2" xfId="35786"/>
    <cellStyle name="Currency 2 2 3 2 6 3" xfId="19629"/>
    <cellStyle name="Currency 2 2 3 2 6 3 2" xfId="41568"/>
    <cellStyle name="Currency 2 2 3 2 6 4" xfId="27113"/>
    <cellStyle name="Currency 2 2 3 2 7" xfId="8064"/>
    <cellStyle name="Currency 2 2 3 2 7 2" xfId="30004"/>
    <cellStyle name="Currency 2 2 3 2 8" xfId="3328"/>
    <cellStyle name="Currency 2 2 3 2 8 2" xfId="25269"/>
    <cellStyle name="Currency 2 2 3 2 9" xfId="10955"/>
    <cellStyle name="Currency 2 2 3 2 9 2" xfId="32895"/>
    <cellStyle name="Currency 2 2 3 3" xfId="545"/>
    <cellStyle name="Currency 2 2 3 3 2" xfId="2282"/>
    <cellStyle name="Currency 2 2 3 3 2 2" xfId="9768"/>
    <cellStyle name="Currency 2 2 3 3 2 2 2" xfId="15550"/>
    <cellStyle name="Currency 2 2 3 3 2 2 2 2" xfId="37490"/>
    <cellStyle name="Currency 2 2 3 3 2 2 3" xfId="21333"/>
    <cellStyle name="Currency 2 2 3 3 2 2 3 2" xfId="43272"/>
    <cellStyle name="Currency 2 2 3 3 2 2 4" xfId="31708"/>
    <cellStyle name="Currency 2 2 3 3 2 3" xfId="6877"/>
    <cellStyle name="Currency 2 2 3 3 2 3 2" xfId="28817"/>
    <cellStyle name="Currency 2 2 3 3 2 4" xfId="12659"/>
    <cellStyle name="Currency 2 2 3 3 2 4 2" xfId="34599"/>
    <cellStyle name="Currency 2 2 3 3 2 5" xfId="18442"/>
    <cellStyle name="Currency 2 2 3 3 2 5 2" xfId="40381"/>
    <cellStyle name="Currency 2 2 3 3 2 6" xfId="24224"/>
    <cellStyle name="Currency 2 2 3 3 3" xfId="5174"/>
    <cellStyle name="Currency 2 2 3 3 3 2" xfId="13848"/>
    <cellStyle name="Currency 2 2 3 3 3 2 2" xfId="35788"/>
    <cellStyle name="Currency 2 2 3 3 3 3" xfId="19631"/>
    <cellStyle name="Currency 2 2 3 3 3 3 2" xfId="41570"/>
    <cellStyle name="Currency 2 2 3 3 3 4" xfId="27115"/>
    <cellStyle name="Currency 2 2 3 3 4" xfId="8066"/>
    <cellStyle name="Currency 2 2 3 3 4 2" xfId="30006"/>
    <cellStyle name="Currency 2 2 3 3 5" xfId="3985"/>
    <cellStyle name="Currency 2 2 3 3 5 2" xfId="25926"/>
    <cellStyle name="Currency 2 2 3 3 6" xfId="10957"/>
    <cellStyle name="Currency 2 2 3 3 6 2" xfId="32897"/>
    <cellStyle name="Currency 2 2 3 3 7" xfId="16740"/>
    <cellStyle name="Currency 2 2 3 3 7 2" xfId="38679"/>
    <cellStyle name="Currency 2 2 3 3 8" xfId="22522"/>
    <cellStyle name="Currency 2 2 3 4" xfId="1128"/>
    <cellStyle name="Currency 2 2 3 4 2" xfId="2832"/>
    <cellStyle name="Currency 2 2 3 4 2 2" xfId="10318"/>
    <cellStyle name="Currency 2 2 3 4 2 2 2" xfId="16100"/>
    <cellStyle name="Currency 2 2 3 4 2 2 2 2" xfId="38040"/>
    <cellStyle name="Currency 2 2 3 4 2 2 3" xfId="21883"/>
    <cellStyle name="Currency 2 2 3 4 2 2 3 2" xfId="43822"/>
    <cellStyle name="Currency 2 2 3 4 2 2 4" xfId="32258"/>
    <cellStyle name="Currency 2 2 3 4 2 3" xfId="7427"/>
    <cellStyle name="Currency 2 2 3 4 2 3 2" xfId="29367"/>
    <cellStyle name="Currency 2 2 3 4 2 4" xfId="13209"/>
    <cellStyle name="Currency 2 2 3 4 2 4 2" xfId="35149"/>
    <cellStyle name="Currency 2 2 3 4 2 5" xfId="18992"/>
    <cellStyle name="Currency 2 2 3 4 2 5 2" xfId="40931"/>
    <cellStyle name="Currency 2 2 3 4 2 6" xfId="24774"/>
    <cellStyle name="Currency 2 2 3 4 3" xfId="5724"/>
    <cellStyle name="Currency 2 2 3 4 3 2" xfId="14398"/>
    <cellStyle name="Currency 2 2 3 4 3 2 2" xfId="36338"/>
    <cellStyle name="Currency 2 2 3 4 3 3" xfId="20181"/>
    <cellStyle name="Currency 2 2 3 4 3 3 2" xfId="42120"/>
    <cellStyle name="Currency 2 2 3 4 3 4" xfId="27665"/>
    <cellStyle name="Currency 2 2 3 4 4" xfId="8616"/>
    <cellStyle name="Currency 2 2 3 4 4 2" xfId="30556"/>
    <cellStyle name="Currency 2 2 3 4 5" xfId="4535"/>
    <cellStyle name="Currency 2 2 3 4 5 2" xfId="26476"/>
    <cellStyle name="Currency 2 2 3 4 6" xfId="11507"/>
    <cellStyle name="Currency 2 2 3 4 6 2" xfId="33447"/>
    <cellStyle name="Currency 2 2 3 4 7" xfId="17290"/>
    <cellStyle name="Currency 2 2 3 4 7 2" xfId="39229"/>
    <cellStyle name="Currency 2 2 3 4 8" xfId="23072"/>
    <cellStyle name="Currency 2 2 3 5" xfId="2279"/>
    <cellStyle name="Currency 2 2 3 5 2" xfId="6874"/>
    <cellStyle name="Currency 2 2 3 5 2 2" xfId="15547"/>
    <cellStyle name="Currency 2 2 3 5 2 2 2" xfId="37487"/>
    <cellStyle name="Currency 2 2 3 5 2 3" xfId="21330"/>
    <cellStyle name="Currency 2 2 3 5 2 3 2" xfId="43269"/>
    <cellStyle name="Currency 2 2 3 5 2 4" xfId="28814"/>
    <cellStyle name="Currency 2 2 3 5 3" xfId="9765"/>
    <cellStyle name="Currency 2 2 3 5 3 2" xfId="31705"/>
    <cellStyle name="Currency 2 2 3 5 4" xfId="3982"/>
    <cellStyle name="Currency 2 2 3 5 4 2" xfId="25923"/>
    <cellStyle name="Currency 2 2 3 5 5" xfId="12656"/>
    <cellStyle name="Currency 2 2 3 5 5 2" xfId="34596"/>
    <cellStyle name="Currency 2 2 3 5 6" xfId="18439"/>
    <cellStyle name="Currency 2 2 3 5 6 2" xfId="40378"/>
    <cellStyle name="Currency 2 2 3 5 7" xfId="24221"/>
    <cellStyle name="Currency 2 2 3 6" xfId="1624"/>
    <cellStyle name="Currency 2 2 3 6 2" xfId="9110"/>
    <cellStyle name="Currency 2 2 3 6 2 2" xfId="14892"/>
    <cellStyle name="Currency 2 2 3 6 2 2 2" xfId="36832"/>
    <cellStyle name="Currency 2 2 3 6 2 3" xfId="20675"/>
    <cellStyle name="Currency 2 2 3 6 2 3 2" xfId="42614"/>
    <cellStyle name="Currency 2 2 3 6 2 4" xfId="31050"/>
    <cellStyle name="Currency 2 2 3 6 3" xfId="6219"/>
    <cellStyle name="Currency 2 2 3 6 3 2" xfId="28159"/>
    <cellStyle name="Currency 2 2 3 6 4" xfId="12001"/>
    <cellStyle name="Currency 2 2 3 6 4 2" xfId="33941"/>
    <cellStyle name="Currency 2 2 3 6 5" xfId="17784"/>
    <cellStyle name="Currency 2 2 3 6 5 2" xfId="39723"/>
    <cellStyle name="Currency 2 2 3 6 6" xfId="23566"/>
    <cellStyle name="Currency 2 2 3 7" xfId="5171"/>
    <cellStyle name="Currency 2 2 3 7 2" xfId="13845"/>
    <cellStyle name="Currency 2 2 3 7 2 2" xfId="35785"/>
    <cellStyle name="Currency 2 2 3 7 3" xfId="19628"/>
    <cellStyle name="Currency 2 2 3 7 3 2" xfId="41567"/>
    <cellStyle name="Currency 2 2 3 7 4" xfId="27112"/>
    <cellStyle name="Currency 2 2 3 8" xfId="8063"/>
    <cellStyle name="Currency 2 2 3 8 2" xfId="30003"/>
    <cellStyle name="Currency 2 2 3 9" xfId="3327"/>
    <cellStyle name="Currency 2 2 3 9 2" xfId="25268"/>
    <cellStyle name="Currency 2 2 4" xfId="546"/>
    <cellStyle name="Currency 2 2 4 10" xfId="16741"/>
    <cellStyle name="Currency 2 2 4 10 2" xfId="38680"/>
    <cellStyle name="Currency 2 2 4 11" xfId="22523"/>
    <cellStyle name="Currency 2 2 4 2" xfId="547"/>
    <cellStyle name="Currency 2 2 4 2 2" xfId="2284"/>
    <cellStyle name="Currency 2 2 4 2 2 2" xfId="9770"/>
    <cellStyle name="Currency 2 2 4 2 2 2 2" xfId="15552"/>
    <cellStyle name="Currency 2 2 4 2 2 2 2 2" xfId="37492"/>
    <cellStyle name="Currency 2 2 4 2 2 2 3" xfId="21335"/>
    <cellStyle name="Currency 2 2 4 2 2 2 3 2" xfId="43274"/>
    <cellStyle name="Currency 2 2 4 2 2 2 4" xfId="31710"/>
    <cellStyle name="Currency 2 2 4 2 2 3" xfId="6879"/>
    <cellStyle name="Currency 2 2 4 2 2 3 2" xfId="28819"/>
    <cellStyle name="Currency 2 2 4 2 2 4" xfId="12661"/>
    <cellStyle name="Currency 2 2 4 2 2 4 2" xfId="34601"/>
    <cellStyle name="Currency 2 2 4 2 2 5" xfId="18444"/>
    <cellStyle name="Currency 2 2 4 2 2 5 2" xfId="40383"/>
    <cellStyle name="Currency 2 2 4 2 2 6" xfId="24226"/>
    <cellStyle name="Currency 2 2 4 2 3" xfId="5176"/>
    <cellStyle name="Currency 2 2 4 2 3 2" xfId="13850"/>
    <cellStyle name="Currency 2 2 4 2 3 2 2" xfId="35790"/>
    <cellStyle name="Currency 2 2 4 2 3 3" xfId="19633"/>
    <cellStyle name="Currency 2 2 4 2 3 3 2" xfId="41572"/>
    <cellStyle name="Currency 2 2 4 2 3 4" xfId="27117"/>
    <cellStyle name="Currency 2 2 4 2 4" xfId="8068"/>
    <cellStyle name="Currency 2 2 4 2 4 2" xfId="30008"/>
    <cellStyle name="Currency 2 2 4 2 5" xfId="3987"/>
    <cellStyle name="Currency 2 2 4 2 5 2" xfId="25928"/>
    <cellStyle name="Currency 2 2 4 2 6" xfId="10959"/>
    <cellStyle name="Currency 2 2 4 2 6 2" xfId="32899"/>
    <cellStyle name="Currency 2 2 4 2 7" xfId="16742"/>
    <cellStyle name="Currency 2 2 4 2 7 2" xfId="38681"/>
    <cellStyle name="Currency 2 2 4 2 8" xfId="22524"/>
    <cellStyle name="Currency 2 2 4 3" xfId="1130"/>
    <cellStyle name="Currency 2 2 4 3 2" xfId="2834"/>
    <cellStyle name="Currency 2 2 4 3 2 2" xfId="10320"/>
    <cellStyle name="Currency 2 2 4 3 2 2 2" xfId="16102"/>
    <cellStyle name="Currency 2 2 4 3 2 2 2 2" xfId="38042"/>
    <cellStyle name="Currency 2 2 4 3 2 2 3" xfId="21885"/>
    <cellStyle name="Currency 2 2 4 3 2 2 3 2" xfId="43824"/>
    <cellStyle name="Currency 2 2 4 3 2 2 4" xfId="32260"/>
    <cellStyle name="Currency 2 2 4 3 2 3" xfId="7429"/>
    <cellStyle name="Currency 2 2 4 3 2 3 2" xfId="29369"/>
    <cellStyle name="Currency 2 2 4 3 2 4" xfId="13211"/>
    <cellStyle name="Currency 2 2 4 3 2 4 2" xfId="35151"/>
    <cellStyle name="Currency 2 2 4 3 2 5" xfId="18994"/>
    <cellStyle name="Currency 2 2 4 3 2 5 2" xfId="40933"/>
    <cellStyle name="Currency 2 2 4 3 2 6" xfId="24776"/>
    <cellStyle name="Currency 2 2 4 3 3" xfId="5726"/>
    <cellStyle name="Currency 2 2 4 3 3 2" xfId="14400"/>
    <cellStyle name="Currency 2 2 4 3 3 2 2" xfId="36340"/>
    <cellStyle name="Currency 2 2 4 3 3 3" xfId="20183"/>
    <cellStyle name="Currency 2 2 4 3 3 3 2" xfId="42122"/>
    <cellStyle name="Currency 2 2 4 3 3 4" xfId="27667"/>
    <cellStyle name="Currency 2 2 4 3 4" xfId="8618"/>
    <cellStyle name="Currency 2 2 4 3 4 2" xfId="30558"/>
    <cellStyle name="Currency 2 2 4 3 5" xfId="4537"/>
    <cellStyle name="Currency 2 2 4 3 5 2" xfId="26478"/>
    <cellStyle name="Currency 2 2 4 3 6" xfId="11509"/>
    <cellStyle name="Currency 2 2 4 3 6 2" xfId="33449"/>
    <cellStyle name="Currency 2 2 4 3 7" xfId="17292"/>
    <cellStyle name="Currency 2 2 4 3 7 2" xfId="39231"/>
    <cellStyle name="Currency 2 2 4 3 8" xfId="23074"/>
    <cellStyle name="Currency 2 2 4 4" xfId="2283"/>
    <cellStyle name="Currency 2 2 4 4 2" xfId="6878"/>
    <cellStyle name="Currency 2 2 4 4 2 2" xfId="15551"/>
    <cellStyle name="Currency 2 2 4 4 2 2 2" xfId="37491"/>
    <cellStyle name="Currency 2 2 4 4 2 3" xfId="21334"/>
    <cellStyle name="Currency 2 2 4 4 2 3 2" xfId="43273"/>
    <cellStyle name="Currency 2 2 4 4 2 4" xfId="28818"/>
    <cellStyle name="Currency 2 2 4 4 3" xfId="9769"/>
    <cellStyle name="Currency 2 2 4 4 3 2" xfId="31709"/>
    <cellStyle name="Currency 2 2 4 4 4" xfId="3986"/>
    <cellStyle name="Currency 2 2 4 4 4 2" xfId="25927"/>
    <cellStyle name="Currency 2 2 4 4 5" xfId="12660"/>
    <cellStyle name="Currency 2 2 4 4 5 2" xfId="34600"/>
    <cellStyle name="Currency 2 2 4 4 6" xfId="18443"/>
    <cellStyle name="Currency 2 2 4 4 6 2" xfId="40382"/>
    <cellStyle name="Currency 2 2 4 4 7" xfId="24225"/>
    <cellStyle name="Currency 2 2 4 5" xfId="1626"/>
    <cellStyle name="Currency 2 2 4 5 2" xfId="9112"/>
    <cellStyle name="Currency 2 2 4 5 2 2" xfId="14894"/>
    <cellStyle name="Currency 2 2 4 5 2 2 2" xfId="36834"/>
    <cellStyle name="Currency 2 2 4 5 2 3" xfId="20677"/>
    <cellStyle name="Currency 2 2 4 5 2 3 2" xfId="42616"/>
    <cellStyle name="Currency 2 2 4 5 2 4" xfId="31052"/>
    <cellStyle name="Currency 2 2 4 5 3" xfId="6221"/>
    <cellStyle name="Currency 2 2 4 5 3 2" xfId="28161"/>
    <cellStyle name="Currency 2 2 4 5 4" xfId="12003"/>
    <cellStyle name="Currency 2 2 4 5 4 2" xfId="33943"/>
    <cellStyle name="Currency 2 2 4 5 5" xfId="17786"/>
    <cellStyle name="Currency 2 2 4 5 5 2" xfId="39725"/>
    <cellStyle name="Currency 2 2 4 5 6" xfId="23568"/>
    <cellStyle name="Currency 2 2 4 6" xfId="5175"/>
    <cellStyle name="Currency 2 2 4 6 2" xfId="13849"/>
    <cellStyle name="Currency 2 2 4 6 2 2" xfId="35789"/>
    <cellStyle name="Currency 2 2 4 6 3" xfId="19632"/>
    <cellStyle name="Currency 2 2 4 6 3 2" xfId="41571"/>
    <cellStyle name="Currency 2 2 4 6 4" xfId="27116"/>
    <cellStyle name="Currency 2 2 4 7" xfId="8067"/>
    <cellStyle name="Currency 2 2 4 7 2" xfId="30007"/>
    <cellStyle name="Currency 2 2 4 8" xfId="3329"/>
    <cellStyle name="Currency 2 2 4 8 2" xfId="25270"/>
    <cellStyle name="Currency 2 2 4 9" xfId="10958"/>
    <cellStyle name="Currency 2 2 4 9 2" xfId="32898"/>
    <cellStyle name="Currency 2 2 5" xfId="548"/>
    <cellStyle name="Currency 2 2 5 10" xfId="16743"/>
    <cellStyle name="Currency 2 2 5 10 2" xfId="38682"/>
    <cellStyle name="Currency 2 2 5 11" xfId="22525"/>
    <cellStyle name="Currency 2 2 5 2" xfId="549"/>
    <cellStyle name="Currency 2 2 5 2 2" xfId="2286"/>
    <cellStyle name="Currency 2 2 5 2 2 2" xfId="9772"/>
    <cellStyle name="Currency 2 2 5 2 2 2 2" xfId="15554"/>
    <cellStyle name="Currency 2 2 5 2 2 2 2 2" xfId="37494"/>
    <cellStyle name="Currency 2 2 5 2 2 2 3" xfId="21337"/>
    <cellStyle name="Currency 2 2 5 2 2 2 3 2" xfId="43276"/>
    <cellStyle name="Currency 2 2 5 2 2 2 4" xfId="31712"/>
    <cellStyle name="Currency 2 2 5 2 2 3" xfId="6881"/>
    <cellStyle name="Currency 2 2 5 2 2 3 2" xfId="28821"/>
    <cellStyle name="Currency 2 2 5 2 2 4" xfId="12663"/>
    <cellStyle name="Currency 2 2 5 2 2 4 2" xfId="34603"/>
    <cellStyle name="Currency 2 2 5 2 2 5" xfId="18446"/>
    <cellStyle name="Currency 2 2 5 2 2 5 2" xfId="40385"/>
    <cellStyle name="Currency 2 2 5 2 2 6" xfId="24228"/>
    <cellStyle name="Currency 2 2 5 2 3" xfId="5178"/>
    <cellStyle name="Currency 2 2 5 2 3 2" xfId="13852"/>
    <cellStyle name="Currency 2 2 5 2 3 2 2" xfId="35792"/>
    <cellStyle name="Currency 2 2 5 2 3 3" xfId="19635"/>
    <cellStyle name="Currency 2 2 5 2 3 3 2" xfId="41574"/>
    <cellStyle name="Currency 2 2 5 2 3 4" xfId="27119"/>
    <cellStyle name="Currency 2 2 5 2 4" xfId="8070"/>
    <cellStyle name="Currency 2 2 5 2 4 2" xfId="30010"/>
    <cellStyle name="Currency 2 2 5 2 5" xfId="3989"/>
    <cellStyle name="Currency 2 2 5 2 5 2" xfId="25930"/>
    <cellStyle name="Currency 2 2 5 2 6" xfId="10961"/>
    <cellStyle name="Currency 2 2 5 2 6 2" xfId="32901"/>
    <cellStyle name="Currency 2 2 5 2 7" xfId="16744"/>
    <cellStyle name="Currency 2 2 5 2 7 2" xfId="38683"/>
    <cellStyle name="Currency 2 2 5 2 8" xfId="22526"/>
    <cellStyle name="Currency 2 2 5 3" xfId="1131"/>
    <cellStyle name="Currency 2 2 5 3 2" xfId="2835"/>
    <cellStyle name="Currency 2 2 5 3 2 2" xfId="10321"/>
    <cellStyle name="Currency 2 2 5 3 2 2 2" xfId="16103"/>
    <cellStyle name="Currency 2 2 5 3 2 2 2 2" xfId="38043"/>
    <cellStyle name="Currency 2 2 5 3 2 2 3" xfId="21886"/>
    <cellStyle name="Currency 2 2 5 3 2 2 3 2" xfId="43825"/>
    <cellStyle name="Currency 2 2 5 3 2 2 4" xfId="32261"/>
    <cellStyle name="Currency 2 2 5 3 2 3" xfId="7430"/>
    <cellStyle name="Currency 2 2 5 3 2 3 2" xfId="29370"/>
    <cellStyle name="Currency 2 2 5 3 2 4" xfId="13212"/>
    <cellStyle name="Currency 2 2 5 3 2 4 2" xfId="35152"/>
    <cellStyle name="Currency 2 2 5 3 2 5" xfId="18995"/>
    <cellStyle name="Currency 2 2 5 3 2 5 2" xfId="40934"/>
    <cellStyle name="Currency 2 2 5 3 2 6" xfId="24777"/>
    <cellStyle name="Currency 2 2 5 3 3" xfId="5727"/>
    <cellStyle name="Currency 2 2 5 3 3 2" xfId="14401"/>
    <cellStyle name="Currency 2 2 5 3 3 2 2" xfId="36341"/>
    <cellStyle name="Currency 2 2 5 3 3 3" xfId="20184"/>
    <cellStyle name="Currency 2 2 5 3 3 3 2" xfId="42123"/>
    <cellStyle name="Currency 2 2 5 3 3 4" xfId="27668"/>
    <cellStyle name="Currency 2 2 5 3 4" xfId="8619"/>
    <cellStyle name="Currency 2 2 5 3 4 2" xfId="30559"/>
    <cellStyle name="Currency 2 2 5 3 5" xfId="4538"/>
    <cellStyle name="Currency 2 2 5 3 5 2" xfId="26479"/>
    <cellStyle name="Currency 2 2 5 3 6" xfId="11510"/>
    <cellStyle name="Currency 2 2 5 3 6 2" xfId="33450"/>
    <cellStyle name="Currency 2 2 5 3 7" xfId="17293"/>
    <cellStyle name="Currency 2 2 5 3 7 2" xfId="39232"/>
    <cellStyle name="Currency 2 2 5 3 8" xfId="23075"/>
    <cellStyle name="Currency 2 2 5 4" xfId="2285"/>
    <cellStyle name="Currency 2 2 5 4 2" xfId="6880"/>
    <cellStyle name="Currency 2 2 5 4 2 2" xfId="15553"/>
    <cellStyle name="Currency 2 2 5 4 2 2 2" xfId="37493"/>
    <cellStyle name="Currency 2 2 5 4 2 3" xfId="21336"/>
    <cellStyle name="Currency 2 2 5 4 2 3 2" xfId="43275"/>
    <cellStyle name="Currency 2 2 5 4 2 4" xfId="28820"/>
    <cellStyle name="Currency 2 2 5 4 3" xfId="9771"/>
    <cellStyle name="Currency 2 2 5 4 3 2" xfId="31711"/>
    <cellStyle name="Currency 2 2 5 4 4" xfId="3988"/>
    <cellStyle name="Currency 2 2 5 4 4 2" xfId="25929"/>
    <cellStyle name="Currency 2 2 5 4 5" xfId="12662"/>
    <cellStyle name="Currency 2 2 5 4 5 2" xfId="34602"/>
    <cellStyle name="Currency 2 2 5 4 6" xfId="18445"/>
    <cellStyle name="Currency 2 2 5 4 6 2" xfId="40384"/>
    <cellStyle name="Currency 2 2 5 4 7" xfId="24227"/>
    <cellStyle name="Currency 2 2 5 5" xfId="1627"/>
    <cellStyle name="Currency 2 2 5 5 2" xfId="9113"/>
    <cellStyle name="Currency 2 2 5 5 2 2" xfId="14895"/>
    <cellStyle name="Currency 2 2 5 5 2 2 2" xfId="36835"/>
    <cellStyle name="Currency 2 2 5 5 2 3" xfId="20678"/>
    <cellStyle name="Currency 2 2 5 5 2 3 2" xfId="42617"/>
    <cellStyle name="Currency 2 2 5 5 2 4" xfId="31053"/>
    <cellStyle name="Currency 2 2 5 5 3" xfId="6222"/>
    <cellStyle name="Currency 2 2 5 5 3 2" xfId="28162"/>
    <cellStyle name="Currency 2 2 5 5 4" xfId="12004"/>
    <cellStyle name="Currency 2 2 5 5 4 2" xfId="33944"/>
    <cellStyle name="Currency 2 2 5 5 5" xfId="17787"/>
    <cellStyle name="Currency 2 2 5 5 5 2" xfId="39726"/>
    <cellStyle name="Currency 2 2 5 5 6" xfId="23569"/>
    <cellStyle name="Currency 2 2 5 6" xfId="5177"/>
    <cellStyle name="Currency 2 2 5 6 2" xfId="13851"/>
    <cellStyle name="Currency 2 2 5 6 2 2" xfId="35791"/>
    <cellStyle name="Currency 2 2 5 6 3" xfId="19634"/>
    <cellStyle name="Currency 2 2 5 6 3 2" xfId="41573"/>
    <cellStyle name="Currency 2 2 5 6 4" xfId="27118"/>
    <cellStyle name="Currency 2 2 5 7" xfId="8069"/>
    <cellStyle name="Currency 2 2 5 7 2" xfId="30009"/>
    <cellStyle name="Currency 2 2 5 8" xfId="3330"/>
    <cellStyle name="Currency 2 2 5 8 2" xfId="25271"/>
    <cellStyle name="Currency 2 2 5 9" xfId="10960"/>
    <cellStyle name="Currency 2 2 5 9 2" xfId="32900"/>
    <cellStyle name="Currency 2 2 6" xfId="550"/>
    <cellStyle name="Currency 2 2 6 2" xfId="2287"/>
    <cellStyle name="Currency 2 2 6 2 2" xfId="6882"/>
    <cellStyle name="Currency 2 2 6 2 2 2" xfId="15555"/>
    <cellStyle name="Currency 2 2 6 2 2 2 2" xfId="37495"/>
    <cellStyle name="Currency 2 2 6 2 2 3" xfId="21338"/>
    <cellStyle name="Currency 2 2 6 2 2 3 2" xfId="43277"/>
    <cellStyle name="Currency 2 2 6 2 2 4" xfId="28822"/>
    <cellStyle name="Currency 2 2 6 2 3" xfId="9773"/>
    <cellStyle name="Currency 2 2 6 2 3 2" xfId="31713"/>
    <cellStyle name="Currency 2 2 6 2 4" xfId="3990"/>
    <cellStyle name="Currency 2 2 6 2 4 2" xfId="25931"/>
    <cellStyle name="Currency 2 2 6 2 5" xfId="12664"/>
    <cellStyle name="Currency 2 2 6 2 5 2" xfId="34604"/>
    <cellStyle name="Currency 2 2 6 2 6" xfId="18447"/>
    <cellStyle name="Currency 2 2 6 2 6 2" xfId="40386"/>
    <cellStyle name="Currency 2 2 6 2 7" xfId="24229"/>
    <cellStyle name="Currency 2 2 6 3" xfId="1618"/>
    <cellStyle name="Currency 2 2 6 3 2" xfId="9104"/>
    <cellStyle name="Currency 2 2 6 3 2 2" xfId="14886"/>
    <cellStyle name="Currency 2 2 6 3 2 2 2" xfId="36826"/>
    <cellStyle name="Currency 2 2 6 3 2 3" xfId="20669"/>
    <cellStyle name="Currency 2 2 6 3 2 3 2" xfId="42608"/>
    <cellStyle name="Currency 2 2 6 3 2 4" xfId="31044"/>
    <cellStyle name="Currency 2 2 6 3 3" xfId="6213"/>
    <cellStyle name="Currency 2 2 6 3 3 2" xfId="28153"/>
    <cellStyle name="Currency 2 2 6 3 4" xfId="11995"/>
    <cellStyle name="Currency 2 2 6 3 4 2" xfId="33935"/>
    <cellStyle name="Currency 2 2 6 3 5" xfId="17778"/>
    <cellStyle name="Currency 2 2 6 3 5 2" xfId="39717"/>
    <cellStyle name="Currency 2 2 6 3 6" xfId="23560"/>
    <cellStyle name="Currency 2 2 6 4" xfId="5179"/>
    <cellStyle name="Currency 2 2 6 4 2" xfId="13853"/>
    <cellStyle name="Currency 2 2 6 4 2 2" xfId="35793"/>
    <cellStyle name="Currency 2 2 6 4 3" xfId="19636"/>
    <cellStyle name="Currency 2 2 6 4 3 2" xfId="41575"/>
    <cellStyle name="Currency 2 2 6 4 4" xfId="27120"/>
    <cellStyle name="Currency 2 2 6 5" xfId="8071"/>
    <cellStyle name="Currency 2 2 6 5 2" xfId="30011"/>
    <cellStyle name="Currency 2 2 6 6" xfId="3321"/>
    <cellStyle name="Currency 2 2 6 6 2" xfId="25262"/>
    <cellStyle name="Currency 2 2 6 7" xfId="10962"/>
    <cellStyle name="Currency 2 2 6 7 2" xfId="32902"/>
    <cellStyle name="Currency 2 2 6 8" xfId="16745"/>
    <cellStyle name="Currency 2 2 6 8 2" xfId="38684"/>
    <cellStyle name="Currency 2 2 6 9" xfId="22527"/>
    <cellStyle name="Currency 2 2 7" xfId="858"/>
    <cellStyle name="Currency 2 2 7 2" xfId="2564"/>
    <cellStyle name="Currency 2 2 7 2 2" xfId="10050"/>
    <cellStyle name="Currency 2 2 7 2 2 2" xfId="15832"/>
    <cellStyle name="Currency 2 2 7 2 2 2 2" xfId="37772"/>
    <cellStyle name="Currency 2 2 7 2 2 3" xfId="21615"/>
    <cellStyle name="Currency 2 2 7 2 2 3 2" xfId="43554"/>
    <cellStyle name="Currency 2 2 7 2 2 4" xfId="31990"/>
    <cellStyle name="Currency 2 2 7 2 3" xfId="7159"/>
    <cellStyle name="Currency 2 2 7 2 3 2" xfId="29099"/>
    <cellStyle name="Currency 2 2 7 2 4" xfId="12941"/>
    <cellStyle name="Currency 2 2 7 2 4 2" xfId="34881"/>
    <cellStyle name="Currency 2 2 7 2 5" xfId="18724"/>
    <cellStyle name="Currency 2 2 7 2 5 2" xfId="40663"/>
    <cellStyle name="Currency 2 2 7 2 6" xfId="24506"/>
    <cellStyle name="Currency 2 2 7 3" xfId="5456"/>
    <cellStyle name="Currency 2 2 7 3 2" xfId="14130"/>
    <cellStyle name="Currency 2 2 7 3 2 2" xfId="36070"/>
    <cellStyle name="Currency 2 2 7 3 3" xfId="19913"/>
    <cellStyle name="Currency 2 2 7 3 3 2" xfId="41852"/>
    <cellStyle name="Currency 2 2 7 3 4" xfId="27397"/>
    <cellStyle name="Currency 2 2 7 4" xfId="8348"/>
    <cellStyle name="Currency 2 2 7 4 2" xfId="30288"/>
    <cellStyle name="Currency 2 2 7 5" xfId="4267"/>
    <cellStyle name="Currency 2 2 7 5 2" xfId="26208"/>
    <cellStyle name="Currency 2 2 7 6" xfId="11239"/>
    <cellStyle name="Currency 2 2 7 6 2" xfId="33179"/>
    <cellStyle name="Currency 2 2 7 7" xfId="17022"/>
    <cellStyle name="Currency 2 2 7 7 2" xfId="38961"/>
    <cellStyle name="Currency 2 2 7 8" xfId="22804"/>
    <cellStyle name="Currency 2 2 8" xfId="2268"/>
    <cellStyle name="Currency 2 2 8 2" xfId="6863"/>
    <cellStyle name="Currency 2 2 8 2 2" xfId="15536"/>
    <cellStyle name="Currency 2 2 8 2 2 2" xfId="37476"/>
    <cellStyle name="Currency 2 2 8 2 3" xfId="21319"/>
    <cellStyle name="Currency 2 2 8 2 3 2" xfId="43258"/>
    <cellStyle name="Currency 2 2 8 2 4" xfId="28803"/>
    <cellStyle name="Currency 2 2 8 3" xfId="9754"/>
    <cellStyle name="Currency 2 2 8 3 2" xfId="31694"/>
    <cellStyle name="Currency 2 2 8 4" xfId="3971"/>
    <cellStyle name="Currency 2 2 8 4 2" xfId="25912"/>
    <cellStyle name="Currency 2 2 8 5" xfId="12645"/>
    <cellStyle name="Currency 2 2 8 5 2" xfId="34585"/>
    <cellStyle name="Currency 2 2 8 6" xfId="18428"/>
    <cellStyle name="Currency 2 2 8 6 2" xfId="40367"/>
    <cellStyle name="Currency 2 2 8 7" xfId="24210"/>
    <cellStyle name="Currency 2 2 9" xfId="1332"/>
    <cellStyle name="Currency 2 2 9 2" xfId="8818"/>
    <cellStyle name="Currency 2 2 9 2 2" xfId="14600"/>
    <cellStyle name="Currency 2 2 9 2 2 2" xfId="36540"/>
    <cellStyle name="Currency 2 2 9 2 3" xfId="20383"/>
    <cellStyle name="Currency 2 2 9 2 3 2" xfId="42322"/>
    <cellStyle name="Currency 2 2 9 2 4" xfId="30758"/>
    <cellStyle name="Currency 2 2 9 3" xfId="5927"/>
    <cellStyle name="Currency 2 2 9 3 2" xfId="27867"/>
    <cellStyle name="Currency 2 2 9 4" xfId="11709"/>
    <cellStyle name="Currency 2 2 9 4 2" xfId="33649"/>
    <cellStyle name="Currency 2 2 9 5" xfId="17492"/>
    <cellStyle name="Currency 2 2 9 5 2" xfId="39431"/>
    <cellStyle name="Currency 2 2 9 6" xfId="23274"/>
    <cellStyle name="Currency 2 3" xfId="551"/>
    <cellStyle name="Currency 2 3 10" xfId="8072"/>
    <cellStyle name="Currency 2 3 10 2" xfId="30012"/>
    <cellStyle name="Currency 2 3 11" xfId="3037"/>
    <cellStyle name="Currency 2 3 11 2" xfId="24978"/>
    <cellStyle name="Currency 2 3 12" xfId="10963"/>
    <cellStyle name="Currency 2 3 12 2" xfId="32903"/>
    <cellStyle name="Currency 2 3 13" xfId="16746"/>
    <cellStyle name="Currency 2 3 13 2" xfId="38685"/>
    <cellStyle name="Currency 2 3 14" xfId="22528"/>
    <cellStyle name="Currency 2 3 2" xfId="552"/>
    <cellStyle name="Currency 2 3 2 10" xfId="10964"/>
    <cellStyle name="Currency 2 3 2 10 2" xfId="32904"/>
    <cellStyle name="Currency 2 3 2 11" xfId="16747"/>
    <cellStyle name="Currency 2 3 2 11 2" xfId="38686"/>
    <cellStyle name="Currency 2 3 2 12" xfId="22529"/>
    <cellStyle name="Currency 2 3 2 2" xfId="553"/>
    <cellStyle name="Currency 2 3 2 2 10" xfId="16748"/>
    <cellStyle name="Currency 2 3 2 2 10 2" xfId="38687"/>
    <cellStyle name="Currency 2 3 2 2 11" xfId="22530"/>
    <cellStyle name="Currency 2 3 2 2 2" xfId="554"/>
    <cellStyle name="Currency 2 3 2 2 2 2" xfId="2291"/>
    <cellStyle name="Currency 2 3 2 2 2 2 2" xfId="9777"/>
    <cellStyle name="Currency 2 3 2 2 2 2 2 2" xfId="15559"/>
    <cellStyle name="Currency 2 3 2 2 2 2 2 2 2" xfId="37499"/>
    <cellStyle name="Currency 2 3 2 2 2 2 2 3" xfId="21342"/>
    <cellStyle name="Currency 2 3 2 2 2 2 2 3 2" xfId="43281"/>
    <cellStyle name="Currency 2 3 2 2 2 2 2 4" xfId="31717"/>
    <cellStyle name="Currency 2 3 2 2 2 2 3" xfId="6886"/>
    <cellStyle name="Currency 2 3 2 2 2 2 3 2" xfId="28826"/>
    <cellStyle name="Currency 2 3 2 2 2 2 4" xfId="12668"/>
    <cellStyle name="Currency 2 3 2 2 2 2 4 2" xfId="34608"/>
    <cellStyle name="Currency 2 3 2 2 2 2 5" xfId="18451"/>
    <cellStyle name="Currency 2 3 2 2 2 2 5 2" xfId="40390"/>
    <cellStyle name="Currency 2 3 2 2 2 2 6" xfId="24233"/>
    <cellStyle name="Currency 2 3 2 2 2 3" xfId="5183"/>
    <cellStyle name="Currency 2 3 2 2 2 3 2" xfId="13857"/>
    <cellStyle name="Currency 2 3 2 2 2 3 2 2" xfId="35797"/>
    <cellStyle name="Currency 2 3 2 2 2 3 3" xfId="19640"/>
    <cellStyle name="Currency 2 3 2 2 2 3 3 2" xfId="41579"/>
    <cellStyle name="Currency 2 3 2 2 2 3 4" xfId="27124"/>
    <cellStyle name="Currency 2 3 2 2 2 4" xfId="8075"/>
    <cellStyle name="Currency 2 3 2 2 2 4 2" xfId="30015"/>
    <cellStyle name="Currency 2 3 2 2 2 5" xfId="3994"/>
    <cellStyle name="Currency 2 3 2 2 2 5 2" xfId="25935"/>
    <cellStyle name="Currency 2 3 2 2 2 6" xfId="10966"/>
    <cellStyle name="Currency 2 3 2 2 2 6 2" xfId="32906"/>
    <cellStyle name="Currency 2 3 2 2 2 7" xfId="16749"/>
    <cellStyle name="Currency 2 3 2 2 2 7 2" xfId="38688"/>
    <cellStyle name="Currency 2 3 2 2 2 8" xfId="22531"/>
    <cellStyle name="Currency 2 3 2 2 3" xfId="1133"/>
    <cellStyle name="Currency 2 3 2 2 3 2" xfId="2837"/>
    <cellStyle name="Currency 2 3 2 2 3 2 2" xfId="10323"/>
    <cellStyle name="Currency 2 3 2 2 3 2 2 2" xfId="16105"/>
    <cellStyle name="Currency 2 3 2 2 3 2 2 2 2" xfId="38045"/>
    <cellStyle name="Currency 2 3 2 2 3 2 2 3" xfId="21888"/>
    <cellStyle name="Currency 2 3 2 2 3 2 2 3 2" xfId="43827"/>
    <cellStyle name="Currency 2 3 2 2 3 2 2 4" xfId="32263"/>
    <cellStyle name="Currency 2 3 2 2 3 2 3" xfId="7432"/>
    <cellStyle name="Currency 2 3 2 2 3 2 3 2" xfId="29372"/>
    <cellStyle name="Currency 2 3 2 2 3 2 4" xfId="13214"/>
    <cellStyle name="Currency 2 3 2 2 3 2 4 2" xfId="35154"/>
    <cellStyle name="Currency 2 3 2 2 3 2 5" xfId="18997"/>
    <cellStyle name="Currency 2 3 2 2 3 2 5 2" xfId="40936"/>
    <cellStyle name="Currency 2 3 2 2 3 2 6" xfId="24779"/>
    <cellStyle name="Currency 2 3 2 2 3 3" xfId="5729"/>
    <cellStyle name="Currency 2 3 2 2 3 3 2" xfId="14403"/>
    <cellStyle name="Currency 2 3 2 2 3 3 2 2" xfId="36343"/>
    <cellStyle name="Currency 2 3 2 2 3 3 3" xfId="20186"/>
    <cellStyle name="Currency 2 3 2 2 3 3 3 2" xfId="42125"/>
    <cellStyle name="Currency 2 3 2 2 3 3 4" xfId="27670"/>
    <cellStyle name="Currency 2 3 2 2 3 4" xfId="8621"/>
    <cellStyle name="Currency 2 3 2 2 3 4 2" xfId="30561"/>
    <cellStyle name="Currency 2 3 2 2 3 5" xfId="4540"/>
    <cellStyle name="Currency 2 3 2 2 3 5 2" xfId="26481"/>
    <cellStyle name="Currency 2 3 2 2 3 6" xfId="11512"/>
    <cellStyle name="Currency 2 3 2 2 3 6 2" xfId="33452"/>
    <cellStyle name="Currency 2 3 2 2 3 7" xfId="17295"/>
    <cellStyle name="Currency 2 3 2 2 3 7 2" xfId="39234"/>
    <cellStyle name="Currency 2 3 2 2 3 8" xfId="23077"/>
    <cellStyle name="Currency 2 3 2 2 4" xfId="2290"/>
    <cellStyle name="Currency 2 3 2 2 4 2" xfId="6885"/>
    <cellStyle name="Currency 2 3 2 2 4 2 2" xfId="15558"/>
    <cellStyle name="Currency 2 3 2 2 4 2 2 2" xfId="37498"/>
    <cellStyle name="Currency 2 3 2 2 4 2 3" xfId="21341"/>
    <cellStyle name="Currency 2 3 2 2 4 2 3 2" xfId="43280"/>
    <cellStyle name="Currency 2 3 2 2 4 2 4" xfId="28825"/>
    <cellStyle name="Currency 2 3 2 2 4 3" xfId="9776"/>
    <cellStyle name="Currency 2 3 2 2 4 3 2" xfId="31716"/>
    <cellStyle name="Currency 2 3 2 2 4 4" xfId="3993"/>
    <cellStyle name="Currency 2 3 2 2 4 4 2" xfId="25934"/>
    <cellStyle name="Currency 2 3 2 2 4 5" xfId="12667"/>
    <cellStyle name="Currency 2 3 2 2 4 5 2" xfId="34607"/>
    <cellStyle name="Currency 2 3 2 2 4 6" xfId="18450"/>
    <cellStyle name="Currency 2 3 2 2 4 6 2" xfId="40389"/>
    <cellStyle name="Currency 2 3 2 2 4 7" xfId="24232"/>
    <cellStyle name="Currency 2 3 2 2 5" xfId="1630"/>
    <cellStyle name="Currency 2 3 2 2 5 2" xfId="9116"/>
    <cellStyle name="Currency 2 3 2 2 5 2 2" xfId="14898"/>
    <cellStyle name="Currency 2 3 2 2 5 2 2 2" xfId="36838"/>
    <cellStyle name="Currency 2 3 2 2 5 2 3" xfId="20681"/>
    <cellStyle name="Currency 2 3 2 2 5 2 3 2" xfId="42620"/>
    <cellStyle name="Currency 2 3 2 2 5 2 4" xfId="31056"/>
    <cellStyle name="Currency 2 3 2 2 5 3" xfId="6225"/>
    <cellStyle name="Currency 2 3 2 2 5 3 2" xfId="28165"/>
    <cellStyle name="Currency 2 3 2 2 5 4" xfId="12007"/>
    <cellStyle name="Currency 2 3 2 2 5 4 2" xfId="33947"/>
    <cellStyle name="Currency 2 3 2 2 5 5" xfId="17790"/>
    <cellStyle name="Currency 2 3 2 2 5 5 2" xfId="39729"/>
    <cellStyle name="Currency 2 3 2 2 5 6" xfId="23572"/>
    <cellStyle name="Currency 2 3 2 2 6" xfId="5182"/>
    <cellStyle name="Currency 2 3 2 2 6 2" xfId="13856"/>
    <cellStyle name="Currency 2 3 2 2 6 2 2" xfId="35796"/>
    <cellStyle name="Currency 2 3 2 2 6 3" xfId="19639"/>
    <cellStyle name="Currency 2 3 2 2 6 3 2" xfId="41578"/>
    <cellStyle name="Currency 2 3 2 2 6 4" xfId="27123"/>
    <cellStyle name="Currency 2 3 2 2 7" xfId="8074"/>
    <cellStyle name="Currency 2 3 2 2 7 2" xfId="30014"/>
    <cellStyle name="Currency 2 3 2 2 8" xfId="3333"/>
    <cellStyle name="Currency 2 3 2 2 8 2" xfId="25274"/>
    <cellStyle name="Currency 2 3 2 2 9" xfId="10965"/>
    <cellStyle name="Currency 2 3 2 2 9 2" xfId="32905"/>
    <cellStyle name="Currency 2 3 2 3" xfId="555"/>
    <cellStyle name="Currency 2 3 2 3 2" xfId="2292"/>
    <cellStyle name="Currency 2 3 2 3 2 2" xfId="9778"/>
    <cellStyle name="Currency 2 3 2 3 2 2 2" xfId="15560"/>
    <cellStyle name="Currency 2 3 2 3 2 2 2 2" xfId="37500"/>
    <cellStyle name="Currency 2 3 2 3 2 2 3" xfId="21343"/>
    <cellStyle name="Currency 2 3 2 3 2 2 3 2" xfId="43282"/>
    <cellStyle name="Currency 2 3 2 3 2 2 4" xfId="31718"/>
    <cellStyle name="Currency 2 3 2 3 2 3" xfId="6887"/>
    <cellStyle name="Currency 2 3 2 3 2 3 2" xfId="28827"/>
    <cellStyle name="Currency 2 3 2 3 2 4" xfId="12669"/>
    <cellStyle name="Currency 2 3 2 3 2 4 2" xfId="34609"/>
    <cellStyle name="Currency 2 3 2 3 2 5" xfId="18452"/>
    <cellStyle name="Currency 2 3 2 3 2 5 2" xfId="40391"/>
    <cellStyle name="Currency 2 3 2 3 2 6" xfId="24234"/>
    <cellStyle name="Currency 2 3 2 3 3" xfId="5184"/>
    <cellStyle name="Currency 2 3 2 3 3 2" xfId="13858"/>
    <cellStyle name="Currency 2 3 2 3 3 2 2" xfId="35798"/>
    <cellStyle name="Currency 2 3 2 3 3 3" xfId="19641"/>
    <cellStyle name="Currency 2 3 2 3 3 3 2" xfId="41580"/>
    <cellStyle name="Currency 2 3 2 3 3 4" xfId="27125"/>
    <cellStyle name="Currency 2 3 2 3 4" xfId="8076"/>
    <cellStyle name="Currency 2 3 2 3 4 2" xfId="30016"/>
    <cellStyle name="Currency 2 3 2 3 5" xfId="3995"/>
    <cellStyle name="Currency 2 3 2 3 5 2" xfId="25936"/>
    <cellStyle name="Currency 2 3 2 3 6" xfId="10967"/>
    <cellStyle name="Currency 2 3 2 3 6 2" xfId="32907"/>
    <cellStyle name="Currency 2 3 2 3 7" xfId="16750"/>
    <cellStyle name="Currency 2 3 2 3 7 2" xfId="38689"/>
    <cellStyle name="Currency 2 3 2 3 8" xfId="22532"/>
    <cellStyle name="Currency 2 3 2 4" xfId="1132"/>
    <cellStyle name="Currency 2 3 2 4 2" xfId="2836"/>
    <cellStyle name="Currency 2 3 2 4 2 2" xfId="10322"/>
    <cellStyle name="Currency 2 3 2 4 2 2 2" xfId="16104"/>
    <cellStyle name="Currency 2 3 2 4 2 2 2 2" xfId="38044"/>
    <cellStyle name="Currency 2 3 2 4 2 2 3" xfId="21887"/>
    <cellStyle name="Currency 2 3 2 4 2 2 3 2" xfId="43826"/>
    <cellStyle name="Currency 2 3 2 4 2 2 4" xfId="32262"/>
    <cellStyle name="Currency 2 3 2 4 2 3" xfId="7431"/>
    <cellStyle name="Currency 2 3 2 4 2 3 2" xfId="29371"/>
    <cellStyle name="Currency 2 3 2 4 2 4" xfId="13213"/>
    <cellStyle name="Currency 2 3 2 4 2 4 2" xfId="35153"/>
    <cellStyle name="Currency 2 3 2 4 2 5" xfId="18996"/>
    <cellStyle name="Currency 2 3 2 4 2 5 2" xfId="40935"/>
    <cellStyle name="Currency 2 3 2 4 2 6" xfId="24778"/>
    <cellStyle name="Currency 2 3 2 4 3" xfId="5728"/>
    <cellStyle name="Currency 2 3 2 4 3 2" xfId="14402"/>
    <cellStyle name="Currency 2 3 2 4 3 2 2" xfId="36342"/>
    <cellStyle name="Currency 2 3 2 4 3 3" xfId="20185"/>
    <cellStyle name="Currency 2 3 2 4 3 3 2" xfId="42124"/>
    <cellStyle name="Currency 2 3 2 4 3 4" xfId="27669"/>
    <cellStyle name="Currency 2 3 2 4 4" xfId="8620"/>
    <cellStyle name="Currency 2 3 2 4 4 2" xfId="30560"/>
    <cellStyle name="Currency 2 3 2 4 5" xfId="4539"/>
    <cellStyle name="Currency 2 3 2 4 5 2" xfId="26480"/>
    <cellStyle name="Currency 2 3 2 4 6" xfId="11511"/>
    <cellStyle name="Currency 2 3 2 4 6 2" xfId="33451"/>
    <cellStyle name="Currency 2 3 2 4 7" xfId="17294"/>
    <cellStyle name="Currency 2 3 2 4 7 2" xfId="39233"/>
    <cellStyle name="Currency 2 3 2 4 8" xfId="23076"/>
    <cellStyle name="Currency 2 3 2 5" xfId="2289"/>
    <cellStyle name="Currency 2 3 2 5 2" xfId="6884"/>
    <cellStyle name="Currency 2 3 2 5 2 2" xfId="15557"/>
    <cellStyle name="Currency 2 3 2 5 2 2 2" xfId="37497"/>
    <cellStyle name="Currency 2 3 2 5 2 3" xfId="21340"/>
    <cellStyle name="Currency 2 3 2 5 2 3 2" xfId="43279"/>
    <cellStyle name="Currency 2 3 2 5 2 4" xfId="28824"/>
    <cellStyle name="Currency 2 3 2 5 3" xfId="9775"/>
    <cellStyle name="Currency 2 3 2 5 3 2" xfId="31715"/>
    <cellStyle name="Currency 2 3 2 5 4" xfId="3992"/>
    <cellStyle name="Currency 2 3 2 5 4 2" xfId="25933"/>
    <cellStyle name="Currency 2 3 2 5 5" xfId="12666"/>
    <cellStyle name="Currency 2 3 2 5 5 2" xfId="34606"/>
    <cellStyle name="Currency 2 3 2 5 6" xfId="18449"/>
    <cellStyle name="Currency 2 3 2 5 6 2" xfId="40388"/>
    <cellStyle name="Currency 2 3 2 5 7" xfId="24231"/>
    <cellStyle name="Currency 2 3 2 6" xfId="1629"/>
    <cellStyle name="Currency 2 3 2 6 2" xfId="9115"/>
    <cellStyle name="Currency 2 3 2 6 2 2" xfId="14897"/>
    <cellStyle name="Currency 2 3 2 6 2 2 2" xfId="36837"/>
    <cellStyle name="Currency 2 3 2 6 2 3" xfId="20680"/>
    <cellStyle name="Currency 2 3 2 6 2 3 2" xfId="42619"/>
    <cellStyle name="Currency 2 3 2 6 2 4" xfId="31055"/>
    <cellStyle name="Currency 2 3 2 6 3" xfId="6224"/>
    <cellStyle name="Currency 2 3 2 6 3 2" xfId="28164"/>
    <cellStyle name="Currency 2 3 2 6 4" xfId="12006"/>
    <cellStyle name="Currency 2 3 2 6 4 2" xfId="33946"/>
    <cellStyle name="Currency 2 3 2 6 5" xfId="17789"/>
    <cellStyle name="Currency 2 3 2 6 5 2" xfId="39728"/>
    <cellStyle name="Currency 2 3 2 6 6" xfId="23571"/>
    <cellStyle name="Currency 2 3 2 7" xfId="5181"/>
    <cellStyle name="Currency 2 3 2 7 2" xfId="13855"/>
    <cellStyle name="Currency 2 3 2 7 2 2" xfId="35795"/>
    <cellStyle name="Currency 2 3 2 7 3" xfId="19638"/>
    <cellStyle name="Currency 2 3 2 7 3 2" xfId="41577"/>
    <cellStyle name="Currency 2 3 2 7 4" xfId="27122"/>
    <cellStyle name="Currency 2 3 2 8" xfId="8073"/>
    <cellStyle name="Currency 2 3 2 8 2" xfId="30013"/>
    <cellStyle name="Currency 2 3 2 9" xfId="3332"/>
    <cellStyle name="Currency 2 3 2 9 2" xfId="25273"/>
    <cellStyle name="Currency 2 3 3" xfId="556"/>
    <cellStyle name="Currency 2 3 3 10" xfId="16751"/>
    <cellStyle name="Currency 2 3 3 10 2" xfId="38690"/>
    <cellStyle name="Currency 2 3 3 11" xfId="22533"/>
    <cellStyle name="Currency 2 3 3 2" xfId="557"/>
    <cellStyle name="Currency 2 3 3 2 2" xfId="2294"/>
    <cellStyle name="Currency 2 3 3 2 2 2" xfId="9780"/>
    <cellStyle name="Currency 2 3 3 2 2 2 2" xfId="15562"/>
    <cellStyle name="Currency 2 3 3 2 2 2 2 2" xfId="37502"/>
    <cellStyle name="Currency 2 3 3 2 2 2 3" xfId="21345"/>
    <cellStyle name="Currency 2 3 3 2 2 2 3 2" xfId="43284"/>
    <cellStyle name="Currency 2 3 3 2 2 2 4" xfId="31720"/>
    <cellStyle name="Currency 2 3 3 2 2 3" xfId="6889"/>
    <cellStyle name="Currency 2 3 3 2 2 3 2" xfId="28829"/>
    <cellStyle name="Currency 2 3 3 2 2 4" xfId="12671"/>
    <cellStyle name="Currency 2 3 3 2 2 4 2" xfId="34611"/>
    <cellStyle name="Currency 2 3 3 2 2 5" xfId="18454"/>
    <cellStyle name="Currency 2 3 3 2 2 5 2" xfId="40393"/>
    <cellStyle name="Currency 2 3 3 2 2 6" xfId="24236"/>
    <cellStyle name="Currency 2 3 3 2 3" xfId="5186"/>
    <cellStyle name="Currency 2 3 3 2 3 2" xfId="13860"/>
    <cellStyle name="Currency 2 3 3 2 3 2 2" xfId="35800"/>
    <cellStyle name="Currency 2 3 3 2 3 3" xfId="19643"/>
    <cellStyle name="Currency 2 3 3 2 3 3 2" xfId="41582"/>
    <cellStyle name="Currency 2 3 3 2 3 4" xfId="27127"/>
    <cellStyle name="Currency 2 3 3 2 4" xfId="8078"/>
    <cellStyle name="Currency 2 3 3 2 4 2" xfId="30018"/>
    <cellStyle name="Currency 2 3 3 2 5" xfId="3997"/>
    <cellStyle name="Currency 2 3 3 2 5 2" xfId="25938"/>
    <cellStyle name="Currency 2 3 3 2 6" xfId="10969"/>
    <cellStyle name="Currency 2 3 3 2 6 2" xfId="32909"/>
    <cellStyle name="Currency 2 3 3 2 7" xfId="16752"/>
    <cellStyle name="Currency 2 3 3 2 7 2" xfId="38691"/>
    <cellStyle name="Currency 2 3 3 2 8" xfId="22534"/>
    <cellStyle name="Currency 2 3 3 3" xfId="1134"/>
    <cellStyle name="Currency 2 3 3 3 2" xfId="2838"/>
    <cellStyle name="Currency 2 3 3 3 2 2" xfId="10324"/>
    <cellStyle name="Currency 2 3 3 3 2 2 2" xfId="16106"/>
    <cellStyle name="Currency 2 3 3 3 2 2 2 2" xfId="38046"/>
    <cellStyle name="Currency 2 3 3 3 2 2 3" xfId="21889"/>
    <cellStyle name="Currency 2 3 3 3 2 2 3 2" xfId="43828"/>
    <cellStyle name="Currency 2 3 3 3 2 2 4" xfId="32264"/>
    <cellStyle name="Currency 2 3 3 3 2 3" xfId="7433"/>
    <cellStyle name="Currency 2 3 3 3 2 3 2" xfId="29373"/>
    <cellStyle name="Currency 2 3 3 3 2 4" xfId="13215"/>
    <cellStyle name="Currency 2 3 3 3 2 4 2" xfId="35155"/>
    <cellStyle name="Currency 2 3 3 3 2 5" xfId="18998"/>
    <cellStyle name="Currency 2 3 3 3 2 5 2" xfId="40937"/>
    <cellStyle name="Currency 2 3 3 3 2 6" xfId="24780"/>
    <cellStyle name="Currency 2 3 3 3 3" xfId="5730"/>
    <cellStyle name="Currency 2 3 3 3 3 2" xfId="14404"/>
    <cellStyle name="Currency 2 3 3 3 3 2 2" xfId="36344"/>
    <cellStyle name="Currency 2 3 3 3 3 3" xfId="20187"/>
    <cellStyle name="Currency 2 3 3 3 3 3 2" xfId="42126"/>
    <cellStyle name="Currency 2 3 3 3 3 4" xfId="27671"/>
    <cellStyle name="Currency 2 3 3 3 4" xfId="8622"/>
    <cellStyle name="Currency 2 3 3 3 4 2" xfId="30562"/>
    <cellStyle name="Currency 2 3 3 3 5" xfId="4541"/>
    <cellStyle name="Currency 2 3 3 3 5 2" xfId="26482"/>
    <cellStyle name="Currency 2 3 3 3 6" xfId="11513"/>
    <cellStyle name="Currency 2 3 3 3 6 2" xfId="33453"/>
    <cellStyle name="Currency 2 3 3 3 7" xfId="17296"/>
    <cellStyle name="Currency 2 3 3 3 7 2" xfId="39235"/>
    <cellStyle name="Currency 2 3 3 3 8" xfId="23078"/>
    <cellStyle name="Currency 2 3 3 4" xfId="2293"/>
    <cellStyle name="Currency 2 3 3 4 2" xfId="6888"/>
    <cellStyle name="Currency 2 3 3 4 2 2" xfId="15561"/>
    <cellStyle name="Currency 2 3 3 4 2 2 2" xfId="37501"/>
    <cellStyle name="Currency 2 3 3 4 2 3" xfId="21344"/>
    <cellStyle name="Currency 2 3 3 4 2 3 2" xfId="43283"/>
    <cellStyle name="Currency 2 3 3 4 2 4" xfId="28828"/>
    <cellStyle name="Currency 2 3 3 4 3" xfId="9779"/>
    <cellStyle name="Currency 2 3 3 4 3 2" xfId="31719"/>
    <cellStyle name="Currency 2 3 3 4 4" xfId="3996"/>
    <cellStyle name="Currency 2 3 3 4 4 2" xfId="25937"/>
    <cellStyle name="Currency 2 3 3 4 5" xfId="12670"/>
    <cellStyle name="Currency 2 3 3 4 5 2" xfId="34610"/>
    <cellStyle name="Currency 2 3 3 4 6" xfId="18453"/>
    <cellStyle name="Currency 2 3 3 4 6 2" xfId="40392"/>
    <cellStyle name="Currency 2 3 3 4 7" xfId="24235"/>
    <cellStyle name="Currency 2 3 3 5" xfId="1631"/>
    <cellStyle name="Currency 2 3 3 5 2" xfId="9117"/>
    <cellStyle name="Currency 2 3 3 5 2 2" xfId="14899"/>
    <cellStyle name="Currency 2 3 3 5 2 2 2" xfId="36839"/>
    <cellStyle name="Currency 2 3 3 5 2 3" xfId="20682"/>
    <cellStyle name="Currency 2 3 3 5 2 3 2" xfId="42621"/>
    <cellStyle name="Currency 2 3 3 5 2 4" xfId="31057"/>
    <cellStyle name="Currency 2 3 3 5 3" xfId="6226"/>
    <cellStyle name="Currency 2 3 3 5 3 2" xfId="28166"/>
    <cellStyle name="Currency 2 3 3 5 4" xfId="12008"/>
    <cellStyle name="Currency 2 3 3 5 4 2" xfId="33948"/>
    <cellStyle name="Currency 2 3 3 5 5" xfId="17791"/>
    <cellStyle name="Currency 2 3 3 5 5 2" xfId="39730"/>
    <cellStyle name="Currency 2 3 3 5 6" xfId="23573"/>
    <cellStyle name="Currency 2 3 3 6" xfId="5185"/>
    <cellStyle name="Currency 2 3 3 6 2" xfId="13859"/>
    <cellStyle name="Currency 2 3 3 6 2 2" xfId="35799"/>
    <cellStyle name="Currency 2 3 3 6 3" xfId="19642"/>
    <cellStyle name="Currency 2 3 3 6 3 2" xfId="41581"/>
    <cellStyle name="Currency 2 3 3 6 4" xfId="27126"/>
    <cellStyle name="Currency 2 3 3 7" xfId="8077"/>
    <cellStyle name="Currency 2 3 3 7 2" xfId="30017"/>
    <cellStyle name="Currency 2 3 3 8" xfId="3334"/>
    <cellStyle name="Currency 2 3 3 8 2" xfId="25275"/>
    <cellStyle name="Currency 2 3 3 9" xfId="10968"/>
    <cellStyle name="Currency 2 3 3 9 2" xfId="32908"/>
    <cellStyle name="Currency 2 3 4" xfId="558"/>
    <cellStyle name="Currency 2 3 4 10" xfId="16753"/>
    <cellStyle name="Currency 2 3 4 10 2" xfId="38692"/>
    <cellStyle name="Currency 2 3 4 11" xfId="22535"/>
    <cellStyle name="Currency 2 3 4 2" xfId="559"/>
    <cellStyle name="Currency 2 3 4 2 2" xfId="2296"/>
    <cellStyle name="Currency 2 3 4 2 2 2" xfId="9782"/>
    <cellStyle name="Currency 2 3 4 2 2 2 2" xfId="15564"/>
    <cellStyle name="Currency 2 3 4 2 2 2 2 2" xfId="37504"/>
    <cellStyle name="Currency 2 3 4 2 2 2 3" xfId="21347"/>
    <cellStyle name="Currency 2 3 4 2 2 2 3 2" xfId="43286"/>
    <cellStyle name="Currency 2 3 4 2 2 2 4" xfId="31722"/>
    <cellStyle name="Currency 2 3 4 2 2 3" xfId="6891"/>
    <cellStyle name="Currency 2 3 4 2 2 3 2" xfId="28831"/>
    <cellStyle name="Currency 2 3 4 2 2 4" xfId="12673"/>
    <cellStyle name="Currency 2 3 4 2 2 4 2" xfId="34613"/>
    <cellStyle name="Currency 2 3 4 2 2 5" xfId="18456"/>
    <cellStyle name="Currency 2 3 4 2 2 5 2" xfId="40395"/>
    <cellStyle name="Currency 2 3 4 2 2 6" xfId="24238"/>
    <cellStyle name="Currency 2 3 4 2 3" xfId="5188"/>
    <cellStyle name="Currency 2 3 4 2 3 2" xfId="13862"/>
    <cellStyle name="Currency 2 3 4 2 3 2 2" xfId="35802"/>
    <cellStyle name="Currency 2 3 4 2 3 3" xfId="19645"/>
    <cellStyle name="Currency 2 3 4 2 3 3 2" xfId="41584"/>
    <cellStyle name="Currency 2 3 4 2 3 4" xfId="27129"/>
    <cellStyle name="Currency 2 3 4 2 4" xfId="8080"/>
    <cellStyle name="Currency 2 3 4 2 4 2" xfId="30020"/>
    <cellStyle name="Currency 2 3 4 2 5" xfId="3999"/>
    <cellStyle name="Currency 2 3 4 2 5 2" xfId="25940"/>
    <cellStyle name="Currency 2 3 4 2 6" xfId="10971"/>
    <cellStyle name="Currency 2 3 4 2 6 2" xfId="32911"/>
    <cellStyle name="Currency 2 3 4 2 7" xfId="16754"/>
    <cellStyle name="Currency 2 3 4 2 7 2" xfId="38693"/>
    <cellStyle name="Currency 2 3 4 2 8" xfId="22536"/>
    <cellStyle name="Currency 2 3 4 3" xfId="1135"/>
    <cellStyle name="Currency 2 3 4 3 2" xfId="2839"/>
    <cellStyle name="Currency 2 3 4 3 2 2" xfId="10325"/>
    <cellStyle name="Currency 2 3 4 3 2 2 2" xfId="16107"/>
    <cellStyle name="Currency 2 3 4 3 2 2 2 2" xfId="38047"/>
    <cellStyle name="Currency 2 3 4 3 2 2 3" xfId="21890"/>
    <cellStyle name="Currency 2 3 4 3 2 2 3 2" xfId="43829"/>
    <cellStyle name="Currency 2 3 4 3 2 2 4" xfId="32265"/>
    <cellStyle name="Currency 2 3 4 3 2 3" xfId="7434"/>
    <cellStyle name="Currency 2 3 4 3 2 3 2" xfId="29374"/>
    <cellStyle name="Currency 2 3 4 3 2 4" xfId="13216"/>
    <cellStyle name="Currency 2 3 4 3 2 4 2" xfId="35156"/>
    <cellStyle name="Currency 2 3 4 3 2 5" xfId="18999"/>
    <cellStyle name="Currency 2 3 4 3 2 5 2" xfId="40938"/>
    <cellStyle name="Currency 2 3 4 3 2 6" xfId="24781"/>
    <cellStyle name="Currency 2 3 4 3 3" xfId="5731"/>
    <cellStyle name="Currency 2 3 4 3 3 2" xfId="14405"/>
    <cellStyle name="Currency 2 3 4 3 3 2 2" xfId="36345"/>
    <cellStyle name="Currency 2 3 4 3 3 3" xfId="20188"/>
    <cellStyle name="Currency 2 3 4 3 3 3 2" xfId="42127"/>
    <cellStyle name="Currency 2 3 4 3 3 4" xfId="27672"/>
    <cellStyle name="Currency 2 3 4 3 4" xfId="8623"/>
    <cellStyle name="Currency 2 3 4 3 4 2" xfId="30563"/>
    <cellStyle name="Currency 2 3 4 3 5" xfId="4542"/>
    <cellStyle name="Currency 2 3 4 3 5 2" xfId="26483"/>
    <cellStyle name="Currency 2 3 4 3 6" xfId="11514"/>
    <cellStyle name="Currency 2 3 4 3 6 2" xfId="33454"/>
    <cellStyle name="Currency 2 3 4 3 7" xfId="17297"/>
    <cellStyle name="Currency 2 3 4 3 7 2" xfId="39236"/>
    <cellStyle name="Currency 2 3 4 3 8" xfId="23079"/>
    <cellStyle name="Currency 2 3 4 4" xfId="2295"/>
    <cellStyle name="Currency 2 3 4 4 2" xfId="6890"/>
    <cellStyle name="Currency 2 3 4 4 2 2" xfId="15563"/>
    <cellStyle name="Currency 2 3 4 4 2 2 2" xfId="37503"/>
    <cellStyle name="Currency 2 3 4 4 2 3" xfId="21346"/>
    <cellStyle name="Currency 2 3 4 4 2 3 2" xfId="43285"/>
    <cellStyle name="Currency 2 3 4 4 2 4" xfId="28830"/>
    <cellStyle name="Currency 2 3 4 4 3" xfId="9781"/>
    <cellStyle name="Currency 2 3 4 4 3 2" xfId="31721"/>
    <cellStyle name="Currency 2 3 4 4 4" xfId="3998"/>
    <cellStyle name="Currency 2 3 4 4 4 2" xfId="25939"/>
    <cellStyle name="Currency 2 3 4 4 5" xfId="12672"/>
    <cellStyle name="Currency 2 3 4 4 5 2" xfId="34612"/>
    <cellStyle name="Currency 2 3 4 4 6" xfId="18455"/>
    <cellStyle name="Currency 2 3 4 4 6 2" xfId="40394"/>
    <cellStyle name="Currency 2 3 4 4 7" xfId="24237"/>
    <cellStyle name="Currency 2 3 4 5" xfId="1632"/>
    <cellStyle name="Currency 2 3 4 5 2" xfId="9118"/>
    <cellStyle name="Currency 2 3 4 5 2 2" xfId="14900"/>
    <cellStyle name="Currency 2 3 4 5 2 2 2" xfId="36840"/>
    <cellStyle name="Currency 2 3 4 5 2 3" xfId="20683"/>
    <cellStyle name="Currency 2 3 4 5 2 3 2" xfId="42622"/>
    <cellStyle name="Currency 2 3 4 5 2 4" xfId="31058"/>
    <cellStyle name="Currency 2 3 4 5 3" xfId="6227"/>
    <cellStyle name="Currency 2 3 4 5 3 2" xfId="28167"/>
    <cellStyle name="Currency 2 3 4 5 4" xfId="12009"/>
    <cellStyle name="Currency 2 3 4 5 4 2" xfId="33949"/>
    <cellStyle name="Currency 2 3 4 5 5" xfId="17792"/>
    <cellStyle name="Currency 2 3 4 5 5 2" xfId="39731"/>
    <cellStyle name="Currency 2 3 4 5 6" xfId="23574"/>
    <cellStyle name="Currency 2 3 4 6" xfId="5187"/>
    <cellStyle name="Currency 2 3 4 6 2" xfId="13861"/>
    <cellStyle name="Currency 2 3 4 6 2 2" xfId="35801"/>
    <cellStyle name="Currency 2 3 4 6 3" xfId="19644"/>
    <cellStyle name="Currency 2 3 4 6 3 2" xfId="41583"/>
    <cellStyle name="Currency 2 3 4 6 4" xfId="27128"/>
    <cellStyle name="Currency 2 3 4 7" xfId="8079"/>
    <cellStyle name="Currency 2 3 4 7 2" xfId="30019"/>
    <cellStyle name="Currency 2 3 4 8" xfId="3335"/>
    <cellStyle name="Currency 2 3 4 8 2" xfId="25276"/>
    <cellStyle name="Currency 2 3 4 9" xfId="10970"/>
    <cellStyle name="Currency 2 3 4 9 2" xfId="32910"/>
    <cellStyle name="Currency 2 3 5" xfId="560"/>
    <cellStyle name="Currency 2 3 5 2" xfId="2297"/>
    <cellStyle name="Currency 2 3 5 2 2" xfId="6892"/>
    <cellStyle name="Currency 2 3 5 2 2 2" xfId="15565"/>
    <cellStyle name="Currency 2 3 5 2 2 2 2" xfId="37505"/>
    <cellStyle name="Currency 2 3 5 2 2 3" xfId="21348"/>
    <cellStyle name="Currency 2 3 5 2 2 3 2" xfId="43287"/>
    <cellStyle name="Currency 2 3 5 2 2 4" xfId="28832"/>
    <cellStyle name="Currency 2 3 5 2 3" xfId="9783"/>
    <cellStyle name="Currency 2 3 5 2 3 2" xfId="31723"/>
    <cellStyle name="Currency 2 3 5 2 4" xfId="4000"/>
    <cellStyle name="Currency 2 3 5 2 4 2" xfId="25941"/>
    <cellStyle name="Currency 2 3 5 2 5" xfId="12674"/>
    <cellStyle name="Currency 2 3 5 2 5 2" xfId="34614"/>
    <cellStyle name="Currency 2 3 5 2 6" xfId="18457"/>
    <cellStyle name="Currency 2 3 5 2 6 2" xfId="40396"/>
    <cellStyle name="Currency 2 3 5 2 7" xfId="24239"/>
    <cellStyle name="Currency 2 3 5 3" xfId="1628"/>
    <cellStyle name="Currency 2 3 5 3 2" xfId="9114"/>
    <cellStyle name="Currency 2 3 5 3 2 2" xfId="14896"/>
    <cellStyle name="Currency 2 3 5 3 2 2 2" xfId="36836"/>
    <cellStyle name="Currency 2 3 5 3 2 3" xfId="20679"/>
    <cellStyle name="Currency 2 3 5 3 2 3 2" xfId="42618"/>
    <cellStyle name="Currency 2 3 5 3 2 4" xfId="31054"/>
    <cellStyle name="Currency 2 3 5 3 3" xfId="6223"/>
    <cellStyle name="Currency 2 3 5 3 3 2" xfId="28163"/>
    <cellStyle name="Currency 2 3 5 3 4" xfId="12005"/>
    <cellStyle name="Currency 2 3 5 3 4 2" xfId="33945"/>
    <cellStyle name="Currency 2 3 5 3 5" xfId="17788"/>
    <cellStyle name="Currency 2 3 5 3 5 2" xfId="39727"/>
    <cellStyle name="Currency 2 3 5 3 6" xfId="23570"/>
    <cellStyle name="Currency 2 3 5 4" xfId="5189"/>
    <cellStyle name="Currency 2 3 5 4 2" xfId="13863"/>
    <cellStyle name="Currency 2 3 5 4 2 2" xfId="35803"/>
    <cellStyle name="Currency 2 3 5 4 3" xfId="19646"/>
    <cellStyle name="Currency 2 3 5 4 3 2" xfId="41585"/>
    <cellStyle name="Currency 2 3 5 4 4" xfId="27130"/>
    <cellStyle name="Currency 2 3 5 5" xfId="8081"/>
    <cellStyle name="Currency 2 3 5 5 2" xfId="30021"/>
    <cellStyle name="Currency 2 3 5 6" xfId="3331"/>
    <cellStyle name="Currency 2 3 5 6 2" xfId="25272"/>
    <cellStyle name="Currency 2 3 5 7" xfId="10972"/>
    <cellStyle name="Currency 2 3 5 7 2" xfId="32912"/>
    <cellStyle name="Currency 2 3 5 8" xfId="16755"/>
    <cellStyle name="Currency 2 3 5 8 2" xfId="38694"/>
    <cellStyle name="Currency 2 3 5 9" xfId="22537"/>
    <cellStyle name="Currency 2 3 6" xfId="877"/>
    <cellStyle name="Currency 2 3 6 2" xfId="2583"/>
    <cellStyle name="Currency 2 3 6 2 2" xfId="10069"/>
    <cellStyle name="Currency 2 3 6 2 2 2" xfId="15851"/>
    <cellStyle name="Currency 2 3 6 2 2 2 2" xfId="37791"/>
    <cellStyle name="Currency 2 3 6 2 2 3" xfId="21634"/>
    <cellStyle name="Currency 2 3 6 2 2 3 2" xfId="43573"/>
    <cellStyle name="Currency 2 3 6 2 2 4" xfId="32009"/>
    <cellStyle name="Currency 2 3 6 2 3" xfId="7178"/>
    <cellStyle name="Currency 2 3 6 2 3 2" xfId="29118"/>
    <cellStyle name="Currency 2 3 6 2 4" xfId="12960"/>
    <cellStyle name="Currency 2 3 6 2 4 2" xfId="34900"/>
    <cellStyle name="Currency 2 3 6 2 5" xfId="18743"/>
    <cellStyle name="Currency 2 3 6 2 5 2" xfId="40682"/>
    <cellStyle name="Currency 2 3 6 2 6" xfId="24525"/>
    <cellStyle name="Currency 2 3 6 3" xfId="5475"/>
    <cellStyle name="Currency 2 3 6 3 2" xfId="14149"/>
    <cellStyle name="Currency 2 3 6 3 2 2" xfId="36089"/>
    <cellStyle name="Currency 2 3 6 3 3" xfId="19932"/>
    <cellStyle name="Currency 2 3 6 3 3 2" xfId="41871"/>
    <cellStyle name="Currency 2 3 6 3 4" xfId="27416"/>
    <cellStyle name="Currency 2 3 6 4" xfId="8367"/>
    <cellStyle name="Currency 2 3 6 4 2" xfId="30307"/>
    <cellStyle name="Currency 2 3 6 5" xfId="4286"/>
    <cellStyle name="Currency 2 3 6 5 2" xfId="26227"/>
    <cellStyle name="Currency 2 3 6 6" xfId="11258"/>
    <cellStyle name="Currency 2 3 6 6 2" xfId="33198"/>
    <cellStyle name="Currency 2 3 6 7" xfId="17041"/>
    <cellStyle name="Currency 2 3 6 7 2" xfId="38980"/>
    <cellStyle name="Currency 2 3 6 8" xfId="22823"/>
    <cellStyle name="Currency 2 3 7" xfId="2288"/>
    <cellStyle name="Currency 2 3 7 2" xfId="6883"/>
    <cellStyle name="Currency 2 3 7 2 2" xfId="15556"/>
    <cellStyle name="Currency 2 3 7 2 2 2" xfId="37496"/>
    <cellStyle name="Currency 2 3 7 2 3" xfId="21339"/>
    <cellStyle name="Currency 2 3 7 2 3 2" xfId="43278"/>
    <cellStyle name="Currency 2 3 7 2 4" xfId="28823"/>
    <cellStyle name="Currency 2 3 7 3" xfId="9774"/>
    <cellStyle name="Currency 2 3 7 3 2" xfId="31714"/>
    <cellStyle name="Currency 2 3 7 4" xfId="3991"/>
    <cellStyle name="Currency 2 3 7 4 2" xfId="25932"/>
    <cellStyle name="Currency 2 3 7 5" xfId="12665"/>
    <cellStyle name="Currency 2 3 7 5 2" xfId="34605"/>
    <cellStyle name="Currency 2 3 7 6" xfId="18448"/>
    <cellStyle name="Currency 2 3 7 6 2" xfId="40387"/>
    <cellStyle name="Currency 2 3 7 7" xfId="24230"/>
    <cellStyle name="Currency 2 3 8" xfId="1334"/>
    <cellStyle name="Currency 2 3 8 2" xfId="8820"/>
    <cellStyle name="Currency 2 3 8 2 2" xfId="14602"/>
    <cellStyle name="Currency 2 3 8 2 2 2" xfId="36542"/>
    <cellStyle name="Currency 2 3 8 2 3" xfId="20385"/>
    <cellStyle name="Currency 2 3 8 2 3 2" xfId="42324"/>
    <cellStyle name="Currency 2 3 8 2 4" xfId="30760"/>
    <cellStyle name="Currency 2 3 8 3" xfId="5929"/>
    <cellStyle name="Currency 2 3 8 3 2" xfId="27869"/>
    <cellStyle name="Currency 2 3 8 4" xfId="11711"/>
    <cellStyle name="Currency 2 3 8 4 2" xfId="33651"/>
    <cellStyle name="Currency 2 3 8 5" xfId="17494"/>
    <cellStyle name="Currency 2 3 8 5 2" xfId="39433"/>
    <cellStyle name="Currency 2 3 8 6" xfId="23276"/>
    <cellStyle name="Currency 2 3 9" xfId="5180"/>
    <cellStyle name="Currency 2 3 9 2" xfId="13854"/>
    <cellStyle name="Currency 2 3 9 2 2" xfId="35794"/>
    <cellStyle name="Currency 2 3 9 3" xfId="19637"/>
    <cellStyle name="Currency 2 3 9 3 2" xfId="41576"/>
    <cellStyle name="Currency 2 3 9 4" xfId="27121"/>
    <cellStyle name="Currency 2 4" xfId="561"/>
    <cellStyle name="Currency 2 4 10" xfId="10973"/>
    <cellStyle name="Currency 2 4 10 2" xfId="32913"/>
    <cellStyle name="Currency 2 4 11" xfId="16756"/>
    <cellStyle name="Currency 2 4 11 2" xfId="38695"/>
    <cellStyle name="Currency 2 4 12" xfId="22538"/>
    <cellStyle name="Currency 2 4 2" xfId="562"/>
    <cellStyle name="Currency 2 4 2 10" xfId="16757"/>
    <cellStyle name="Currency 2 4 2 10 2" xfId="38696"/>
    <cellStyle name="Currency 2 4 2 11" xfId="22539"/>
    <cellStyle name="Currency 2 4 2 2" xfId="563"/>
    <cellStyle name="Currency 2 4 2 2 2" xfId="2300"/>
    <cellStyle name="Currency 2 4 2 2 2 2" xfId="9786"/>
    <cellStyle name="Currency 2 4 2 2 2 2 2" xfId="15568"/>
    <cellStyle name="Currency 2 4 2 2 2 2 2 2" xfId="37508"/>
    <cellStyle name="Currency 2 4 2 2 2 2 3" xfId="21351"/>
    <cellStyle name="Currency 2 4 2 2 2 2 3 2" xfId="43290"/>
    <cellStyle name="Currency 2 4 2 2 2 2 4" xfId="31726"/>
    <cellStyle name="Currency 2 4 2 2 2 3" xfId="6895"/>
    <cellStyle name="Currency 2 4 2 2 2 3 2" xfId="28835"/>
    <cellStyle name="Currency 2 4 2 2 2 4" xfId="12677"/>
    <cellStyle name="Currency 2 4 2 2 2 4 2" xfId="34617"/>
    <cellStyle name="Currency 2 4 2 2 2 5" xfId="18460"/>
    <cellStyle name="Currency 2 4 2 2 2 5 2" xfId="40399"/>
    <cellStyle name="Currency 2 4 2 2 2 6" xfId="24242"/>
    <cellStyle name="Currency 2 4 2 2 3" xfId="5192"/>
    <cellStyle name="Currency 2 4 2 2 3 2" xfId="13866"/>
    <cellStyle name="Currency 2 4 2 2 3 2 2" xfId="35806"/>
    <cellStyle name="Currency 2 4 2 2 3 3" xfId="19649"/>
    <cellStyle name="Currency 2 4 2 2 3 3 2" xfId="41588"/>
    <cellStyle name="Currency 2 4 2 2 3 4" xfId="27133"/>
    <cellStyle name="Currency 2 4 2 2 4" xfId="8084"/>
    <cellStyle name="Currency 2 4 2 2 4 2" xfId="30024"/>
    <cellStyle name="Currency 2 4 2 2 5" xfId="4003"/>
    <cellStyle name="Currency 2 4 2 2 5 2" xfId="25944"/>
    <cellStyle name="Currency 2 4 2 2 6" xfId="10975"/>
    <cellStyle name="Currency 2 4 2 2 6 2" xfId="32915"/>
    <cellStyle name="Currency 2 4 2 2 7" xfId="16758"/>
    <cellStyle name="Currency 2 4 2 2 7 2" xfId="38697"/>
    <cellStyle name="Currency 2 4 2 2 8" xfId="22540"/>
    <cellStyle name="Currency 2 4 2 3" xfId="1137"/>
    <cellStyle name="Currency 2 4 2 3 2" xfId="2841"/>
    <cellStyle name="Currency 2 4 2 3 2 2" xfId="10327"/>
    <cellStyle name="Currency 2 4 2 3 2 2 2" xfId="16109"/>
    <cellStyle name="Currency 2 4 2 3 2 2 2 2" xfId="38049"/>
    <cellStyle name="Currency 2 4 2 3 2 2 3" xfId="21892"/>
    <cellStyle name="Currency 2 4 2 3 2 2 3 2" xfId="43831"/>
    <cellStyle name="Currency 2 4 2 3 2 2 4" xfId="32267"/>
    <cellStyle name="Currency 2 4 2 3 2 3" xfId="7436"/>
    <cellStyle name="Currency 2 4 2 3 2 3 2" xfId="29376"/>
    <cellStyle name="Currency 2 4 2 3 2 4" xfId="13218"/>
    <cellStyle name="Currency 2 4 2 3 2 4 2" xfId="35158"/>
    <cellStyle name="Currency 2 4 2 3 2 5" xfId="19001"/>
    <cellStyle name="Currency 2 4 2 3 2 5 2" xfId="40940"/>
    <cellStyle name="Currency 2 4 2 3 2 6" xfId="24783"/>
    <cellStyle name="Currency 2 4 2 3 3" xfId="5733"/>
    <cellStyle name="Currency 2 4 2 3 3 2" xfId="14407"/>
    <cellStyle name="Currency 2 4 2 3 3 2 2" xfId="36347"/>
    <cellStyle name="Currency 2 4 2 3 3 3" xfId="20190"/>
    <cellStyle name="Currency 2 4 2 3 3 3 2" xfId="42129"/>
    <cellStyle name="Currency 2 4 2 3 3 4" xfId="27674"/>
    <cellStyle name="Currency 2 4 2 3 4" xfId="8625"/>
    <cellStyle name="Currency 2 4 2 3 4 2" xfId="30565"/>
    <cellStyle name="Currency 2 4 2 3 5" xfId="4544"/>
    <cellStyle name="Currency 2 4 2 3 5 2" xfId="26485"/>
    <cellStyle name="Currency 2 4 2 3 6" xfId="11516"/>
    <cellStyle name="Currency 2 4 2 3 6 2" xfId="33456"/>
    <cellStyle name="Currency 2 4 2 3 7" xfId="17299"/>
    <cellStyle name="Currency 2 4 2 3 7 2" xfId="39238"/>
    <cellStyle name="Currency 2 4 2 3 8" xfId="23081"/>
    <cellStyle name="Currency 2 4 2 4" xfId="2299"/>
    <cellStyle name="Currency 2 4 2 4 2" xfId="6894"/>
    <cellStyle name="Currency 2 4 2 4 2 2" xfId="15567"/>
    <cellStyle name="Currency 2 4 2 4 2 2 2" xfId="37507"/>
    <cellStyle name="Currency 2 4 2 4 2 3" xfId="21350"/>
    <cellStyle name="Currency 2 4 2 4 2 3 2" xfId="43289"/>
    <cellStyle name="Currency 2 4 2 4 2 4" xfId="28834"/>
    <cellStyle name="Currency 2 4 2 4 3" xfId="9785"/>
    <cellStyle name="Currency 2 4 2 4 3 2" xfId="31725"/>
    <cellStyle name="Currency 2 4 2 4 4" xfId="4002"/>
    <cellStyle name="Currency 2 4 2 4 4 2" xfId="25943"/>
    <cellStyle name="Currency 2 4 2 4 5" xfId="12676"/>
    <cellStyle name="Currency 2 4 2 4 5 2" xfId="34616"/>
    <cellStyle name="Currency 2 4 2 4 6" xfId="18459"/>
    <cellStyle name="Currency 2 4 2 4 6 2" xfId="40398"/>
    <cellStyle name="Currency 2 4 2 4 7" xfId="24241"/>
    <cellStyle name="Currency 2 4 2 5" xfId="1634"/>
    <cellStyle name="Currency 2 4 2 5 2" xfId="9120"/>
    <cellStyle name="Currency 2 4 2 5 2 2" xfId="14902"/>
    <cellStyle name="Currency 2 4 2 5 2 2 2" xfId="36842"/>
    <cellStyle name="Currency 2 4 2 5 2 3" xfId="20685"/>
    <cellStyle name="Currency 2 4 2 5 2 3 2" xfId="42624"/>
    <cellStyle name="Currency 2 4 2 5 2 4" xfId="31060"/>
    <cellStyle name="Currency 2 4 2 5 3" xfId="6229"/>
    <cellStyle name="Currency 2 4 2 5 3 2" xfId="28169"/>
    <cellStyle name="Currency 2 4 2 5 4" xfId="12011"/>
    <cellStyle name="Currency 2 4 2 5 4 2" xfId="33951"/>
    <cellStyle name="Currency 2 4 2 5 5" xfId="17794"/>
    <cellStyle name="Currency 2 4 2 5 5 2" xfId="39733"/>
    <cellStyle name="Currency 2 4 2 5 6" xfId="23576"/>
    <cellStyle name="Currency 2 4 2 6" xfId="5191"/>
    <cellStyle name="Currency 2 4 2 6 2" xfId="13865"/>
    <cellStyle name="Currency 2 4 2 6 2 2" xfId="35805"/>
    <cellStyle name="Currency 2 4 2 6 3" xfId="19648"/>
    <cellStyle name="Currency 2 4 2 6 3 2" xfId="41587"/>
    <cellStyle name="Currency 2 4 2 6 4" xfId="27132"/>
    <cellStyle name="Currency 2 4 2 7" xfId="8083"/>
    <cellStyle name="Currency 2 4 2 7 2" xfId="30023"/>
    <cellStyle name="Currency 2 4 2 8" xfId="3337"/>
    <cellStyle name="Currency 2 4 2 8 2" xfId="25278"/>
    <cellStyle name="Currency 2 4 2 9" xfId="10974"/>
    <cellStyle name="Currency 2 4 2 9 2" xfId="32914"/>
    <cellStyle name="Currency 2 4 3" xfId="564"/>
    <cellStyle name="Currency 2 4 3 2" xfId="2301"/>
    <cellStyle name="Currency 2 4 3 2 2" xfId="9787"/>
    <cellStyle name="Currency 2 4 3 2 2 2" xfId="15569"/>
    <cellStyle name="Currency 2 4 3 2 2 2 2" xfId="37509"/>
    <cellStyle name="Currency 2 4 3 2 2 3" xfId="21352"/>
    <cellStyle name="Currency 2 4 3 2 2 3 2" xfId="43291"/>
    <cellStyle name="Currency 2 4 3 2 2 4" xfId="31727"/>
    <cellStyle name="Currency 2 4 3 2 3" xfId="6896"/>
    <cellStyle name="Currency 2 4 3 2 3 2" xfId="28836"/>
    <cellStyle name="Currency 2 4 3 2 4" xfId="12678"/>
    <cellStyle name="Currency 2 4 3 2 4 2" xfId="34618"/>
    <cellStyle name="Currency 2 4 3 2 5" xfId="18461"/>
    <cellStyle name="Currency 2 4 3 2 5 2" xfId="40400"/>
    <cellStyle name="Currency 2 4 3 2 6" xfId="24243"/>
    <cellStyle name="Currency 2 4 3 3" xfId="5193"/>
    <cellStyle name="Currency 2 4 3 3 2" xfId="13867"/>
    <cellStyle name="Currency 2 4 3 3 2 2" xfId="35807"/>
    <cellStyle name="Currency 2 4 3 3 3" xfId="19650"/>
    <cellStyle name="Currency 2 4 3 3 3 2" xfId="41589"/>
    <cellStyle name="Currency 2 4 3 3 4" xfId="27134"/>
    <cellStyle name="Currency 2 4 3 4" xfId="8085"/>
    <cellStyle name="Currency 2 4 3 4 2" xfId="30025"/>
    <cellStyle name="Currency 2 4 3 5" xfId="4004"/>
    <cellStyle name="Currency 2 4 3 5 2" xfId="25945"/>
    <cellStyle name="Currency 2 4 3 6" xfId="10976"/>
    <cellStyle name="Currency 2 4 3 6 2" xfId="32916"/>
    <cellStyle name="Currency 2 4 3 7" xfId="16759"/>
    <cellStyle name="Currency 2 4 3 7 2" xfId="38698"/>
    <cellStyle name="Currency 2 4 3 8" xfId="22541"/>
    <cellStyle name="Currency 2 4 4" xfId="1136"/>
    <cellStyle name="Currency 2 4 4 2" xfId="2840"/>
    <cellStyle name="Currency 2 4 4 2 2" xfId="10326"/>
    <cellStyle name="Currency 2 4 4 2 2 2" xfId="16108"/>
    <cellStyle name="Currency 2 4 4 2 2 2 2" xfId="38048"/>
    <cellStyle name="Currency 2 4 4 2 2 3" xfId="21891"/>
    <cellStyle name="Currency 2 4 4 2 2 3 2" xfId="43830"/>
    <cellStyle name="Currency 2 4 4 2 2 4" xfId="32266"/>
    <cellStyle name="Currency 2 4 4 2 3" xfId="7435"/>
    <cellStyle name="Currency 2 4 4 2 3 2" xfId="29375"/>
    <cellStyle name="Currency 2 4 4 2 4" xfId="13217"/>
    <cellStyle name="Currency 2 4 4 2 4 2" xfId="35157"/>
    <cellStyle name="Currency 2 4 4 2 5" xfId="19000"/>
    <cellStyle name="Currency 2 4 4 2 5 2" xfId="40939"/>
    <cellStyle name="Currency 2 4 4 2 6" xfId="24782"/>
    <cellStyle name="Currency 2 4 4 3" xfId="5732"/>
    <cellStyle name="Currency 2 4 4 3 2" xfId="14406"/>
    <cellStyle name="Currency 2 4 4 3 2 2" xfId="36346"/>
    <cellStyle name="Currency 2 4 4 3 3" xfId="20189"/>
    <cellStyle name="Currency 2 4 4 3 3 2" xfId="42128"/>
    <cellStyle name="Currency 2 4 4 3 4" xfId="27673"/>
    <cellStyle name="Currency 2 4 4 4" xfId="8624"/>
    <cellStyle name="Currency 2 4 4 4 2" xfId="30564"/>
    <cellStyle name="Currency 2 4 4 5" xfId="4543"/>
    <cellStyle name="Currency 2 4 4 5 2" xfId="26484"/>
    <cellStyle name="Currency 2 4 4 6" xfId="11515"/>
    <cellStyle name="Currency 2 4 4 6 2" xfId="33455"/>
    <cellStyle name="Currency 2 4 4 7" xfId="17298"/>
    <cellStyle name="Currency 2 4 4 7 2" xfId="39237"/>
    <cellStyle name="Currency 2 4 4 8" xfId="23080"/>
    <cellStyle name="Currency 2 4 5" xfId="2298"/>
    <cellStyle name="Currency 2 4 5 2" xfId="6893"/>
    <cellStyle name="Currency 2 4 5 2 2" xfId="15566"/>
    <cellStyle name="Currency 2 4 5 2 2 2" xfId="37506"/>
    <cellStyle name="Currency 2 4 5 2 3" xfId="21349"/>
    <cellStyle name="Currency 2 4 5 2 3 2" xfId="43288"/>
    <cellStyle name="Currency 2 4 5 2 4" xfId="28833"/>
    <cellStyle name="Currency 2 4 5 3" xfId="9784"/>
    <cellStyle name="Currency 2 4 5 3 2" xfId="31724"/>
    <cellStyle name="Currency 2 4 5 4" xfId="4001"/>
    <cellStyle name="Currency 2 4 5 4 2" xfId="25942"/>
    <cellStyle name="Currency 2 4 5 5" xfId="12675"/>
    <cellStyle name="Currency 2 4 5 5 2" xfId="34615"/>
    <cellStyle name="Currency 2 4 5 6" xfId="18458"/>
    <cellStyle name="Currency 2 4 5 6 2" xfId="40397"/>
    <cellStyle name="Currency 2 4 5 7" xfId="24240"/>
    <cellStyle name="Currency 2 4 6" xfId="1633"/>
    <cellStyle name="Currency 2 4 6 2" xfId="9119"/>
    <cellStyle name="Currency 2 4 6 2 2" xfId="14901"/>
    <cellStyle name="Currency 2 4 6 2 2 2" xfId="36841"/>
    <cellStyle name="Currency 2 4 6 2 3" xfId="20684"/>
    <cellStyle name="Currency 2 4 6 2 3 2" xfId="42623"/>
    <cellStyle name="Currency 2 4 6 2 4" xfId="31059"/>
    <cellStyle name="Currency 2 4 6 3" xfId="6228"/>
    <cellStyle name="Currency 2 4 6 3 2" xfId="28168"/>
    <cellStyle name="Currency 2 4 6 4" xfId="12010"/>
    <cellStyle name="Currency 2 4 6 4 2" xfId="33950"/>
    <cellStyle name="Currency 2 4 6 5" xfId="17793"/>
    <cellStyle name="Currency 2 4 6 5 2" xfId="39732"/>
    <cellStyle name="Currency 2 4 6 6" xfId="23575"/>
    <cellStyle name="Currency 2 4 7" xfId="5190"/>
    <cellStyle name="Currency 2 4 7 2" xfId="13864"/>
    <cellStyle name="Currency 2 4 7 2 2" xfId="35804"/>
    <cellStyle name="Currency 2 4 7 3" xfId="19647"/>
    <cellStyle name="Currency 2 4 7 3 2" xfId="41586"/>
    <cellStyle name="Currency 2 4 7 4" xfId="27131"/>
    <cellStyle name="Currency 2 4 8" xfId="8082"/>
    <cellStyle name="Currency 2 4 8 2" xfId="30022"/>
    <cellStyle name="Currency 2 4 9" xfId="3336"/>
    <cellStyle name="Currency 2 4 9 2" xfId="25277"/>
    <cellStyle name="Currency 2 5" xfId="565"/>
    <cellStyle name="Currency 2 5 10" xfId="16760"/>
    <cellStyle name="Currency 2 5 10 2" xfId="38699"/>
    <cellStyle name="Currency 2 5 11" xfId="22542"/>
    <cellStyle name="Currency 2 5 2" xfId="566"/>
    <cellStyle name="Currency 2 5 2 2" xfId="2303"/>
    <cellStyle name="Currency 2 5 2 2 2" xfId="9789"/>
    <cellStyle name="Currency 2 5 2 2 2 2" xfId="15571"/>
    <cellStyle name="Currency 2 5 2 2 2 2 2" xfId="37511"/>
    <cellStyle name="Currency 2 5 2 2 2 3" xfId="21354"/>
    <cellStyle name="Currency 2 5 2 2 2 3 2" xfId="43293"/>
    <cellStyle name="Currency 2 5 2 2 2 4" xfId="31729"/>
    <cellStyle name="Currency 2 5 2 2 3" xfId="6898"/>
    <cellStyle name="Currency 2 5 2 2 3 2" xfId="28838"/>
    <cellStyle name="Currency 2 5 2 2 4" xfId="12680"/>
    <cellStyle name="Currency 2 5 2 2 4 2" xfId="34620"/>
    <cellStyle name="Currency 2 5 2 2 5" xfId="18463"/>
    <cellStyle name="Currency 2 5 2 2 5 2" xfId="40402"/>
    <cellStyle name="Currency 2 5 2 2 6" xfId="24245"/>
    <cellStyle name="Currency 2 5 2 3" xfId="5195"/>
    <cellStyle name="Currency 2 5 2 3 2" xfId="13869"/>
    <cellStyle name="Currency 2 5 2 3 2 2" xfId="35809"/>
    <cellStyle name="Currency 2 5 2 3 3" xfId="19652"/>
    <cellStyle name="Currency 2 5 2 3 3 2" xfId="41591"/>
    <cellStyle name="Currency 2 5 2 3 4" xfId="27136"/>
    <cellStyle name="Currency 2 5 2 4" xfId="8087"/>
    <cellStyle name="Currency 2 5 2 4 2" xfId="30027"/>
    <cellStyle name="Currency 2 5 2 5" xfId="4006"/>
    <cellStyle name="Currency 2 5 2 5 2" xfId="25947"/>
    <cellStyle name="Currency 2 5 2 6" xfId="10978"/>
    <cellStyle name="Currency 2 5 2 6 2" xfId="32918"/>
    <cellStyle name="Currency 2 5 2 7" xfId="16761"/>
    <cellStyle name="Currency 2 5 2 7 2" xfId="38700"/>
    <cellStyle name="Currency 2 5 2 8" xfId="22543"/>
    <cellStyle name="Currency 2 5 3" xfId="1138"/>
    <cellStyle name="Currency 2 5 3 2" xfId="2842"/>
    <cellStyle name="Currency 2 5 3 2 2" xfId="10328"/>
    <cellStyle name="Currency 2 5 3 2 2 2" xfId="16110"/>
    <cellStyle name="Currency 2 5 3 2 2 2 2" xfId="38050"/>
    <cellStyle name="Currency 2 5 3 2 2 3" xfId="21893"/>
    <cellStyle name="Currency 2 5 3 2 2 3 2" xfId="43832"/>
    <cellStyle name="Currency 2 5 3 2 2 4" xfId="32268"/>
    <cellStyle name="Currency 2 5 3 2 3" xfId="7437"/>
    <cellStyle name="Currency 2 5 3 2 3 2" xfId="29377"/>
    <cellStyle name="Currency 2 5 3 2 4" xfId="13219"/>
    <cellStyle name="Currency 2 5 3 2 4 2" xfId="35159"/>
    <cellStyle name="Currency 2 5 3 2 5" xfId="19002"/>
    <cellStyle name="Currency 2 5 3 2 5 2" xfId="40941"/>
    <cellStyle name="Currency 2 5 3 2 6" xfId="24784"/>
    <cellStyle name="Currency 2 5 3 3" xfId="5734"/>
    <cellStyle name="Currency 2 5 3 3 2" xfId="14408"/>
    <cellStyle name="Currency 2 5 3 3 2 2" xfId="36348"/>
    <cellStyle name="Currency 2 5 3 3 3" xfId="20191"/>
    <cellStyle name="Currency 2 5 3 3 3 2" xfId="42130"/>
    <cellStyle name="Currency 2 5 3 3 4" xfId="27675"/>
    <cellStyle name="Currency 2 5 3 4" xfId="8626"/>
    <cellStyle name="Currency 2 5 3 4 2" xfId="30566"/>
    <cellStyle name="Currency 2 5 3 5" xfId="4545"/>
    <cellStyle name="Currency 2 5 3 5 2" xfId="26486"/>
    <cellStyle name="Currency 2 5 3 6" xfId="11517"/>
    <cellStyle name="Currency 2 5 3 6 2" xfId="33457"/>
    <cellStyle name="Currency 2 5 3 7" xfId="17300"/>
    <cellStyle name="Currency 2 5 3 7 2" xfId="39239"/>
    <cellStyle name="Currency 2 5 3 8" xfId="23082"/>
    <cellStyle name="Currency 2 5 4" xfId="2302"/>
    <cellStyle name="Currency 2 5 4 2" xfId="6897"/>
    <cellStyle name="Currency 2 5 4 2 2" xfId="15570"/>
    <cellStyle name="Currency 2 5 4 2 2 2" xfId="37510"/>
    <cellStyle name="Currency 2 5 4 2 3" xfId="21353"/>
    <cellStyle name="Currency 2 5 4 2 3 2" xfId="43292"/>
    <cellStyle name="Currency 2 5 4 2 4" xfId="28837"/>
    <cellStyle name="Currency 2 5 4 3" xfId="9788"/>
    <cellStyle name="Currency 2 5 4 3 2" xfId="31728"/>
    <cellStyle name="Currency 2 5 4 4" xfId="4005"/>
    <cellStyle name="Currency 2 5 4 4 2" xfId="25946"/>
    <cellStyle name="Currency 2 5 4 5" xfId="12679"/>
    <cellStyle name="Currency 2 5 4 5 2" xfId="34619"/>
    <cellStyle name="Currency 2 5 4 6" xfId="18462"/>
    <cellStyle name="Currency 2 5 4 6 2" xfId="40401"/>
    <cellStyle name="Currency 2 5 4 7" xfId="24244"/>
    <cellStyle name="Currency 2 5 5" xfId="1635"/>
    <cellStyle name="Currency 2 5 5 2" xfId="9121"/>
    <cellStyle name="Currency 2 5 5 2 2" xfId="14903"/>
    <cellStyle name="Currency 2 5 5 2 2 2" xfId="36843"/>
    <cellStyle name="Currency 2 5 5 2 3" xfId="20686"/>
    <cellStyle name="Currency 2 5 5 2 3 2" xfId="42625"/>
    <cellStyle name="Currency 2 5 5 2 4" xfId="31061"/>
    <cellStyle name="Currency 2 5 5 3" xfId="6230"/>
    <cellStyle name="Currency 2 5 5 3 2" xfId="28170"/>
    <cellStyle name="Currency 2 5 5 4" xfId="12012"/>
    <cellStyle name="Currency 2 5 5 4 2" xfId="33952"/>
    <cellStyle name="Currency 2 5 5 5" xfId="17795"/>
    <cellStyle name="Currency 2 5 5 5 2" xfId="39734"/>
    <cellStyle name="Currency 2 5 5 6" xfId="23577"/>
    <cellStyle name="Currency 2 5 6" xfId="5194"/>
    <cellStyle name="Currency 2 5 6 2" xfId="13868"/>
    <cellStyle name="Currency 2 5 6 2 2" xfId="35808"/>
    <cellStyle name="Currency 2 5 6 3" xfId="19651"/>
    <cellStyle name="Currency 2 5 6 3 2" xfId="41590"/>
    <cellStyle name="Currency 2 5 6 4" xfId="27135"/>
    <cellStyle name="Currency 2 5 7" xfId="8086"/>
    <cellStyle name="Currency 2 5 7 2" xfId="30026"/>
    <cellStyle name="Currency 2 5 8" xfId="3338"/>
    <cellStyle name="Currency 2 5 8 2" xfId="25279"/>
    <cellStyle name="Currency 2 5 9" xfId="10977"/>
    <cellStyle name="Currency 2 5 9 2" xfId="32917"/>
    <cellStyle name="Currency 2 6" xfId="567"/>
    <cellStyle name="Currency 2 6 10" xfId="16762"/>
    <cellStyle name="Currency 2 6 10 2" xfId="38701"/>
    <cellStyle name="Currency 2 6 11" xfId="22544"/>
    <cellStyle name="Currency 2 6 2" xfId="568"/>
    <cellStyle name="Currency 2 6 2 2" xfId="2305"/>
    <cellStyle name="Currency 2 6 2 2 2" xfId="9791"/>
    <cellStyle name="Currency 2 6 2 2 2 2" xfId="15573"/>
    <cellStyle name="Currency 2 6 2 2 2 2 2" xfId="37513"/>
    <cellStyle name="Currency 2 6 2 2 2 3" xfId="21356"/>
    <cellStyle name="Currency 2 6 2 2 2 3 2" xfId="43295"/>
    <cellStyle name="Currency 2 6 2 2 2 4" xfId="31731"/>
    <cellStyle name="Currency 2 6 2 2 3" xfId="6900"/>
    <cellStyle name="Currency 2 6 2 2 3 2" xfId="28840"/>
    <cellStyle name="Currency 2 6 2 2 4" xfId="12682"/>
    <cellStyle name="Currency 2 6 2 2 4 2" xfId="34622"/>
    <cellStyle name="Currency 2 6 2 2 5" xfId="18465"/>
    <cellStyle name="Currency 2 6 2 2 5 2" xfId="40404"/>
    <cellStyle name="Currency 2 6 2 2 6" xfId="24247"/>
    <cellStyle name="Currency 2 6 2 3" xfId="5197"/>
    <cellStyle name="Currency 2 6 2 3 2" xfId="13871"/>
    <cellStyle name="Currency 2 6 2 3 2 2" xfId="35811"/>
    <cellStyle name="Currency 2 6 2 3 3" xfId="19654"/>
    <cellStyle name="Currency 2 6 2 3 3 2" xfId="41593"/>
    <cellStyle name="Currency 2 6 2 3 4" xfId="27138"/>
    <cellStyle name="Currency 2 6 2 4" xfId="8089"/>
    <cellStyle name="Currency 2 6 2 4 2" xfId="30029"/>
    <cellStyle name="Currency 2 6 2 5" xfId="4008"/>
    <cellStyle name="Currency 2 6 2 5 2" xfId="25949"/>
    <cellStyle name="Currency 2 6 2 6" xfId="10980"/>
    <cellStyle name="Currency 2 6 2 6 2" xfId="32920"/>
    <cellStyle name="Currency 2 6 2 7" xfId="16763"/>
    <cellStyle name="Currency 2 6 2 7 2" xfId="38702"/>
    <cellStyle name="Currency 2 6 2 8" xfId="22545"/>
    <cellStyle name="Currency 2 6 3" xfId="1139"/>
    <cellStyle name="Currency 2 6 3 2" xfId="2843"/>
    <cellStyle name="Currency 2 6 3 2 2" xfId="10329"/>
    <cellStyle name="Currency 2 6 3 2 2 2" xfId="16111"/>
    <cellStyle name="Currency 2 6 3 2 2 2 2" xfId="38051"/>
    <cellStyle name="Currency 2 6 3 2 2 3" xfId="21894"/>
    <cellStyle name="Currency 2 6 3 2 2 3 2" xfId="43833"/>
    <cellStyle name="Currency 2 6 3 2 2 4" xfId="32269"/>
    <cellStyle name="Currency 2 6 3 2 3" xfId="7438"/>
    <cellStyle name="Currency 2 6 3 2 3 2" xfId="29378"/>
    <cellStyle name="Currency 2 6 3 2 4" xfId="13220"/>
    <cellStyle name="Currency 2 6 3 2 4 2" xfId="35160"/>
    <cellStyle name="Currency 2 6 3 2 5" xfId="19003"/>
    <cellStyle name="Currency 2 6 3 2 5 2" xfId="40942"/>
    <cellStyle name="Currency 2 6 3 2 6" xfId="24785"/>
    <cellStyle name="Currency 2 6 3 3" xfId="5735"/>
    <cellStyle name="Currency 2 6 3 3 2" xfId="14409"/>
    <cellStyle name="Currency 2 6 3 3 2 2" xfId="36349"/>
    <cellStyle name="Currency 2 6 3 3 3" xfId="20192"/>
    <cellStyle name="Currency 2 6 3 3 3 2" xfId="42131"/>
    <cellStyle name="Currency 2 6 3 3 4" xfId="27676"/>
    <cellStyle name="Currency 2 6 3 4" xfId="8627"/>
    <cellStyle name="Currency 2 6 3 4 2" xfId="30567"/>
    <cellStyle name="Currency 2 6 3 5" xfId="4546"/>
    <cellStyle name="Currency 2 6 3 5 2" xfId="26487"/>
    <cellStyle name="Currency 2 6 3 6" xfId="11518"/>
    <cellStyle name="Currency 2 6 3 6 2" xfId="33458"/>
    <cellStyle name="Currency 2 6 3 7" xfId="17301"/>
    <cellStyle name="Currency 2 6 3 7 2" xfId="39240"/>
    <cellStyle name="Currency 2 6 3 8" xfId="23083"/>
    <cellStyle name="Currency 2 6 4" xfId="2304"/>
    <cellStyle name="Currency 2 6 4 2" xfId="6899"/>
    <cellStyle name="Currency 2 6 4 2 2" xfId="15572"/>
    <cellStyle name="Currency 2 6 4 2 2 2" xfId="37512"/>
    <cellStyle name="Currency 2 6 4 2 3" xfId="21355"/>
    <cellStyle name="Currency 2 6 4 2 3 2" xfId="43294"/>
    <cellStyle name="Currency 2 6 4 2 4" xfId="28839"/>
    <cellStyle name="Currency 2 6 4 3" xfId="9790"/>
    <cellStyle name="Currency 2 6 4 3 2" xfId="31730"/>
    <cellStyle name="Currency 2 6 4 4" xfId="4007"/>
    <cellStyle name="Currency 2 6 4 4 2" xfId="25948"/>
    <cellStyle name="Currency 2 6 4 5" xfId="12681"/>
    <cellStyle name="Currency 2 6 4 5 2" xfId="34621"/>
    <cellStyle name="Currency 2 6 4 6" xfId="18464"/>
    <cellStyle name="Currency 2 6 4 6 2" xfId="40403"/>
    <cellStyle name="Currency 2 6 4 7" xfId="24246"/>
    <cellStyle name="Currency 2 6 5" xfId="1636"/>
    <cellStyle name="Currency 2 6 5 2" xfId="9122"/>
    <cellStyle name="Currency 2 6 5 2 2" xfId="14904"/>
    <cellStyle name="Currency 2 6 5 2 2 2" xfId="36844"/>
    <cellStyle name="Currency 2 6 5 2 3" xfId="20687"/>
    <cellStyle name="Currency 2 6 5 2 3 2" xfId="42626"/>
    <cellStyle name="Currency 2 6 5 2 4" xfId="31062"/>
    <cellStyle name="Currency 2 6 5 3" xfId="6231"/>
    <cellStyle name="Currency 2 6 5 3 2" xfId="28171"/>
    <cellStyle name="Currency 2 6 5 4" xfId="12013"/>
    <cellStyle name="Currency 2 6 5 4 2" xfId="33953"/>
    <cellStyle name="Currency 2 6 5 5" xfId="17796"/>
    <cellStyle name="Currency 2 6 5 5 2" xfId="39735"/>
    <cellStyle name="Currency 2 6 5 6" xfId="23578"/>
    <cellStyle name="Currency 2 6 6" xfId="5196"/>
    <cellStyle name="Currency 2 6 6 2" xfId="13870"/>
    <cellStyle name="Currency 2 6 6 2 2" xfId="35810"/>
    <cellStyle name="Currency 2 6 6 3" xfId="19653"/>
    <cellStyle name="Currency 2 6 6 3 2" xfId="41592"/>
    <cellStyle name="Currency 2 6 6 4" xfId="27137"/>
    <cellStyle name="Currency 2 6 7" xfId="8088"/>
    <cellStyle name="Currency 2 6 7 2" xfId="30028"/>
    <cellStyle name="Currency 2 6 8" xfId="3339"/>
    <cellStyle name="Currency 2 6 8 2" xfId="25280"/>
    <cellStyle name="Currency 2 6 9" xfId="10979"/>
    <cellStyle name="Currency 2 6 9 2" xfId="32919"/>
    <cellStyle name="Currency 2 7" xfId="569"/>
    <cellStyle name="Currency 2 7 2" xfId="2306"/>
    <cellStyle name="Currency 2 7 2 2" xfId="6901"/>
    <cellStyle name="Currency 2 7 2 2 2" xfId="15574"/>
    <cellStyle name="Currency 2 7 2 2 2 2" xfId="37514"/>
    <cellStyle name="Currency 2 7 2 2 3" xfId="21357"/>
    <cellStyle name="Currency 2 7 2 2 3 2" xfId="43296"/>
    <cellStyle name="Currency 2 7 2 2 4" xfId="28841"/>
    <cellStyle name="Currency 2 7 2 3" xfId="9792"/>
    <cellStyle name="Currency 2 7 2 3 2" xfId="31732"/>
    <cellStyle name="Currency 2 7 2 4" xfId="4009"/>
    <cellStyle name="Currency 2 7 2 4 2" xfId="25950"/>
    <cellStyle name="Currency 2 7 2 5" xfId="12683"/>
    <cellStyle name="Currency 2 7 2 5 2" xfId="34623"/>
    <cellStyle name="Currency 2 7 2 6" xfId="18466"/>
    <cellStyle name="Currency 2 7 2 6 2" xfId="40405"/>
    <cellStyle name="Currency 2 7 2 7" xfId="24248"/>
    <cellStyle name="Currency 2 7 3" xfId="1356"/>
    <cellStyle name="Currency 2 7 3 2" xfId="8842"/>
    <cellStyle name="Currency 2 7 3 2 2" xfId="14624"/>
    <cellStyle name="Currency 2 7 3 2 2 2" xfId="36564"/>
    <cellStyle name="Currency 2 7 3 2 3" xfId="20407"/>
    <cellStyle name="Currency 2 7 3 2 3 2" xfId="42346"/>
    <cellStyle name="Currency 2 7 3 2 4" xfId="30782"/>
    <cellStyle name="Currency 2 7 3 3" xfId="5951"/>
    <cellStyle name="Currency 2 7 3 3 2" xfId="27891"/>
    <cellStyle name="Currency 2 7 3 4" xfId="11733"/>
    <cellStyle name="Currency 2 7 3 4 2" xfId="33673"/>
    <cellStyle name="Currency 2 7 3 5" xfId="17516"/>
    <cellStyle name="Currency 2 7 3 5 2" xfId="39455"/>
    <cellStyle name="Currency 2 7 3 6" xfId="23298"/>
    <cellStyle name="Currency 2 7 4" xfId="5198"/>
    <cellStyle name="Currency 2 7 4 2" xfId="13872"/>
    <cellStyle name="Currency 2 7 4 2 2" xfId="35812"/>
    <cellStyle name="Currency 2 7 4 3" xfId="19655"/>
    <cellStyle name="Currency 2 7 4 3 2" xfId="41594"/>
    <cellStyle name="Currency 2 7 4 4" xfId="27139"/>
    <cellStyle name="Currency 2 7 5" xfId="8090"/>
    <cellStyle name="Currency 2 7 5 2" xfId="30030"/>
    <cellStyle name="Currency 2 7 6" xfId="3059"/>
    <cellStyle name="Currency 2 7 6 2" xfId="25000"/>
    <cellStyle name="Currency 2 7 7" xfId="10981"/>
    <cellStyle name="Currency 2 7 7 2" xfId="32921"/>
    <cellStyle name="Currency 2 7 8" xfId="16764"/>
    <cellStyle name="Currency 2 7 8 2" xfId="38703"/>
    <cellStyle name="Currency 2 7 9" xfId="22546"/>
    <cellStyle name="Currency 2 8" xfId="791"/>
    <cellStyle name="Currency 2 8 2" xfId="2526"/>
    <cellStyle name="Currency 2 8 2 2" xfId="10012"/>
    <cellStyle name="Currency 2 8 2 2 2" xfId="15794"/>
    <cellStyle name="Currency 2 8 2 2 2 2" xfId="37734"/>
    <cellStyle name="Currency 2 8 2 2 3" xfId="21577"/>
    <cellStyle name="Currency 2 8 2 2 3 2" xfId="43516"/>
    <cellStyle name="Currency 2 8 2 2 4" xfId="31952"/>
    <cellStyle name="Currency 2 8 2 3" xfId="7121"/>
    <cellStyle name="Currency 2 8 2 3 2" xfId="29061"/>
    <cellStyle name="Currency 2 8 2 4" xfId="12903"/>
    <cellStyle name="Currency 2 8 2 4 2" xfId="34843"/>
    <cellStyle name="Currency 2 8 2 5" xfId="18686"/>
    <cellStyle name="Currency 2 8 2 5 2" xfId="40625"/>
    <cellStyle name="Currency 2 8 2 6" xfId="24468"/>
    <cellStyle name="Currency 2 8 3" xfId="5418"/>
    <cellStyle name="Currency 2 8 3 2" xfId="14092"/>
    <cellStyle name="Currency 2 8 3 2 2" xfId="36032"/>
    <cellStyle name="Currency 2 8 3 3" xfId="19875"/>
    <cellStyle name="Currency 2 8 3 3 2" xfId="41814"/>
    <cellStyle name="Currency 2 8 3 4" xfId="27359"/>
    <cellStyle name="Currency 2 8 4" xfId="8310"/>
    <cellStyle name="Currency 2 8 4 2" xfId="30250"/>
    <cellStyle name="Currency 2 8 5" xfId="4229"/>
    <cellStyle name="Currency 2 8 5 2" xfId="26170"/>
    <cellStyle name="Currency 2 8 6" xfId="11201"/>
    <cellStyle name="Currency 2 8 6 2" xfId="33141"/>
    <cellStyle name="Currency 2 8 7" xfId="16984"/>
    <cellStyle name="Currency 2 8 7 2" xfId="38923"/>
    <cellStyle name="Currency 2 8 8" xfId="22766"/>
    <cellStyle name="Currency 2 8 9" xfId="43925"/>
    <cellStyle name="Currency 2 9" xfId="839"/>
    <cellStyle name="Currency 2 9 2" xfId="2545"/>
    <cellStyle name="Currency 2 9 2 2" xfId="10031"/>
    <cellStyle name="Currency 2 9 2 2 2" xfId="15813"/>
    <cellStyle name="Currency 2 9 2 2 2 2" xfId="37753"/>
    <cellStyle name="Currency 2 9 2 2 3" xfId="21596"/>
    <cellStyle name="Currency 2 9 2 2 3 2" xfId="43535"/>
    <cellStyle name="Currency 2 9 2 2 4" xfId="31971"/>
    <cellStyle name="Currency 2 9 2 3" xfId="7140"/>
    <cellStyle name="Currency 2 9 2 3 2" xfId="29080"/>
    <cellStyle name="Currency 2 9 2 4" xfId="12922"/>
    <cellStyle name="Currency 2 9 2 4 2" xfId="34862"/>
    <cellStyle name="Currency 2 9 2 5" xfId="18705"/>
    <cellStyle name="Currency 2 9 2 5 2" xfId="40644"/>
    <cellStyle name="Currency 2 9 2 6" xfId="24487"/>
    <cellStyle name="Currency 2 9 3" xfId="5437"/>
    <cellStyle name="Currency 2 9 3 2" xfId="14111"/>
    <cellStyle name="Currency 2 9 3 2 2" xfId="36051"/>
    <cellStyle name="Currency 2 9 3 3" xfId="19894"/>
    <cellStyle name="Currency 2 9 3 3 2" xfId="41833"/>
    <cellStyle name="Currency 2 9 3 4" xfId="27378"/>
    <cellStyle name="Currency 2 9 4" xfId="8329"/>
    <cellStyle name="Currency 2 9 4 2" xfId="30269"/>
    <cellStyle name="Currency 2 9 5" xfId="4248"/>
    <cellStyle name="Currency 2 9 5 2" xfId="26189"/>
    <cellStyle name="Currency 2 9 6" xfId="11220"/>
    <cellStyle name="Currency 2 9 6 2" xfId="33160"/>
    <cellStyle name="Currency 2 9 7" xfId="17003"/>
    <cellStyle name="Currency 2 9 7 2" xfId="38942"/>
    <cellStyle name="Currency 2 9 8" xfId="22785"/>
    <cellStyle name="Currency 3" xfId="570"/>
    <cellStyle name="Currency 4" xfId="571"/>
    <cellStyle name="Currency 4 10" xfId="8091"/>
    <cellStyle name="Currency 4 10 2" xfId="30031"/>
    <cellStyle name="Currency 4 11" xfId="3057"/>
    <cellStyle name="Currency 4 11 2" xfId="24998"/>
    <cellStyle name="Currency 4 12" xfId="10982"/>
    <cellStyle name="Currency 4 12 2" xfId="32922"/>
    <cellStyle name="Currency 4 13" xfId="16765"/>
    <cellStyle name="Currency 4 13 2" xfId="38704"/>
    <cellStyle name="Currency 4 14" xfId="22547"/>
    <cellStyle name="Currency 4 2" xfId="572"/>
    <cellStyle name="Currency 4 2 10" xfId="10983"/>
    <cellStyle name="Currency 4 2 10 2" xfId="32923"/>
    <cellStyle name="Currency 4 2 11" xfId="16766"/>
    <cellStyle name="Currency 4 2 11 2" xfId="38705"/>
    <cellStyle name="Currency 4 2 12" xfId="22548"/>
    <cellStyle name="Currency 4 2 2" xfId="573"/>
    <cellStyle name="Currency 4 2 2 10" xfId="16767"/>
    <cellStyle name="Currency 4 2 2 10 2" xfId="38706"/>
    <cellStyle name="Currency 4 2 2 11" xfId="22549"/>
    <cellStyle name="Currency 4 2 2 2" xfId="574"/>
    <cellStyle name="Currency 4 2 2 2 2" xfId="2310"/>
    <cellStyle name="Currency 4 2 2 2 2 2" xfId="9796"/>
    <cellStyle name="Currency 4 2 2 2 2 2 2" xfId="15578"/>
    <cellStyle name="Currency 4 2 2 2 2 2 2 2" xfId="37518"/>
    <cellStyle name="Currency 4 2 2 2 2 2 3" xfId="21361"/>
    <cellStyle name="Currency 4 2 2 2 2 2 3 2" xfId="43300"/>
    <cellStyle name="Currency 4 2 2 2 2 2 4" xfId="31736"/>
    <cellStyle name="Currency 4 2 2 2 2 3" xfId="6905"/>
    <cellStyle name="Currency 4 2 2 2 2 3 2" xfId="28845"/>
    <cellStyle name="Currency 4 2 2 2 2 4" xfId="12687"/>
    <cellStyle name="Currency 4 2 2 2 2 4 2" xfId="34627"/>
    <cellStyle name="Currency 4 2 2 2 2 5" xfId="18470"/>
    <cellStyle name="Currency 4 2 2 2 2 5 2" xfId="40409"/>
    <cellStyle name="Currency 4 2 2 2 2 6" xfId="24252"/>
    <cellStyle name="Currency 4 2 2 2 3" xfId="5202"/>
    <cellStyle name="Currency 4 2 2 2 3 2" xfId="13876"/>
    <cellStyle name="Currency 4 2 2 2 3 2 2" xfId="35816"/>
    <cellStyle name="Currency 4 2 2 2 3 3" xfId="19659"/>
    <cellStyle name="Currency 4 2 2 2 3 3 2" xfId="41598"/>
    <cellStyle name="Currency 4 2 2 2 3 4" xfId="27143"/>
    <cellStyle name="Currency 4 2 2 2 4" xfId="8094"/>
    <cellStyle name="Currency 4 2 2 2 4 2" xfId="30034"/>
    <cellStyle name="Currency 4 2 2 2 5" xfId="4013"/>
    <cellStyle name="Currency 4 2 2 2 5 2" xfId="25954"/>
    <cellStyle name="Currency 4 2 2 2 6" xfId="10985"/>
    <cellStyle name="Currency 4 2 2 2 6 2" xfId="32925"/>
    <cellStyle name="Currency 4 2 2 2 7" xfId="16768"/>
    <cellStyle name="Currency 4 2 2 2 7 2" xfId="38707"/>
    <cellStyle name="Currency 4 2 2 2 8" xfId="22550"/>
    <cellStyle name="Currency 4 2 2 3" xfId="1142"/>
    <cellStyle name="Currency 4 2 2 3 2" xfId="2846"/>
    <cellStyle name="Currency 4 2 2 3 2 2" xfId="10332"/>
    <cellStyle name="Currency 4 2 2 3 2 2 2" xfId="16114"/>
    <cellStyle name="Currency 4 2 2 3 2 2 2 2" xfId="38054"/>
    <cellStyle name="Currency 4 2 2 3 2 2 3" xfId="21897"/>
    <cellStyle name="Currency 4 2 2 3 2 2 3 2" xfId="43836"/>
    <cellStyle name="Currency 4 2 2 3 2 2 4" xfId="32272"/>
    <cellStyle name="Currency 4 2 2 3 2 3" xfId="7441"/>
    <cellStyle name="Currency 4 2 2 3 2 3 2" xfId="29381"/>
    <cellStyle name="Currency 4 2 2 3 2 4" xfId="13223"/>
    <cellStyle name="Currency 4 2 2 3 2 4 2" xfId="35163"/>
    <cellStyle name="Currency 4 2 2 3 2 5" xfId="19006"/>
    <cellStyle name="Currency 4 2 2 3 2 5 2" xfId="40945"/>
    <cellStyle name="Currency 4 2 2 3 2 6" xfId="24788"/>
    <cellStyle name="Currency 4 2 2 3 3" xfId="5738"/>
    <cellStyle name="Currency 4 2 2 3 3 2" xfId="14412"/>
    <cellStyle name="Currency 4 2 2 3 3 2 2" xfId="36352"/>
    <cellStyle name="Currency 4 2 2 3 3 3" xfId="20195"/>
    <cellStyle name="Currency 4 2 2 3 3 3 2" xfId="42134"/>
    <cellStyle name="Currency 4 2 2 3 3 4" xfId="27679"/>
    <cellStyle name="Currency 4 2 2 3 4" xfId="8630"/>
    <cellStyle name="Currency 4 2 2 3 4 2" xfId="30570"/>
    <cellStyle name="Currency 4 2 2 3 5" xfId="4549"/>
    <cellStyle name="Currency 4 2 2 3 5 2" xfId="26490"/>
    <cellStyle name="Currency 4 2 2 3 6" xfId="11521"/>
    <cellStyle name="Currency 4 2 2 3 6 2" xfId="33461"/>
    <cellStyle name="Currency 4 2 2 3 7" xfId="17304"/>
    <cellStyle name="Currency 4 2 2 3 7 2" xfId="39243"/>
    <cellStyle name="Currency 4 2 2 3 8" xfId="23086"/>
    <cellStyle name="Currency 4 2 2 4" xfId="2309"/>
    <cellStyle name="Currency 4 2 2 4 2" xfId="6904"/>
    <cellStyle name="Currency 4 2 2 4 2 2" xfId="15577"/>
    <cellStyle name="Currency 4 2 2 4 2 2 2" xfId="37517"/>
    <cellStyle name="Currency 4 2 2 4 2 3" xfId="21360"/>
    <cellStyle name="Currency 4 2 2 4 2 3 2" xfId="43299"/>
    <cellStyle name="Currency 4 2 2 4 2 4" xfId="28844"/>
    <cellStyle name="Currency 4 2 2 4 3" xfId="9795"/>
    <cellStyle name="Currency 4 2 2 4 3 2" xfId="31735"/>
    <cellStyle name="Currency 4 2 2 4 4" xfId="4012"/>
    <cellStyle name="Currency 4 2 2 4 4 2" xfId="25953"/>
    <cellStyle name="Currency 4 2 2 4 5" xfId="12686"/>
    <cellStyle name="Currency 4 2 2 4 5 2" xfId="34626"/>
    <cellStyle name="Currency 4 2 2 4 6" xfId="18469"/>
    <cellStyle name="Currency 4 2 2 4 6 2" xfId="40408"/>
    <cellStyle name="Currency 4 2 2 4 7" xfId="24251"/>
    <cellStyle name="Currency 4 2 2 5" xfId="1639"/>
    <cellStyle name="Currency 4 2 2 5 2" xfId="9125"/>
    <cellStyle name="Currency 4 2 2 5 2 2" xfId="14907"/>
    <cellStyle name="Currency 4 2 2 5 2 2 2" xfId="36847"/>
    <cellStyle name="Currency 4 2 2 5 2 3" xfId="20690"/>
    <cellStyle name="Currency 4 2 2 5 2 3 2" xfId="42629"/>
    <cellStyle name="Currency 4 2 2 5 2 4" xfId="31065"/>
    <cellStyle name="Currency 4 2 2 5 3" xfId="6234"/>
    <cellStyle name="Currency 4 2 2 5 3 2" xfId="28174"/>
    <cellStyle name="Currency 4 2 2 5 4" xfId="12016"/>
    <cellStyle name="Currency 4 2 2 5 4 2" xfId="33956"/>
    <cellStyle name="Currency 4 2 2 5 5" xfId="17799"/>
    <cellStyle name="Currency 4 2 2 5 5 2" xfId="39738"/>
    <cellStyle name="Currency 4 2 2 5 6" xfId="23581"/>
    <cellStyle name="Currency 4 2 2 6" xfId="5201"/>
    <cellStyle name="Currency 4 2 2 6 2" xfId="13875"/>
    <cellStyle name="Currency 4 2 2 6 2 2" xfId="35815"/>
    <cellStyle name="Currency 4 2 2 6 3" xfId="19658"/>
    <cellStyle name="Currency 4 2 2 6 3 2" xfId="41597"/>
    <cellStyle name="Currency 4 2 2 6 4" xfId="27142"/>
    <cellStyle name="Currency 4 2 2 7" xfId="8093"/>
    <cellStyle name="Currency 4 2 2 7 2" xfId="30033"/>
    <cellStyle name="Currency 4 2 2 8" xfId="3342"/>
    <cellStyle name="Currency 4 2 2 8 2" xfId="25283"/>
    <cellStyle name="Currency 4 2 2 9" xfId="10984"/>
    <cellStyle name="Currency 4 2 2 9 2" xfId="32924"/>
    <cellStyle name="Currency 4 2 3" xfId="575"/>
    <cellStyle name="Currency 4 2 3 2" xfId="2311"/>
    <cellStyle name="Currency 4 2 3 2 2" xfId="9797"/>
    <cellStyle name="Currency 4 2 3 2 2 2" xfId="15579"/>
    <cellStyle name="Currency 4 2 3 2 2 2 2" xfId="37519"/>
    <cellStyle name="Currency 4 2 3 2 2 3" xfId="21362"/>
    <cellStyle name="Currency 4 2 3 2 2 3 2" xfId="43301"/>
    <cellStyle name="Currency 4 2 3 2 2 4" xfId="31737"/>
    <cellStyle name="Currency 4 2 3 2 3" xfId="6906"/>
    <cellStyle name="Currency 4 2 3 2 3 2" xfId="28846"/>
    <cellStyle name="Currency 4 2 3 2 4" xfId="12688"/>
    <cellStyle name="Currency 4 2 3 2 4 2" xfId="34628"/>
    <cellStyle name="Currency 4 2 3 2 5" xfId="18471"/>
    <cellStyle name="Currency 4 2 3 2 5 2" xfId="40410"/>
    <cellStyle name="Currency 4 2 3 2 6" xfId="24253"/>
    <cellStyle name="Currency 4 2 3 3" xfId="5203"/>
    <cellStyle name="Currency 4 2 3 3 2" xfId="13877"/>
    <cellStyle name="Currency 4 2 3 3 2 2" xfId="35817"/>
    <cellStyle name="Currency 4 2 3 3 3" xfId="19660"/>
    <cellStyle name="Currency 4 2 3 3 3 2" xfId="41599"/>
    <cellStyle name="Currency 4 2 3 3 4" xfId="27144"/>
    <cellStyle name="Currency 4 2 3 4" xfId="8095"/>
    <cellStyle name="Currency 4 2 3 4 2" xfId="30035"/>
    <cellStyle name="Currency 4 2 3 5" xfId="4014"/>
    <cellStyle name="Currency 4 2 3 5 2" xfId="25955"/>
    <cellStyle name="Currency 4 2 3 6" xfId="10986"/>
    <cellStyle name="Currency 4 2 3 6 2" xfId="32926"/>
    <cellStyle name="Currency 4 2 3 7" xfId="16769"/>
    <cellStyle name="Currency 4 2 3 7 2" xfId="38708"/>
    <cellStyle name="Currency 4 2 3 8" xfId="22551"/>
    <cellStyle name="Currency 4 2 4" xfId="1141"/>
    <cellStyle name="Currency 4 2 4 2" xfId="2845"/>
    <cellStyle name="Currency 4 2 4 2 2" xfId="10331"/>
    <cellStyle name="Currency 4 2 4 2 2 2" xfId="16113"/>
    <cellStyle name="Currency 4 2 4 2 2 2 2" xfId="38053"/>
    <cellStyle name="Currency 4 2 4 2 2 3" xfId="21896"/>
    <cellStyle name="Currency 4 2 4 2 2 3 2" xfId="43835"/>
    <cellStyle name="Currency 4 2 4 2 2 4" xfId="32271"/>
    <cellStyle name="Currency 4 2 4 2 3" xfId="7440"/>
    <cellStyle name="Currency 4 2 4 2 3 2" xfId="29380"/>
    <cellStyle name="Currency 4 2 4 2 4" xfId="13222"/>
    <cellStyle name="Currency 4 2 4 2 4 2" xfId="35162"/>
    <cellStyle name="Currency 4 2 4 2 5" xfId="19005"/>
    <cellStyle name="Currency 4 2 4 2 5 2" xfId="40944"/>
    <cellStyle name="Currency 4 2 4 2 6" xfId="24787"/>
    <cellStyle name="Currency 4 2 4 3" xfId="5737"/>
    <cellStyle name="Currency 4 2 4 3 2" xfId="14411"/>
    <cellStyle name="Currency 4 2 4 3 2 2" xfId="36351"/>
    <cellStyle name="Currency 4 2 4 3 3" xfId="20194"/>
    <cellStyle name="Currency 4 2 4 3 3 2" xfId="42133"/>
    <cellStyle name="Currency 4 2 4 3 4" xfId="27678"/>
    <cellStyle name="Currency 4 2 4 4" xfId="8629"/>
    <cellStyle name="Currency 4 2 4 4 2" xfId="30569"/>
    <cellStyle name="Currency 4 2 4 5" xfId="4548"/>
    <cellStyle name="Currency 4 2 4 5 2" xfId="26489"/>
    <cellStyle name="Currency 4 2 4 6" xfId="11520"/>
    <cellStyle name="Currency 4 2 4 6 2" xfId="33460"/>
    <cellStyle name="Currency 4 2 4 7" xfId="17303"/>
    <cellStyle name="Currency 4 2 4 7 2" xfId="39242"/>
    <cellStyle name="Currency 4 2 4 8" xfId="23085"/>
    <cellStyle name="Currency 4 2 5" xfId="2308"/>
    <cellStyle name="Currency 4 2 5 2" xfId="6903"/>
    <cellStyle name="Currency 4 2 5 2 2" xfId="15576"/>
    <cellStyle name="Currency 4 2 5 2 2 2" xfId="37516"/>
    <cellStyle name="Currency 4 2 5 2 3" xfId="21359"/>
    <cellStyle name="Currency 4 2 5 2 3 2" xfId="43298"/>
    <cellStyle name="Currency 4 2 5 2 4" xfId="28843"/>
    <cellStyle name="Currency 4 2 5 3" xfId="9794"/>
    <cellStyle name="Currency 4 2 5 3 2" xfId="31734"/>
    <cellStyle name="Currency 4 2 5 4" xfId="4011"/>
    <cellStyle name="Currency 4 2 5 4 2" xfId="25952"/>
    <cellStyle name="Currency 4 2 5 5" xfId="12685"/>
    <cellStyle name="Currency 4 2 5 5 2" xfId="34625"/>
    <cellStyle name="Currency 4 2 5 6" xfId="18468"/>
    <cellStyle name="Currency 4 2 5 6 2" xfId="40407"/>
    <cellStyle name="Currency 4 2 5 7" xfId="24250"/>
    <cellStyle name="Currency 4 2 6" xfId="1638"/>
    <cellStyle name="Currency 4 2 6 2" xfId="9124"/>
    <cellStyle name="Currency 4 2 6 2 2" xfId="14906"/>
    <cellStyle name="Currency 4 2 6 2 2 2" xfId="36846"/>
    <cellStyle name="Currency 4 2 6 2 3" xfId="20689"/>
    <cellStyle name="Currency 4 2 6 2 3 2" xfId="42628"/>
    <cellStyle name="Currency 4 2 6 2 4" xfId="31064"/>
    <cellStyle name="Currency 4 2 6 3" xfId="6233"/>
    <cellStyle name="Currency 4 2 6 3 2" xfId="28173"/>
    <cellStyle name="Currency 4 2 6 4" xfId="12015"/>
    <cellStyle name="Currency 4 2 6 4 2" xfId="33955"/>
    <cellStyle name="Currency 4 2 6 5" xfId="17798"/>
    <cellStyle name="Currency 4 2 6 5 2" xfId="39737"/>
    <cellStyle name="Currency 4 2 6 6" xfId="23580"/>
    <cellStyle name="Currency 4 2 7" xfId="5200"/>
    <cellStyle name="Currency 4 2 7 2" xfId="13874"/>
    <cellStyle name="Currency 4 2 7 2 2" xfId="35814"/>
    <cellStyle name="Currency 4 2 7 3" xfId="19657"/>
    <cellStyle name="Currency 4 2 7 3 2" xfId="41596"/>
    <cellStyle name="Currency 4 2 7 4" xfId="27141"/>
    <cellStyle name="Currency 4 2 8" xfId="8092"/>
    <cellStyle name="Currency 4 2 8 2" xfId="30032"/>
    <cellStyle name="Currency 4 2 9" xfId="3341"/>
    <cellStyle name="Currency 4 2 9 2" xfId="25282"/>
    <cellStyle name="Currency 4 3" xfId="576"/>
    <cellStyle name="Currency 4 3 10" xfId="16770"/>
    <cellStyle name="Currency 4 3 10 2" xfId="38709"/>
    <cellStyle name="Currency 4 3 11" xfId="22552"/>
    <cellStyle name="Currency 4 3 2" xfId="577"/>
    <cellStyle name="Currency 4 3 2 2" xfId="2313"/>
    <cellStyle name="Currency 4 3 2 2 2" xfId="9799"/>
    <cellStyle name="Currency 4 3 2 2 2 2" xfId="15581"/>
    <cellStyle name="Currency 4 3 2 2 2 2 2" xfId="37521"/>
    <cellStyle name="Currency 4 3 2 2 2 3" xfId="21364"/>
    <cellStyle name="Currency 4 3 2 2 2 3 2" xfId="43303"/>
    <cellStyle name="Currency 4 3 2 2 2 4" xfId="31739"/>
    <cellStyle name="Currency 4 3 2 2 3" xfId="6908"/>
    <cellStyle name="Currency 4 3 2 2 3 2" xfId="28848"/>
    <cellStyle name="Currency 4 3 2 2 4" xfId="12690"/>
    <cellStyle name="Currency 4 3 2 2 4 2" xfId="34630"/>
    <cellStyle name="Currency 4 3 2 2 5" xfId="18473"/>
    <cellStyle name="Currency 4 3 2 2 5 2" xfId="40412"/>
    <cellStyle name="Currency 4 3 2 2 6" xfId="24255"/>
    <cellStyle name="Currency 4 3 2 3" xfId="5205"/>
    <cellStyle name="Currency 4 3 2 3 2" xfId="13879"/>
    <cellStyle name="Currency 4 3 2 3 2 2" xfId="35819"/>
    <cellStyle name="Currency 4 3 2 3 3" xfId="19662"/>
    <cellStyle name="Currency 4 3 2 3 3 2" xfId="41601"/>
    <cellStyle name="Currency 4 3 2 3 4" xfId="27146"/>
    <cellStyle name="Currency 4 3 2 4" xfId="8097"/>
    <cellStyle name="Currency 4 3 2 4 2" xfId="30037"/>
    <cellStyle name="Currency 4 3 2 5" xfId="4016"/>
    <cellStyle name="Currency 4 3 2 5 2" xfId="25957"/>
    <cellStyle name="Currency 4 3 2 6" xfId="10988"/>
    <cellStyle name="Currency 4 3 2 6 2" xfId="32928"/>
    <cellStyle name="Currency 4 3 2 7" xfId="16771"/>
    <cellStyle name="Currency 4 3 2 7 2" xfId="38710"/>
    <cellStyle name="Currency 4 3 2 8" xfId="22553"/>
    <cellStyle name="Currency 4 3 3" xfId="1143"/>
    <cellStyle name="Currency 4 3 3 2" xfId="2847"/>
    <cellStyle name="Currency 4 3 3 2 2" xfId="10333"/>
    <cellStyle name="Currency 4 3 3 2 2 2" xfId="16115"/>
    <cellStyle name="Currency 4 3 3 2 2 2 2" xfId="38055"/>
    <cellStyle name="Currency 4 3 3 2 2 3" xfId="21898"/>
    <cellStyle name="Currency 4 3 3 2 2 3 2" xfId="43837"/>
    <cellStyle name="Currency 4 3 3 2 2 4" xfId="32273"/>
    <cellStyle name="Currency 4 3 3 2 3" xfId="7442"/>
    <cellStyle name="Currency 4 3 3 2 3 2" xfId="29382"/>
    <cellStyle name="Currency 4 3 3 2 4" xfId="13224"/>
    <cellStyle name="Currency 4 3 3 2 4 2" xfId="35164"/>
    <cellStyle name="Currency 4 3 3 2 5" xfId="19007"/>
    <cellStyle name="Currency 4 3 3 2 5 2" xfId="40946"/>
    <cellStyle name="Currency 4 3 3 2 6" xfId="24789"/>
    <cellStyle name="Currency 4 3 3 3" xfId="5739"/>
    <cellStyle name="Currency 4 3 3 3 2" xfId="14413"/>
    <cellStyle name="Currency 4 3 3 3 2 2" xfId="36353"/>
    <cellStyle name="Currency 4 3 3 3 3" xfId="20196"/>
    <cellStyle name="Currency 4 3 3 3 3 2" xfId="42135"/>
    <cellStyle name="Currency 4 3 3 3 4" xfId="27680"/>
    <cellStyle name="Currency 4 3 3 4" xfId="8631"/>
    <cellStyle name="Currency 4 3 3 4 2" xfId="30571"/>
    <cellStyle name="Currency 4 3 3 5" xfId="4550"/>
    <cellStyle name="Currency 4 3 3 5 2" xfId="26491"/>
    <cellStyle name="Currency 4 3 3 6" xfId="11522"/>
    <cellStyle name="Currency 4 3 3 6 2" xfId="33462"/>
    <cellStyle name="Currency 4 3 3 7" xfId="17305"/>
    <cellStyle name="Currency 4 3 3 7 2" xfId="39244"/>
    <cellStyle name="Currency 4 3 3 8" xfId="23087"/>
    <cellStyle name="Currency 4 3 4" xfId="2312"/>
    <cellStyle name="Currency 4 3 4 2" xfId="6907"/>
    <cellStyle name="Currency 4 3 4 2 2" xfId="15580"/>
    <cellStyle name="Currency 4 3 4 2 2 2" xfId="37520"/>
    <cellStyle name="Currency 4 3 4 2 3" xfId="21363"/>
    <cellStyle name="Currency 4 3 4 2 3 2" xfId="43302"/>
    <cellStyle name="Currency 4 3 4 2 4" xfId="28847"/>
    <cellStyle name="Currency 4 3 4 3" xfId="9798"/>
    <cellStyle name="Currency 4 3 4 3 2" xfId="31738"/>
    <cellStyle name="Currency 4 3 4 4" xfId="4015"/>
    <cellStyle name="Currency 4 3 4 4 2" xfId="25956"/>
    <cellStyle name="Currency 4 3 4 5" xfId="12689"/>
    <cellStyle name="Currency 4 3 4 5 2" xfId="34629"/>
    <cellStyle name="Currency 4 3 4 6" xfId="18472"/>
    <cellStyle name="Currency 4 3 4 6 2" xfId="40411"/>
    <cellStyle name="Currency 4 3 4 7" xfId="24254"/>
    <cellStyle name="Currency 4 3 5" xfId="1640"/>
    <cellStyle name="Currency 4 3 5 2" xfId="9126"/>
    <cellStyle name="Currency 4 3 5 2 2" xfId="14908"/>
    <cellStyle name="Currency 4 3 5 2 2 2" xfId="36848"/>
    <cellStyle name="Currency 4 3 5 2 3" xfId="20691"/>
    <cellStyle name="Currency 4 3 5 2 3 2" xfId="42630"/>
    <cellStyle name="Currency 4 3 5 2 4" xfId="31066"/>
    <cellStyle name="Currency 4 3 5 3" xfId="6235"/>
    <cellStyle name="Currency 4 3 5 3 2" xfId="28175"/>
    <cellStyle name="Currency 4 3 5 4" xfId="12017"/>
    <cellStyle name="Currency 4 3 5 4 2" xfId="33957"/>
    <cellStyle name="Currency 4 3 5 5" xfId="17800"/>
    <cellStyle name="Currency 4 3 5 5 2" xfId="39739"/>
    <cellStyle name="Currency 4 3 5 6" xfId="23582"/>
    <cellStyle name="Currency 4 3 6" xfId="5204"/>
    <cellStyle name="Currency 4 3 6 2" xfId="13878"/>
    <cellStyle name="Currency 4 3 6 2 2" xfId="35818"/>
    <cellStyle name="Currency 4 3 6 3" xfId="19661"/>
    <cellStyle name="Currency 4 3 6 3 2" xfId="41600"/>
    <cellStyle name="Currency 4 3 6 4" xfId="27145"/>
    <cellStyle name="Currency 4 3 7" xfId="8096"/>
    <cellStyle name="Currency 4 3 7 2" xfId="30036"/>
    <cellStyle name="Currency 4 3 8" xfId="3343"/>
    <cellStyle name="Currency 4 3 8 2" xfId="25284"/>
    <cellStyle name="Currency 4 3 9" xfId="10987"/>
    <cellStyle name="Currency 4 3 9 2" xfId="32927"/>
    <cellStyle name="Currency 4 4" xfId="578"/>
    <cellStyle name="Currency 4 4 10" xfId="16772"/>
    <cellStyle name="Currency 4 4 10 2" xfId="38711"/>
    <cellStyle name="Currency 4 4 11" xfId="22554"/>
    <cellStyle name="Currency 4 4 2" xfId="579"/>
    <cellStyle name="Currency 4 4 2 2" xfId="2315"/>
    <cellStyle name="Currency 4 4 2 2 2" xfId="9801"/>
    <cellStyle name="Currency 4 4 2 2 2 2" xfId="15583"/>
    <cellStyle name="Currency 4 4 2 2 2 2 2" xfId="37523"/>
    <cellStyle name="Currency 4 4 2 2 2 3" xfId="21366"/>
    <cellStyle name="Currency 4 4 2 2 2 3 2" xfId="43305"/>
    <cellStyle name="Currency 4 4 2 2 2 4" xfId="31741"/>
    <cellStyle name="Currency 4 4 2 2 3" xfId="6910"/>
    <cellStyle name="Currency 4 4 2 2 3 2" xfId="28850"/>
    <cellStyle name="Currency 4 4 2 2 4" xfId="12692"/>
    <cellStyle name="Currency 4 4 2 2 4 2" xfId="34632"/>
    <cellStyle name="Currency 4 4 2 2 5" xfId="18475"/>
    <cellStyle name="Currency 4 4 2 2 5 2" xfId="40414"/>
    <cellStyle name="Currency 4 4 2 2 6" xfId="24257"/>
    <cellStyle name="Currency 4 4 2 3" xfId="5207"/>
    <cellStyle name="Currency 4 4 2 3 2" xfId="13881"/>
    <cellStyle name="Currency 4 4 2 3 2 2" xfId="35821"/>
    <cellStyle name="Currency 4 4 2 3 3" xfId="19664"/>
    <cellStyle name="Currency 4 4 2 3 3 2" xfId="41603"/>
    <cellStyle name="Currency 4 4 2 3 4" xfId="27148"/>
    <cellStyle name="Currency 4 4 2 4" xfId="8099"/>
    <cellStyle name="Currency 4 4 2 4 2" xfId="30039"/>
    <cellStyle name="Currency 4 4 2 5" xfId="4018"/>
    <cellStyle name="Currency 4 4 2 5 2" xfId="25959"/>
    <cellStyle name="Currency 4 4 2 6" xfId="10990"/>
    <cellStyle name="Currency 4 4 2 6 2" xfId="32930"/>
    <cellStyle name="Currency 4 4 2 7" xfId="16773"/>
    <cellStyle name="Currency 4 4 2 7 2" xfId="38712"/>
    <cellStyle name="Currency 4 4 2 8" xfId="22555"/>
    <cellStyle name="Currency 4 4 3" xfId="1144"/>
    <cellStyle name="Currency 4 4 3 2" xfId="2848"/>
    <cellStyle name="Currency 4 4 3 2 2" xfId="10334"/>
    <cellStyle name="Currency 4 4 3 2 2 2" xfId="16116"/>
    <cellStyle name="Currency 4 4 3 2 2 2 2" xfId="38056"/>
    <cellStyle name="Currency 4 4 3 2 2 3" xfId="21899"/>
    <cellStyle name="Currency 4 4 3 2 2 3 2" xfId="43838"/>
    <cellStyle name="Currency 4 4 3 2 2 4" xfId="32274"/>
    <cellStyle name="Currency 4 4 3 2 3" xfId="7443"/>
    <cellStyle name="Currency 4 4 3 2 3 2" xfId="29383"/>
    <cellStyle name="Currency 4 4 3 2 4" xfId="13225"/>
    <cellStyle name="Currency 4 4 3 2 4 2" xfId="35165"/>
    <cellStyle name="Currency 4 4 3 2 5" xfId="19008"/>
    <cellStyle name="Currency 4 4 3 2 5 2" xfId="40947"/>
    <cellStyle name="Currency 4 4 3 2 6" xfId="24790"/>
    <cellStyle name="Currency 4 4 3 3" xfId="5740"/>
    <cellStyle name="Currency 4 4 3 3 2" xfId="14414"/>
    <cellStyle name="Currency 4 4 3 3 2 2" xfId="36354"/>
    <cellStyle name="Currency 4 4 3 3 3" xfId="20197"/>
    <cellStyle name="Currency 4 4 3 3 3 2" xfId="42136"/>
    <cellStyle name="Currency 4 4 3 3 4" xfId="27681"/>
    <cellStyle name="Currency 4 4 3 4" xfId="8632"/>
    <cellStyle name="Currency 4 4 3 4 2" xfId="30572"/>
    <cellStyle name="Currency 4 4 3 5" xfId="4551"/>
    <cellStyle name="Currency 4 4 3 5 2" xfId="26492"/>
    <cellStyle name="Currency 4 4 3 6" xfId="11523"/>
    <cellStyle name="Currency 4 4 3 6 2" xfId="33463"/>
    <cellStyle name="Currency 4 4 3 7" xfId="17306"/>
    <cellStyle name="Currency 4 4 3 7 2" xfId="39245"/>
    <cellStyle name="Currency 4 4 3 8" xfId="23088"/>
    <cellStyle name="Currency 4 4 4" xfId="2314"/>
    <cellStyle name="Currency 4 4 4 2" xfId="6909"/>
    <cellStyle name="Currency 4 4 4 2 2" xfId="15582"/>
    <cellStyle name="Currency 4 4 4 2 2 2" xfId="37522"/>
    <cellStyle name="Currency 4 4 4 2 3" xfId="21365"/>
    <cellStyle name="Currency 4 4 4 2 3 2" xfId="43304"/>
    <cellStyle name="Currency 4 4 4 2 4" xfId="28849"/>
    <cellStyle name="Currency 4 4 4 3" xfId="9800"/>
    <cellStyle name="Currency 4 4 4 3 2" xfId="31740"/>
    <cellStyle name="Currency 4 4 4 4" xfId="4017"/>
    <cellStyle name="Currency 4 4 4 4 2" xfId="25958"/>
    <cellStyle name="Currency 4 4 4 5" xfId="12691"/>
    <cellStyle name="Currency 4 4 4 5 2" xfId="34631"/>
    <cellStyle name="Currency 4 4 4 6" xfId="18474"/>
    <cellStyle name="Currency 4 4 4 6 2" xfId="40413"/>
    <cellStyle name="Currency 4 4 4 7" xfId="24256"/>
    <cellStyle name="Currency 4 4 5" xfId="1641"/>
    <cellStyle name="Currency 4 4 5 2" xfId="9127"/>
    <cellStyle name="Currency 4 4 5 2 2" xfId="14909"/>
    <cellStyle name="Currency 4 4 5 2 2 2" xfId="36849"/>
    <cellStyle name="Currency 4 4 5 2 3" xfId="20692"/>
    <cellStyle name="Currency 4 4 5 2 3 2" xfId="42631"/>
    <cellStyle name="Currency 4 4 5 2 4" xfId="31067"/>
    <cellStyle name="Currency 4 4 5 3" xfId="6236"/>
    <cellStyle name="Currency 4 4 5 3 2" xfId="28176"/>
    <cellStyle name="Currency 4 4 5 4" xfId="12018"/>
    <cellStyle name="Currency 4 4 5 4 2" xfId="33958"/>
    <cellStyle name="Currency 4 4 5 5" xfId="17801"/>
    <cellStyle name="Currency 4 4 5 5 2" xfId="39740"/>
    <cellStyle name="Currency 4 4 5 6" xfId="23583"/>
    <cellStyle name="Currency 4 4 6" xfId="5206"/>
    <cellStyle name="Currency 4 4 6 2" xfId="13880"/>
    <cellStyle name="Currency 4 4 6 2 2" xfId="35820"/>
    <cellStyle name="Currency 4 4 6 3" xfId="19663"/>
    <cellStyle name="Currency 4 4 6 3 2" xfId="41602"/>
    <cellStyle name="Currency 4 4 6 4" xfId="27147"/>
    <cellStyle name="Currency 4 4 7" xfId="8098"/>
    <cellStyle name="Currency 4 4 7 2" xfId="30038"/>
    <cellStyle name="Currency 4 4 8" xfId="3344"/>
    <cellStyle name="Currency 4 4 8 2" xfId="25285"/>
    <cellStyle name="Currency 4 4 9" xfId="10989"/>
    <cellStyle name="Currency 4 4 9 2" xfId="32929"/>
    <cellStyle name="Currency 4 5" xfId="580"/>
    <cellStyle name="Currency 4 5 2" xfId="2316"/>
    <cellStyle name="Currency 4 5 2 2" xfId="6911"/>
    <cellStyle name="Currency 4 5 2 2 2" xfId="15584"/>
    <cellStyle name="Currency 4 5 2 2 2 2" xfId="37524"/>
    <cellStyle name="Currency 4 5 2 2 3" xfId="21367"/>
    <cellStyle name="Currency 4 5 2 2 3 2" xfId="43306"/>
    <cellStyle name="Currency 4 5 2 2 4" xfId="28851"/>
    <cellStyle name="Currency 4 5 2 3" xfId="9802"/>
    <cellStyle name="Currency 4 5 2 3 2" xfId="31742"/>
    <cellStyle name="Currency 4 5 2 4" xfId="4019"/>
    <cellStyle name="Currency 4 5 2 4 2" xfId="25960"/>
    <cellStyle name="Currency 4 5 2 5" xfId="12693"/>
    <cellStyle name="Currency 4 5 2 5 2" xfId="34633"/>
    <cellStyle name="Currency 4 5 2 6" xfId="18476"/>
    <cellStyle name="Currency 4 5 2 6 2" xfId="40415"/>
    <cellStyle name="Currency 4 5 2 7" xfId="24258"/>
    <cellStyle name="Currency 4 5 3" xfId="1637"/>
    <cellStyle name="Currency 4 5 3 2" xfId="9123"/>
    <cellStyle name="Currency 4 5 3 2 2" xfId="14905"/>
    <cellStyle name="Currency 4 5 3 2 2 2" xfId="36845"/>
    <cellStyle name="Currency 4 5 3 2 3" xfId="20688"/>
    <cellStyle name="Currency 4 5 3 2 3 2" xfId="42627"/>
    <cellStyle name="Currency 4 5 3 2 4" xfId="31063"/>
    <cellStyle name="Currency 4 5 3 3" xfId="6232"/>
    <cellStyle name="Currency 4 5 3 3 2" xfId="28172"/>
    <cellStyle name="Currency 4 5 3 4" xfId="12014"/>
    <cellStyle name="Currency 4 5 3 4 2" xfId="33954"/>
    <cellStyle name="Currency 4 5 3 5" xfId="17797"/>
    <cellStyle name="Currency 4 5 3 5 2" xfId="39736"/>
    <cellStyle name="Currency 4 5 3 6" xfId="23579"/>
    <cellStyle name="Currency 4 5 4" xfId="5208"/>
    <cellStyle name="Currency 4 5 4 2" xfId="13882"/>
    <cellStyle name="Currency 4 5 4 2 2" xfId="35822"/>
    <cellStyle name="Currency 4 5 4 3" xfId="19665"/>
    <cellStyle name="Currency 4 5 4 3 2" xfId="41604"/>
    <cellStyle name="Currency 4 5 4 4" xfId="27149"/>
    <cellStyle name="Currency 4 5 5" xfId="8100"/>
    <cellStyle name="Currency 4 5 5 2" xfId="30040"/>
    <cellStyle name="Currency 4 5 6" xfId="3340"/>
    <cellStyle name="Currency 4 5 6 2" xfId="25281"/>
    <cellStyle name="Currency 4 5 7" xfId="10991"/>
    <cellStyle name="Currency 4 5 7 2" xfId="32931"/>
    <cellStyle name="Currency 4 5 8" xfId="16774"/>
    <cellStyle name="Currency 4 5 8 2" xfId="38713"/>
    <cellStyle name="Currency 4 5 9" xfId="22556"/>
    <cellStyle name="Currency 4 6" xfId="1140"/>
    <cellStyle name="Currency 4 6 2" xfId="2844"/>
    <cellStyle name="Currency 4 6 2 2" xfId="10330"/>
    <cellStyle name="Currency 4 6 2 2 2" xfId="16112"/>
    <cellStyle name="Currency 4 6 2 2 2 2" xfId="38052"/>
    <cellStyle name="Currency 4 6 2 2 3" xfId="21895"/>
    <cellStyle name="Currency 4 6 2 2 3 2" xfId="43834"/>
    <cellStyle name="Currency 4 6 2 2 4" xfId="32270"/>
    <cellStyle name="Currency 4 6 2 3" xfId="7439"/>
    <cellStyle name="Currency 4 6 2 3 2" xfId="29379"/>
    <cellStyle name="Currency 4 6 2 4" xfId="13221"/>
    <cellStyle name="Currency 4 6 2 4 2" xfId="35161"/>
    <cellStyle name="Currency 4 6 2 5" xfId="19004"/>
    <cellStyle name="Currency 4 6 2 5 2" xfId="40943"/>
    <cellStyle name="Currency 4 6 2 6" xfId="24786"/>
    <cellStyle name="Currency 4 6 3" xfId="5736"/>
    <cellStyle name="Currency 4 6 3 2" xfId="14410"/>
    <cellStyle name="Currency 4 6 3 2 2" xfId="36350"/>
    <cellStyle name="Currency 4 6 3 3" xfId="20193"/>
    <cellStyle name="Currency 4 6 3 3 2" xfId="42132"/>
    <cellStyle name="Currency 4 6 3 4" xfId="27677"/>
    <cellStyle name="Currency 4 6 4" xfId="8628"/>
    <cellStyle name="Currency 4 6 4 2" xfId="30568"/>
    <cellStyle name="Currency 4 6 5" xfId="4547"/>
    <cellStyle name="Currency 4 6 5 2" xfId="26488"/>
    <cellStyle name="Currency 4 6 6" xfId="11519"/>
    <cellStyle name="Currency 4 6 6 2" xfId="33459"/>
    <cellStyle name="Currency 4 6 7" xfId="17302"/>
    <cellStyle name="Currency 4 6 7 2" xfId="39241"/>
    <cellStyle name="Currency 4 6 8" xfId="23084"/>
    <cellStyle name="Currency 4 7" xfId="2307"/>
    <cellStyle name="Currency 4 7 2" xfId="6902"/>
    <cellStyle name="Currency 4 7 2 2" xfId="15575"/>
    <cellStyle name="Currency 4 7 2 2 2" xfId="37515"/>
    <cellStyle name="Currency 4 7 2 3" xfId="21358"/>
    <cellStyle name="Currency 4 7 2 3 2" xfId="43297"/>
    <cellStyle name="Currency 4 7 2 4" xfId="28842"/>
    <cellStyle name="Currency 4 7 3" xfId="9793"/>
    <cellStyle name="Currency 4 7 3 2" xfId="31733"/>
    <cellStyle name="Currency 4 7 4" xfId="4010"/>
    <cellStyle name="Currency 4 7 4 2" xfId="25951"/>
    <cellStyle name="Currency 4 7 5" xfId="12684"/>
    <cellStyle name="Currency 4 7 5 2" xfId="34624"/>
    <cellStyle name="Currency 4 7 6" xfId="18467"/>
    <cellStyle name="Currency 4 7 6 2" xfId="40406"/>
    <cellStyle name="Currency 4 7 7" xfId="24249"/>
    <cellStyle name="Currency 4 8" xfId="1354"/>
    <cellStyle name="Currency 4 8 2" xfId="8840"/>
    <cellStyle name="Currency 4 8 2 2" xfId="14622"/>
    <cellStyle name="Currency 4 8 2 2 2" xfId="36562"/>
    <cellStyle name="Currency 4 8 2 3" xfId="20405"/>
    <cellStyle name="Currency 4 8 2 3 2" xfId="42344"/>
    <cellStyle name="Currency 4 8 2 4" xfId="30780"/>
    <cellStyle name="Currency 4 8 3" xfId="5949"/>
    <cellStyle name="Currency 4 8 3 2" xfId="27889"/>
    <cellStyle name="Currency 4 8 4" xfId="11731"/>
    <cellStyle name="Currency 4 8 4 2" xfId="33671"/>
    <cellStyle name="Currency 4 8 5" xfId="17514"/>
    <cellStyle name="Currency 4 8 5 2" xfId="39453"/>
    <cellStyle name="Currency 4 8 6" xfId="23296"/>
    <cellStyle name="Currency 4 9" xfId="5199"/>
    <cellStyle name="Currency 4 9 2" xfId="13873"/>
    <cellStyle name="Currency 4 9 2 2" xfId="35813"/>
    <cellStyle name="Currency 4 9 3" xfId="19656"/>
    <cellStyle name="Currency 4 9 3 2" xfId="41595"/>
    <cellStyle name="Currency 4 9 4" xfId="27140"/>
    <cellStyle name="Currency_charter school revenue frame" xfId="5"/>
    <cellStyle name="Explanatory Text" xfId="808" builtinId="53" customBuiltin="1"/>
    <cellStyle name="Good" xfId="799" builtinId="26" customBuiltin="1"/>
    <cellStyle name="Heading 1" xfId="795" builtinId="16" customBuiltin="1"/>
    <cellStyle name="Heading 2" xfId="796" builtinId="17" customBuiltin="1"/>
    <cellStyle name="Heading 3" xfId="797" builtinId="18" customBuiltin="1"/>
    <cellStyle name="Heading 4" xfId="798" builtinId="19" customBuiltin="1"/>
    <cellStyle name="Input" xfId="802" builtinId="20" customBuiltin="1"/>
    <cellStyle name="Linked Cell" xfId="805" builtinId="24" customBuiltin="1"/>
    <cellStyle name="n_nvision1" xfId="1"/>
    <cellStyle name="Neutral" xfId="801" builtinId="28" customBuiltin="1"/>
    <cellStyle name="Normal" xfId="0" builtinId="0"/>
    <cellStyle name="Normal 2" xfId="2"/>
    <cellStyle name="Normal 3" xfId="8"/>
    <cellStyle name="Normal 3 10" xfId="1745"/>
    <cellStyle name="Normal 3 10 2" xfId="6340"/>
    <cellStyle name="Normal 3 10 2 2" xfId="15013"/>
    <cellStyle name="Normal 3 10 2 2 2" xfId="36953"/>
    <cellStyle name="Normal 3 10 2 3" xfId="20796"/>
    <cellStyle name="Normal 3 10 2 3 2" xfId="42735"/>
    <cellStyle name="Normal 3 10 2 4" xfId="28280"/>
    <cellStyle name="Normal 3 10 3" xfId="9231"/>
    <cellStyle name="Normal 3 10 3 2" xfId="31171"/>
    <cellStyle name="Normal 3 10 4" xfId="3448"/>
    <cellStyle name="Normal 3 10 4 2" xfId="25389"/>
    <cellStyle name="Normal 3 10 5" xfId="12122"/>
    <cellStyle name="Normal 3 10 5 2" xfId="34062"/>
    <cellStyle name="Normal 3 10 6" xfId="17905"/>
    <cellStyle name="Normal 3 10 6 2" xfId="39844"/>
    <cellStyle name="Normal 3 10 7" xfId="23687"/>
    <cellStyle name="Normal 3 11" xfId="1243"/>
    <cellStyle name="Normal 3 11 2" xfId="8730"/>
    <cellStyle name="Normal 3 11 2 2" xfId="14512"/>
    <cellStyle name="Normal 3 11 2 2 2" xfId="36452"/>
    <cellStyle name="Normal 3 11 2 3" xfId="20295"/>
    <cellStyle name="Normal 3 11 2 3 2" xfId="42234"/>
    <cellStyle name="Normal 3 11 2 4" xfId="30670"/>
    <cellStyle name="Normal 3 11 3" xfId="5839"/>
    <cellStyle name="Normal 3 11 3 2" xfId="27779"/>
    <cellStyle name="Normal 3 11 4" xfId="11621"/>
    <cellStyle name="Normal 3 11 4 2" xfId="33561"/>
    <cellStyle name="Normal 3 11 5" xfId="17404"/>
    <cellStyle name="Normal 3 11 5 2" xfId="39343"/>
    <cellStyle name="Normal 3 11 6" xfId="23186"/>
    <cellStyle name="Normal 3 12" xfId="4637"/>
    <cellStyle name="Normal 3 12 2" xfId="13311"/>
    <cellStyle name="Normal 3 12 2 2" xfId="35251"/>
    <cellStyle name="Normal 3 12 3" xfId="19094"/>
    <cellStyle name="Normal 3 12 3 2" xfId="41033"/>
    <cellStyle name="Normal 3 12 4" xfId="26578"/>
    <cellStyle name="Normal 3 13" xfId="7529"/>
    <cellStyle name="Normal 3 13 2" xfId="29469"/>
    <cellStyle name="Normal 3 14" xfId="2947"/>
    <cellStyle name="Normal 3 14 2" xfId="24888"/>
    <cellStyle name="Normal 3 15" xfId="10420"/>
    <cellStyle name="Normal 3 15 2" xfId="32360"/>
    <cellStyle name="Normal 3 16" xfId="16203"/>
    <cellStyle name="Normal 3 16 2" xfId="38142"/>
    <cellStyle name="Normal 3 17" xfId="21985"/>
    <cellStyle name="Normal 3 2" xfId="581"/>
    <cellStyle name="Normal 3 2 10" xfId="5209"/>
    <cellStyle name="Normal 3 2 10 2" xfId="13883"/>
    <cellStyle name="Normal 3 2 10 2 2" xfId="35823"/>
    <cellStyle name="Normal 3 2 10 3" xfId="19666"/>
    <cellStyle name="Normal 3 2 10 3 2" xfId="41605"/>
    <cellStyle name="Normal 3 2 10 4" xfId="27150"/>
    <cellStyle name="Normal 3 2 11" xfId="8101"/>
    <cellStyle name="Normal 3 2 11 2" xfId="30041"/>
    <cellStyle name="Normal 3 2 12" xfId="2977"/>
    <cellStyle name="Normal 3 2 12 2" xfId="24918"/>
    <cellStyle name="Normal 3 2 13" xfId="10992"/>
    <cellStyle name="Normal 3 2 13 2" xfId="32932"/>
    <cellStyle name="Normal 3 2 14" xfId="16775"/>
    <cellStyle name="Normal 3 2 14 2" xfId="38714"/>
    <cellStyle name="Normal 3 2 15" xfId="22557"/>
    <cellStyle name="Normal 3 2 2" xfId="582"/>
    <cellStyle name="Normal 3 2 2 10" xfId="8102"/>
    <cellStyle name="Normal 3 2 2 10 2" xfId="30042"/>
    <cellStyle name="Normal 3 2 2 11" xfId="3039"/>
    <cellStyle name="Normal 3 2 2 11 2" xfId="24980"/>
    <cellStyle name="Normal 3 2 2 12" xfId="10993"/>
    <cellStyle name="Normal 3 2 2 12 2" xfId="32933"/>
    <cellStyle name="Normal 3 2 2 13" xfId="16776"/>
    <cellStyle name="Normal 3 2 2 13 2" xfId="38715"/>
    <cellStyle name="Normal 3 2 2 14" xfId="22558"/>
    <cellStyle name="Normal 3 2 2 2" xfId="583"/>
    <cellStyle name="Normal 3 2 2 2 10" xfId="10994"/>
    <cellStyle name="Normal 3 2 2 2 10 2" xfId="32934"/>
    <cellStyle name="Normal 3 2 2 2 11" xfId="16777"/>
    <cellStyle name="Normal 3 2 2 2 11 2" xfId="38716"/>
    <cellStyle name="Normal 3 2 2 2 12" xfId="22559"/>
    <cellStyle name="Normal 3 2 2 2 2" xfId="584"/>
    <cellStyle name="Normal 3 2 2 2 2 10" xfId="16778"/>
    <cellStyle name="Normal 3 2 2 2 2 10 2" xfId="38717"/>
    <cellStyle name="Normal 3 2 2 2 2 11" xfId="22560"/>
    <cellStyle name="Normal 3 2 2 2 2 2" xfId="585"/>
    <cellStyle name="Normal 3 2 2 2 2 2 2" xfId="2321"/>
    <cellStyle name="Normal 3 2 2 2 2 2 2 2" xfId="9807"/>
    <cellStyle name="Normal 3 2 2 2 2 2 2 2 2" xfId="15589"/>
    <cellStyle name="Normal 3 2 2 2 2 2 2 2 2 2" xfId="37529"/>
    <cellStyle name="Normal 3 2 2 2 2 2 2 2 3" xfId="21372"/>
    <cellStyle name="Normal 3 2 2 2 2 2 2 2 3 2" xfId="43311"/>
    <cellStyle name="Normal 3 2 2 2 2 2 2 2 4" xfId="31747"/>
    <cellStyle name="Normal 3 2 2 2 2 2 2 3" xfId="6916"/>
    <cellStyle name="Normal 3 2 2 2 2 2 2 3 2" xfId="28856"/>
    <cellStyle name="Normal 3 2 2 2 2 2 2 4" xfId="12698"/>
    <cellStyle name="Normal 3 2 2 2 2 2 2 4 2" xfId="34638"/>
    <cellStyle name="Normal 3 2 2 2 2 2 2 5" xfId="18481"/>
    <cellStyle name="Normal 3 2 2 2 2 2 2 5 2" xfId="40420"/>
    <cellStyle name="Normal 3 2 2 2 2 2 2 6" xfId="24263"/>
    <cellStyle name="Normal 3 2 2 2 2 2 3" xfId="5213"/>
    <cellStyle name="Normal 3 2 2 2 2 2 3 2" xfId="13887"/>
    <cellStyle name="Normal 3 2 2 2 2 2 3 2 2" xfId="35827"/>
    <cellStyle name="Normal 3 2 2 2 2 2 3 3" xfId="19670"/>
    <cellStyle name="Normal 3 2 2 2 2 2 3 3 2" xfId="41609"/>
    <cellStyle name="Normal 3 2 2 2 2 2 3 4" xfId="27154"/>
    <cellStyle name="Normal 3 2 2 2 2 2 4" xfId="8105"/>
    <cellStyle name="Normal 3 2 2 2 2 2 4 2" xfId="30045"/>
    <cellStyle name="Normal 3 2 2 2 2 2 5" xfId="4024"/>
    <cellStyle name="Normal 3 2 2 2 2 2 5 2" xfId="25965"/>
    <cellStyle name="Normal 3 2 2 2 2 2 6" xfId="10996"/>
    <cellStyle name="Normal 3 2 2 2 2 2 6 2" xfId="32936"/>
    <cellStyle name="Normal 3 2 2 2 2 2 7" xfId="16779"/>
    <cellStyle name="Normal 3 2 2 2 2 2 7 2" xfId="38718"/>
    <cellStyle name="Normal 3 2 2 2 2 2 8" xfId="22561"/>
    <cellStyle name="Normal 3 2 2 2 2 3" xfId="1146"/>
    <cellStyle name="Normal 3 2 2 2 2 3 2" xfId="2850"/>
    <cellStyle name="Normal 3 2 2 2 2 3 2 2" xfId="10336"/>
    <cellStyle name="Normal 3 2 2 2 2 3 2 2 2" xfId="16118"/>
    <cellStyle name="Normal 3 2 2 2 2 3 2 2 2 2" xfId="38058"/>
    <cellStyle name="Normal 3 2 2 2 2 3 2 2 3" xfId="21901"/>
    <cellStyle name="Normal 3 2 2 2 2 3 2 2 3 2" xfId="43840"/>
    <cellStyle name="Normal 3 2 2 2 2 3 2 2 4" xfId="32276"/>
    <cellStyle name="Normal 3 2 2 2 2 3 2 3" xfId="7445"/>
    <cellStyle name="Normal 3 2 2 2 2 3 2 3 2" xfId="29385"/>
    <cellStyle name="Normal 3 2 2 2 2 3 2 4" xfId="13227"/>
    <cellStyle name="Normal 3 2 2 2 2 3 2 4 2" xfId="35167"/>
    <cellStyle name="Normal 3 2 2 2 2 3 2 5" xfId="19010"/>
    <cellStyle name="Normal 3 2 2 2 2 3 2 5 2" xfId="40949"/>
    <cellStyle name="Normal 3 2 2 2 2 3 2 6" xfId="24792"/>
    <cellStyle name="Normal 3 2 2 2 2 3 3" xfId="5742"/>
    <cellStyle name="Normal 3 2 2 2 2 3 3 2" xfId="14416"/>
    <cellStyle name="Normal 3 2 2 2 2 3 3 2 2" xfId="36356"/>
    <cellStyle name="Normal 3 2 2 2 2 3 3 3" xfId="20199"/>
    <cellStyle name="Normal 3 2 2 2 2 3 3 3 2" xfId="42138"/>
    <cellStyle name="Normal 3 2 2 2 2 3 3 4" xfId="27683"/>
    <cellStyle name="Normal 3 2 2 2 2 3 4" xfId="8634"/>
    <cellStyle name="Normal 3 2 2 2 2 3 4 2" xfId="30574"/>
    <cellStyle name="Normal 3 2 2 2 2 3 5" xfId="4553"/>
    <cellStyle name="Normal 3 2 2 2 2 3 5 2" xfId="26494"/>
    <cellStyle name="Normal 3 2 2 2 2 3 6" xfId="11525"/>
    <cellStyle name="Normal 3 2 2 2 2 3 6 2" xfId="33465"/>
    <cellStyle name="Normal 3 2 2 2 2 3 7" xfId="17308"/>
    <cellStyle name="Normal 3 2 2 2 2 3 7 2" xfId="39247"/>
    <cellStyle name="Normal 3 2 2 2 2 3 8" xfId="23090"/>
    <cellStyle name="Normal 3 2 2 2 2 4" xfId="2320"/>
    <cellStyle name="Normal 3 2 2 2 2 4 2" xfId="6915"/>
    <cellStyle name="Normal 3 2 2 2 2 4 2 2" xfId="15588"/>
    <cellStyle name="Normal 3 2 2 2 2 4 2 2 2" xfId="37528"/>
    <cellStyle name="Normal 3 2 2 2 2 4 2 3" xfId="21371"/>
    <cellStyle name="Normal 3 2 2 2 2 4 2 3 2" xfId="43310"/>
    <cellStyle name="Normal 3 2 2 2 2 4 2 4" xfId="28855"/>
    <cellStyle name="Normal 3 2 2 2 2 4 3" xfId="9806"/>
    <cellStyle name="Normal 3 2 2 2 2 4 3 2" xfId="31746"/>
    <cellStyle name="Normal 3 2 2 2 2 4 4" xfId="4023"/>
    <cellStyle name="Normal 3 2 2 2 2 4 4 2" xfId="25964"/>
    <cellStyle name="Normal 3 2 2 2 2 4 5" xfId="12697"/>
    <cellStyle name="Normal 3 2 2 2 2 4 5 2" xfId="34637"/>
    <cellStyle name="Normal 3 2 2 2 2 4 6" xfId="18480"/>
    <cellStyle name="Normal 3 2 2 2 2 4 6 2" xfId="40419"/>
    <cellStyle name="Normal 3 2 2 2 2 4 7" xfId="24262"/>
    <cellStyle name="Normal 3 2 2 2 2 5" xfId="1645"/>
    <cellStyle name="Normal 3 2 2 2 2 5 2" xfId="9131"/>
    <cellStyle name="Normal 3 2 2 2 2 5 2 2" xfId="14913"/>
    <cellStyle name="Normal 3 2 2 2 2 5 2 2 2" xfId="36853"/>
    <cellStyle name="Normal 3 2 2 2 2 5 2 3" xfId="20696"/>
    <cellStyle name="Normal 3 2 2 2 2 5 2 3 2" xfId="42635"/>
    <cellStyle name="Normal 3 2 2 2 2 5 2 4" xfId="31071"/>
    <cellStyle name="Normal 3 2 2 2 2 5 3" xfId="6240"/>
    <cellStyle name="Normal 3 2 2 2 2 5 3 2" xfId="28180"/>
    <cellStyle name="Normal 3 2 2 2 2 5 4" xfId="12022"/>
    <cellStyle name="Normal 3 2 2 2 2 5 4 2" xfId="33962"/>
    <cellStyle name="Normal 3 2 2 2 2 5 5" xfId="17805"/>
    <cellStyle name="Normal 3 2 2 2 2 5 5 2" xfId="39744"/>
    <cellStyle name="Normal 3 2 2 2 2 5 6" xfId="23587"/>
    <cellStyle name="Normal 3 2 2 2 2 6" xfId="5212"/>
    <cellStyle name="Normal 3 2 2 2 2 6 2" xfId="13886"/>
    <cellStyle name="Normal 3 2 2 2 2 6 2 2" xfId="35826"/>
    <cellStyle name="Normal 3 2 2 2 2 6 3" xfId="19669"/>
    <cellStyle name="Normal 3 2 2 2 2 6 3 2" xfId="41608"/>
    <cellStyle name="Normal 3 2 2 2 2 6 4" xfId="27153"/>
    <cellStyle name="Normal 3 2 2 2 2 7" xfId="8104"/>
    <cellStyle name="Normal 3 2 2 2 2 7 2" xfId="30044"/>
    <cellStyle name="Normal 3 2 2 2 2 8" xfId="3348"/>
    <cellStyle name="Normal 3 2 2 2 2 8 2" xfId="25289"/>
    <cellStyle name="Normal 3 2 2 2 2 9" xfId="10995"/>
    <cellStyle name="Normal 3 2 2 2 2 9 2" xfId="32935"/>
    <cellStyle name="Normal 3 2 2 2 3" xfId="586"/>
    <cellStyle name="Normal 3 2 2 2 3 2" xfId="2322"/>
    <cellStyle name="Normal 3 2 2 2 3 2 2" xfId="9808"/>
    <cellStyle name="Normal 3 2 2 2 3 2 2 2" xfId="15590"/>
    <cellStyle name="Normal 3 2 2 2 3 2 2 2 2" xfId="37530"/>
    <cellStyle name="Normal 3 2 2 2 3 2 2 3" xfId="21373"/>
    <cellStyle name="Normal 3 2 2 2 3 2 2 3 2" xfId="43312"/>
    <cellStyle name="Normal 3 2 2 2 3 2 2 4" xfId="31748"/>
    <cellStyle name="Normal 3 2 2 2 3 2 3" xfId="6917"/>
    <cellStyle name="Normal 3 2 2 2 3 2 3 2" xfId="28857"/>
    <cellStyle name="Normal 3 2 2 2 3 2 4" xfId="12699"/>
    <cellStyle name="Normal 3 2 2 2 3 2 4 2" xfId="34639"/>
    <cellStyle name="Normal 3 2 2 2 3 2 5" xfId="18482"/>
    <cellStyle name="Normal 3 2 2 2 3 2 5 2" xfId="40421"/>
    <cellStyle name="Normal 3 2 2 2 3 2 6" xfId="24264"/>
    <cellStyle name="Normal 3 2 2 2 3 3" xfId="5214"/>
    <cellStyle name="Normal 3 2 2 2 3 3 2" xfId="13888"/>
    <cellStyle name="Normal 3 2 2 2 3 3 2 2" xfId="35828"/>
    <cellStyle name="Normal 3 2 2 2 3 3 3" xfId="19671"/>
    <cellStyle name="Normal 3 2 2 2 3 3 3 2" xfId="41610"/>
    <cellStyle name="Normal 3 2 2 2 3 3 4" xfId="27155"/>
    <cellStyle name="Normal 3 2 2 2 3 4" xfId="8106"/>
    <cellStyle name="Normal 3 2 2 2 3 4 2" xfId="30046"/>
    <cellStyle name="Normal 3 2 2 2 3 5" xfId="4025"/>
    <cellStyle name="Normal 3 2 2 2 3 5 2" xfId="25966"/>
    <cellStyle name="Normal 3 2 2 2 3 6" xfId="10997"/>
    <cellStyle name="Normal 3 2 2 2 3 6 2" xfId="32937"/>
    <cellStyle name="Normal 3 2 2 2 3 7" xfId="16780"/>
    <cellStyle name="Normal 3 2 2 2 3 7 2" xfId="38719"/>
    <cellStyle name="Normal 3 2 2 2 3 8" xfId="22562"/>
    <cellStyle name="Normal 3 2 2 2 4" xfId="1145"/>
    <cellStyle name="Normal 3 2 2 2 4 2" xfId="2849"/>
    <cellStyle name="Normal 3 2 2 2 4 2 2" xfId="10335"/>
    <cellStyle name="Normal 3 2 2 2 4 2 2 2" xfId="16117"/>
    <cellStyle name="Normal 3 2 2 2 4 2 2 2 2" xfId="38057"/>
    <cellStyle name="Normal 3 2 2 2 4 2 2 3" xfId="21900"/>
    <cellStyle name="Normal 3 2 2 2 4 2 2 3 2" xfId="43839"/>
    <cellStyle name="Normal 3 2 2 2 4 2 2 4" xfId="32275"/>
    <cellStyle name="Normal 3 2 2 2 4 2 3" xfId="7444"/>
    <cellStyle name="Normal 3 2 2 2 4 2 3 2" xfId="29384"/>
    <cellStyle name="Normal 3 2 2 2 4 2 4" xfId="13226"/>
    <cellStyle name="Normal 3 2 2 2 4 2 4 2" xfId="35166"/>
    <cellStyle name="Normal 3 2 2 2 4 2 5" xfId="19009"/>
    <cellStyle name="Normal 3 2 2 2 4 2 5 2" xfId="40948"/>
    <cellStyle name="Normal 3 2 2 2 4 2 6" xfId="24791"/>
    <cellStyle name="Normal 3 2 2 2 4 3" xfId="5741"/>
    <cellStyle name="Normal 3 2 2 2 4 3 2" xfId="14415"/>
    <cellStyle name="Normal 3 2 2 2 4 3 2 2" xfId="36355"/>
    <cellStyle name="Normal 3 2 2 2 4 3 3" xfId="20198"/>
    <cellStyle name="Normal 3 2 2 2 4 3 3 2" xfId="42137"/>
    <cellStyle name="Normal 3 2 2 2 4 3 4" xfId="27682"/>
    <cellStyle name="Normal 3 2 2 2 4 4" xfId="8633"/>
    <cellStyle name="Normal 3 2 2 2 4 4 2" xfId="30573"/>
    <cellStyle name="Normal 3 2 2 2 4 5" xfId="4552"/>
    <cellStyle name="Normal 3 2 2 2 4 5 2" xfId="26493"/>
    <cellStyle name="Normal 3 2 2 2 4 6" xfId="11524"/>
    <cellStyle name="Normal 3 2 2 2 4 6 2" xfId="33464"/>
    <cellStyle name="Normal 3 2 2 2 4 7" xfId="17307"/>
    <cellStyle name="Normal 3 2 2 2 4 7 2" xfId="39246"/>
    <cellStyle name="Normal 3 2 2 2 4 8" xfId="23089"/>
    <cellStyle name="Normal 3 2 2 2 5" xfId="2319"/>
    <cellStyle name="Normal 3 2 2 2 5 2" xfId="6914"/>
    <cellStyle name="Normal 3 2 2 2 5 2 2" xfId="15587"/>
    <cellStyle name="Normal 3 2 2 2 5 2 2 2" xfId="37527"/>
    <cellStyle name="Normal 3 2 2 2 5 2 3" xfId="21370"/>
    <cellStyle name="Normal 3 2 2 2 5 2 3 2" xfId="43309"/>
    <cellStyle name="Normal 3 2 2 2 5 2 4" xfId="28854"/>
    <cellStyle name="Normal 3 2 2 2 5 3" xfId="9805"/>
    <cellStyle name="Normal 3 2 2 2 5 3 2" xfId="31745"/>
    <cellStyle name="Normal 3 2 2 2 5 4" xfId="4022"/>
    <cellStyle name="Normal 3 2 2 2 5 4 2" xfId="25963"/>
    <cellStyle name="Normal 3 2 2 2 5 5" xfId="12696"/>
    <cellStyle name="Normal 3 2 2 2 5 5 2" xfId="34636"/>
    <cellStyle name="Normal 3 2 2 2 5 6" xfId="18479"/>
    <cellStyle name="Normal 3 2 2 2 5 6 2" xfId="40418"/>
    <cellStyle name="Normal 3 2 2 2 5 7" xfId="24261"/>
    <cellStyle name="Normal 3 2 2 2 6" xfId="1644"/>
    <cellStyle name="Normal 3 2 2 2 6 2" xfId="9130"/>
    <cellStyle name="Normal 3 2 2 2 6 2 2" xfId="14912"/>
    <cellStyle name="Normal 3 2 2 2 6 2 2 2" xfId="36852"/>
    <cellStyle name="Normal 3 2 2 2 6 2 3" xfId="20695"/>
    <cellStyle name="Normal 3 2 2 2 6 2 3 2" xfId="42634"/>
    <cellStyle name="Normal 3 2 2 2 6 2 4" xfId="31070"/>
    <cellStyle name="Normal 3 2 2 2 6 3" xfId="6239"/>
    <cellStyle name="Normal 3 2 2 2 6 3 2" xfId="28179"/>
    <cellStyle name="Normal 3 2 2 2 6 4" xfId="12021"/>
    <cellStyle name="Normal 3 2 2 2 6 4 2" xfId="33961"/>
    <cellStyle name="Normal 3 2 2 2 6 5" xfId="17804"/>
    <cellStyle name="Normal 3 2 2 2 6 5 2" xfId="39743"/>
    <cellStyle name="Normal 3 2 2 2 6 6" xfId="23586"/>
    <cellStyle name="Normal 3 2 2 2 7" xfId="5211"/>
    <cellStyle name="Normal 3 2 2 2 7 2" xfId="13885"/>
    <cellStyle name="Normal 3 2 2 2 7 2 2" xfId="35825"/>
    <cellStyle name="Normal 3 2 2 2 7 3" xfId="19668"/>
    <cellStyle name="Normal 3 2 2 2 7 3 2" xfId="41607"/>
    <cellStyle name="Normal 3 2 2 2 7 4" xfId="27152"/>
    <cellStyle name="Normal 3 2 2 2 8" xfId="8103"/>
    <cellStyle name="Normal 3 2 2 2 8 2" xfId="30043"/>
    <cellStyle name="Normal 3 2 2 2 9" xfId="3347"/>
    <cellStyle name="Normal 3 2 2 2 9 2" xfId="25288"/>
    <cellStyle name="Normal 3 2 2 3" xfId="587"/>
    <cellStyle name="Normal 3 2 2 3 10" xfId="16781"/>
    <cellStyle name="Normal 3 2 2 3 10 2" xfId="38720"/>
    <cellStyle name="Normal 3 2 2 3 11" xfId="22563"/>
    <cellStyle name="Normal 3 2 2 3 2" xfId="588"/>
    <cellStyle name="Normal 3 2 2 3 2 2" xfId="2324"/>
    <cellStyle name="Normal 3 2 2 3 2 2 2" xfId="9810"/>
    <cellStyle name="Normal 3 2 2 3 2 2 2 2" xfId="15592"/>
    <cellStyle name="Normal 3 2 2 3 2 2 2 2 2" xfId="37532"/>
    <cellStyle name="Normal 3 2 2 3 2 2 2 3" xfId="21375"/>
    <cellStyle name="Normal 3 2 2 3 2 2 2 3 2" xfId="43314"/>
    <cellStyle name="Normal 3 2 2 3 2 2 2 4" xfId="31750"/>
    <cellStyle name="Normal 3 2 2 3 2 2 3" xfId="6919"/>
    <cellStyle name="Normal 3 2 2 3 2 2 3 2" xfId="28859"/>
    <cellStyle name="Normal 3 2 2 3 2 2 4" xfId="12701"/>
    <cellStyle name="Normal 3 2 2 3 2 2 4 2" xfId="34641"/>
    <cellStyle name="Normal 3 2 2 3 2 2 5" xfId="18484"/>
    <cellStyle name="Normal 3 2 2 3 2 2 5 2" xfId="40423"/>
    <cellStyle name="Normal 3 2 2 3 2 2 6" xfId="24266"/>
    <cellStyle name="Normal 3 2 2 3 2 3" xfId="5216"/>
    <cellStyle name="Normal 3 2 2 3 2 3 2" xfId="13890"/>
    <cellStyle name="Normal 3 2 2 3 2 3 2 2" xfId="35830"/>
    <cellStyle name="Normal 3 2 2 3 2 3 3" xfId="19673"/>
    <cellStyle name="Normal 3 2 2 3 2 3 3 2" xfId="41612"/>
    <cellStyle name="Normal 3 2 2 3 2 3 4" xfId="27157"/>
    <cellStyle name="Normal 3 2 2 3 2 4" xfId="8108"/>
    <cellStyle name="Normal 3 2 2 3 2 4 2" xfId="30048"/>
    <cellStyle name="Normal 3 2 2 3 2 5" xfId="4027"/>
    <cellStyle name="Normal 3 2 2 3 2 5 2" xfId="25968"/>
    <cellStyle name="Normal 3 2 2 3 2 6" xfId="10999"/>
    <cellStyle name="Normal 3 2 2 3 2 6 2" xfId="32939"/>
    <cellStyle name="Normal 3 2 2 3 2 7" xfId="16782"/>
    <cellStyle name="Normal 3 2 2 3 2 7 2" xfId="38721"/>
    <cellStyle name="Normal 3 2 2 3 2 8" xfId="22564"/>
    <cellStyle name="Normal 3 2 2 3 3" xfId="1147"/>
    <cellStyle name="Normal 3 2 2 3 3 2" xfId="2851"/>
    <cellStyle name="Normal 3 2 2 3 3 2 2" xfId="10337"/>
    <cellStyle name="Normal 3 2 2 3 3 2 2 2" xfId="16119"/>
    <cellStyle name="Normal 3 2 2 3 3 2 2 2 2" xfId="38059"/>
    <cellStyle name="Normal 3 2 2 3 3 2 2 3" xfId="21902"/>
    <cellStyle name="Normal 3 2 2 3 3 2 2 3 2" xfId="43841"/>
    <cellStyle name="Normal 3 2 2 3 3 2 2 4" xfId="32277"/>
    <cellStyle name="Normal 3 2 2 3 3 2 3" xfId="7446"/>
    <cellStyle name="Normal 3 2 2 3 3 2 3 2" xfId="29386"/>
    <cellStyle name="Normal 3 2 2 3 3 2 4" xfId="13228"/>
    <cellStyle name="Normal 3 2 2 3 3 2 4 2" xfId="35168"/>
    <cellStyle name="Normal 3 2 2 3 3 2 5" xfId="19011"/>
    <cellStyle name="Normal 3 2 2 3 3 2 5 2" xfId="40950"/>
    <cellStyle name="Normal 3 2 2 3 3 2 6" xfId="24793"/>
    <cellStyle name="Normal 3 2 2 3 3 3" xfId="5743"/>
    <cellStyle name="Normal 3 2 2 3 3 3 2" xfId="14417"/>
    <cellStyle name="Normal 3 2 2 3 3 3 2 2" xfId="36357"/>
    <cellStyle name="Normal 3 2 2 3 3 3 3" xfId="20200"/>
    <cellStyle name="Normal 3 2 2 3 3 3 3 2" xfId="42139"/>
    <cellStyle name="Normal 3 2 2 3 3 3 4" xfId="27684"/>
    <cellStyle name="Normal 3 2 2 3 3 4" xfId="8635"/>
    <cellStyle name="Normal 3 2 2 3 3 4 2" xfId="30575"/>
    <cellStyle name="Normal 3 2 2 3 3 5" xfId="4554"/>
    <cellStyle name="Normal 3 2 2 3 3 5 2" xfId="26495"/>
    <cellStyle name="Normal 3 2 2 3 3 6" xfId="11526"/>
    <cellStyle name="Normal 3 2 2 3 3 6 2" xfId="33466"/>
    <cellStyle name="Normal 3 2 2 3 3 7" xfId="17309"/>
    <cellStyle name="Normal 3 2 2 3 3 7 2" xfId="39248"/>
    <cellStyle name="Normal 3 2 2 3 3 8" xfId="23091"/>
    <cellStyle name="Normal 3 2 2 3 4" xfId="2323"/>
    <cellStyle name="Normal 3 2 2 3 4 2" xfId="6918"/>
    <cellStyle name="Normal 3 2 2 3 4 2 2" xfId="15591"/>
    <cellStyle name="Normal 3 2 2 3 4 2 2 2" xfId="37531"/>
    <cellStyle name="Normal 3 2 2 3 4 2 3" xfId="21374"/>
    <cellStyle name="Normal 3 2 2 3 4 2 3 2" xfId="43313"/>
    <cellStyle name="Normal 3 2 2 3 4 2 4" xfId="28858"/>
    <cellStyle name="Normal 3 2 2 3 4 3" xfId="9809"/>
    <cellStyle name="Normal 3 2 2 3 4 3 2" xfId="31749"/>
    <cellStyle name="Normal 3 2 2 3 4 4" xfId="4026"/>
    <cellStyle name="Normal 3 2 2 3 4 4 2" xfId="25967"/>
    <cellStyle name="Normal 3 2 2 3 4 5" xfId="12700"/>
    <cellStyle name="Normal 3 2 2 3 4 5 2" xfId="34640"/>
    <cellStyle name="Normal 3 2 2 3 4 6" xfId="18483"/>
    <cellStyle name="Normal 3 2 2 3 4 6 2" xfId="40422"/>
    <cellStyle name="Normal 3 2 2 3 4 7" xfId="24265"/>
    <cellStyle name="Normal 3 2 2 3 5" xfId="1646"/>
    <cellStyle name="Normal 3 2 2 3 5 2" xfId="9132"/>
    <cellStyle name="Normal 3 2 2 3 5 2 2" xfId="14914"/>
    <cellStyle name="Normal 3 2 2 3 5 2 2 2" xfId="36854"/>
    <cellStyle name="Normal 3 2 2 3 5 2 3" xfId="20697"/>
    <cellStyle name="Normal 3 2 2 3 5 2 3 2" xfId="42636"/>
    <cellStyle name="Normal 3 2 2 3 5 2 4" xfId="31072"/>
    <cellStyle name="Normal 3 2 2 3 5 3" xfId="6241"/>
    <cellStyle name="Normal 3 2 2 3 5 3 2" xfId="28181"/>
    <cellStyle name="Normal 3 2 2 3 5 4" xfId="12023"/>
    <cellStyle name="Normal 3 2 2 3 5 4 2" xfId="33963"/>
    <cellStyle name="Normal 3 2 2 3 5 5" xfId="17806"/>
    <cellStyle name="Normal 3 2 2 3 5 5 2" xfId="39745"/>
    <cellStyle name="Normal 3 2 2 3 5 6" xfId="23588"/>
    <cellStyle name="Normal 3 2 2 3 6" xfId="5215"/>
    <cellStyle name="Normal 3 2 2 3 6 2" xfId="13889"/>
    <cellStyle name="Normal 3 2 2 3 6 2 2" xfId="35829"/>
    <cellStyle name="Normal 3 2 2 3 6 3" xfId="19672"/>
    <cellStyle name="Normal 3 2 2 3 6 3 2" xfId="41611"/>
    <cellStyle name="Normal 3 2 2 3 6 4" xfId="27156"/>
    <cellStyle name="Normal 3 2 2 3 7" xfId="8107"/>
    <cellStyle name="Normal 3 2 2 3 7 2" xfId="30047"/>
    <cellStyle name="Normal 3 2 2 3 8" xfId="3349"/>
    <cellStyle name="Normal 3 2 2 3 8 2" xfId="25290"/>
    <cellStyle name="Normal 3 2 2 3 9" xfId="10998"/>
    <cellStyle name="Normal 3 2 2 3 9 2" xfId="32938"/>
    <cellStyle name="Normal 3 2 2 4" xfId="589"/>
    <cellStyle name="Normal 3 2 2 4 10" xfId="16783"/>
    <cellStyle name="Normal 3 2 2 4 10 2" xfId="38722"/>
    <cellStyle name="Normal 3 2 2 4 11" xfId="22565"/>
    <cellStyle name="Normal 3 2 2 4 2" xfId="590"/>
    <cellStyle name="Normal 3 2 2 4 2 2" xfId="2326"/>
    <cellStyle name="Normal 3 2 2 4 2 2 2" xfId="9812"/>
    <cellStyle name="Normal 3 2 2 4 2 2 2 2" xfId="15594"/>
    <cellStyle name="Normal 3 2 2 4 2 2 2 2 2" xfId="37534"/>
    <cellStyle name="Normal 3 2 2 4 2 2 2 3" xfId="21377"/>
    <cellStyle name="Normal 3 2 2 4 2 2 2 3 2" xfId="43316"/>
    <cellStyle name="Normal 3 2 2 4 2 2 2 4" xfId="31752"/>
    <cellStyle name="Normal 3 2 2 4 2 2 3" xfId="6921"/>
    <cellStyle name="Normal 3 2 2 4 2 2 3 2" xfId="28861"/>
    <cellStyle name="Normal 3 2 2 4 2 2 4" xfId="12703"/>
    <cellStyle name="Normal 3 2 2 4 2 2 4 2" xfId="34643"/>
    <cellStyle name="Normal 3 2 2 4 2 2 5" xfId="18486"/>
    <cellStyle name="Normal 3 2 2 4 2 2 5 2" xfId="40425"/>
    <cellStyle name="Normal 3 2 2 4 2 2 6" xfId="24268"/>
    <cellStyle name="Normal 3 2 2 4 2 3" xfId="5218"/>
    <cellStyle name="Normal 3 2 2 4 2 3 2" xfId="13892"/>
    <cellStyle name="Normal 3 2 2 4 2 3 2 2" xfId="35832"/>
    <cellStyle name="Normal 3 2 2 4 2 3 3" xfId="19675"/>
    <cellStyle name="Normal 3 2 2 4 2 3 3 2" xfId="41614"/>
    <cellStyle name="Normal 3 2 2 4 2 3 4" xfId="27159"/>
    <cellStyle name="Normal 3 2 2 4 2 4" xfId="8110"/>
    <cellStyle name="Normal 3 2 2 4 2 4 2" xfId="30050"/>
    <cellStyle name="Normal 3 2 2 4 2 5" xfId="4029"/>
    <cellStyle name="Normal 3 2 2 4 2 5 2" xfId="25970"/>
    <cellStyle name="Normal 3 2 2 4 2 6" xfId="11001"/>
    <cellStyle name="Normal 3 2 2 4 2 6 2" xfId="32941"/>
    <cellStyle name="Normal 3 2 2 4 2 7" xfId="16784"/>
    <cellStyle name="Normal 3 2 2 4 2 7 2" xfId="38723"/>
    <cellStyle name="Normal 3 2 2 4 2 8" xfId="22566"/>
    <cellStyle name="Normal 3 2 2 4 3" xfId="1148"/>
    <cellStyle name="Normal 3 2 2 4 3 2" xfId="2852"/>
    <cellStyle name="Normal 3 2 2 4 3 2 2" xfId="10338"/>
    <cellStyle name="Normal 3 2 2 4 3 2 2 2" xfId="16120"/>
    <cellStyle name="Normal 3 2 2 4 3 2 2 2 2" xfId="38060"/>
    <cellStyle name="Normal 3 2 2 4 3 2 2 3" xfId="21903"/>
    <cellStyle name="Normal 3 2 2 4 3 2 2 3 2" xfId="43842"/>
    <cellStyle name="Normal 3 2 2 4 3 2 2 4" xfId="32278"/>
    <cellStyle name="Normal 3 2 2 4 3 2 3" xfId="7447"/>
    <cellStyle name="Normal 3 2 2 4 3 2 3 2" xfId="29387"/>
    <cellStyle name="Normal 3 2 2 4 3 2 4" xfId="13229"/>
    <cellStyle name="Normal 3 2 2 4 3 2 4 2" xfId="35169"/>
    <cellStyle name="Normal 3 2 2 4 3 2 5" xfId="19012"/>
    <cellStyle name="Normal 3 2 2 4 3 2 5 2" xfId="40951"/>
    <cellStyle name="Normal 3 2 2 4 3 2 6" xfId="24794"/>
    <cellStyle name="Normal 3 2 2 4 3 3" xfId="5744"/>
    <cellStyle name="Normal 3 2 2 4 3 3 2" xfId="14418"/>
    <cellStyle name="Normal 3 2 2 4 3 3 2 2" xfId="36358"/>
    <cellStyle name="Normal 3 2 2 4 3 3 3" xfId="20201"/>
    <cellStyle name="Normal 3 2 2 4 3 3 3 2" xfId="42140"/>
    <cellStyle name="Normal 3 2 2 4 3 3 4" xfId="27685"/>
    <cellStyle name="Normal 3 2 2 4 3 4" xfId="8636"/>
    <cellStyle name="Normal 3 2 2 4 3 4 2" xfId="30576"/>
    <cellStyle name="Normal 3 2 2 4 3 5" xfId="4555"/>
    <cellStyle name="Normal 3 2 2 4 3 5 2" xfId="26496"/>
    <cellStyle name="Normal 3 2 2 4 3 6" xfId="11527"/>
    <cellStyle name="Normal 3 2 2 4 3 6 2" xfId="33467"/>
    <cellStyle name="Normal 3 2 2 4 3 7" xfId="17310"/>
    <cellStyle name="Normal 3 2 2 4 3 7 2" xfId="39249"/>
    <cellStyle name="Normal 3 2 2 4 3 8" xfId="23092"/>
    <cellStyle name="Normal 3 2 2 4 4" xfId="2325"/>
    <cellStyle name="Normal 3 2 2 4 4 2" xfId="6920"/>
    <cellStyle name="Normal 3 2 2 4 4 2 2" xfId="15593"/>
    <cellStyle name="Normal 3 2 2 4 4 2 2 2" xfId="37533"/>
    <cellStyle name="Normal 3 2 2 4 4 2 3" xfId="21376"/>
    <cellStyle name="Normal 3 2 2 4 4 2 3 2" xfId="43315"/>
    <cellStyle name="Normal 3 2 2 4 4 2 4" xfId="28860"/>
    <cellStyle name="Normal 3 2 2 4 4 3" xfId="9811"/>
    <cellStyle name="Normal 3 2 2 4 4 3 2" xfId="31751"/>
    <cellStyle name="Normal 3 2 2 4 4 4" xfId="4028"/>
    <cellStyle name="Normal 3 2 2 4 4 4 2" xfId="25969"/>
    <cellStyle name="Normal 3 2 2 4 4 5" xfId="12702"/>
    <cellStyle name="Normal 3 2 2 4 4 5 2" xfId="34642"/>
    <cellStyle name="Normal 3 2 2 4 4 6" xfId="18485"/>
    <cellStyle name="Normal 3 2 2 4 4 6 2" xfId="40424"/>
    <cellStyle name="Normal 3 2 2 4 4 7" xfId="24267"/>
    <cellStyle name="Normal 3 2 2 4 5" xfId="1647"/>
    <cellStyle name="Normal 3 2 2 4 5 2" xfId="9133"/>
    <cellStyle name="Normal 3 2 2 4 5 2 2" xfId="14915"/>
    <cellStyle name="Normal 3 2 2 4 5 2 2 2" xfId="36855"/>
    <cellStyle name="Normal 3 2 2 4 5 2 3" xfId="20698"/>
    <cellStyle name="Normal 3 2 2 4 5 2 3 2" xfId="42637"/>
    <cellStyle name="Normal 3 2 2 4 5 2 4" xfId="31073"/>
    <cellStyle name="Normal 3 2 2 4 5 3" xfId="6242"/>
    <cellStyle name="Normal 3 2 2 4 5 3 2" xfId="28182"/>
    <cellStyle name="Normal 3 2 2 4 5 4" xfId="12024"/>
    <cellStyle name="Normal 3 2 2 4 5 4 2" xfId="33964"/>
    <cellStyle name="Normal 3 2 2 4 5 5" xfId="17807"/>
    <cellStyle name="Normal 3 2 2 4 5 5 2" xfId="39746"/>
    <cellStyle name="Normal 3 2 2 4 5 6" xfId="23589"/>
    <cellStyle name="Normal 3 2 2 4 6" xfId="5217"/>
    <cellStyle name="Normal 3 2 2 4 6 2" xfId="13891"/>
    <cellStyle name="Normal 3 2 2 4 6 2 2" xfId="35831"/>
    <cellStyle name="Normal 3 2 2 4 6 3" xfId="19674"/>
    <cellStyle name="Normal 3 2 2 4 6 3 2" xfId="41613"/>
    <cellStyle name="Normal 3 2 2 4 6 4" xfId="27158"/>
    <cellStyle name="Normal 3 2 2 4 7" xfId="8109"/>
    <cellStyle name="Normal 3 2 2 4 7 2" xfId="30049"/>
    <cellStyle name="Normal 3 2 2 4 8" xfId="3350"/>
    <cellStyle name="Normal 3 2 2 4 8 2" xfId="25291"/>
    <cellStyle name="Normal 3 2 2 4 9" xfId="11000"/>
    <cellStyle name="Normal 3 2 2 4 9 2" xfId="32940"/>
    <cellStyle name="Normal 3 2 2 5" xfId="591"/>
    <cellStyle name="Normal 3 2 2 5 2" xfId="2327"/>
    <cellStyle name="Normal 3 2 2 5 2 2" xfId="6922"/>
    <cellStyle name="Normal 3 2 2 5 2 2 2" xfId="15595"/>
    <cellStyle name="Normal 3 2 2 5 2 2 2 2" xfId="37535"/>
    <cellStyle name="Normal 3 2 2 5 2 2 3" xfId="21378"/>
    <cellStyle name="Normal 3 2 2 5 2 2 3 2" xfId="43317"/>
    <cellStyle name="Normal 3 2 2 5 2 2 4" xfId="28862"/>
    <cellStyle name="Normal 3 2 2 5 2 3" xfId="9813"/>
    <cellStyle name="Normal 3 2 2 5 2 3 2" xfId="31753"/>
    <cellStyle name="Normal 3 2 2 5 2 4" xfId="4030"/>
    <cellStyle name="Normal 3 2 2 5 2 4 2" xfId="25971"/>
    <cellStyle name="Normal 3 2 2 5 2 5" xfId="12704"/>
    <cellStyle name="Normal 3 2 2 5 2 5 2" xfId="34644"/>
    <cellStyle name="Normal 3 2 2 5 2 6" xfId="18487"/>
    <cellStyle name="Normal 3 2 2 5 2 6 2" xfId="40426"/>
    <cellStyle name="Normal 3 2 2 5 2 7" xfId="24269"/>
    <cellStyle name="Normal 3 2 2 5 3" xfId="1643"/>
    <cellStyle name="Normal 3 2 2 5 3 2" xfId="9129"/>
    <cellStyle name="Normal 3 2 2 5 3 2 2" xfId="14911"/>
    <cellStyle name="Normal 3 2 2 5 3 2 2 2" xfId="36851"/>
    <cellStyle name="Normal 3 2 2 5 3 2 3" xfId="20694"/>
    <cellStyle name="Normal 3 2 2 5 3 2 3 2" xfId="42633"/>
    <cellStyle name="Normal 3 2 2 5 3 2 4" xfId="31069"/>
    <cellStyle name="Normal 3 2 2 5 3 3" xfId="6238"/>
    <cellStyle name="Normal 3 2 2 5 3 3 2" xfId="28178"/>
    <cellStyle name="Normal 3 2 2 5 3 4" xfId="12020"/>
    <cellStyle name="Normal 3 2 2 5 3 4 2" xfId="33960"/>
    <cellStyle name="Normal 3 2 2 5 3 5" xfId="17803"/>
    <cellStyle name="Normal 3 2 2 5 3 5 2" xfId="39742"/>
    <cellStyle name="Normal 3 2 2 5 3 6" xfId="23585"/>
    <cellStyle name="Normal 3 2 2 5 4" xfId="5219"/>
    <cellStyle name="Normal 3 2 2 5 4 2" xfId="13893"/>
    <cellStyle name="Normal 3 2 2 5 4 2 2" xfId="35833"/>
    <cellStyle name="Normal 3 2 2 5 4 3" xfId="19676"/>
    <cellStyle name="Normal 3 2 2 5 4 3 2" xfId="41615"/>
    <cellStyle name="Normal 3 2 2 5 4 4" xfId="27160"/>
    <cellStyle name="Normal 3 2 2 5 5" xfId="8111"/>
    <cellStyle name="Normal 3 2 2 5 5 2" xfId="30051"/>
    <cellStyle name="Normal 3 2 2 5 6" xfId="3346"/>
    <cellStyle name="Normal 3 2 2 5 6 2" xfId="25287"/>
    <cellStyle name="Normal 3 2 2 5 7" xfId="11002"/>
    <cellStyle name="Normal 3 2 2 5 7 2" xfId="32942"/>
    <cellStyle name="Normal 3 2 2 5 8" xfId="16785"/>
    <cellStyle name="Normal 3 2 2 5 8 2" xfId="38724"/>
    <cellStyle name="Normal 3 2 2 5 9" xfId="22567"/>
    <cellStyle name="Normal 3 2 2 6" xfId="895"/>
    <cellStyle name="Normal 3 2 2 6 2" xfId="2601"/>
    <cellStyle name="Normal 3 2 2 6 2 2" xfId="10087"/>
    <cellStyle name="Normal 3 2 2 6 2 2 2" xfId="15869"/>
    <cellStyle name="Normal 3 2 2 6 2 2 2 2" xfId="37809"/>
    <cellStyle name="Normal 3 2 2 6 2 2 3" xfId="21652"/>
    <cellStyle name="Normal 3 2 2 6 2 2 3 2" xfId="43591"/>
    <cellStyle name="Normal 3 2 2 6 2 2 4" xfId="32027"/>
    <cellStyle name="Normal 3 2 2 6 2 3" xfId="7196"/>
    <cellStyle name="Normal 3 2 2 6 2 3 2" xfId="29136"/>
    <cellStyle name="Normal 3 2 2 6 2 4" xfId="12978"/>
    <cellStyle name="Normal 3 2 2 6 2 4 2" xfId="34918"/>
    <cellStyle name="Normal 3 2 2 6 2 5" xfId="18761"/>
    <cellStyle name="Normal 3 2 2 6 2 5 2" xfId="40700"/>
    <cellStyle name="Normal 3 2 2 6 2 6" xfId="24543"/>
    <cellStyle name="Normal 3 2 2 6 3" xfId="5493"/>
    <cellStyle name="Normal 3 2 2 6 3 2" xfId="14167"/>
    <cellStyle name="Normal 3 2 2 6 3 2 2" xfId="36107"/>
    <cellStyle name="Normal 3 2 2 6 3 3" xfId="19950"/>
    <cellStyle name="Normal 3 2 2 6 3 3 2" xfId="41889"/>
    <cellStyle name="Normal 3 2 2 6 3 4" xfId="27434"/>
    <cellStyle name="Normal 3 2 2 6 4" xfId="8385"/>
    <cellStyle name="Normal 3 2 2 6 4 2" xfId="30325"/>
    <cellStyle name="Normal 3 2 2 6 5" xfId="4304"/>
    <cellStyle name="Normal 3 2 2 6 5 2" xfId="26245"/>
    <cellStyle name="Normal 3 2 2 6 6" xfId="11276"/>
    <cellStyle name="Normal 3 2 2 6 6 2" xfId="33216"/>
    <cellStyle name="Normal 3 2 2 6 7" xfId="17059"/>
    <cellStyle name="Normal 3 2 2 6 7 2" xfId="38998"/>
    <cellStyle name="Normal 3 2 2 6 8" xfId="22841"/>
    <cellStyle name="Normal 3 2 2 7" xfId="2318"/>
    <cellStyle name="Normal 3 2 2 7 2" xfId="6913"/>
    <cellStyle name="Normal 3 2 2 7 2 2" xfId="15586"/>
    <cellStyle name="Normal 3 2 2 7 2 2 2" xfId="37526"/>
    <cellStyle name="Normal 3 2 2 7 2 3" xfId="21369"/>
    <cellStyle name="Normal 3 2 2 7 2 3 2" xfId="43308"/>
    <cellStyle name="Normal 3 2 2 7 2 4" xfId="28853"/>
    <cellStyle name="Normal 3 2 2 7 3" xfId="9804"/>
    <cellStyle name="Normal 3 2 2 7 3 2" xfId="31744"/>
    <cellStyle name="Normal 3 2 2 7 4" xfId="4021"/>
    <cellStyle name="Normal 3 2 2 7 4 2" xfId="25962"/>
    <cellStyle name="Normal 3 2 2 7 5" xfId="12695"/>
    <cellStyle name="Normal 3 2 2 7 5 2" xfId="34635"/>
    <cellStyle name="Normal 3 2 2 7 6" xfId="18478"/>
    <cellStyle name="Normal 3 2 2 7 6 2" xfId="40417"/>
    <cellStyle name="Normal 3 2 2 7 7" xfId="24260"/>
    <cellStyle name="Normal 3 2 2 8" xfId="1336"/>
    <cellStyle name="Normal 3 2 2 8 2" xfId="8822"/>
    <cellStyle name="Normal 3 2 2 8 2 2" xfId="14604"/>
    <cellStyle name="Normal 3 2 2 8 2 2 2" xfId="36544"/>
    <cellStyle name="Normal 3 2 2 8 2 3" xfId="20387"/>
    <cellStyle name="Normal 3 2 2 8 2 3 2" xfId="42326"/>
    <cellStyle name="Normal 3 2 2 8 2 4" xfId="30762"/>
    <cellStyle name="Normal 3 2 2 8 3" xfId="5931"/>
    <cellStyle name="Normal 3 2 2 8 3 2" xfId="27871"/>
    <cellStyle name="Normal 3 2 2 8 4" xfId="11713"/>
    <cellStyle name="Normal 3 2 2 8 4 2" xfId="33653"/>
    <cellStyle name="Normal 3 2 2 8 5" xfId="17496"/>
    <cellStyle name="Normal 3 2 2 8 5 2" xfId="39435"/>
    <cellStyle name="Normal 3 2 2 8 6" xfId="23278"/>
    <cellStyle name="Normal 3 2 2 9" xfId="5210"/>
    <cellStyle name="Normal 3 2 2 9 2" xfId="13884"/>
    <cellStyle name="Normal 3 2 2 9 2 2" xfId="35824"/>
    <cellStyle name="Normal 3 2 2 9 3" xfId="19667"/>
    <cellStyle name="Normal 3 2 2 9 3 2" xfId="41606"/>
    <cellStyle name="Normal 3 2 2 9 4" xfId="27151"/>
    <cellStyle name="Normal 3 2 3" xfId="592"/>
    <cellStyle name="Normal 3 2 3 10" xfId="11003"/>
    <cellStyle name="Normal 3 2 3 10 2" xfId="32943"/>
    <cellStyle name="Normal 3 2 3 11" xfId="16786"/>
    <cellStyle name="Normal 3 2 3 11 2" xfId="38725"/>
    <cellStyle name="Normal 3 2 3 12" xfId="22568"/>
    <cellStyle name="Normal 3 2 3 2" xfId="593"/>
    <cellStyle name="Normal 3 2 3 2 10" xfId="16787"/>
    <cellStyle name="Normal 3 2 3 2 10 2" xfId="38726"/>
    <cellStyle name="Normal 3 2 3 2 11" xfId="22569"/>
    <cellStyle name="Normal 3 2 3 2 2" xfId="594"/>
    <cellStyle name="Normal 3 2 3 2 2 2" xfId="2330"/>
    <cellStyle name="Normal 3 2 3 2 2 2 2" xfId="9816"/>
    <cellStyle name="Normal 3 2 3 2 2 2 2 2" xfId="15598"/>
    <cellStyle name="Normal 3 2 3 2 2 2 2 2 2" xfId="37538"/>
    <cellStyle name="Normal 3 2 3 2 2 2 2 3" xfId="21381"/>
    <cellStyle name="Normal 3 2 3 2 2 2 2 3 2" xfId="43320"/>
    <cellStyle name="Normal 3 2 3 2 2 2 2 4" xfId="31756"/>
    <cellStyle name="Normal 3 2 3 2 2 2 3" xfId="6925"/>
    <cellStyle name="Normal 3 2 3 2 2 2 3 2" xfId="28865"/>
    <cellStyle name="Normal 3 2 3 2 2 2 4" xfId="12707"/>
    <cellStyle name="Normal 3 2 3 2 2 2 4 2" xfId="34647"/>
    <cellStyle name="Normal 3 2 3 2 2 2 5" xfId="18490"/>
    <cellStyle name="Normal 3 2 3 2 2 2 5 2" xfId="40429"/>
    <cellStyle name="Normal 3 2 3 2 2 2 6" xfId="24272"/>
    <cellStyle name="Normal 3 2 3 2 2 3" xfId="5222"/>
    <cellStyle name="Normal 3 2 3 2 2 3 2" xfId="13896"/>
    <cellStyle name="Normal 3 2 3 2 2 3 2 2" xfId="35836"/>
    <cellStyle name="Normal 3 2 3 2 2 3 3" xfId="19679"/>
    <cellStyle name="Normal 3 2 3 2 2 3 3 2" xfId="41618"/>
    <cellStyle name="Normal 3 2 3 2 2 3 4" xfId="27163"/>
    <cellStyle name="Normal 3 2 3 2 2 4" xfId="8114"/>
    <cellStyle name="Normal 3 2 3 2 2 4 2" xfId="30054"/>
    <cellStyle name="Normal 3 2 3 2 2 5" xfId="4033"/>
    <cellStyle name="Normal 3 2 3 2 2 5 2" xfId="25974"/>
    <cellStyle name="Normal 3 2 3 2 2 6" xfId="11005"/>
    <cellStyle name="Normal 3 2 3 2 2 6 2" xfId="32945"/>
    <cellStyle name="Normal 3 2 3 2 2 7" xfId="16788"/>
    <cellStyle name="Normal 3 2 3 2 2 7 2" xfId="38727"/>
    <cellStyle name="Normal 3 2 3 2 2 8" xfId="22570"/>
    <cellStyle name="Normal 3 2 3 2 3" xfId="1150"/>
    <cellStyle name="Normal 3 2 3 2 3 2" xfId="2854"/>
    <cellStyle name="Normal 3 2 3 2 3 2 2" xfId="10340"/>
    <cellStyle name="Normal 3 2 3 2 3 2 2 2" xfId="16122"/>
    <cellStyle name="Normal 3 2 3 2 3 2 2 2 2" xfId="38062"/>
    <cellStyle name="Normal 3 2 3 2 3 2 2 3" xfId="21905"/>
    <cellStyle name="Normal 3 2 3 2 3 2 2 3 2" xfId="43844"/>
    <cellStyle name="Normal 3 2 3 2 3 2 2 4" xfId="32280"/>
    <cellStyle name="Normal 3 2 3 2 3 2 3" xfId="7449"/>
    <cellStyle name="Normal 3 2 3 2 3 2 3 2" xfId="29389"/>
    <cellStyle name="Normal 3 2 3 2 3 2 4" xfId="13231"/>
    <cellStyle name="Normal 3 2 3 2 3 2 4 2" xfId="35171"/>
    <cellStyle name="Normal 3 2 3 2 3 2 5" xfId="19014"/>
    <cellStyle name="Normal 3 2 3 2 3 2 5 2" xfId="40953"/>
    <cellStyle name="Normal 3 2 3 2 3 2 6" xfId="24796"/>
    <cellStyle name="Normal 3 2 3 2 3 3" xfId="5746"/>
    <cellStyle name="Normal 3 2 3 2 3 3 2" xfId="14420"/>
    <cellStyle name="Normal 3 2 3 2 3 3 2 2" xfId="36360"/>
    <cellStyle name="Normal 3 2 3 2 3 3 3" xfId="20203"/>
    <cellStyle name="Normal 3 2 3 2 3 3 3 2" xfId="42142"/>
    <cellStyle name="Normal 3 2 3 2 3 3 4" xfId="27687"/>
    <cellStyle name="Normal 3 2 3 2 3 4" xfId="8638"/>
    <cellStyle name="Normal 3 2 3 2 3 4 2" xfId="30578"/>
    <cellStyle name="Normal 3 2 3 2 3 5" xfId="4557"/>
    <cellStyle name="Normal 3 2 3 2 3 5 2" xfId="26498"/>
    <cellStyle name="Normal 3 2 3 2 3 6" xfId="11529"/>
    <cellStyle name="Normal 3 2 3 2 3 6 2" xfId="33469"/>
    <cellStyle name="Normal 3 2 3 2 3 7" xfId="17312"/>
    <cellStyle name="Normal 3 2 3 2 3 7 2" xfId="39251"/>
    <cellStyle name="Normal 3 2 3 2 3 8" xfId="23094"/>
    <cellStyle name="Normal 3 2 3 2 4" xfId="2329"/>
    <cellStyle name="Normal 3 2 3 2 4 2" xfId="6924"/>
    <cellStyle name="Normal 3 2 3 2 4 2 2" xfId="15597"/>
    <cellStyle name="Normal 3 2 3 2 4 2 2 2" xfId="37537"/>
    <cellStyle name="Normal 3 2 3 2 4 2 3" xfId="21380"/>
    <cellStyle name="Normal 3 2 3 2 4 2 3 2" xfId="43319"/>
    <cellStyle name="Normal 3 2 3 2 4 2 4" xfId="28864"/>
    <cellStyle name="Normal 3 2 3 2 4 3" xfId="9815"/>
    <cellStyle name="Normal 3 2 3 2 4 3 2" xfId="31755"/>
    <cellStyle name="Normal 3 2 3 2 4 4" xfId="4032"/>
    <cellStyle name="Normal 3 2 3 2 4 4 2" xfId="25973"/>
    <cellStyle name="Normal 3 2 3 2 4 5" xfId="12706"/>
    <cellStyle name="Normal 3 2 3 2 4 5 2" xfId="34646"/>
    <cellStyle name="Normal 3 2 3 2 4 6" xfId="18489"/>
    <cellStyle name="Normal 3 2 3 2 4 6 2" xfId="40428"/>
    <cellStyle name="Normal 3 2 3 2 4 7" xfId="24271"/>
    <cellStyle name="Normal 3 2 3 2 5" xfId="1649"/>
    <cellStyle name="Normal 3 2 3 2 5 2" xfId="9135"/>
    <cellStyle name="Normal 3 2 3 2 5 2 2" xfId="14917"/>
    <cellStyle name="Normal 3 2 3 2 5 2 2 2" xfId="36857"/>
    <cellStyle name="Normal 3 2 3 2 5 2 3" xfId="20700"/>
    <cellStyle name="Normal 3 2 3 2 5 2 3 2" xfId="42639"/>
    <cellStyle name="Normal 3 2 3 2 5 2 4" xfId="31075"/>
    <cellStyle name="Normal 3 2 3 2 5 3" xfId="6244"/>
    <cellStyle name="Normal 3 2 3 2 5 3 2" xfId="28184"/>
    <cellStyle name="Normal 3 2 3 2 5 4" xfId="12026"/>
    <cellStyle name="Normal 3 2 3 2 5 4 2" xfId="33966"/>
    <cellStyle name="Normal 3 2 3 2 5 5" xfId="17809"/>
    <cellStyle name="Normal 3 2 3 2 5 5 2" xfId="39748"/>
    <cellStyle name="Normal 3 2 3 2 5 6" xfId="23591"/>
    <cellStyle name="Normal 3 2 3 2 6" xfId="5221"/>
    <cellStyle name="Normal 3 2 3 2 6 2" xfId="13895"/>
    <cellStyle name="Normal 3 2 3 2 6 2 2" xfId="35835"/>
    <cellStyle name="Normal 3 2 3 2 6 3" xfId="19678"/>
    <cellStyle name="Normal 3 2 3 2 6 3 2" xfId="41617"/>
    <cellStyle name="Normal 3 2 3 2 6 4" xfId="27162"/>
    <cellStyle name="Normal 3 2 3 2 7" xfId="8113"/>
    <cellStyle name="Normal 3 2 3 2 7 2" xfId="30053"/>
    <cellStyle name="Normal 3 2 3 2 8" xfId="3352"/>
    <cellStyle name="Normal 3 2 3 2 8 2" xfId="25293"/>
    <cellStyle name="Normal 3 2 3 2 9" xfId="11004"/>
    <cellStyle name="Normal 3 2 3 2 9 2" xfId="32944"/>
    <cellStyle name="Normal 3 2 3 3" xfId="595"/>
    <cellStyle name="Normal 3 2 3 3 2" xfId="2331"/>
    <cellStyle name="Normal 3 2 3 3 2 2" xfId="6926"/>
    <cellStyle name="Normal 3 2 3 3 2 2 2" xfId="15599"/>
    <cellStyle name="Normal 3 2 3 3 2 2 2 2" xfId="37539"/>
    <cellStyle name="Normal 3 2 3 3 2 2 3" xfId="21382"/>
    <cellStyle name="Normal 3 2 3 3 2 2 3 2" xfId="43321"/>
    <cellStyle name="Normal 3 2 3 3 2 2 4" xfId="28866"/>
    <cellStyle name="Normal 3 2 3 3 2 3" xfId="9817"/>
    <cellStyle name="Normal 3 2 3 3 2 3 2" xfId="31757"/>
    <cellStyle name="Normal 3 2 3 3 2 4" xfId="4034"/>
    <cellStyle name="Normal 3 2 3 3 2 4 2" xfId="25975"/>
    <cellStyle name="Normal 3 2 3 3 2 5" xfId="12708"/>
    <cellStyle name="Normal 3 2 3 3 2 5 2" xfId="34648"/>
    <cellStyle name="Normal 3 2 3 3 2 6" xfId="18491"/>
    <cellStyle name="Normal 3 2 3 3 2 6 2" xfId="40430"/>
    <cellStyle name="Normal 3 2 3 3 2 7" xfId="24273"/>
    <cellStyle name="Normal 3 2 3 3 3" xfId="1648"/>
    <cellStyle name="Normal 3 2 3 3 3 2" xfId="9134"/>
    <cellStyle name="Normal 3 2 3 3 3 2 2" xfId="14916"/>
    <cellStyle name="Normal 3 2 3 3 3 2 2 2" xfId="36856"/>
    <cellStyle name="Normal 3 2 3 3 3 2 3" xfId="20699"/>
    <cellStyle name="Normal 3 2 3 3 3 2 3 2" xfId="42638"/>
    <cellStyle name="Normal 3 2 3 3 3 2 4" xfId="31074"/>
    <cellStyle name="Normal 3 2 3 3 3 3" xfId="6243"/>
    <cellStyle name="Normal 3 2 3 3 3 3 2" xfId="28183"/>
    <cellStyle name="Normal 3 2 3 3 3 4" xfId="12025"/>
    <cellStyle name="Normal 3 2 3 3 3 4 2" xfId="33965"/>
    <cellStyle name="Normal 3 2 3 3 3 5" xfId="17808"/>
    <cellStyle name="Normal 3 2 3 3 3 5 2" xfId="39747"/>
    <cellStyle name="Normal 3 2 3 3 3 6" xfId="23590"/>
    <cellStyle name="Normal 3 2 3 3 4" xfId="5223"/>
    <cellStyle name="Normal 3 2 3 3 4 2" xfId="13897"/>
    <cellStyle name="Normal 3 2 3 3 4 2 2" xfId="35837"/>
    <cellStyle name="Normal 3 2 3 3 4 3" xfId="19680"/>
    <cellStyle name="Normal 3 2 3 3 4 3 2" xfId="41619"/>
    <cellStyle name="Normal 3 2 3 3 4 4" xfId="27164"/>
    <cellStyle name="Normal 3 2 3 3 5" xfId="8115"/>
    <cellStyle name="Normal 3 2 3 3 5 2" xfId="30055"/>
    <cellStyle name="Normal 3 2 3 3 6" xfId="3351"/>
    <cellStyle name="Normal 3 2 3 3 6 2" xfId="25292"/>
    <cellStyle name="Normal 3 2 3 3 7" xfId="11006"/>
    <cellStyle name="Normal 3 2 3 3 7 2" xfId="32946"/>
    <cellStyle name="Normal 3 2 3 3 8" xfId="16789"/>
    <cellStyle name="Normal 3 2 3 3 8 2" xfId="38728"/>
    <cellStyle name="Normal 3 2 3 3 9" xfId="22571"/>
    <cellStyle name="Normal 3 2 3 4" xfId="1149"/>
    <cellStyle name="Normal 3 2 3 4 2" xfId="2853"/>
    <cellStyle name="Normal 3 2 3 4 2 2" xfId="10339"/>
    <cellStyle name="Normal 3 2 3 4 2 2 2" xfId="16121"/>
    <cellStyle name="Normal 3 2 3 4 2 2 2 2" xfId="38061"/>
    <cellStyle name="Normal 3 2 3 4 2 2 3" xfId="21904"/>
    <cellStyle name="Normal 3 2 3 4 2 2 3 2" xfId="43843"/>
    <cellStyle name="Normal 3 2 3 4 2 2 4" xfId="32279"/>
    <cellStyle name="Normal 3 2 3 4 2 3" xfId="7448"/>
    <cellStyle name="Normal 3 2 3 4 2 3 2" xfId="29388"/>
    <cellStyle name="Normal 3 2 3 4 2 4" xfId="13230"/>
    <cellStyle name="Normal 3 2 3 4 2 4 2" xfId="35170"/>
    <cellStyle name="Normal 3 2 3 4 2 5" xfId="19013"/>
    <cellStyle name="Normal 3 2 3 4 2 5 2" xfId="40952"/>
    <cellStyle name="Normal 3 2 3 4 2 6" xfId="24795"/>
    <cellStyle name="Normal 3 2 3 4 3" xfId="5745"/>
    <cellStyle name="Normal 3 2 3 4 3 2" xfId="14419"/>
    <cellStyle name="Normal 3 2 3 4 3 2 2" xfId="36359"/>
    <cellStyle name="Normal 3 2 3 4 3 3" xfId="20202"/>
    <cellStyle name="Normal 3 2 3 4 3 3 2" xfId="42141"/>
    <cellStyle name="Normal 3 2 3 4 3 4" xfId="27686"/>
    <cellStyle name="Normal 3 2 3 4 4" xfId="8637"/>
    <cellStyle name="Normal 3 2 3 4 4 2" xfId="30577"/>
    <cellStyle name="Normal 3 2 3 4 5" xfId="4556"/>
    <cellStyle name="Normal 3 2 3 4 5 2" xfId="26497"/>
    <cellStyle name="Normal 3 2 3 4 6" xfId="11528"/>
    <cellStyle name="Normal 3 2 3 4 6 2" xfId="33468"/>
    <cellStyle name="Normal 3 2 3 4 7" xfId="17311"/>
    <cellStyle name="Normal 3 2 3 4 7 2" xfId="39250"/>
    <cellStyle name="Normal 3 2 3 4 8" xfId="23093"/>
    <cellStyle name="Normal 3 2 3 5" xfId="2328"/>
    <cellStyle name="Normal 3 2 3 5 2" xfId="6923"/>
    <cellStyle name="Normal 3 2 3 5 2 2" xfId="15596"/>
    <cellStyle name="Normal 3 2 3 5 2 2 2" xfId="37536"/>
    <cellStyle name="Normal 3 2 3 5 2 3" xfId="21379"/>
    <cellStyle name="Normal 3 2 3 5 2 3 2" xfId="43318"/>
    <cellStyle name="Normal 3 2 3 5 2 4" xfId="28863"/>
    <cellStyle name="Normal 3 2 3 5 3" xfId="9814"/>
    <cellStyle name="Normal 3 2 3 5 3 2" xfId="31754"/>
    <cellStyle name="Normal 3 2 3 5 4" xfId="4031"/>
    <cellStyle name="Normal 3 2 3 5 4 2" xfId="25972"/>
    <cellStyle name="Normal 3 2 3 5 5" xfId="12705"/>
    <cellStyle name="Normal 3 2 3 5 5 2" xfId="34645"/>
    <cellStyle name="Normal 3 2 3 5 6" xfId="18488"/>
    <cellStyle name="Normal 3 2 3 5 6 2" xfId="40427"/>
    <cellStyle name="Normal 3 2 3 5 7" xfId="24270"/>
    <cellStyle name="Normal 3 2 3 6" xfId="1335"/>
    <cellStyle name="Normal 3 2 3 6 2" xfId="8821"/>
    <cellStyle name="Normal 3 2 3 6 2 2" xfId="14603"/>
    <cellStyle name="Normal 3 2 3 6 2 2 2" xfId="36543"/>
    <cellStyle name="Normal 3 2 3 6 2 3" xfId="20386"/>
    <cellStyle name="Normal 3 2 3 6 2 3 2" xfId="42325"/>
    <cellStyle name="Normal 3 2 3 6 2 4" xfId="30761"/>
    <cellStyle name="Normal 3 2 3 6 3" xfId="5930"/>
    <cellStyle name="Normal 3 2 3 6 3 2" xfId="27870"/>
    <cellStyle name="Normal 3 2 3 6 4" xfId="11712"/>
    <cellStyle name="Normal 3 2 3 6 4 2" xfId="33652"/>
    <cellStyle name="Normal 3 2 3 6 5" xfId="17495"/>
    <cellStyle name="Normal 3 2 3 6 5 2" xfId="39434"/>
    <cellStyle name="Normal 3 2 3 6 6" xfId="23277"/>
    <cellStyle name="Normal 3 2 3 7" xfId="5220"/>
    <cellStyle name="Normal 3 2 3 7 2" xfId="13894"/>
    <cellStyle name="Normal 3 2 3 7 2 2" xfId="35834"/>
    <cellStyle name="Normal 3 2 3 7 3" xfId="19677"/>
    <cellStyle name="Normal 3 2 3 7 3 2" xfId="41616"/>
    <cellStyle name="Normal 3 2 3 7 4" xfId="27161"/>
    <cellStyle name="Normal 3 2 3 8" xfId="8112"/>
    <cellStyle name="Normal 3 2 3 8 2" xfId="30052"/>
    <cellStyle name="Normal 3 2 3 9" xfId="3038"/>
    <cellStyle name="Normal 3 2 3 9 2" xfId="24979"/>
    <cellStyle name="Normal 3 2 4" xfId="596"/>
    <cellStyle name="Normal 3 2 4 10" xfId="16790"/>
    <cellStyle name="Normal 3 2 4 10 2" xfId="38729"/>
    <cellStyle name="Normal 3 2 4 11" xfId="22572"/>
    <cellStyle name="Normal 3 2 4 2" xfId="597"/>
    <cellStyle name="Normal 3 2 4 2 2" xfId="2333"/>
    <cellStyle name="Normal 3 2 4 2 2 2" xfId="9819"/>
    <cellStyle name="Normal 3 2 4 2 2 2 2" xfId="15601"/>
    <cellStyle name="Normal 3 2 4 2 2 2 2 2" xfId="37541"/>
    <cellStyle name="Normal 3 2 4 2 2 2 3" xfId="21384"/>
    <cellStyle name="Normal 3 2 4 2 2 2 3 2" xfId="43323"/>
    <cellStyle name="Normal 3 2 4 2 2 2 4" xfId="31759"/>
    <cellStyle name="Normal 3 2 4 2 2 3" xfId="6928"/>
    <cellStyle name="Normal 3 2 4 2 2 3 2" xfId="28868"/>
    <cellStyle name="Normal 3 2 4 2 2 4" xfId="12710"/>
    <cellStyle name="Normal 3 2 4 2 2 4 2" xfId="34650"/>
    <cellStyle name="Normal 3 2 4 2 2 5" xfId="18493"/>
    <cellStyle name="Normal 3 2 4 2 2 5 2" xfId="40432"/>
    <cellStyle name="Normal 3 2 4 2 2 6" xfId="24275"/>
    <cellStyle name="Normal 3 2 4 2 3" xfId="5225"/>
    <cellStyle name="Normal 3 2 4 2 3 2" xfId="13899"/>
    <cellStyle name="Normal 3 2 4 2 3 2 2" xfId="35839"/>
    <cellStyle name="Normal 3 2 4 2 3 3" xfId="19682"/>
    <cellStyle name="Normal 3 2 4 2 3 3 2" xfId="41621"/>
    <cellStyle name="Normal 3 2 4 2 3 4" xfId="27166"/>
    <cellStyle name="Normal 3 2 4 2 4" xfId="8117"/>
    <cellStyle name="Normal 3 2 4 2 4 2" xfId="30057"/>
    <cellStyle name="Normal 3 2 4 2 5" xfId="4036"/>
    <cellStyle name="Normal 3 2 4 2 5 2" xfId="25977"/>
    <cellStyle name="Normal 3 2 4 2 6" xfId="11008"/>
    <cellStyle name="Normal 3 2 4 2 6 2" xfId="32948"/>
    <cellStyle name="Normal 3 2 4 2 7" xfId="16791"/>
    <cellStyle name="Normal 3 2 4 2 7 2" xfId="38730"/>
    <cellStyle name="Normal 3 2 4 2 8" xfId="22573"/>
    <cellStyle name="Normal 3 2 4 3" xfId="1151"/>
    <cellStyle name="Normal 3 2 4 3 2" xfId="2855"/>
    <cellStyle name="Normal 3 2 4 3 2 2" xfId="10341"/>
    <cellStyle name="Normal 3 2 4 3 2 2 2" xfId="16123"/>
    <cellStyle name="Normal 3 2 4 3 2 2 2 2" xfId="38063"/>
    <cellStyle name="Normal 3 2 4 3 2 2 3" xfId="21906"/>
    <cellStyle name="Normal 3 2 4 3 2 2 3 2" xfId="43845"/>
    <cellStyle name="Normal 3 2 4 3 2 2 4" xfId="32281"/>
    <cellStyle name="Normal 3 2 4 3 2 3" xfId="7450"/>
    <cellStyle name="Normal 3 2 4 3 2 3 2" xfId="29390"/>
    <cellStyle name="Normal 3 2 4 3 2 4" xfId="13232"/>
    <cellStyle name="Normal 3 2 4 3 2 4 2" xfId="35172"/>
    <cellStyle name="Normal 3 2 4 3 2 5" xfId="19015"/>
    <cellStyle name="Normal 3 2 4 3 2 5 2" xfId="40954"/>
    <cellStyle name="Normal 3 2 4 3 2 6" xfId="24797"/>
    <cellStyle name="Normal 3 2 4 3 3" xfId="5747"/>
    <cellStyle name="Normal 3 2 4 3 3 2" xfId="14421"/>
    <cellStyle name="Normal 3 2 4 3 3 2 2" xfId="36361"/>
    <cellStyle name="Normal 3 2 4 3 3 3" xfId="20204"/>
    <cellStyle name="Normal 3 2 4 3 3 3 2" xfId="42143"/>
    <cellStyle name="Normal 3 2 4 3 3 4" xfId="27688"/>
    <cellStyle name="Normal 3 2 4 3 4" xfId="8639"/>
    <cellStyle name="Normal 3 2 4 3 4 2" xfId="30579"/>
    <cellStyle name="Normal 3 2 4 3 5" xfId="4558"/>
    <cellStyle name="Normal 3 2 4 3 5 2" xfId="26499"/>
    <cellStyle name="Normal 3 2 4 3 6" xfId="11530"/>
    <cellStyle name="Normal 3 2 4 3 6 2" xfId="33470"/>
    <cellStyle name="Normal 3 2 4 3 7" xfId="17313"/>
    <cellStyle name="Normal 3 2 4 3 7 2" xfId="39252"/>
    <cellStyle name="Normal 3 2 4 3 8" xfId="23095"/>
    <cellStyle name="Normal 3 2 4 4" xfId="2332"/>
    <cellStyle name="Normal 3 2 4 4 2" xfId="6927"/>
    <cellStyle name="Normal 3 2 4 4 2 2" xfId="15600"/>
    <cellStyle name="Normal 3 2 4 4 2 2 2" xfId="37540"/>
    <cellStyle name="Normal 3 2 4 4 2 3" xfId="21383"/>
    <cellStyle name="Normal 3 2 4 4 2 3 2" xfId="43322"/>
    <cellStyle name="Normal 3 2 4 4 2 4" xfId="28867"/>
    <cellStyle name="Normal 3 2 4 4 3" xfId="9818"/>
    <cellStyle name="Normal 3 2 4 4 3 2" xfId="31758"/>
    <cellStyle name="Normal 3 2 4 4 4" xfId="4035"/>
    <cellStyle name="Normal 3 2 4 4 4 2" xfId="25976"/>
    <cellStyle name="Normal 3 2 4 4 5" xfId="12709"/>
    <cellStyle name="Normal 3 2 4 4 5 2" xfId="34649"/>
    <cellStyle name="Normal 3 2 4 4 6" xfId="18492"/>
    <cellStyle name="Normal 3 2 4 4 6 2" xfId="40431"/>
    <cellStyle name="Normal 3 2 4 4 7" xfId="24274"/>
    <cellStyle name="Normal 3 2 4 5" xfId="1650"/>
    <cellStyle name="Normal 3 2 4 5 2" xfId="9136"/>
    <cellStyle name="Normal 3 2 4 5 2 2" xfId="14918"/>
    <cellStyle name="Normal 3 2 4 5 2 2 2" xfId="36858"/>
    <cellStyle name="Normal 3 2 4 5 2 3" xfId="20701"/>
    <cellStyle name="Normal 3 2 4 5 2 3 2" xfId="42640"/>
    <cellStyle name="Normal 3 2 4 5 2 4" xfId="31076"/>
    <cellStyle name="Normal 3 2 4 5 3" xfId="6245"/>
    <cellStyle name="Normal 3 2 4 5 3 2" xfId="28185"/>
    <cellStyle name="Normal 3 2 4 5 4" xfId="12027"/>
    <cellStyle name="Normal 3 2 4 5 4 2" xfId="33967"/>
    <cellStyle name="Normal 3 2 4 5 5" xfId="17810"/>
    <cellStyle name="Normal 3 2 4 5 5 2" xfId="39749"/>
    <cellStyle name="Normal 3 2 4 5 6" xfId="23592"/>
    <cellStyle name="Normal 3 2 4 6" xfId="5224"/>
    <cellStyle name="Normal 3 2 4 6 2" xfId="13898"/>
    <cellStyle name="Normal 3 2 4 6 2 2" xfId="35838"/>
    <cellStyle name="Normal 3 2 4 6 3" xfId="19681"/>
    <cellStyle name="Normal 3 2 4 6 3 2" xfId="41620"/>
    <cellStyle name="Normal 3 2 4 6 4" xfId="27165"/>
    <cellStyle name="Normal 3 2 4 7" xfId="8116"/>
    <cellStyle name="Normal 3 2 4 7 2" xfId="30056"/>
    <cellStyle name="Normal 3 2 4 8" xfId="3353"/>
    <cellStyle name="Normal 3 2 4 8 2" xfId="25294"/>
    <cellStyle name="Normal 3 2 4 9" xfId="11007"/>
    <cellStyle name="Normal 3 2 4 9 2" xfId="32947"/>
    <cellStyle name="Normal 3 2 5" xfId="598"/>
    <cellStyle name="Normal 3 2 5 10" xfId="16792"/>
    <cellStyle name="Normal 3 2 5 10 2" xfId="38731"/>
    <cellStyle name="Normal 3 2 5 11" xfId="22574"/>
    <cellStyle name="Normal 3 2 5 2" xfId="599"/>
    <cellStyle name="Normal 3 2 5 2 2" xfId="2335"/>
    <cellStyle name="Normal 3 2 5 2 2 2" xfId="9821"/>
    <cellStyle name="Normal 3 2 5 2 2 2 2" xfId="15603"/>
    <cellStyle name="Normal 3 2 5 2 2 2 2 2" xfId="37543"/>
    <cellStyle name="Normal 3 2 5 2 2 2 3" xfId="21386"/>
    <cellStyle name="Normal 3 2 5 2 2 2 3 2" xfId="43325"/>
    <cellStyle name="Normal 3 2 5 2 2 2 4" xfId="31761"/>
    <cellStyle name="Normal 3 2 5 2 2 3" xfId="6930"/>
    <cellStyle name="Normal 3 2 5 2 2 3 2" xfId="28870"/>
    <cellStyle name="Normal 3 2 5 2 2 4" xfId="12712"/>
    <cellStyle name="Normal 3 2 5 2 2 4 2" xfId="34652"/>
    <cellStyle name="Normal 3 2 5 2 2 5" xfId="18495"/>
    <cellStyle name="Normal 3 2 5 2 2 5 2" xfId="40434"/>
    <cellStyle name="Normal 3 2 5 2 2 6" xfId="24277"/>
    <cellStyle name="Normal 3 2 5 2 3" xfId="5227"/>
    <cellStyle name="Normal 3 2 5 2 3 2" xfId="13901"/>
    <cellStyle name="Normal 3 2 5 2 3 2 2" xfId="35841"/>
    <cellStyle name="Normal 3 2 5 2 3 3" xfId="19684"/>
    <cellStyle name="Normal 3 2 5 2 3 3 2" xfId="41623"/>
    <cellStyle name="Normal 3 2 5 2 3 4" xfId="27168"/>
    <cellStyle name="Normal 3 2 5 2 4" xfId="8119"/>
    <cellStyle name="Normal 3 2 5 2 4 2" xfId="30059"/>
    <cellStyle name="Normal 3 2 5 2 5" xfId="4038"/>
    <cellStyle name="Normal 3 2 5 2 5 2" xfId="25979"/>
    <cellStyle name="Normal 3 2 5 2 6" xfId="11010"/>
    <cellStyle name="Normal 3 2 5 2 6 2" xfId="32950"/>
    <cellStyle name="Normal 3 2 5 2 7" xfId="16793"/>
    <cellStyle name="Normal 3 2 5 2 7 2" xfId="38732"/>
    <cellStyle name="Normal 3 2 5 2 8" xfId="22575"/>
    <cellStyle name="Normal 3 2 5 3" xfId="1152"/>
    <cellStyle name="Normal 3 2 5 3 2" xfId="2856"/>
    <cellStyle name="Normal 3 2 5 3 2 2" xfId="10342"/>
    <cellStyle name="Normal 3 2 5 3 2 2 2" xfId="16124"/>
    <cellStyle name="Normal 3 2 5 3 2 2 2 2" xfId="38064"/>
    <cellStyle name="Normal 3 2 5 3 2 2 3" xfId="21907"/>
    <cellStyle name="Normal 3 2 5 3 2 2 3 2" xfId="43846"/>
    <cellStyle name="Normal 3 2 5 3 2 2 4" xfId="32282"/>
    <cellStyle name="Normal 3 2 5 3 2 3" xfId="7451"/>
    <cellStyle name="Normal 3 2 5 3 2 3 2" xfId="29391"/>
    <cellStyle name="Normal 3 2 5 3 2 4" xfId="13233"/>
    <cellStyle name="Normal 3 2 5 3 2 4 2" xfId="35173"/>
    <cellStyle name="Normal 3 2 5 3 2 5" xfId="19016"/>
    <cellStyle name="Normal 3 2 5 3 2 5 2" xfId="40955"/>
    <cellStyle name="Normal 3 2 5 3 2 6" xfId="24798"/>
    <cellStyle name="Normal 3 2 5 3 3" xfId="5748"/>
    <cellStyle name="Normal 3 2 5 3 3 2" xfId="14422"/>
    <cellStyle name="Normal 3 2 5 3 3 2 2" xfId="36362"/>
    <cellStyle name="Normal 3 2 5 3 3 3" xfId="20205"/>
    <cellStyle name="Normal 3 2 5 3 3 3 2" xfId="42144"/>
    <cellStyle name="Normal 3 2 5 3 3 4" xfId="27689"/>
    <cellStyle name="Normal 3 2 5 3 4" xfId="8640"/>
    <cellStyle name="Normal 3 2 5 3 4 2" xfId="30580"/>
    <cellStyle name="Normal 3 2 5 3 5" xfId="4559"/>
    <cellStyle name="Normal 3 2 5 3 5 2" xfId="26500"/>
    <cellStyle name="Normal 3 2 5 3 6" xfId="11531"/>
    <cellStyle name="Normal 3 2 5 3 6 2" xfId="33471"/>
    <cellStyle name="Normal 3 2 5 3 7" xfId="17314"/>
    <cellStyle name="Normal 3 2 5 3 7 2" xfId="39253"/>
    <cellStyle name="Normal 3 2 5 3 8" xfId="23096"/>
    <cellStyle name="Normal 3 2 5 4" xfId="2334"/>
    <cellStyle name="Normal 3 2 5 4 2" xfId="6929"/>
    <cellStyle name="Normal 3 2 5 4 2 2" xfId="15602"/>
    <cellStyle name="Normal 3 2 5 4 2 2 2" xfId="37542"/>
    <cellStyle name="Normal 3 2 5 4 2 3" xfId="21385"/>
    <cellStyle name="Normal 3 2 5 4 2 3 2" xfId="43324"/>
    <cellStyle name="Normal 3 2 5 4 2 4" xfId="28869"/>
    <cellStyle name="Normal 3 2 5 4 3" xfId="9820"/>
    <cellStyle name="Normal 3 2 5 4 3 2" xfId="31760"/>
    <cellStyle name="Normal 3 2 5 4 4" xfId="4037"/>
    <cellStyle name="Normal 3 2 5 4 4 2" xfId="25978"/>
    <cellStyle name="Normal 3 2 5 4 5" xfId="12711"/>
    <cellStyle name="Normal 3 2 5 4 5 2" xfId="34651"/>
    <cellStyle name="Normal 3 2 5 4 6" xfId="18494"/>
    <cellStyle name="Normal 3 2 5 4 6 2" xfId="40433"/>
    <cellStyle name="Normal 3 2 5 4 7" xfId="24276"/>
    <cellStyle name="Normal 3 2 5 5" xfId="1651"/>
    <cellStyle name="Normal 3 2 5 5 2" xfId="9137"/>
    <cellStyle name="Normal 3 2 5 5 2 2" xfId="14919"/>
    <cellStyle name="Normal 3 2 5 5 2 2 2" xfId="36859"/>
    <cellStyle name="Normal 3 2 5 5 2 3" xfId="20702"/>
    <cellStyle name="Normal 3 2 5 5 2 3 2" xfId="42641"/>
    <cellStyle name="Normal 3 2 5 5 2 4" xfId="31077"/>
    <cellStyle name="Normal 3 2 5 5 3" xfId="6246"/>
    <cellStyle name="Normal 3 2 5 5 3 2" xfId="28186"/>
    <cellStyle name="Normal 3 2 5 5 4" xfId="12028"/>
    <cellStyle name="Normal 3 2 5 5 4 2" xfId="33968"/>
    <cellStyle name="Normal 3 2 5 5 5" xfId="17811"/>
    <cellStyle name="Normal 3 2 5 5 5 2" xfId="39750"/>
    <cellStyle name="Normal 3 2 5 5 6" xfId="23593"/>
    <cellStyle name="Normal 3 2 5 6" xfId="5226"/>
    <cellStyle name="Normal 3 2 5 6 2" xfId="13900"/>
    <cellStyle name="Normal 3 2 5 6 2 2" xfId="35840"/>
    <cellStyle name="Normal 3 2 5 6 3" xfId="19683"/>
    <cellStyle name="Normal 3 2 5 6 3 2" xfId="41622"/>
    <cellStyle name="Normal 3 2 5 6 4" xfId="27167"/>
    <cellStyle name="Normal 3 2 5 7" xfId="8118"/>
    <cellStyle name="Normal 3 2 5 7 2" xfId="30058"/>
    <cellStyle name="Normal 3 2 5 8" xfId="3354"/>
    <cellStyle name="Normal 3 2 5 8 2" xfId="25295"/>
    <cellStyle name="Normal 3 2 5 9" xfId="11009"/>
    <cellStyle name="Normal 3 2 5 9 2" xfId="32949"/>
    <cellStyle name="Normal 3 2 6" xfId="600"/>
    <cellStyle name="Normal 3 2 6 2" xfId="2336"/>
    <cellStyle name="Normal 3 2 6 2 2" xfId="6931"/>
    <cellStyle name="Normal 3 2 6 2 2 2" xfId="15604"/>
    <cellStyle name="Normal 3 2 6 2 2 2 2" xfId="37544"/>
    <cellStyle name="Normal 3 2 6 2 2 3" xfId="21387"/>
    <cellStyle name="Normal 3 2 6 2 2 3 2" xfId="43326"/>
    <cellStyle name="Normal 3 2 6 2 2 4" xfId="28871"/>
    <cellStyle name="Normal 3 2 6 2 3" xfId="9822"/>
    <cellStyle name="Normal 3 2 6 2 3 2" xfId="31762"/>
    <cellStyle name="Normal 3 2 6 2 4" xfId="4039"/>
    <cellStyle name="Normal 3 2 6 2 4 2" xfId="25980"/>
    <cellStyle name="Normal 3 2 6 2 5" xfId="12713"/>
    <cellStyle name="Normal 3 2 6 2 5 2" xfId="34653"/>
    <cellStyle name="Normal 3 2 6 2 6" xfId="18496"/>
    <cellStyle name="Normal 3 2 6 2 6 2" xfId="40435"/>
    <cellStyle name="Normal 3 2 6 2 7" xfId="24278"/>
    <cellStyle name="Normal 3 2 6 3" xfId="1642"/>
    <cellStyle name="Normal 3 2 6 3 2" xfId="9128"/>
    <cellStyle name="Normal 3 2 6 3 2 2" xfId="14910"/>
    <cellStyle name="Normal 3 2 6 3 2 2 2" xfId="36850"/>
    <cellStyle name="Normal 3 2 6 3 2 3" xfId="20693"/>
    <cellStyle name="Normal 3 2 6 3 2 3 2" xfId="42632"/>
    <cellStyle name="Normal 3 2 6 3 2 4" xfId="31068"/>
    <cellStyle name="Normal 3 2 6 3 3" xfId="6237"/>
    <cellStyle name="Normal 3 2 6 3 3 2" xfId="28177"/>
    <cellStyle name="Normal 3 2 6 3 4" xfId="12019"/>
    <cellStyle name="Normal 3 2 6 3 4 2" xfId="33959"/>
    <cellStyle name="Normal 3 2 6 3 5" xfId="17802"/>
    <cellStyle name="Normal 3 2 6 3 5 2" xfId="39741"/>
    <cellStyle name="Normal 3 2 6 3 6" xfId="23584"/>
    <cellStyle name="Normal 3 2 6 4" xfId="5228"/>
    <cellStyle name="Normal 3 2 6 4 2" xfId="13902"/>
    <cellStyle name="Normal 3 2 6 4 2 2" xfId="35842"/>
    <cellStyle name="Normal 3 2 6 4 3" xfId="19685"/>
    <cellStyle name="Normal 3 2 6 4 3 2" xfId="41624"/>
    <cellStyle name="Normal 3 2 6 4 4" xfId="27169"/>
    <cellStyle name="Normal 3 2 6 5" xfId="8120"/>
    <cellStyle name="Normal 3 2 6 5 2" xfId="30060"/>
    <cellStyle name="Normal 3 2 6 6" xfId="3345"/>
    <cellStyle name="Normal 3 2 6 6 2" xfId="25286"/>
    <cellStyle name="Normal 3 2 6 7" xfId="11011"/>
    <cellStyle name="Normal 3 2 6 7 2" xfId="32951"/>
    <cellStyle name="Normal 3 2 6 8" xfId="16794"/>
    <cellStyle name="Normal 3 2 6 8 2" xfId="38733"/>
    <cellStyle name="Normal 3 2 6 9" xfId="22576"/>
    <cellStyle name="Normal 3 2 7" xfId="857"/>
    <cellStyle name="Normal 3 2 7 2" xfId="2563"/>
    <cellStyle name="Normal 3 2 7 2 2" xfId="10049"/>
    <cellStyle name="Normal 3 2 7 2 2 2" xfId="15831"/>
    <cellStyle name="Normal 3 2 7 2 2 2 2" xfId="37771"/>
    <cellStyle name="Normal 3 2 7 2 2 3" xfId="21614"/>
    <cellStyle name="Normal 3 2 7 2 2 3 2" xfId="43553"/>
    <cellStyle name="Normal 3 2 7 2 2 4" xfId="31989"/>
    <cellStyle name="Normal 3 2 7 2 3" xfId="7158"/>
    <cellStyle name="Normal 3 2 7 2 3 2" xfId="29098"/>
    <cellStyle name="Normal 3 2 7 2 4" xfId="12940"/>
    <cellStyle name="Normal 3 2 7 2 4 2" xfId="34880"/>
    <cellStyle name="Normal 3 2 7 2 5" xfId="18723"/>
    <cellStyle name="Normal 3 2 7 2 5 2" xfId="40662"/>
    <cellStyle name="Normal 3 2 7 2 6" xfId="24505"/>
    <cellStyle name="Normal 3 2 7 3" xfId="5455"/>
    <cellStyle name="Normal 3 2 7 3 2" xfId="14129"/>
    <cellStyle name="Normal 3 2 7 3 2 2" xfId="36069"/>
    <cellStyle name="Normal 3 2 7 3 3" xfId="19912"/>
    <cellStyle name="Normal 3 2 7 3 3 2" xfId="41851"/>
    <cellStyle name="Normal 3 2 7 3 4" xfId="27396"/>
    <cellStyle name="Normal 3 2 7 4" xfId="8347"/>
    <cellStyle name="Normal 3 2 7 4 2" xfId="30287"/>
    <cellStyle name="Normal 3 2 7 5" xfId="4266"/>
    <cellStyle name="Normal 3 2 7 5 2" xfId="26207"/>
    <cellStyle name="Normal 3 2 7 6" xfId="11238"/>
    <cellStyle name="Normal 3 2 7 6 2" xfId="33178"/>
    <cellStyle name="Normal 3 2 7 7" xfId="17021"/>
    <cellStyle name="Normal 3 2 7 7 2" xfId="38960"/>
    <cellStyle name="Normal 3 2 7 8" xfId="22803"/>
    <cellStyle name="Normal 3 2 8" xfId="2317"/>
    <cellStyle name="Normal 3 2 8 2" xfId="6912"/>
    <cellStyle name="Normal 3 2 8 2 2" xfId="15585"/>
    <cellStyle name="Normal 3 2 8 2 2 2" xfId="37525"/>
    <cellStyle name="Normal 3 2 8 2 3" xfId="21368"/>
    <cellStyle name="Normal 3 2 8 2 3 2" xfId="43307"/>
    <cellStyle name="Normal 3 2 8 2 4" xfId="28852"/>
    <cellStyle name="Normal 3 2 8 3" xfId="9803"/>
    <cellStyle name="Normal 3 2 8 3 2" xfId="31743"/>
    <cellStyle name="Normal 3 2 8 4" xfId="4020"/>
    <cellStyle name="Normal 3 2 8 4 2" xfId="25961"/>
    <cellStyle name="Normal 3 2 8 5" xfId="12694"/>
    <cellStyle name="Normal 3 2 8 5 2" xfId="34634"/>
    <cellStyle name="Normal 3 2 8 6" xfId="18477"/>
    <cellStyle name="Normal 3 2 8 6 2" xfId="40416"/>
    <cellStyle name="Normal 3 2 8 7" xfId="24259"/>
    <cellStyle name="Normal 3 2 9" xfId="1273"/>
    <cellStyle name="Normal 3 2 9 2" xfId="8760"/>
    <cellStyle name="Normal 3 2 9 2 2" xfId="14542"/>
    <cellStyle name="Normal 3 2 9 2 2 2" xfId="36482"/>
    <cellStyle name="Normal 3 2 9 2 3" xfId="20325"/>
    <cellStyle name="Normal 3 2 9 2 3 2" xfId="42264"/>
    <cellStyle name="Normal 3 2 9 2 4" xfId="30700"/>
    <cellStyle name="Normal 3 2 9 3" xfId="5869"/>
    <cellStyle name="Normal 3 2 9 3 2" xfId="27809"/>
    <cellStyle name="Normal 3 2 9 4" xfId="11651"/>
    <cellStyle name="Normal 3 2 9 4 2" xfId="33591"/>
    <cellStyle name="Normal 3 2 9 5" xfId="17434"/>
    <cellStyle name="Normal 3 2 9 5 2" xfId="39373"/>
    <cellStyle name="Normal 3 2 9 6" xfId="23216"/>
    <cellStyle name="Normal 3 3" xfId="601"/>
    <cellStyle name="Normal 3 3 10" xfId="8121"/>
    <cellStyle name="Normal 3 3 10 2" xfId="30061"/>
    <cellStyle name="Normal 3 3 11" xfId="3040"/>
    <cellStyle name="Normal 3 3 11 2" xfId="24981"/>
    <cellStyle name="Normal 3 3 12" xfId="11012"/>
    <cellStyle name="Normal 3 3 12 2" xfId="32952"/>
    <cellStyle name="Normal 3 3 13" xfId="16795"/>
    <cellStyle name="Normal 3 3 13 2" xfId="38734"/>
    <cellStyle name="Normal 3 3 14" xfId="22577"/>
    <cellStyle name="Normal 3 3 2" xfId="602"/>
    <cellStyle name="Normal 3 3 2 10" xfId="11013"/>
    <cellStyle name="Normal 3 3 2 10 2" xfId="32953"/>
    <cellStyle name="Normal 3 3 2 11" xfId="16796"/>
    <cellStyle name="Normal 3 3 2 11 2" xfId="38735"/>
    <cellStyle name="Normal 3 3 2 12" xfId="22578"/>
    <cellStyle name="Normal 3 3 2 2" xfId="603"/>
    <cellStyle name="Normal 3 3 2 2 10" xfId="16797"/>
    <cellStyle name="Normal 3 3 2 2 10 2" xfId="38736"/>
    <cellStyle name="Normal 3 3 2 2 11" xfId="22579"/>
    <cellStyle name="Normal 3 3 2 2 2" xfId="604"/>
    <cellStyle name="Normal 3 3 2 2 2 2" xfId="2340"/>
    <cellStyle name="Normal 3 3 2 2 2 2 2" xfId="9826"/>
    <cellStyle name="Normal 3 3 2 2 2 2 2 2" xfId="15608"/>
    <cellStyle name="Normal 3 3 2 2 2 2 2 2 2" xfId="37548"/>
    <cellStyle name="Normal 3 3 2 2 2 2 2 3" xfId="21391"/>
    <cellStyle name="Normal 3 3 2 2 2 2 2 3 2" xfId="43330"/>
    <cellStyle name="Normal 3 3 2 2 2 2 2 4" xfId="31766"/>
    <cellStyle name="Normal 3 3 2 2 2 2 3" xfId="6935"/>
    <cellStyle name="Normal 3 3 2 2 2 2 3 2" xfId="28875"/>
    <cellStyle name="Normal 3 3 2 2 2 2 4" xfId="12717"/>
    <cellStyle name="Normal 3 3 2 2 2 2 4 2" xfId="34657"/>
    <cellStyle name="Normal 3 3 2 2 2 2 5" xfId="18500"/>
    <cellStyle name="Normal 3 3 2 2 2 2 5 2" xfId="40439"/>
    <cellStyle name="Normal 3 3 2 2 2 2 6" xfId="24282"/>
    <cellStyle name="Normal 3 3 2 2 2 3" xfId="5232"/>
    <cellStyle name="Normal 3 3 2 2 2 3 2" xfId="13906"/>
    <cellStyle name="Normal 3 3 2 2 2 3 2 2" xfId="35846"/>
    <cellStyle name="Normal 3 3 2 2 2 3 3" xfId="19689"/>
    <cellStyle name="Normal 3 3 2 2 2 3 3 2" xfId="41628"/>
    <cellStyle name="Normal 3 3 2 2 2 3 4" xfId="27173"/>
    <cellStyle name="Normal 3 3 2 2 2 4" xfId="8124"/>
    <cellStyle name="Normal 3 3 2 2 2 4 2" xfId="30064"/>
    <cellStyle name="Normal 3 3 2 2 2 5" xfId="4043"/>
    <cellStyle name="Normal 3 3 2 2 2 5 2" xfId="25984"/>
    <cellStyle name="Normal 3 3 2 2 2 6" xfId="11015"/>
    <cellStyle name="Normal 3 3 2 2 2 6 2" xfId="32955"/>
    <cellStyle name="Normal 3 3 2 2 2 7" xfId="16798"/>
    <cellStyle name="Normal 3 3 2 2 2 7 2" xfId="38737"/>
    <cellStyle name="Normal 3 3 2 2 2 8" xfId="22580"/>
    <cellStyle name="Normal 3 3 2 2 3" xfId="1154"/>
    <cellStyle name="Normal 3 3 2 2 3 2" xfId="2858"/>
    <cellStyle name="Normal 3 3 2 2 3 2 2" xfId="10344"/>
    <cellStyle name="Normal 3 3 2 2 3 2 2 2" xfId="16126"/>
    <cellStyle name="Normal 3 3 2 2 3 2 2 2 2" xfId="38066"/>
    <cellStyle name="Normal 3 3 2 2 3 2 2 3" xfId="21909"/>
    <cellStyle name="Normal 3 3 2 2 3 2 2 3 2" xfId="43848"/>
    <cellStyle name="Normal 3 3 2 2 3 2 2 4" xfId="32284"/>
    <cellStyle name="Normal 3 3 2 2 3 2 3" xfId="7453"/>
    <cellStyle name="Normal 3 3 2 2 3 2 3 2" xfId="29393"/>
    <cellStyle name="Normal 3 3 2 2 3 2 4" xfId="13235"/>
    <cellStyle name="Normal 3 3 2 2 3 2 4 2" xfId="35175"/>
    <cellStyle name="Normal 3 3 2 2 3 2 5" xfId="19018"/>
    <cellStyle name="Normal 3 3 2 2 3 2 5 2" xfId="40957"/>
    <cellStyle name="Normal 3 3 2 2 3 2 6" xfId="24800"/>
    <cellStyle name="Normal 3 3 2 2 3 3" xfId="5750"/>
    <cellStyle name="Normal 3 3 2 2 3 3 2" xfId="14424"/>
    <cellStyle name="Normal 3 3 2 2 3 3 2 2" xfId="36364"/>
    <cellStyle name="Normal 3 3 2 2 3 3 3" xfId="20207"/>
    <cellStyle name="Normal 3 3 2 2 3 3 3 2" xfId="42146"/>
    <cellStyle name="Normal 3 3 2 2 3 3 4" xfId="27691"/>
    <cellStyle name="Normal 3 3 2 2 3 4" xfId="8642"/>
    <cellStyle name="Normal 3 3 2 2 3 4 2" xfId="30582"/>
    <cellStyle name="Normal 3 3 2 2 3 5" xfId="4561"/>
    <cellStyle name="Normal 3 3 2 2 3 5 2" xfId="26502"/>
    <cellStyle name="Normal 3 3 2 2 3 6" xfId="11533"/>
    <cellStyle name="Normal 3 3 2 2 3 6 2" xfId="33473"/>
    <cellStyle name="Normal 3 3 2 2 3 7" xfId="17316"/>
    <cellStyle name="Normal 3 3 2 2 3 7 2" xfId="39255"/>
    <cellStyle name="Normal 3 3 2 2 3 8" xfId="23098"/>
    <cellStyle name="Normal 3 3 2 2 4" xfId="2339"/>
    <cellStyle name="Normal 3 3 2 2 4 2" xfId="6934"/>
    <cellStyle name="Normal 3 3 2 2 4 2 2" xfId="15607"/>
    <cellStyle name="Normal 3 3 2 2 4 2 2 2" xfId="37547"/>
    <cellStyle name="Normal 3 3 2 2 4 2 3" xfId="21390"/>
    <cellStyle name="Normal 3 3 2 2 4 2 3 2" xfId="43329"/>
    <cellStyle name="Normal 3 3 2 2 4 2 4" xfId="28874"/>
    <cellStyle name="Normal 3 3 2 2 4 3" xfId="9825"/>
    <cellStyle name="Normal 3 3 2 2 4 3 2" xfId="31765"/>
    <cellStyle name="Normal 3 3 2 2 4 4" xfId="4042"/>
    <cellStyle name="Normal 3 3 2 2 4 4 2" xfId="25983"/>
    <cellStyle name="Normal 3 3 2 2 4 5" xfId="12716"/>
    <cellStyle name="Normal 3 3 2 2 4 5 2" xfId="34656"/>
    <cellStyle name="Normal 3 3 2 2 4 6" xfId="18499"/>
    <cellStyle name="Normal 3 3 2 2 4 6 2" xfId="40438"/>
    <cellStyle name="Normal 3 3 2 2 4 7" xfId="24281"/>
    <cellStyle name="Normal 3 3 2 2 5" xfId="1654"/>
    <cellStyle name="Normal 3 3 2 2 5 2" xfId="9140"/>
    <cellStyle name="Normal 3 3 2 2 5 2 2" xfId="14922"/>
    <cellStyle name="Normal 3 3 2 2 5 2 2 2" xfId="36862"/>
    <cellStyle name="Normal 3 3 2 2 5 2 3" xfId="20705"/>
    <cellStyle name="Normal 3 3 2 2 5 2 3 2" xfId="42644"/>
    <cellStyle name="Normal 3 3 2 2 5 2 4" xfId="31080"/>
    <cellStyle name="Normal 3 3 2 2 5 3" xfId="6249"/>
    <cellStyle name="Normal 3 3 2 2 5 3 2" xfId="28189"/>
    <cellStyle name="Normal 3 3 2 2 5 4" xfId="12031"/>
    <cellStyle name="Normal 3 3 2 2 5 4 2" xfId="33971"/>
    <cellStyle name="Normal 3 3 2 2 5 5" xfId="17814"/>
    <cellStyle name="Normal 3 3 2 2 5 5 2" xfId="39753"/>
    <cellStyle name="Normal 3 3 2 2 5 6" xfId="23596"/>
    <cellStyle name="Normal 3 3 2 2 6" xfId="5231"/>
    <cellStyle name="Normal 3 3 2 2 6 2" xfId="13905"/>
    <cellStyle name="Normal 3 3 2 2 6 2 2" xfId="35845"/>
    <cellStyle name="Normal 3 3 2 2 6 3" xfId="19688"/>
    <cellStyle name="Normal 3 3 2 2 6 3 2" xfId="41627"/>
    <cellStyle name="Normal 3 3 2 2 6 4" xfId="27172"/>
    <cellStyle name="Normal 3 3 2 2 7" xfId="8123"/>
    <cellStyle name="Normal 3 3 2 2 7 2" xfId="30063"/>
    <cellStyle name="Normal 3 3 2 2 8" xfId="3357"/>
    <cellStyle name="Normal 3 3 2 2 8 2" xfId="25298"/>
    <cellStyle name="Normal 3 3 2 2 9" xfId="11014"/>
    <cellStyle name="Normal 3 3 2 2 9 2" xfId="32954"/>
    <cellStyle name="Normal 3 3 2 3" xfId="605"/>
    <cellStyle name="Normal 3 3 2 3 2" xfId="2341"/>
    <cellStyle name="Normal 3 3 2 3 2 2" xfId="9827"/>
    <cellStyle name="Normal 3 3 2 3 2 2 2" xfId="15609"/>
    <cellStyle name="Normal 3 3 2 3 2 2 2 2" xfId="37549"/>
    <cellStyle name="Normal 3 3 2 3 2 2 3" xfId="21392"/>
    <cellStyle name="Normal 3 3 2 3 2 2 3 2" xfId="43331"/>
    <cellStyle name="Normal 3 3 2 3 2 2 4" xfId="31767"/>
    <cellStyle name="Normal 3 3 2 3 2 3" xfId="6936"/>
    <cellStyle name="Normal 3 3 2 3 2 3 2" xfId="28876"/>
    <cellStyle name="Normal 3 3 2 3 2 4" xfId="12718"/>
    <cellStyle name="Normal 3 3 2 3 2 4 2" xfId="34658"/>
    <cellStyle name="Normal 3 3 2 3 2 5" xfId="18501"/>
    <cellStyle name="Normal 3 3 2 3 2 5 2" xfId="40440"/>
    <cellStyle name="Normal 3 3 2 3 2 6" xfId="24283"/>
    <cellStyle name="Normal 3 3 2 3 3" xfId="5233"/>
    <cellStyle name="Normal 3 3 2 3 3 2" xfId="13907"/>
    <cellStyle name="Normal 3 3 2 3 3 2 2" xfId="35847"/>
    <cellStyle name="Normal 3 3 2 3 3 3" xfId="19690"/>
    <cellStyle name="Normal 3 3 2 3 3 3 2" xfId="41629"/>
    <cellStyle name="Normal 3 3 2 3 3 4" xfId="27174"/>
    <cellStyle name="Normal 3 3 2 3 4" xfId="8125"/>
    <cellStyle name="Normal 3 3 2 3 4 2" xfId="30065"/>
    <cellStyle name="Normal 3 3 2 3 5" xfId="4044"/>
    <cellStyle name="Normal 3 3 2 3 5 2" xfId="25985"/>
    <cellStyle name="Normal 3 3 2 3 6" xfId="11016"/>
    <cellStyle name="Normal 3 3 2 3 6 2" xfId="32956"/>
    <cellStyle name="Normal 3 3 2 3 7" xfId="16799"/>
    <cellStyle name="Normal 3 3 2 3 7 2" xfId="38738"/>
    <cellStyle name="Normal 3 3 2 3 8" xfId="22581"/>
    <cellStyle name="Normal 3 3 2 4" xfId="1153"/>
    <cellStyle name="Normal 3 3 2 4 2" xfId="2857"/>
    <cellStyle name="Normal 3 3 2 4 2 2" xfId="10343"/>
    <cellStyle name="Normal 3 3 2 4 2 2 2" xfId="16125"/>
    <cellStyle name="Normal 3 3 2 4 2 2 2 2" xfId="38065"/>
    <cellStyle name="Normal 3 3 2 4 2 2 3" xfId="21908"/>
    <cellStyle name="Normal 3 3 2 4 2 2 3 2" xfId="43847"/>
    <cellStyle name="Normal 3 3 2 4 2 2 4" xfId="32283"/>
    <cellStyle name="Normal 3 3 2 4 2 3" xfId="7452"/>
    <cellStyle name="Normal 3 3 2 4 2 3 2" xfId="29392"/>
    <cellStyle name="Normal 3 3 2 4 2 4" xfId="13234"/>
    <cellStyle name="Normal 3 3 2 4 2 4 2" xfId="35174"/>
    <cellStyle name="Normal 3 3 2 4 2 5" xfId="19017"/>
    <cellStyle name="Normal 3 3 2 4 2 5 2" xfId="40956"/>
    <cellStyle name="Normal 3 3 2 4 2 6" xfId="24799"/>
    <cellStyle name="Normal 3 3 2 4 3" xfId="5749"/>
    <cellStyle name="Normal 3 3 2 4 3 2" xfId="14423"/>
    <cellStyle name="Normal 3 3 2 4 3 2 2" xfId="36363"/>
    <cellStyle name="Normal 3 3 2 4 3 3" xfId="20206"/>
    <cellStyle name="Normal 3 3 2 4 3 3 2" xfId="42145"/>
    <cellStyle name="Normal 3 3 2 4 3 4" xfId="27690"/>
    <cellStyle name="Normal 3 3 2 4 4" xfId="8641"/>
    <cellStyle name="Normal 3 3 2 4 4 2" xfId="30581"/>
    <cellStyle name="Normal 3 3 2 4 5" xfId="4560"/>
    <cellStyle name="Normal 3 3 2 4 5 2" xfId="26501"/>
    <cellStyle name="Normal 3 3 2 4 6" xfId="11532"/>
    <cellStyle name="Normal 3 3 2 4 6 2" xfId="33472"/>
    <cellStyle name="Normal 3 3 2 4 7" xfId="17315"/>
    <cellStyle name="Normal 3 3 2 4 7 2" xfId="39254"/>
    <cellStyle name="Normal 3 3 2 4 8" xfId="23097"/>
    <cellStyle name="Normal 3 3 2 5" xfId="2338"/>
    <cellStyle name="Normal 3 3 2 5 2" xfId="6933"/>
    <cellStyle name="Normal 3 3 2 5 2 2" xfId="15606"/>
    <cellStyle name="Normal 3 3 2 5 2 2 2" xfId="37546"/>
    <cellStyle name="Normal 3 3 2 5 2 3" xfId="21389"/>
    <cellStyle name="Normal 3 3 2 5 2 3 2" xfId="43328"/>
    <cellStyle name="Normal 3 3 2 5 2 4" xfId="28873"/>
    <cellStyle name="Normal 3 3 2 5 3" xfId="9824"/>
    <cellStyle name="Normal 3 3 2 5 3 2" xfId="31764"/>
    <cellStyle name="Normal 3 3 2 5 4" xfId="4041"/>
    <cellStyle name="Normal 3 3 2 5 4 2" xfId="25982"/>
    <cellStyle name="Normal 3 3 2 5 5" xfId="12715"/>
    <cellStyle name="Normal 3 3 2 5 5 2" xfId="34655"/>
    <cellStyle name="Normal 3 3 2 5 6" xfId="18498"/>
    <cellStyle name="Normal 3 3 2 5 6 2" xfId="40437"/>
    <cellStyle name="Normal 3 3 2 5 7" xfId="24280"/>
    <cellStyle name="Normal 3 3 2 6" xfId="1653"/>
    <cellStyle name="Normal 3 3 2 6 2" xfId="9139"/>
    <cellStyle name="Normal 3 3 2 6 2 2" xfId="14921"/>
    <cellStyle name="Normal 3 3 2 6 2 2 2" xfId="36861"/>
    <cellStyle name="Normal 3 3 2 6 2 3" xfId="20704"/>
    <cellStyle name="Normal 3 3 2 6 2 3 2" xfId="42643"/>
    <cellStyle name="Normal 3 3 2 6 2 4" xfId="31079"/>
    <cellStyle name="Normal 3 3 2 6 3" xfId="6248"/>
    <cellStyle name="Normal 3 3 2 6 3 2" xfId="28188"/>
    <cellStyle name="Normal 3 3 2 6 4" xfId="12030"/>
    <cellStyle name="Normal 3 3 2 6 4 2" xfId="33970"/>
    <cellStyle name="Normal 3 3 2 6 5" xfId="17813"/>
    <cellStyle name="Normal 3 3 2 6 5 2" xfId="39752"/>
    <cellStyle name="Normal 3 3 2 6 6" xfId="23595"/>
    <cellStyle name="Normal 3 3 2 7" xfId="5230"/>
    <cellStyle name="Normal 3 3 2 7 2" xfId="13904"/>
    <cellStyle name="Normal 3 3 2 7 2 2" xfId="35844"/>
    <cellStyle name="Normal 3 3 2 7 3" xfId="19687"/>
    <cellStyle name="Normal 3 3 2 7 3 2" xfId="41626"/>
    <cellStyle name="Normal 3 3 2 7 4" xfId="27171"/>
    <cellStyle name="Normal 3 3 2 8" xfId="8122"/>
    <cellStyle name="Normal 3 3 2 8 2" xfId="30062"/>
    <cellStyle name="Normal 3 3 2 9" xfId="3356"/>
    <cellStyle name="Normal 3 3 2 9 2" xfId="25297"/>
    <cellStyle name="Normal 3 3 3" xfId="606"/>
    <cellStyle name="Normal 3 3 3 10" xfId="16800"/>
    <cellStyle name="Normal 3 3 3 10 2" xfId="38739"/>
    <cellStyle name="Normal 3 3 3 11" xfId="22582"/>
    <cellStyle name="Normal 3 3 3 2" xfId="607"/>
    <cellStyle name="Normal 3 3 3 2 2" xfId="2343"/>
    <cellStyle name="Normal 3 3 3 2 2 2" xfId="9829"/>
    <cellStyle name="Normal 3 3 3 2 2 2 2" xfId="15611"/>
    <cellStyle name="Normal 3 3 3 2 2 2 2 2" xfId="37551"/>
    <cellStyle name="Normal 3 3 3 2 2 2 3" xfId="21394"/>
    <cellStyle name="Normal 3 3 3 2 2 2 3 2" xfId="43333"/>
    <cellStyle name="Normal 3 3 3 2 2 2 4" xfId="31769"/>
    <cellStyle name="Normal 3 3 3 2 2 3" xfId="6938"/>
    <cellStyle name="Normal 3 3 3 2 2 3 2" xfId="28878"/>
    <cellStyle name="Normal 3 3 3 2 2 4" xfId="12720"/>
    <cellStyle name="Normal 3 3 3 2 2 4 2" xfId="34660"/>
    <cellStyle name="Normal 3 3 3 2 2 5" xfId="18503"/>
    <cellStyle name="Normal 3 3 3 2 2 5 2" xfId="40442"/>
    <cellStyle name="Normal 3 3 3 2 2 6" xfId="24285"/>
    <cellStyle name="Normal 3 3 3 2 3" xfId="5235"/>
    <cellStyle name="Normal 3 3 3 2 3 2" xfId="13909"/>
    <cellStyle name="Normal 3 3 3 2 3 2 2" xfId="35849"/>
    <cellStyle name="Normal 3 3 3 2 3 3" xfId="19692"/>
    <cellStyle name="Normal 3 3 3 2 3 3 2" xfId="41631"/>
    <cellStyle name="Normal 3 3 3 2 3 4" xfId="27176"/>
    <cellStyle name="Normal 3 3 3 2 4" xfId="8127"/>
    <cellStyle name="Normal 3 3 3 2 4 2" xfId="30067"/>
    <cellStyle name="Normal 3 3 3 2 5" xfId="4046"/>
    <cellStyle name="Normal 3 3 3 2 5 2" xfId="25987"/>
    <cellStyle name="Normal 3 3 3 2 6" xfId="11018"/>
    <cellStyle name="Normal 3 3 3 2 6 2" xfId="32958"/>
    <cellStyle name="Normal 3 3 3 2 7" xfId="16801"/>
    <cellStyle name="Normal 3 3 3 2 7 2" xfId="38740"/>
    <cellStyle name="Normal 3 3 3 2 8" xfId="22583"/>
    <cellStyle name="Normal 3 3 3 3" xfId="1155"/>
    <cellStyle name="Normal 3 3 3 3 2" xfId="2859"/>
    <cellStyle name="Normal 3 3 3 3 2 2" xfId="10345"/>
    <cellStyle name="Normal 3 3 3 3 2 2 2" xfId="16127"/>
    <cellStyle name="Normal 3 3 3 3 2 2 2 2" xfId="38067"/>
    <cellStyle name="Normal 3 3 3 3 2 2 3" xfId="21910"/>
    <cellStyle name="Normal 3 3 3 3 2 2 3 2" xfId="43849"/>
    <cellStyle name="Normal 3 3 3 3 2 2 4" xfId="32285"/>
    <cellStyle name="Normal 3 3 3 3 2 3" xfId="7454"/>
    <cellStyle name="Normal 3 3 3 3 2 3 2" xfId="29394"/>
    <cellStyle name="Normal 3 3 3 3 2 4" xfId="13236"/>
    <cellStyle name="Normal 3 3 3 3 2 4 2" xfId="35176"/>
    <cellStyle name="Normal 3 3 3 3 2 5" xfId="19019"/>
    <cellStyle name="Normal 3 3 3 3 2 5 2" xfId="40958"/>
    <cellStyle name="Normal 3 3 3 3 2 6" xfId="24801"/>
    <cellStyle name="Normal 3 3 3 3 3" xfId="5751"/>
    <cellStyle name="Normal 3 3 3 3 3 2" xfId="14425"/>
    <cellStyle name="Normal 3 3 3 3 3 2 2" xfId="36365"/>
    <cellStyle name="Normal 3 3 3 3 3 3" xfId="20208"/>
    <cellStyle name="Normal 3 3 3 3 3 3 2" xfId="42147"/>
    <cellStyle name="Normal 3 3 3 3 3 4" xfId="27692"/>
    <cellStyle name="Normal 3 3 3 3 4" xfId="8643"/>
    <cellStyle name="Normal 3 3 3 3 4 2" xfId="30583"/>
    <cellStyle name="Normal 3 3 3 3 5" xfId="4562"/>
    <cellStyle name="Normal 3 3 3 3 5 2" xfId="26503"/>
    <cellStyle name="Normal 3 3 3 3 6" xfId="11534"/>
    <cellStyle name="Normal 3 3 3 3 6 2" xfId="33474"/>
    <cellStyle name="Normal 3 3 3 3 7" xfId="17317"/>
    <cellStyle name="Normal 3 3 3 3 7 2" xfId="39256"/>
    <cellStyle name="Normal 3 3 3 3 8" xfId="23099"/>
    <cellStyle name="Normal 3 3 3 4" xfId="2342"/>
    <cellStyle name="Normal 3 3 3 4 2" xfId="6937"/>
    <cellStyle name="Normal 3 3 3 4 2 2" xfId="15610"/>
    <cellStyle name="Normal 3 3 3 4 2 2 2" xfId="37550"/>
    <cellStyle name="Normal 3 3 3 4 2 3" xfId="21393"/>
    <cellStyle name="Normal 3 3 3 4 2 3 2" xfId="43332"/>
    <cellStyle name="Normal 3 3 3 4 2 4" xfId="28877"/>
    <cellStyle name="Normal 3 3 3 4 3" xfId="9828"/>
    <cellStyle name="Normal 3 3 3 4 3 2" xfId="31768"/>
    <cellStyle name="Normal 3 3 3 4 4" xfId="4045"/>
    <cellStyle name="Normal 3 3 3 4 4 2" xfId="25986"/>
    <cellStyle name="Normal 3 3 3 4 5" xfId="12719"/>
    <cellStyle name="Normal 3 3 3 4 5 2" xfId="34659"/>
    <cellStyle name="Normal 3 3 3 4 6" xfId="18502"/>
    <cellStyle name="Normal 3 3 3 4 6 2" xfId="40441"/>
    <cellStyle name="Normal 3 3 3 4 7" xfId="24284"/>
    <cellStyle name="Normal 3 3 3 5" xfId="1655"/>
    <cellStyle name="Normal 3 3 3 5 2" xfId="9141"/>
    <cellStyle name="Normal 3 3 3 5 2 2" xfId="14923"/>
    <cellStyle name="Normal 3 3 3 5 2 2 2" xfId="36863"/>
    <cellStyle name="Normal 3 3 3 5 2 3" xfId="20706"/>
    <cellStyle name="Normal 3 3 3 5 2 3 2" xfId="42645"/>
    <cellStyle name="Normal 3 3 3 5 2 4" xfId="31081"/>
    <cellStyle name="Normal 3 3 3 5 3" xfId="6250"/>
    <cellStyle name="Normal 3 3 3 5 3 2" xfId="28190"/>
    <cellStyle name="Normal 3 3 3 5 4" xfId="12032"/>
    <cellStyle name="Normal 3 3 3 5 4 2" xfId="33972"/>
    <cellStyle name="Normal 3 3 3 5 5" xfId="17815"/>
    <cellStyle name="Normal 3 3 3 5 5 2" xfId="39754"/>
    <cellStyle name="Normal 3 3 3 5 6" xfId="23597"/>
    <cellStyle name="Normal 3 3 3 6" xfId="5234"/>
    <cellStyle name="Normal 3 3 3 6 2" xfId="13908"/>
    <cellStyle name="Normal 3 3 3 6 2 2" xfId="35848"/>
    <cellStyle name="Normal 3 3 3 6 3" xfId="19691"/>
    <cellStyle name="Normal 3 3 3 6 3 2" xfId="41630"/>
    <cellStyle name="Normal 3 3 3 6 4" xfId="27175"/>
    <cellStyle name="Normal 3 3 3 7" xfId="8126"/>
    <cellStyle name="Normal 3 3 3 7 2" xfId="30066"/>
    <cellStyle name="Normal 3 3 3 8" xfId="3358"/>
    <cellStyle name="Normal 3 3 3 8 2" xfId="25299"/>
    <cellStyle name="Normal 3 3 3 9" xfId="11017"/>
    <cellStyle name="Normal 3 3 3 9 2" xfId="32957"/>
    <cellStyle name="Normal 3 3 4" xfId="608"/>
    <cellStyle name="Normal 3 3 4 10" xfId="16802"/>
    <cellStyle name="Normal 3 3 4 10 2" xfId="38741"/>
    <cellStyle name="Normal 3 3 4 11" xfId="22584"/>
    <cellStyle name="Normal 3 3 4 2" xfId="609"/>
    <cellStyle name="Normal 3 3 4 2 2" xfId="2345"/>
    <cellStyle name="Normal 3 3 4 2 2 2" xfId="9831"/>
    <cellStyle name="Normal 3 3 4 2 2 2 2" xfId="15613"/>
    <cellStyle name="Normal 3 3 4 2 2 2 2 2" xfId="37553"/>
    <cellStyle name="Normal 3 3 4 2 2 2 3" xfId="21396"/>
    <cellStyle name="Normal 3 3 4 2 2 2 3 2" xfId="43335"/>
    <cellStyle name="Normal 3 3 4 2 2 2 4" xfId="31771"/>
    <cellStyle name="Normal 3 3 4 2 2 3" xfId="6940"/>
    <cellStyle name="Normal 3 3 4 2 2 3 2" xfId="28880"/>
    <cellStyle name="Normal 3 3 4 2 2 4" xfId="12722"/>
    <cellStyle name="Normal 3 3 4 2 2 4 2" xfId="34662"/>
    <cellStyle name="Normal 3 3 4 2 2 5" xfId="18505"/>
    <cellStyle name="Normal 3 3 4 2 2 5 2" xfId="40444"/>
    <cellStyle name="Normal 3 3 4 2 2 6" xfId="24287"/>
    <cellStyle name="Normal 3 3 4 2 3" xfId="5237"/>
    <cellStyle name="Normal 3 3 4 2 3 2" xfId="13911"/>
    <cellStyle name="Normal 3 3 4 2 3 2 2" xfId="35851"/>
    <cellStyle name="Normal 3 3 4 2 3 3" xfId="19694"/>
    <cellStyle name="Normal 3 3 4 2 3 3 2" xfId="41633"/>
    <cellStyle name="Normal 3 3 4 2 3 4" xfId="27178"/>
    <cellStyle name="Normal 3 3 4 2 4" xfId="8129"/>
    <cellStyle name="Normal 3 3 4 2 4 2" xfId="30069"/>
    <cellStyle name="Normal 3 3 4 2 5" xfId="4048"/>
    <cellStyle name="Normal 3 3 4 2 5 2" xfId="25989"/>
    <cellStyle name="Normal 3 3 4 2 6" xfId="11020"/>
    <cellStyle name="Normal 3 3 4 2 6 2" xfId="32960"/>
    <cellStyle name="Normal 3 3 4 2 7" xfId="16803"/>
    <cellStyle name="Normal 3 3 4 2 7 2" xfId="38742"/>
    <cellStyle name="Normal 3 3 4 2 8" xfId="22585"/>
    <cellStyle name="Normal 3 3 4 3" xfId="1156"/>
    <cellStyle name="Normal 3 3 4 3 2" xfId="2860"/>
    <cellStyle name="Normal 3 3 4 3 2 2" xfId="10346"/>
    <cellStyle name="Normal 3 3 4 3 2 2 2" xfId="16128"/>
    <cellStyle name="Normal 3 3 4 3 2 2 2 2" xfId="38068"/>
    <cellStyle name="Normal 3 3 4 3 2 2 3" xfId="21911"/>
    <cellStyle name="Normal 3 3 4 3 2 2 3 2" xfId="43850"/>
    <cellStyle name="Normal 3 3 4 3 2 2 4" xfId="32286"/>
    <cellStyle name="Normal 3 3 4 3 2 3" xfId="7455"/>
    <cellStyle name="Normal 3 3 4 3 2 3 2" xfId="29395"/>
    <cellStyle name="Normal 3 3 4 3 2 4" xfId="13237"/>
    <cellStyle name="Normal 3 3 4 3 2 4 2" xfId="35177"/>
    <cellStyle name="Normal 3 3 4 3 2 5" xfId="19020"/>
    <cellStyle name="Normal 3 3 4 3 2 5 2" xfId="40959"/>
    <cellStyle name="Normal 3 3 4 3 2 6" xfId="24802"/>
    <cellStyle name="Normal 3 3 4 3 3" xfId="5752"/>
    <cellStyle name="Normal 3 3 4 3 3 2" xfId="14426"/>
    <cellStyle name="Normal 3 3 4 3 3 2 2" xfId="36366"/>
    <cellStyle name="Normal 3 3 4 3 3 3" xfId="20209"/>
    <cellStyle name="Normal 3 3 4 3 3 3 2" xfId="42148"/>
    <cellStyle name="Normal 3 3 4 3 3 4" xfId="27693"/>
    <cellStyle name="Normal 3 3 4 3 4" xfId="8644"/>
    <cellStyle name="Normal 3 3 4 3 4 2" xfId="30584"/>
    <cellStyle name="Normal 3 3 4 3 5" xfId="4563"/>
    <cellStyle name="Normal 3 3 4 3 5 2" xfId="26504"/>
    <cellStyle name="Normal 3 3 4 3 6" xfId="11535"/>
    <cellStyle name="Normal 3 3 4 3 6 2" xfId="33475"/>
    <cellStyle name="Normal 3 3 4 3 7" xfId="17318"/>
    <cellStyle name="Normal 3 3 4 3 7 2" xfId="39257"/>
    <cellStyle name="Normal 3 3 4 3 8" xfId="23100"/>
    <cellStyle name="Normal 3 3 4 4" xfId="2344"/>
    <cellStyle name="Normal 3 3 4 4 2" xfId="6939"/>
    <cellStyle name="Normal 3 3 4 4 2 2" xfId="15612"/>
    <cellStyle name="Normal 3 3 4 4 2 2 2" xfId="37552"/>
    <cellStyle name="Normal 3 3 4 4 2 3" xfId="21395"/>
    <cellStyle name="Normal 3 3 4 4 2 3 2" xfId="43334"/>
    <cellStyle name="Normal 3 3 4 4 2 4" xfId="28879"/>
    <cellStyle name="Normal 3 3 4 4 3" xfId="9830"/>
    <cellStyle name="Normal 3 3 4 4 3 2" xfId="31770"/>
    <cellStyle name="Normal 3 3 4 4 4" xfId="4047"/>
    <cellStyle name="Normal 3 3 4 4 4 2" xfId="25988"/>
    <cellStyle name="Normal 3 3 4 4 5" xfId="12721"/>
    <cellStyle name="Normal 3 3 4 4 5 2" xfId="34661"/>
    <cellStyle name="Normal 3 3 4 4 6" xfId="18504"/>
    <cellStyle name="Normal 3 3 4 4 6 2" xfId="40443"/>
    <cellStyle name="Normal 3 3 4 4 7" xfId="24286"/>
    <cellStyle name="Normal 3 3 4 5" xfId="1656"/>
    <cellStyle name="Normal 3 3 4 5 2" xfId="9142"/>
    <cellStyle name="Normal 3 3 4 5 2 2" xfId="14924"/>
    <cellStyle name="Normal 3 3 4 5 2 2 2" xfId="36864"/>
    <cellStyle name="Normal 3 3 4 5 2 3" xfId="20707"/>
    <cellStyle name="Normal 3 3 4 5 2 3 2" xfId="42646"/>
    <cellStyle name="Normal 3 3 4 5 2 4" xfId="31082"/>
    <cellStyle name="Normal 3 3 4 5 3" xfId="6251"/>
    <cellStyle name="Normal 3 3 4 5 3 2" xfId="28191"/>
    <cellStyle name="Normal 3 3 4 5 4" xfId="12033"/>
    <cellStyle name="Normal 3 3 4 5 4 2" xfId="33973"/>
    <cellStyle name="Normal 3 3 4 5 5" xfId="17816"/>
    <cellStyle name="Normal 3 3 4 5 5 2" xfId="39755"/>
    <cellStyle name="Normal 3 3 4 5 6" xfId="23598"/>
    <cellStyle name="Normal 3 3 4 6" xfId="5236"/>
    <cellStyle name="Normal 3 3 4 6 2" xfId="13910"/>
    <cellStyle name="Normal 3 3 4 6 2 2" xfId="35850"/>
    <cellStyle name="Normal 3 3 4 6 3" xfId="19693"/>
    <cellStyle name="Normal 3 3 4 6 3 2" xfId="41632"/>
    <cellStyle name="Normal 3 3 4 6 4" xfId="27177"/>
    <cellStyle name="Normal 3 3 4 7" xfId="8128"/>
    <cellStyle name="Normal 3 3 4 7 2" xfId="30068"/>
    <cellStyle name="Normal 3 3 4 8" xfId="3359"/>
    <cellStyle name="Normal 3 3 4 8 2" xfId="25300"/>
    <cellStyle name="Normal 3 3 4 9" xfId="11019"/>
    <cellStyle name="Normal 3 3 4 9 2" xfId="32959"/>
    <cellStyle name="Normal 3 3 5" xfId="610"/>
    <cellStyle name="Normal 3 3 5 2" xfId="2346"/>
    <cellStyle name="Normal 3 3 5 2 2" xfId="6941"/>
    <cellStyle name="Normal 3 3 5 2 2 2" xfId="15614"/>
    <cellStyle name="Normal 3 3 5 2 2 2 2" xfId="37554"/>
    <cellStyle name="Normal 3 3 5 2 2 3" xfId="21397"/>
    <cellStyle name="Normal 3 3 5 2 2 3 2" xfId="43336"/>
    <cellStyle name="Normal 3 3 5 2 2 4" xfId="28881"/>
    <cellStyle name="Normal 3 3 5 2 3" xfId="9832"/>
    <cellStyle name="Normal 3 3 5 2 3 2" xfId="31772"/>
    <cellStyle name="Normal 3 3 5 2 4" xfId="4049"/>
    <cellStyle name="Normal 3 3 5 2 4 2" xfId="25990"/>
    <cellStyle name="Normal 3 3 5 2 5" xfId="12723"/>
    <cellStyle name="Normal 3 3 5 2 5 2" xfId="34663"/>
    <cellStyle name="Normal 3 3 5 2 6" xfId="18506"/>
    <cellStyle name="Normal 3 3 5 2 6 2" xfId="40445"/>
    <cellStyle name="Normal 3 3 5 2 7" xfId="24288"/>
    <cellStyle name="Normal 3 3 5 3" xfId="1652"/>
    <cellStyle name="Normal 3 3 5 3 2" xfId="9138"/>
    <cellStyle name="Normal 3 3 5 3 2 2" xfId="14920"/>
    <cellStyle name="Normal 3 3 5 3 2 2 2" xfId="36860"/>
    <cellStyle name="Normal 3 3 5 3 2 3" xfId="20703"/>
    <cellStyle name="Normal 3 3 5 3 2 3 2" xfId="42642"/>
    <cellStyle name="Normal 3 3 5 3 2 4" xfId="31078"/>
    <cellStyle name="Normal 3 3 5 3 3" xfId="6247"/>
    <cellStyle name="Normal 3 3 5 3 3 2" xfId="28187"/>
    <cellStyle name="Normal 3 3 5 3 4" xfId="12029"/>
    <cellStyle name="Normal 3 3 5 3 4 2" xfId="33969"/>
    <cellStyle name="Normal 3 3 5 3 5" xfId="17812"/>
    <cellStyle name="Normal 3 3 5 3 5 2" xfId="39751"/>
    <cellStyle name="Normal 3 3 5 3 6" xfId="23594"/>
    <cellStyle name="Normal 3 3 5 4" xfId="5238"/>
    <cellStyle name="Normal 3 3 5 4 2" xfId="13912"/>
    <cellStyle name="Normal 3 3 5 4 2 2" xfId="35852"/>
    <cellStyle name="Normal 3 3 5 4 3" xfId="19695"/>
    <cellStyle name="Normal 3 3 5 4 3 2" xfId="41634"/>
    <cellStyle name="Normal 3 3 5 4 4" xfId="27179"/>
    <cellStyle name="Normal 3 3 5 5" xfId="8130"/>
    <cellStyle name="Normal 3 3 5 5 2" xfId="30070"/>
    <cellStyle name="Normal 3 3 5 6" xfId="3355"/>
    <cellStyle name="Normal 3 3 5 6 2" xfId="25296"/>
    <cellStyle name="Normal 3 3 5 7" xfId="11021"/>
    <cellStyle name="Normal 3 3 5 7 2" xfId="32961"/>
    <cellStyle name="Normal 3 3 5 8" xfId="16804"/>
    <cellStyle name="Normal 3 3 5 8 2" xfId="38743"/>
    <cellStyle name="Normal 3 3 5 9" xfId="22586"/>
    <cellStyle name="Normal 3 3 6" xfId="876"/>
    <cellStyle name="Normal 3 3 6 2" xfId="2582"/>
    <cellStyle name="Normal 3 3 6 2 2" xfId="10068"/>
    <cellStyle name="Normal 3 3 6 2 2 2" xfId="15850"/>
    <cellStyle name="Normal 3 3 6 2 2 2 2" xfId="37790"/>
    <cellStyle name="Normal 3 3 6 2 2 3" xfId="21633"/>
    <cellStyle name="Normal 3 3 6 2 2 3 2" xfId="43572"/>
    <cellStyle name="Normal 3 3 6 2 2 4" xfId="32008"/>
    <cellStyle name="Normal 3 3 6 2 3" xfId="7177"/>
    <cellStyle name="Normal 3 3 6 2 3 2" xfId="29117"/>
    <cellStyle name="Normal 3 3 6 2 4" xfId="12959"/>
    <cellStyle name="Normal 3 3 6 2 4 2" xfId="34899"/>
    <cellStyle name="Normal 3 3 6 2 5" xfId="18742"/>
    <cellStyle name="Normal 3 3 6 2 5 2" xfId="40681"/>
    <cellStyle name="Normal 3 3 6 2 6" xfId="24524"/>
    <cellStyle name="Normal 3 3 6 3" xfId="5474"/>
    <cellStyle name="Normal 3 3 6 3 2" xfId="14148"/>
    <cellStyle name="Normal 3 3 6 3 2 2" xfId="36088"/>
    <cellStyle name="Normal 3 3 6 3 3" xfId="19931"/>
    <cellStyle name="Normal 3 3 6 3 3 2" xfId="41870"/>
    <cellStyle name="Normal 3 3 6 3 4" xfId="27415"/>
    <cellStyle name="Normal 3 3 6 4" xfId="8366"/>
    <cellStyle name="Normal 3 3 6 4 2" xfId="30306"/>
    <cellStyle name="Normal 3 3 6 5" xfId="4285"/>
    <cellStyle name="Normal 3 3 6 5 2" xfId="26226"/>
    <cellStyle name="Normal 3 3 6 6" xfId="11257"/>
    <cellStyle name="Normal 3 3 6 6 2" xfId="33197"/>
    <cellStyle name="Normal 3 3 6 7" xfId="17040"/>
    <cellStyle name="Normal 3 3 6 7 2" xfId="38979"/>
    <cellStyle name="Normal 3 3 6 8" xfId="22822"/>
    <cellStyle name="Normal 3 3 7" xfId="2337"/>
    <cellStyle name="Normal 3 3 7 2" xfId="6932"/>
    <cellStyle name="Normal 3 3 7 2 2" xfId="15605"/>
    <cellStyle name="Normal 3 3 7 2 2 2" xfId="37545"/>
    <cellStyle name="Normal 3 3 7 2 3" xfId="21388"/>
    <cellStyle name="Normal 3 3 7 2 3 2" xfId="43327"/>
    <cellStyle name="Normal 3 3 7 2 4" xfId="28872"/>
    <cellStyle name="Normal 3 3 7 3" xfId="9823"/>
    <cellStyle name="Normal 3 3 7 3 2" xfId="31763"/>
    <cellStyle name="Normal 3 3 7 4" xfId="4040"/>
    <cellStyle name="Normal 3 3 7 4 2" xfId="25981"/>
    <cellStyle name="Normal 3 3 7 5" xfId="12714"/>
    <cellStyle name="Normal 3 3 7 5 2" xfId="34654"/>
    <cellStyle name="Normal 3 3 7 6" xfId="18497"/>
    <cellStyle name="Normal 3 3 7 6 2" xfId="40436"/>
    <cellStyle name="Normal 3 3 7 7" xfId="24279"/>
    <cellStyle name="Normal 3 3 8" xfId="1337"/>
    <cellStyle name="Normal 3 3 8 2" xfId="8823"/>
    <cellStyle name="Normal 3 3 8 2 2" xfId="14605"/>
    <cellStyle name="Normal 3 3 8 2 2 2" xfId="36545"/>
    <cellStyle name="Normal 3 3 8 2 3" xfId="20388"/>
    <cellStyle name="Normal 3 3 8 2 3 2" xfId="42327"/>
    <cellStyle name="Normal 3 3 8 2 4" xfId="30763"/>
    <cellStyle name="Normal 3 3 8 3" xfId="5932"/>
    <cellStyle name="Normal 3 3 8 3 2" xfId="27872"/>
    <cellStyle name="Normal 3 3 8 4" xfId="11714"/>
    <cellStyle name="Normal 3 3 8 4 2" xfId="33654"/>
    <cellStyle name="Normal 3 3 8 5" xfId="17497"/>
    <cellStyle name="Normal 3 3 8 5 2" xfId="39436"/>
    <cellStyle name="Normal 3 3 8 6" xfId="23279"/>
    <cellStyle name="Normal 3 3 9" xfId="5229"/>
    <cellStyle name="Normal 3 3 9 2" xfId="13903"/>
    <cellStyle name="Normal 3 3 9 2 2" xfId="35843"/>
    <cellStyle name="Normal 3 3 9 3" xfId="19686"/>
    <cellStyle name="Normal 3 3 9 3 2" xfId="41625"/>
    <cellStyle name="Normal 3 3 9 4" xfId="27170"/>
    <cellStyle name="Normal 3 4" xfId="611"/>
    <cellStyle name="Normal 3 4 10" xfId="11022"/>
    <cellStyle name="Normal 3 4 10 2" xfId="32962"/>
    <cellStyle name="Normal 3 4 11" xfId="16805"/>
    <cellStyle name="Normal 3 4 11 2" xfId="38744"/>
    <cellStyle name="Normal 3 4 12" xfId="22587"/>
    <cellStyle name="Normal 3 4 2" xfId="612"/>
    <cellStyle name="Normal 3 4 2 10" xfId="16806"/>
    <cellStyle name="Normal 3 4 2 10 2" xfId="38745"/>
    <cellStyle name="Normal 3 4 2 11" xfId="22588"/>
    <cellStyle name="Normal 3 4 2 2" xfId="613"/>
    <cellStyle name="Normal 3 4 2 2 2" xfId="2349"/>
    <cellStyle name="Normal 3 4 2 2 2 2" xfId="9835"/>
    <cellStyle name="Normal 3 4 2 2 2 2 2" xfId="15617"/>
    <cellStyle name="Normal 3 4 2 2 2 2 2 2" xfId="37557"/>
    <cellStyle name="Normal 3 4 2 2 2 2 3" xfId="21400"/>
    <cellStyle name="Normal 3 4 2 2 2 2 3 2" xfId="43339"/>
    <cellStyle name="Normal 3 4 2 2 2 2 4" xfId="31775"/>
    <cellStyle name="Normal 3 4 2 2 2 3" xfId="6944"/>
    <cellStyle name="Normal 3 4 2 2 2 3 2" xfId="28884"/>
    <cellStyle name="Normal 3 4 2 2 2 4" xfId="12726"/>
    <cellStyle name="Normal 3 4 2 2 2 4 2" xfId="34666"/>
    <cellStyle name="Normal 3 4 2 2 2 5" xfId="18509"/>
    <cellStyle name="Normal 3 4 2 2 2 5 2" xfId="40448"/>
    <cellStyle name="Normal 3 4 2 2 2 6" xfId="24291"/>
    <cellStyle name="Normal 3 4 2 2 3" xfId="5241"/>
    <cellStyle name="Normal 3 4 2 2 3 2" xfId="13915"/>
    <cellStyle name="Normal 3 4 2 2 3 2 2" xfId="35855"/>
    <cellStyle name="Normal 3 4 2 2 3 3" xfId="19698"/>
    <cellStyle name="Normal 3 4 2 2 3 3 2" xfId="41637"/>
    <cellStyle name="Normal 3 4 2 2 3 4" xfId="27182"/>
    <cellStyle name="Normal 3 4 2 2 4" xfId="8133"/>
    <cellStyle name="Normal 3 4 2 2 4 2" xfId="30073"/>
    <cellStyle name="Normal 3 4 2 2 5" xfId="4052"/>
    <cellStyle name="Normal 3 4 2 2 5 2" xfId="25993"/>
    <cellStyle name="Normal 3 4 2 2 6" xfId="11024"/>
    <cellStyle name="Normal 3 4 2 2 6 2" xfId="32964"/>
    <cellStyle name="Normal 3 4 2 2 7" xfId="16807"/>
    <cellStyle name="Normal 3 4 2 2 7 2" xfId="38746"/>
    <cellStyle name="Normal 3 4 2 2 8" xfId="22589"/>
    <cellStyle name="Normal 3 4 2 3" xfId="1158"/>
    <cellStyle name="Normal 3 4 2 3 2" xfId="2862"/>
    <cellStyle name="Normal 3 4 2 3 2 2" xfId="10348"/>
    <cellStyle name="Normal 3 4 2 3 2 2 2" xfId="16130"/>
    <cellStyle name="Normal 3 4 2 3 2 2 2 2" xfId="38070"/>
    <cellStyle name="Normal 3 4 2 3 2 2 3" xfId="21913"/>
    <cellStyle name="Normal 3 4 2 3 2 2 3 2" xfId="43852"/>
    <cellStyle name="Normal 3 4 2 3 2 2 4" xfId="32288"/>
    <cellStyle name="Normal 3 4 2 3 2 3" xfId="7457"/>
    <cellStyle name="Normal 3 4 2 3 2 3 2" xfId="29397"/>
    <cellStyle name="Normal 3 4 2 3 2 4" xfId="13239"/>
    <cellStyle name="Normal 3 4 2 3 2 4 2" xfId="35179"/>
    <cellStyle name="Normal 3 4 2 3 2 5" xfId="19022"/>
    <cellStyle name="Normal 3 4 2 3 2 5 2" xfId="40961"/>
    <cellStyle name="Normal 3 4 2 3 2 6" xfId="24804"/>
    <cellStyle name="Normal 3 4 2 3 3" xfId="5754"/>
    <cellStyle name="Normal 3 4 2 3 3 2" xfId="14428"/>
    <cellStyle name="Normal 3 4 2 3 3 2 2" xfId="36368"/>
    <cellStyle name="Normal 3 4 2 3 3 3" xfId="20211"/>
    <cellStyle name="Normal 3 4 2 3 3 3 2" xfId="42150"/>
    <cellStyle name="Normal 3 4 2 3 3 4" xfId="27695"/>
    <cellStyle name="Normal 3 4 2 3 4" xfId="8646"/>
    <cellStyle name="Normal 3 4 2 3 4 2" xfId="30586"/>
    <cellStyle name="Normal 3 4 2 3 5" xfId="4565"/>
    <cellStyle name="Normal 3 4 2 3 5 2" xfId="26506"/>
    <cellStyle name="Normal 3 4 2 3 6" xfId="11537"/>
    <cellStyle name="Normal 3 4 2 3 6 2" xfId="33477"/>
    <cellStyle name="Normal 3 4 2 3 7" xfId="17320"/>
    <cellStyle name="Normal 3 4 2 3 7 2" xfId="39259"/>
    <cellStyle name="Normal 3 4 2 3 8" xfId="23102"/>
    <cellStyle name="Normal 3 4 2 4" xfId="2348"/>
    <cellStyle name="Normal 3 4 2 4 2" xfId="6943"/>
    <cellStyle name="Normal 3 4 2 4 2 2" xfId="15616"/>
    <cellStyle name="Normal 3 4 2 4 2 2 2" xfId="37556"/>
    <cellStyle name="Normal 3 4 2 4 2 3" xfId="21399"/>
    <cellStyle name="Normal 3 4 2 4 2 3 2" xfId="43338"/>
    <cellStyle name="Normal 3 4 2 4 2 4" xfId="28883"/>
    <cellStyle name="Normal 3 4 2 4 3" xfId="9834"/>
    <cellStyle name="Normal 3 4 2 4 3 2" xfId="31774"/>
    <cellStyle name="Normal 3 4 2 4 4" xfId="4051"/>
    <cellStyle name="Normal 3 4 2 4 4 2" xfId="25992"/>
    <cellStyle name="Normal 3 4 2 4 5" xfId="12725"/>
    <cellStyle name="Normal 3 4 2 4 5 2" xfId="34665"/>
    <cellStyle name="Normal 3 4 2 4 6" xfId="18508"/>
    <cellStyle name="Normal 3 4 2 4 6 2" xfId="40447"/>
    <cellStyle name="Normal 3 4 2 4 7" xfId="24290"/>
    <cellStyle name="Normal 3 4 2 5" xfId="1658"/>
    <cellStyle name="Normal 3 4 2 5 2" xfId="9144"/>
    <cellStyle name="Normal 3 4 2 5 2 2" xfId="14926"/>
    <cellStyle name="Normal 3 4 2 5 2 2 2" xfId="36866"/>
    <cellStyle name="Normal 3 4 2 5 2 3" xfId="20709"/>
    <cellStyle name="Normal 3 4 2 5 2 3 2" xfId="42648"/>
    <cellStyle name="Normal 3 4 2 5 2 4" xfId="31084"/>
    <cellStyle name="Normal 3 4 2 5 3" xfId="6253"/>
    <cellStyle name="Normal 3 4 2 5 3 2" xfId="28193"/>
    <cellStyle name="Normal 3 4 2 5 4" xfId="12035"/>
    <cellStyle name="Normal 3 4 2 5 4 2" xfId="33975"/>
    <cellStyle name="Normal 3 4 2 5 5" xfId="17818"/>
    <cellStyle name="Normal 3 4 2 5 5 2" xfId="39757"/>
    <cellStyle name="Normal 3 4 2 5 6" xfId="23600"/>
    <cellStyle name="Normal 3 4 2 6" xfId="5240"/>
    <cellStyle name="Normal 3 4 2 6 2" xfId="13914"/>
    <cellStyle name="Normal 3 4 2 6 2 2" xfId="35854"/>
    <cellStyle name="Normal 3 4 2 6 3" xfId="19697"/>
    <cellStyle name="Normal 3 4 2 6 3 2" xfId="41636"/>
    <cellStyle name="Normal 3 4 2 6 4" xfId="27181"/>
    <cellStyle name="Normal 3 4 2 7" xfId="8132"/>
    <cellStyle name="Normal 3 4 2 7 2" xfId="30072"/>
    <cellStyle name="Normal 3 4 2 8" xfId="3361"/>
    <cellStyle name="Normal 3 4 2 8 2" xfId="25302"/>
    <cellStyle name="Normal 3 4 2 9" xfId="11023"/>
    <cellStyle name="Normal 3 4 2 9 2" xfId="32963"/>
    <cellStyle name="Normal 3 4 3" xfId="614"/>
    <cellStyle name="Normal 3 4 3 2" xfId="2350"/>
    <cellStyle name="Normal 3 4 3 2 2" xfId="6945"/>
    <cellStyle name="Normal 3 4 3 2 2 2" xfId="15618"/>
    <cellStyle name="Normal 3 4 3 2 2 2 2" xfId="37558"/>
    <cellStyle name="Normal 3 4 3 2 2 3" xfId="21401"/>
    <cellStyle name="Normal 3 4 3 2 2 3 2" xfId="43340"/>
    <cellStyle name="Normal 3 4 3 2 2 4" xfId="28885"/>
    <cellStyle name="Normal 3 4 3 2 3" xfId="9836"/>
    <cellStyle name="Normal 3 4 3 2 3 2" xfId="31776"/>
    <cellStyle name="Normal 3 4 3 2 4" xfId="4053"/>
    <cellStyle name="Normal 3 4 3 2 4 2" xfId="25994"/>
    <cellStyle name="Normal 3 4 3 2 5" xfId="12727"/>
    <cellStyle name="Normal 3 4 3 2 5 2" xfId="34667"/>
    <cellStyle name="Normal 3 4 3 2 6" xfId="18510"/>
    <cellStyle name="Normal 3 4 3 2 6 2" xfId="40449"/>
    <cellStyle name="Normal 3 4 3 2 7" xfId="24292"/>
    <cellStyle name="Normal 3 4 3 3" xfId="1657"/>
    <cellStyle name="Normal 3 4 3 3 2" xfId="9143"/>
    <cellStyle name="Normal 3 4 3 3 2 2" xfId="14925"/>
    <cellStyle name="Normal 3 4 3 3 2 2 2" xfId="36865"/>
    <cellStyle name="Normal 3 4 3 3 2 3" xfId="20708"/>
    <cellStyle name="Normal 3 4 3 3 2 3 2" xfId="42647"/>
    <cellStyle name="Normal 3 4 3 3 2 4" xfId="31083"/>
    <cellStyle name="Normal 3 4 3 3 3" xfId="6252"/>
    <cellStyle name="Normal 3 4 3 3 3 2" xfId="28192"/>
    <cellStyle name="Normal 3 4 3 3 4" xfId="12034"/>
    <cellStyle name="Normal 3 4 3 3 4 2" xfId="33974"/>
    <cellStyle name="Normal 3 4 3 3 5" xfId="17817"/>
    <cellStyle name="Normal 3 4 3 3 5 2" xfId="39756"/>
    <cellStyle name="Normal 3 4 3 3 6" xfId="23599"/>
    <cellStyle name="Normal 3 4 3 4" xfId="5242"/>
    <cellStyle name="Normal 3 4 3 4 2" xfId="13916"/>
    <cellStyle name="Normal 3 4 3 4 2 2" xfId="35856"/>
    <cellStyle name="Normal 3 4 3 4 3" xfId="19699"/>
    <cellStyle name="Normal 3 4 3 4 3 2" xfId="41638"/>
    <cellStyle name="Normal 3 4 3 4 4" xfId="27183"/>
    <cellStyle name="Normal 3 4 3 5" xfId="8134"/>
    <cellStyle name="Normal 3 4 3 5 2" xfId="30074"/>
    <cellStyle name="Normal 3 4 3 6" xfId="3360"/>
    <cellStyle name="Normal 3 4 3 6 2" xfId="25301"/>
    <cellStyle name="Normal 3 4 3 7" xfId="11025"/>
    <cellStyle name="Normal 3 4 3 7 2" xfId="32965"/>
    <cellStyle name="Normal 3 4 3 8" xfId="16808"/>
    <cellStyle name="Normal 3 4 3 8 2" xfId="38747"/>
    <cellStyle name="Normal 3 4 3 9" xfId="22590"/>
    <cellStyle name="Normal 3 4 4" xfId="1157"/>
    <cellStyle name="Normal 3 4 4 2" xfId="2861"/>
    <cellStyle name="Normal 3 4 4 2 2" xfId="10347"/>
    <cellStyle name="Normal 3 4 4 2 2 2" xfId="16129"/>
    <cellStyle name="Normal 3 4 4 2 2 2 2" xfId="38069"/>
    <cellStyle name="Normal 3 4 4 2 2 3" xfId="21912"/>
    <cellStyle name="Normal 3 4 4 2 2 3 2" xfId="43851"/>
    <cellStyle name="Normal 3 4 4 2 2 4" xfId="32287"/>
    <cellStyle name="Normal 3 4 4 2 3" xfId="7456"/>
    <cellStyle name="Normal 3 4 4 2 3 2" xfId="29396"/>
    <cellStyle name="Normal 3 4 4 2 4" xfId="13238"/>
    <cellStyle name="Normal 3 4 4 2 4 2" xfId="35178"/>
    <cellStyle name="Normal 3 4 4 2 5" xfId="19021"/>
    <cellStyle name="Normal 3 4 4 2 5 2" xfId="40960"/>
    <cellStyle name="Normal 3 4 4 2 6" xfId="24803"/>
    <cellStyle name="Normal 3 4 4 3" xfId="5753"/>
    <cellStyle name="Normal 3 4 4 3 2" xfId="14427"/>
    <cellStyle name="Normal 3 4 4 3 2 2" xfId="36367"/>
    <cellStyle name="Normal 3 4 4 3 3" xfId="20210"/>
    <cellStyle name="Normal 3 4 4 3 3 2" xfId="42149"/>
    <cellStyle name="Normal 3 4 4 3 4" xfId="27694"/>
    <cellStyle name="Normal 3 4 4 4" xfId="8645"/>
    <cellStyle name="Normal 3 4 4 4 2" xfId="30585"/>
    <cellStyle name="Normal 3 4 4 5" xfId="4564"/>
    <cellStyle name="Normal 3 4 4 5 2" xfId="26505"/>
    <cellStyle name="Normal 3 4 4 6" xfId="11536"/>
    <cellStyle name="Normal 3 4 4 6 2" xfId="33476"/>
    <cellStyle name="Normal 3 4 4 7" xfId="17319"/>
    <cellStyle name="Normal 3 4 4 7 2" xfId="39258"/>
    <cellStyle name="Normal 3 4 4 8" xfId="23101"/>
    <cellStyle name="Normal 3 4 5" xfId="2347"/>
    <cellStyle name="Normal 3 4 5 2" xfId="6942"/>
    <cellStyle name="Normal 3 4 5 2 2" xfId="15615"/>
    <cellStyle name="Normal 3 4 5 2 2 2" xfId="37555"/>
    <cellStyle name="Normal 3 4 5 2 3" xfId="21398"/>
    <cellStyle name="Normal 3 4 5 2 3 2" xfId="43337"/>
    <cellStyle name="Normal 3 4 5 2 4" xfId="28882"/>
    <cellStyle name="Normal 3 4 5 3" xfId="9833"/>
    <cellStyle name="Normal 3 4 5 3 2" xfId="31773"/>
    <cellStyle name="Normal 3 4 5 4" xfId="4050"/>
    <cellStyle name="Normal 3 4 5 4 2" xfId="25991"/>
    <cellStyle name="Normal 3 4 5 5" xfId="12724"/>
    <cellStyle name="Normal 3 4 5 5 2" xfId="34664"/>
    <cellStyle name="Normal 3 4 5 6" xfId="18507"/>
    <cellStyle name="Normal 3 4 5 6 2" xfId="40446"/>
    <cellStyle name="Normal 3 4 5 7" xfId="24289"/>
    <cellStyle name="Normal 3 4 6" xfId="1277"/>
    <cellStyle name="Normal 3 4 6 2" xfId="8763"/>
    <cellStyle name="Normal 3 4 6 2 2" xfId="14545"/>
    <cellStyle name="Normal 3 4 6 2 2 2" xfId="36485"/>
    <cellStyle name="Normal 3 4 6 2 3" xfId="20328"/>
    <cellStyle name="Normal 3 4 6 2 3 2" xfId="42267"/>
    <cellStyle name="Normal 3 4 6 2 4" xfId="30703"/>
    <cellStyle name="Normal 3 4 6 3" xfId="5872"/>
    <cellStyle name="Normal 3 4 6 3 2" xfId="27812"/>
    <cellStyle name="Normal 3 4 6 4" xfId="11654"/>
    <cellStyle name="Normal 3 4 6 4 2" xfId="33594"/>
    <cellStyle name="Normal 3 4 6 5" xfId="17437"/>
    <cellStyle name="Normal 3 4 6 5 2" xfId="39376"/>
    <cellStyle name="Normal 3 4 6 6" xfId="23219"/>
    <cellStyle name="Normal 3 4 7" xfId="5239"/>
    <cellStyle name="Normal 3 4 7 2" xfId="13913"/>
    <cellStyle name="Normal 3 4 7 2 2" xfId="35853"/>
    <cellStyle name="Normal 3 4 7 3" xfId="19696"/>
    <cellStyle name="Normal 3 4 7 3 2" xfId="41635"/>
    <cellStyle name="Normal 3 4 7 4" xfId="27180"/>
    <cellStyle name="Normal 3 4 8" xfId="8131"/>
    <cellStyle name="Normal 3 4 8 2" xfId="30071"/>
    <cellStyle name="Normal 3 4 9" xfId="2980"/>
    <cellStyle name="Normal 3 4 9 2" xfId="24921"/>
    <cellStyle name="Normal 3 5" xfId="615"/>
    <cellStyle name="Normal 3 5 10" xfId="16809"/>
    <cellStyle name="Normal 3 5 10 2" xfId="38748"/>
    <cellStyle name="Normal 3 5 11" xfId="22591"/>
    <cellStyle name="Normal 3 5 2" xfId="616"/>
    <cellStyle name="Normal 3 5 2 2" xfId="2352"/>
    <cellStyle name="Normal 3 5 2 2 2" xfId="9838"/>
    <cellStyle name="Normal 3 5 2 2 2 2" xfId="15620"/>
    <cellStyle name="Normal 3 5 2 2 2 2 2" xfId="37560"/>
    <cellStyle name="Normal 3 5 2 2 2 3" xfId="21403"/>
    <cellStyle name="Normal 3 5 2 2 2 3 2" xfId="43342"/>
    <cellStyle name="Normal 3 5 2 2 2 4" xfId="31778"/>
    <cellStyle name="Normal 3 5 2 2 3" xfId="6947"/>
    <cellStyle name="Normal 3 5 2 2 3 2" xfId="28887"/>
    <cellStyle name="Normal 3 5 2 2 4" xfId="12729"/>
    <cellStyle name="Normal 3 5 2 2 4 2" xfId="34669"/>
    <cellStyle name="Normal 3 5 2 2 5" xfId="18512"/>
    <cellStyle name="Normal 3 5 2 2 5 2" xfId="40451"/>
    <cellStyle name="Normal 3 5 2 2 6" xfId="24294"/>
    <cellStyle name="Normal 3 5 2 3" xfId="5244"/>
    <cellStyle name="Normal 3 5 2 3 2" xfId="13918"/>
    <cellStyle name="Normal 3 5 2 3 2 2" xfId="35858"/>
    <cellStyle name="Normal 3 5 2 3 3" xfId="19701"/>
    <cellStyle name="Normal 3 5 2 3 3 2" xfId="41640"/>
    <cellStyle name="Normal 3 5 2 3 4" xfId="27185"/>
    <cellStyle name="Normal 3 5 2 4" xfId="8136"/>
    <cellStyle name="Normal 3 5 2 4 2" xfId="30076"/>
    <cellStyle name="Normal 3 5 2 5" xfId="4055"/>
    <cellStyle name="Normal 3 5 2 5 2" xfId="25996"/>
    <cellStyle name="Normal 3 5 2 6" xfId="11027"/>
    <cellStyle name="Normal 3 5 2 6 2" xfId="32967"/>
    <cellStyle name="Normal 3 5 2 7" xfId="16810"/>
    <cellStyle name="Normal 3 5 2 7 2" xfId="38749"/>
    <cellStyle name="Normal 3 5 2 8" xfId="22592"/>
    <cellStyle name="Normal 3 5 3" xfId="1159"/>
    <cellStyle name="Normal 3 5 3 2" xfId="2863"/>
    <cellStyle name="Normal 3 5 3 2 2" xfId="10349"/>
    <cellStyle name="Normal 3 5 3 2 2 2" xfId="16131"/>
    <cellStyle name="Normal 3 5 3 2 2 2 2" xfId="38071"/>
    <cellStyle name="Normal 3 5 3 2 2 3" xfId="21914"/>
    <cellStyle name="Normal 3 5 3 2 2 3 2" xfId="43853"/>
    <cellStyle name="Normal 3 5 3 2 2 4" xfId="32289"/>
    <cellStyle name="Normal 3 5 3 2 3" xfId="7458"/>
    <cellStyle name="Normal 3 5 3 2 3 2" xfId="29398"/>
    <cellStyle name="Normal 3 5 3 2 4" xfId="13240"/>
    <cellStyle name="Normal 3 5 3 2 4 2" xfId="35180"/>
    <cellStyle name="Normal 3 5 3 2 5" xfId="19023"/>
    <cellStyle name="Normal 3 5 3 2 5 2" xfId="40962"/>
    <cellStyle name="Normal 3 5 3 2 6" xfId="24805"/>
    <cellStyle name="Normal 3 5 3 3" xfId="5755"/>
    <cellStyle name="Normal 3 5 3 3 2" xfId="14429"/>
    <cellStyle name="Normal 3 5 3 3 2 2" xfId="36369"/>
    <cellStyle name="Normal 3 5 3 3 3" xfId="20212"/>
    <cellStyle name="Normal 3 5 3 3 3 2" xfId="42151"/>
    <cellStyle name="Normal 3 5 3 3 4" xfId="27696"/>
    <cellStyle name="Normal 3 5 3 4" xfId="8647"/>
    <cellStyle name="Normal 3 5 3 4 2" xfId="30587"/>
    <cellStyle name="Normal 3 5 3 5" xfId="4566"/>
    <cellStyle name="Normal 3 5 3 5 2" xfId="26507"/>
    <cellStyle name="Normal 3 5 3 6" xfId="11538"/>
    <cellStyle name="Normal 3 5 3 6 2" xfId="33478"/>
    <cellStyle name="Normal 3 5 3 7" xfId="17321"/>
    <cellStyle name="Normal 3 5 3 7 2" xfId="39260"/>
    <cellStyle name="Normal 3 5 3 8" xfId="23103"/>
    <cellStyle name="Normal 3 5 4" xfId="2351"/>
    <cellStyle name="Normal 3 5 4 2" xfId="6946"/>
    <cellStyle name="Normal 3 5 4 2 2" xfId="15619"/>
    <cellStyle name="Normal 3 5 4 2 2 2" xfId="37559"/>
    <cellStyle name="Normal 3 5 4 2 3" xfId="21402"/>
    <cellStyle name="Normal 3 5 4 2 3 2" xfId="43341"/>
    <cellStyle name="Normal 3 5 4 2 4" xfId="28886"/>
    <cellStyle name="Normal 3 5 4 3" xfId="9837"/>
    <cellStyle name="Normal 3 5 4 3 2" xfId="31777"/>
    <cellStyle name="Normal 3 5 4 4" xfId="4054"/>
    <cellStyle name="Normal 3 5 4 4 2" xfId="25995"/>
    <cellStyle name="Normal 3 5 4 5" xfId="12728"/>
    <cellStyle name="Normal 3 5 4 5 2" xfId="34668"/>
    <cellStyle name="Normal 3 5 4 6" xfId="18511"/>
    <cellStyle name="Normal 3 5 4 6 2" xfId="40450"/>
    <cellStyle name="Normal 3 5 4 7" xfId="24293"/>
    <cellStyle name="Normal 3 5 5" xfId="1659"/>
    <cellStyle name="Normal 3 5 5 2" xfId="9145"/>
    <cellStyle name="Normal 3 5 5 2 2" xfId="14927"/>
    <cellStyle name="Normal 3 5 5 2 2 2" xfId="36867"/>
    <cellStyle name="Normal 3 5 5 2 3" xfId="20710"/>
    <cellStyle name="Normal 3 5 5 2 3 2" xfId="42649"/>
    <cellStyle name="Normal 3 5 5 2 4" xfId="31085"/>
    <cellStyle name="Normal 3 5 5 3" xfId="6254"/>
    <cellStyle name="Normal 3 5 5 3 2" xfId="28194"/>
    <cellStyle name="Normal 3 5 5 4" xfId="12036"/>
    <cellStyle name="Normal 3 5 5 4 2" xfId="33976"/>
    <cellStyle name="Normal 3 5 5 5" xfId="17819"/>
    <cellStyle name="Normal 3 5 5 5 2" xfId="39758"/>
    <cellStyle name="Normal 3 5 5 6" xfId="23601"/>
    <cellStyle name="Normal 3 5 6" xfId="5243"/>
    <cellStyle name="Normal 3 5 6 2" xfId="13917"/>
    <cellStyle name="Normal 3 5 6 2 2" xfId="35857"/>
    <cellStyle name="Normal 3 5 6 3" xfId="19700"/>
    <cellStyle name="Normal 3 5 6 3 2" xfId="41639"/>
    <cellStyle name="Normal 3 5 6 4" xfId="27184"/>
    <cellStyle name="Normal 3 5 7" xfId="8135"/>
    <cellStyle name="Normal 3 5 7 2" xfId="30075"/>
    <cellStyle name="Normal 3 5 8" xfId="3362"/>
    <cellStyle name="Normal 3 5 8 2" xfId="25303"/>
    <cellStyle name="Normal 3 5 9" xfId="11026"/>
    <cellStyle name="Normal 3 5 9 2" xfId="32966"/>
    <cellStyle name="Normal 3 6" xfId="617"/>
    <cellStyle name="Normal 3 6 10" xfId="16811"/>
    <cellStyle name="Normal 3 6 10 2" xfId="38750"/>
    <cellStyle name="Normal 3 6 11" xfId="22593"/>
    <cellStyle name="Normal 3 6 2" xfId="618"/>
    <cellStyle name="Normal 3 6 2 2" xfId="2354"/>
    <cellStyle name="Normal 3 6 2 2 2" xfId="9840"/>
    <cellStyle name="Normal 3 6 2 2 2 2" xfId="15622"/>
    <cellStyle name="Normal 3 6 2 2 2 2 2" xfId="37562"/>
    <cellStyle name="Normal 3 6 2 2 2 3" xfId="21405"/>
    <cellStyle name="Normal 3 6 2 2 2 3 2" xfId="43344"/>
    <cellStyle name="Normal 3 6 2 2 2 4" xfId="31780"/>
    <cellStyle name="Normal 3 6 2 2 3" xfId="6949"/>
    <cellStyle name="Normal 3 6 2 2 3 2" xfId="28889"/>
    <cellStyle name="Normal 3 6 2 2 4" xfId="12731"/>
    <cellStyle name="Normal 3 6 2 2 4 2" xfId="34671"/>
    <cellStyle name="Normal 3 6 2 2 5" xfId="18514"/>
    <cellStyle name="Normal 3 6 2 2 5 2" xfId="40453"/>
    <cellStyle name="Normal 3 6 2 2 6" xfId="24296"/>
    <cellStyle name="Normal 3 6 2 3" xfId="5246"/>
    <cellStyle name="Normal 3 6 2 3 2" xfId="13920"/>
    <cellStyle name="Normal 3 6 2 3 2 2" xfId="35860"/>
    <cellStyle name="Normal 3 6 2 3 3" xfId="19703"/>
    <cellStyle name="Normal 3 6 2 3 3 2" xfId="41642"/>
    <cellStyle name="Normal 3 6 2 3 4" xfId="27187"/>
    <cellStyle name="Normal 3 6 2 4" xfId="8138"/>
    <cellStyle name="Normal 3 6 2 4 2" xfId="30078"/>
    <cellStyle name="Normal 3 6 2 5" xfId="4057"/>
    <cellStyle name="Normal 3 6 2 5 2" xfId="25998"/>
    <cellStyle name="Normal 3 6 2 6" xfId="11029"/>
    <cellStyle name="Normal 3 6 2 6 2" xfId="32969"/>
    <cellStyle name="Normal 3 6 2 7" xfId="16812"/>
    <cellStyle name="Normal 3 6 2 7 2" xfId="38751"/>
    <cellStyle name="Normal 3 6 2 8" xfId="22594"/>
    <cellStyle name="Normal 3 6 3" xfId="1160"/>
    <cellStyle name="Normal 3 6 3 2" xfId="2864"/>
    <cellStyle name="Normal 3 6 3 2 2" xfId="10350"/>
    <cellStyle name="Normal 3 6 3 2 2 2" xfId="16132"/>
    <cellStyle name="Normal 3 6 3 2 2 2 2" xfId="38072"/>
    <cellStyle name="Normal 3 6 3 2 2 3" xfId="21915"/>
    <cellStyle name="Normal 3 6 3 2 2 3 2" xfId="43854"/>
    <cellStyle name="Normal 3 6 3 2 2 4" xfId="32290"/>
    <cellStyle name="Normal 3 6 3 2 3" xfId="7459"/>
    <cellStyle name="Normal 3 6 3 2 3 2" xfId="29399"/>
    <cellStyle name="Normal 3 6 3 2 4" xfId="13241"/>
    <cellStyle name="Normal 3 6 3 2 4 2" xfId="35181"/>
    <cellStyle name="Normal 3 6 3 2 5" xfId="19024"/>
    <cellStyle name="Normal 3 6 3 2 5 2" xfId="40963"/>
    <cellStyle name="Normal 3 6 3 2 6" xfId="24806"/>
    <cellStyle name="Normal 3 6 3 3" xfId="5756"/>
    <cellStyle name="Normal 3 6 3 3 2" xfId="14430"/>
    <cellStyle name="Normal 3 6 3 3 2 2" xfId="36370"/>
    <cellStyle name="Normal 3 6 3 3 3" xfId="20213"/>
    <cellStyle name="Normal 3 6 3 3 3 2" xfId="42152"/>
    <cellStyle name="Normal 3 6 3 3 4" xfId="27697"/>
    <cellStyle name="Normal 3 6 3 4" xfId="8648"/>
    <cellStyle name="Normal 3 6 3 4 2" xfId="30588"/>
    <cellStyle name="Normal 3 6 3 5" xfId="4567"/>
    <cellStyle name="Normal 3 6 3 5 2" xfId="26508"/>
    <cellStyle name="Normal 3 6 3 6" xfId="11539"/>
    <cellStyle name="Normal 3 6 3 6 2" xfId="33479"/>
    <cellStyle name="Normal 3 6 3 7" xfId="17322"/>
    <cellStyle name="Normal 3 6 3 7 2" xfId="39261"/>
    <cellStyle name="Normal 3 6 3 8" xfId="23104"/>
    <cellStyle name="Normal 3 6 4" xfId="2353"/>
    <cellStyle name="Normal 3 6 4 2" xfId="6948"/>
    <cellStyle name="Normal 3 6 4 2 2" xfId="15621"/>
    <cellStyle name="Normal 3 6 4 2 2 2" xfId="37561"/>
    <cellStyle name="Normal 3 6 4 2 3" xfId="21404"/>
    <cellStyle name="Normal 3 6 4 2 3 2" xfId="43343"/>
    <cellStyle name="Normal 3 6 4 2 4" xfId="28888"/>
    <cellStyle name="Normal 3 6 4 3" xfId="9839"/>
    <cellStyle name="Normal 3 6 4 3 2" xfId="31779"/>
    <cellStyle name="Normal 3 6 4 4" xfId="4056"/>
    <cellStyle name="Normal 3 6 4 4 2" xfId="25997"/>
    <cellStyle name="Normal 3 6 4 5" xfId="12730"/>
    <cellStyle name="Normal 3 6 4 5 2" xfId="34670"/>
    <cellStyle name="Normal 3 6 4 6" xfId="18513"/>
    <cellStyle name="Normal 3 6 4 6 2" xfId="40452"/>
    <cellStyle name="Normal 3 6 4 7" xfId="24295"/>
    <cellStyle name="Normal 3 6 5" xfId="1660"/>
    <cellStyle name="Normal 3 6 5 2" xfId="9146"/>
    <cellStyle name="Normal 3 6 5 2 2" xfId="14928"/>
    <cellStyle name="Normal 3 6 5 2 2 2" xfId="36868"/>
    <cellStyle name="Normal 3 6 5 2 3" xfId="20711"/>
    <cellStyle name="Normal 3 6 5 2 3 2" xfId="42650"/>
    <cellStyle name="Normal 3 6 5 2 4" xfId="31086"/>
    <cellStyle name="Normal 3 6 5 3" xfId="6255"/>
    <cellStyle name="Normal 3 6 5 3 2" xfId="28195"/>
    <cellStyle name="Normal 3 6 5 4" xfId="12037"/>
    <cellStyle name="Normal 3 6 5 4 2" xfId="33977"/>
    <cellStyle name="Normal 3 6 5 5" xfId="17820"/>
    <cellStyle name="Normal 3 6 5 5 2" xfId="39759"/>
    <cellStyle name="Normal 3 6 5 6" xfId="23602"/>
    <cellStyle name="Normal 3 6 6" xfId="5245"/>
    <cellStyle name="Normal 3 6 6 2" xfId="13919"/>
    <cellStyle name="Normal 3 6 6 2 2" xfId="35859"/>
    <cellStyle name="Normal 3 6 6 3" xfId="19702"/>
    <cellStyle name="Normal 3 6 6 3 2" xfId="41641"/>
    <cellStyle name="Normal 3 6 6 4" xfId="27186"/>
    <cellStyle name="Normal 3 6 7" xfId="8137"/>
    <cellStyle name="Normal 3 6 7 2" xfId="30077"/>
    <cellStyle name="Normal 3 6 8" xfId="3363"/>
    <cellStyle name="Normal 3 6 8 2" xfId="25304"/>
    <cellStyle name="Normal 3 6 9" xfId="11028"/>
    <cellStyle name="Normal 3 6 9 2" xfId="32968"/>
    <cellStyle name="Normal 3 7" xfId="619"/>
    <cellStyle name="Normal 3 7 2" xfId="2355"/>
    <cellStyle name="Normal 3 7 2 2" xfId="6950"/>
    <cellStyle name="Normal 3 7 2 2 2" xfId="15623"/>
    <cellStyle name="Normal 3 7 2 2 2 2" xfId="37563"/>
    <cellStyle name="Normal 3 7 2 2 3" xfId="21406"/>
    <cellStyle name="Normal 3 7 2 2 3 2" xfId="43345"/>
    <cellStyle name="Normal 3 7 2 2 4" xfId="28890"/>
    <cellStyle name="Normal 3 7 2 3" xfId="9841"/>
    <cellStyle name="Normal 3 7 2 3 2" xfId="31781"/>
    <cellStyle name="Normal 3 7 2 4" xfId="4058"/>
    <cellStyle name="Normal 3 7 2 4 2" xfId="25999"/>
    <cellStyle name="Normal 3 7 2 5" xfId="12732"/>
    <cellStyle name="Normal 3 7 2 5 2" xfId="34672"/>
    <cellStyle name="Normal 3 7 2 6" xfId="18515"/>
    <cellStyle name="Normal 3 7 2 6 2" xfId="40454"/>
    <cellStyle name="Normal 3 7 2 7" xfId="24297"/>
    <cellStyle name="Normal 3 7 3" xfId="1355"/>
    <cellStyle name="Normal 3 7 3 2" xfId="8841"/>
    <cellStyle name="Normal 3 7 3 2 2" xfId="14623"/>
    <cellStyle name="Normal 3 7 3 2 2 2" xfId="36563"/>
    <cellStyle name="Normal 3 7 3 2 3" xfId="20406"/>
    <cellStyle name="Normal 3 7 3 2 3 2" xfId="42345"/>
    <cellStyle name="Normal 3 7 3 2 4" xfId="30781"/>
    <cellStyle name="Normal 3 7 3 3" xfId="5950"/>
    <cellStyle name="Normal 3 7 3 3 2" xfId="27890"/>
    <cellStyle name="Normal 3 7 3 4" xfId="11732"/>
    <cellStyle name="Normal 3 7 3 4 2" xfId="33672"/>
    <cellStyle name="Normal 3 7 3 5" xfId="17515"/>
    <cellStyle name="Normal 3 7 3 5 2" xfId="39454"/>
    <cellStyle name="Normal 3 7 3 6" xfId="23297"/>
    <cellStyle name="Normal 3 7 4" xfId="5247"/>
    <cellStyle name="Normal 3 7 4 2" xfId="13921"/>
    <cellStyle name="Normal 3 7 4 2 2" xfId="35861"/>
    <cellStyle name="Normal 3 7 4 3" xfId="19704"/>
    <cellStyle name="Normal 3 7 4 3 2" xfId="41643"/>
    <cellStyle name="Normal 3 7 4 4" xfId="27188"/>
    <cellStyle name="Normal 3 7 5" xfId="8139"/>
    <cellStyle name="Normal 3 7 5 2" xfId="30079"/>
    <cellStyle name="Normal 3 7 6" xfId="3058"/>
    <cellStyle name="Normal 3 7 6 2" xfId="24999"/>
    <cellStyle name="Normal 3 7 7" xfId="11030"/>
    <cellStyle name="Normal 3 7 7 2" xfId="32970"/>
    <cellStyle name="Normal 3 7 8" xfId="16813"/>
    <cellStyle name="Normal 3 7 8 2" xfId="38752"/>
    <cellStyle name="Normal 3 7 9" xfId="22595"/>
    <cellStyle name="Normal 3 8" xfId="790"/>
    <cellStyle name="Normal 3 8 2" xfId="2525"/>
    <cellStyle name="Normal 3 8 2 2" xfId="10011"/>
    <cellStyle name="Normal 3 8 2 2 2" xfId="15793"/>
    <cellStyle name="Normal 3 8 2 2 2 2" xfId="37733"/>
    <cellStyle name="Normal 3 8 2 2 3" xfId="21576"/>
    <cellStyle name="Normal 3 8 2 2 3 2" xfId="43515"/>
    <cellStyle name="Normal 3 8 2 2 4" xfId="31951"/>
    <cellStyle name="Normal 3 8 2 3" xfId="7120"/>
    <cellStyle name="Normal 3 8 2 3 2" xfId="29060"/>
    <cellStyle name="Normal 3 8 2 4" xfId="12902"/>
    <cellStyle name="Normal 3 8 2 4 2" xfId="34842"/>
    <cellStyle name="Normal 3 8 2 5" xfId="18685"/>
    <cellStyle name="Normal 3 8 2 5 2" xfId="40624"/>
    <cellStyle name="Normal 3 8 2 6" xfId="24467"/>
    <cellStyle name="Normal 3 8 3" xfId="5417"/>
    <cellStyle name="Normal 3 8 3 2" xfId="14091"/>
    <cellStyle name="Normal 3 8 3 2 2" xfId="36031"/>
    <cellStyle name="Normal 3 8 3 3" xfId="19874"/>
    <cellStyle name="Normal 3 8 3 3 2" xfId="41813"/>
    <cellStyle name="Normal 3 8 3 4" xfId="27358"/>
    <cellStyle name="Normal 3 8 4" xfId="8309"/>
    <cellStyle name="Normal 3 8 4 2" xfId="30249"/>
    <cellStyle name="Normal 3 8 5" xfId="4228"/>
    <cellStyle name="Normal 3 8 5 2" xfId="26169"/>
    <cellStyle name="Normal 3 8 6" xfId="11200"/>
    <cellStyle name="Normal 3 8 6 2" xfId="33140"/>
    <cellStyle name="Normal 3 8 7" xfId="16983"/>
    <cellStyle name="Normal 3 8 7 2" xfId="38922"/>
    <cellStyle name="Normal 3 8 8" xfId="22765"/>
    <cellStyle name="Normal 3 8 9" xfId="43924"/>
    <cellStyle name="Normal 3 9" xfId="838"/>
    <cellStyle name="Normal 3 9 2" xfId="2544"/>
    <cellStyle name="Normal 3 9 2 2" xfId="10030"/>
    <cellStyle name="Normal 3 9 2 2 2" xfId="15812"/>
    <cellStyle name="Normal 3 9 2 2 2 2" xfId="37752"/>
    <cellStyle name="Normal 3 9 2 2 3" xfId="21595"/>
    <cellStyle name="Normal 3 9 2 2 3 2" xfId="43534"/>
    <cellStyle name="Normal 3 9 2 2 4" xfId="31970"/>
    <cellStyle name="Normal 3 9 2 3" xfId="7139"/>
    <cellStyle name="Normal 3 9 2 3 2" xfId="29079"/>
    <cellStyle name="Normal 3 9 2 4" xfId="12921"/>
    <cellStyle name="Normal 3 9 2 4 2" xfId="34861"/>
    <cellStyle name="Normal 3 9 2 5" xfId="18704"/>
    <cellStyle name="Normal 3 9 2 5 2" xfId="40643"/>
    <cellStyle name="Normal 3 9 2 6" xfId="24486"/>
    <cellStyle name="Normal 3 9 3" xfId="5436"/>
    <cellStyle name="Normal 3 9 3 2" xfId="14110"/>
    <cellStyle name="Normal 3 9 3 2 2" xfId="36050"/>
    <cellStyle name="Normal 3 9 3 3" xfId="19893"/>
    <cellStyle name="Normal 3 9 3 3 2" xfId="41832"/>
    <cellStyle name="Normal 3 9 3 4" xfId="27377"/>
    <cellStyle name="Normal 3 9 4" xfId="8328"/>
    <cellStyle name="Normal 3 9 4 2" xfId="30268"/>
    <cellStyle name="Normal 3 9 5" xfId="4247"/>
    <cellStyle name="Normal 3 9 5 2" xfId="26188"/>
    <cellStyle name="Normal 3 9 6" xfId="11219"/>
    <cellStyle name="Normal 3 9 6 2" xfId="33159"/>
    <cellStyle name="Normal 3 9 7" xfId="17002"/>
    <cellStyle name="Normal 3 9 7 2" xfId="38941"/>
    <cellStyle name="Normal 3 9 8" xfId="22784"/>
    <cellStyle name="Normal 4" xfId="620"/>
    <cellStyle name="Normal 4 10" xfId="1246"/>
    <cellStyle name="Normal 4 10 2" xfId="8733"/>
    <cellStyle name="Normal 4 10 2 2" xfId="14515"/>
    <cellStyle name="Normal 4 10 2 2 2" xfId="36455"/>
    <cellStyle name="Normal 4 10 2 3" xfId="20298"/>
    <cellStyle name="Normal 4 10 2 3 2" xfId="42237"/>
    <cellStyle name="Normal 4 10 2 4" xfId="30673"/>
    <cellStyle name="Normal 4 10 3" xfId="5842"/>
    <cellStyle name="Normal 4 10 3 2" xfId="27782"/>
    <cellStyle name="Normal 4 10 4" xfId="11624"/>
    <cellStyle name="Normal 4 10 4 2" xfId="33564"/>
    <cellStyle name="Normal 4 10 5" xfId="17407"/>
    <cellStyle name="Normal 4 10 5 2" xfId="39346"/>
    <cellStyle name="Normal 4 10 6" xfId="23189"/>
    <cellStyle name="Normal 4 11" xfId="5248"/>
    <cellStyle name="Normal 4 11 2" xfId="13922"/>
    <cellStyle name="Normal 4 11 2 2" xfId="35862"/>
    <cellStyle name="Normal 4 11 3" xfId="19705"/>
    <cellStyle name="Normal 4 11 3 2" xfId="41644"/>
    <cellStyle name="Normal 4 11 4" xfId="27189"/>
    <cellStyle name="Normal 4 12" xfId="8140"/>
    <cellStyle name="Normal 4 12 2" xfId="30080"/>
    <cellStyle name="Normal 4 13" xfId="2950"/>
    <cellStyle name="Normal 4 13 2" xfId="24891"/>
    <cellStyle name="Normal 4 14" xfId="11031"/>
    <cellStyle name="Normal 4 14 2" xfId="32971"/>
    <cellStyle name="Normal 4 15" xfId="16814"/>
    <cellStyle name="Normal 4 15 2" xfId="38753"/>
    <cellStyle name="Normal 4 16" xfId="22596"/>
    <cellStyle name="Normal 4 2" xfId="621"/>
    <cellStyle name="Normal 4 2 10" xfId="5249"/>
    <cellStyle name="Normal 4 2 10 2" xfId="13923"/>
    <cellStyle name="Normal 4 2 10 2 2" xfId="35863"/>
    <cellStyle name="Normal 4 2 10 3" xfId="19706"/>
    <cellStyle name="Normal 4 2 10 3 2" xfId="41645"/>
    <cellStyle name="Normal 4 2 10 4" xfId="27190"/>
    <cellStyle name="Normal 4 2 11" xfId="8141"/>
    <cellStyle name="Normal 4 2 11 2" xfId="30081"/>
    <cellStyle name="Normal 4 2 12" xfId="3042"/>
    <cellStyle name="Normal 4 2 12 2" xfId="24983"/>
    <cellStyle name="Normal 4 2 13" xfId="11032"/>
    <cellStyle name="Normal 4 2 13 2" xfId="32972"/>
    <cellStyle name="Normal 4 2 14" xfId="16815"/>
    <cellStyle name="Normal 4 2 14 2" xfId="38754"/>
    <cellStyle name="Normal 4 2 15" xfId="22597"/>
    <cellStyle name="Normal 4 2 2" xfId="622"/>
    <cellStyle name="Normal 4 2 2 10" xfId="8142"/>
    <cellStyle name="Normal 4 2 2 10 2" xfId="30082"/>
    <cellStyle name="Normal 4 2 2 11" xfId="3043"/>
    <cellStyle name="Normal 4 2 2 11 2" xfId="24984"/>
    <cellStyle name="Normal 4 2 2 12" xfId="11033"/>
    <cellStyle name="Normal 4 2 2 12 2" xfId="32973"/>
    <cellStyle name="Normal 4 2 2 13" xfId="16816"/>
    <cellStyle name="Normal 4 2 2 13 2" xfId="38755"/>
    <cellStyle name="Normal 4 2 2 14" xfId="22598"/>
    <cellStyle name="Normal 4 2 2 2" xfId="623"/>
    <cellStyle name="Normal 4 2 2 2 10" xfId="11034"/>
    <cellStyle name="Normal 4 2 2 2 10 2" xfId="32974"/>
    <cellStyle name="Normal 4 2 2 2 11" xfId="16817"/>
    <cellStyle name="Normal 4 2 2 2 11 2" xfId="38756"/>
    <cellStyle name="Normal 4 2 2 2 12" xfId="22599"/>
    <cellStyle name="Normal 4 2 2 2 2" xfId="624"/>
    <cellStyle name="Normal 4 2 2 2 2 10" xfId="16818"/>
    <cellStyle name="Normal 4 2 2 2 2 10 2" xfId="38757"/>
    <cellStyle name="Normal 4 2 2 2 2 11" xfId="22600"/>
    <cellStyle name="Normal 4 2 2 2 2 2" xfId="625"/>
    <cellStyle name="Normal 4 2 2 2 2 2 2" xfId="2361"/>
    <cellStyle name="Normal 4 2 2 2 2 2 2 2" xfId="9847"/>
    <cellStyle name="Normal 4 2 2 2 2 2 2 2 2" xfId="15629"/>
    <cellStyle name="Normal 4 2 2 2 2 2 2 2 2 2" xfId="37569"/>
    <cellStyle name="Normal 4 2 2 2 2 2 2 2 3" xfId="21412"/>
    <cellStyle name="Normal 4 2 2 2 2 2 2 2 3 2" xfId="43351"/>
    <cellStyle name="Normal 4 2 2 2 2 2 2 2 4" xfId="31787"/>
    <cellStyle name="Normal 4 2 2 2 2 2 2 3" xfId="6956"/>
    <cellStyle name="Normal 4 2 2 2 2 2 2 3 2" xfId="28896"/>
    <cellStyle name="Normal 4 2 2 2 2 2 2 4" xfId="12738"/>
    <cellStyle name="Normal 4 2 2 2 2 2 2 4 2" xfId="34678"/>
    <cellStyle name="Normal 4 2 2 2 2 2 2 5" xfId="18521"/>
    <cellStyle name="Normal 4 2 2 2 2 2 2 5 2" xfId="40460"/>
    <cellStyle name="Normal 4 2 2 2 2 2 2 6" xfId="24303"/>
    <cellStyle name="Normal 4 2 2 2 2 2 3" xfId="5253"/>
    <cellStyle name="Normal 4 2 2 2 2 2 3 2" xfId="13927"/>
    <cellStyle name="Normal 4 2 2 2 2 2 3 2 2" xfId="35867"/>
    <cellStyle name="Normal 4 2 2 2 2 2 3 3" xfId="19710"/>
    <cellStyle name="Normal 4 2 2 2 2 2 3 3 2" xfId="41649"/>
    <cellStyle name="Normal 4 2 2 2 2 2 3 4" xfId="27194"/>
    <cellStyle name="Normal 4 2 2 2 2 2 4" xfId="8145"/>
    <cellStyle name="Normal 4 2 2 2 2 2 4 2" xfId="30085"/>
    <cellStyle name="Normal 4 2 2 2 2 2 5" xfId="4064"/>
    <cellStyle name="Normal 4 2 2 2 2 2 5 2" xfId="26005"/>
    <cellStyle name="Normal 4 2 2 2 2 2 6" xfId="11036"/>
    <cellStyle name="Normal 4 2 2 2 2 2 6 2" xfId="32976"/>
    <cellStyle name="Normal 4 2 2 2 2 2 7" xfId="16819"/>
    <cellStyle name="Normal 4 2 2 2 2 2 7 2" xfId="38758"/>
    <cellStyle name="Normal 4 2 2 2 2 2 8" xfId="22601"/>
    <cellStyle name="Normal 4 2 2 2 2 3" xfId="1162"/>
    <cellStyle name="Normal 4 2 2 2 2 3 2" xfId="2866"/>
    <cellStyle name="Normal 4 2 2 2 2 3 2 2" xfId="10352"/>
    <cellStyle name="Normal 4 2 2 2 2 3 2 2 2" xfId="16134"/>
    <cellStyle name="Normal 4 2 2 2 2 3 2 2 2 2" xfId="38074"/>
    <cellStyle name="Normal 4 2 2 2 2 3 2 2 3" xfId="21917"/>
    <cellStyle name="Normal 4 2 2 2 2 3 2 2 3 2" xfId="43856"/>
    <cellStyle name="Normal 4 2 2 2 2 3 2 2 4" xfId="32292"/>
    <cellStyle name="Normal 4 2 2 2 2 3 2 3" xfId="7461"/>
    <cellStyle name="Normal 4 2 2 2 2 3 2 3 2" xfId="29401"/>
    <cellStyle name="Normal 4 2 2 2 2 3 2 4" xfId="13243"/>
    <cellStyle name="Normal 4 2 2 2 2 3 2 4 2" xfId="35183"/>
    <cellStyle name="Normal 4 2 2 2 2 3 2 5" xfId="19026"/>
    <cellStyle name="Normal 4 2 2 2 2 3 2 5 2" xfId="40965"/>
    <cellStyle name="Normal 4 2 2 2 2 3 2 6" xfId="24808"/>
    <cellStyle name="Normal 4 2 2 2 2 3 3" xfId="5758"/>
    <cellStyle name="Normal 4 2 2 2 2 3 3 2" xfId="14432"/>
    <cellStyle name="Normal 4 2 2 2 2 3 3 2 2" xfId="36372"/>
    <cellStyle name="Normal 4 2 2 2 2 3 3 3" xfId="20215"/>
    <cellStyle name="Normal 4 2 2 2 2 3 3 3 2" xfId="42154"/>
    <cellStyle name="Normal 4 2 2 2 2 3 3 4" xfId="27699"/>
    <cellStyle name="Normal 4 2 2 2 2 3 4" xfId="8650"/>
    <cellStyle name="Normal 4 2 2 2 2 3 4 2" xfId="30590"/>
    <cellStyle name="Normal 4 2 2 2 2 3 5" xfId="4569"/>
    <cellStyle name="Normal 4 2 2 2 2 3 5 2" xfId="26510"/>
    <cellStyle name="Normal 4 2 2 2 2 3 6" xfId="11541"/>
    <cellStyle name="Normal 4 2 2 2 2 3 6 2" xfId="33481"/>
    <cellStyle name="Normal 4 2 2 2 2 3 7" xfId="17324"/>
    <cellStyle name="Normal 4 2 2 2 2 3 7 2" xfId="39263"/>
    <cellStyle name="Normal 4 2 2 2 2 3 8" xfId="23106"/>
    <cellStyle name="Normal 4 2 2 2 2 4" xfId="2360"/>
    <cellStyle name="Normal 4 2 2 2 2 4 2" xfId="6955"/>
    <cellStyle name="Normal 4 2 2 2 2 4 2 2" xfId="15628"/>
    <cellStyle name="Normal 4 2 2 2 2 4 2 2 2" xfId="37568"/>
    <cellStyle name="Normal 4 2 2 2 2 4 2 3" xfId="21411"/>
    <cellStyle name="Normal 4 2 2 2 2 4 2 3 2" xfId="43350"/>
    <cellStyle name="Normal 4 2 2 2 2 4 2 4" xfId="28895"/>
    <cellStyle name="Normal 4 2 2 2 2 4 3" xfId="9846"/>
    <cellStyle name="Normal 4 2 2 2 2 4 3 2" xfId="31786"/>
    <cellStyle name="Normal 4 2 2 2 2 4 4" xfId="4063"/>
    <cellStyle name="Normal 4 2 2 2 2 4 4 2" xfId="26004"/>
    <cellStyle name="Normal 4 2 2 2 2 4 5" xfId="12737"/>
    <cellStyle name="Normal 4 2 2 2 2 4 5 2" xfId="34677"/>
    <cellStyle name="Normal 4 2 2 2 2 4 6" xfId="18520"/>
    <cellStyle name="Normal 4 2 2 2 2 4 6 2" xfId="40459"/>
    <cellStyle name="Normal 4 2 2 2 2 4 7" xfId="24302"/>
    <cellStyle name="Normal 4 2 2 2 2 5" xfId="1665"/>
    <cellStyle name="Normal 4 2 2 2 2 5 2" xfId="9151"/>
    <cellStyle name="Normal 4 2 2 2 2 5 2 2" xfId="14933"/>
    <cellStyle name="Normal 4 2 2 2 2 5 2 2 2" xfId="36873"/>
    <cellStyle name="Normal 4 2 2 2 2 5 2 3" xfId="20716"/>
    <cellStyle name="Normal 4 2 2 2 2 5 2 3 2" xfId="42655"/>
    <cellStyle name="Normal 4 2 2 2 2 5 2 4" xfId="31091"/>
    <cellStyle name="Normal 4 2 2 2 2 5 3" xfId="6260"/>
    <cellStyle name="Normal 4 2 2 2 2 5 3 2" xfId="28200"/>
    <cellStyle name="Normal 4 2 2 2 2 5 4" xfId="12042"/>
    <cellStyle name="Normal 4 2 2 2 2 5 4 2" xfId="33982"/>
    <cellStyle name="Normal 4 2 2 2 2 5 5" xfId="17825"/>
    <cellStyle name="Normal 4 2 2 2 2 5 5 2" xfId="39764"/>
    <cellStyle name="Normal 4 2 2 2 2 5 6" xfId="23607"/>
    <cellStyle name="Normal 4 2 2 2 2 6" xfId="5252"/>
    <cellStyle name="Normal 4 2 2 2 2 6 2" xfId="13926"/>
    <cellStyle name="Normal 4 2 2 2 2 6 2 2" xfId="35866"/>
    <cellStyle name="Normal 4 2 2 2 2 6 3" xfId="19709"/>
    <cellStyle name="Normal 4 2 2 2 2 6 3 2" xfId="41648"/>
    <cellStyle name="Normal 4 2 2 2 2 6 4" xfId="27193"/>
    <cellStyle name="Normal 4 2 2 2 2 7" xfId="8144"/>
    <cellStyle name="Normal 4 2 2 2 2 7 2" xfId="30084"/>
    <cellStyle name="Normal 4 2 2 2 2 8" xfId="3368"/>
    <cellStyle name="Normal 4 2 2 2 2 8 2" xfId="25309"/>
    <cellStyle name="Normal 4 2 2 2 2 9" xfId="11035"/>
    <cellStyle name="Normal 4 2 2 2 2 9 2" xfId="32975"/>
    <cellStyle name="Normal 4 2 2 2 3" xfId="626"/>
    <cellStyle name="Normal 4 2 2 2 3 2" xfId="2362"/>
    <cellStyle name="Normal 4 2 2 2 3 2 2" xfId="9848"/>
    <cellStyle name="Normal 4 2 2 2 3 2 2 2" xfId="15630"/>
    <cellStyle name="Normal 4 2 2 2 3 2 2 2 2" xfId="37570"/>
    <cellStyle name="Normal 4 2 2 2 3 2 2 3" xfId="21413"/>
    <cellStyle name="Normal 4 2 2 2 3 2 2 3 2" xfId="43352"/>
    <cellStyle name="Normal 4 2 2 2 3 2 2 4" xfId="31788"/>
    <cellStyle name="Normal 4 2 2 2 3 2 3" xfId="6957"/>
    <cellStyle name="Normal 4 2 2 2 3 2 3 2" xfId="28897"/>
    <cellStyle name="Normal 4 2 2 2 3 2 4" xfId="12739"/>
    <cellStyle name="Normal 4 2 2 2 3 2 4 2" xfId="34679"/>
    <cellStyle name="Normal 4 2 2 2 3 2 5" xfId="18522"/>
    <cellStyle name="Normal 4 2 2 2 3 2 5 2" xfId="40461"/>
    <cellStyle name="Normal 4 2 2 2 3 2 6" xfId="24304"/>
    <cellStyle name="Normal 4 2 2 2 3 3" xfId="5254"/>
    <cellStyle name="Normal 4 2 2 2 3 3 2" xfId="13928"/>
    <cellStyle name="Normal 4 2 2 2 3 3 2 2" xfId="35868"/>
    <cellStyle name="Normal 4 2 2 2 3 3 3" xfId="19711"/>
    <cellStyle name="Normal 4 2 2 2 3 3 3 2" xfId="41650"/>
    <cellStyle name="Normal 4 2 2 2 3 3 4" xfId="27195"/>
    <cellStyle name="Normal 4 2 2 2 3 4" xfId="8146"/>
    <cellStyle name="Normal 4 2 2 2 3 4 2" xfId="30086"/>
    <cellStyle name="Normal 4 2 2 2 3 5" xfId="4065"/>
    <cellStyle name="Normal 4 2 2 2 3 5 2" xfId="26006"/>
    <cellStyle name="Normal 4 2 2 2 3 6" xfId="11037"/>
    <cellStyle name="Normal 4 2 2 2 3 6 2" xfId="32977"/>
    <cellStyle name="Normal 4 2 2 2 3 7" xfId="16820"/>
    <cellStyle name="Normal 4 2 2 2 3 7 2" xfId="38759"/>
    <cellStyle name="Normal 4 2 2 2 3 8" xfId="22602"/>
    <cellStyle name="Normal 4 2 2 2 4" xfId="1161"/>
    <cellStyle name="Normal 4 2 2 2 4 2" xfId="2865"/>
    <cellStyle name="Normal 4 2 2 2 4 2 2" xfId="10351"/>
    <cellStyle name="Normal 4 2 2 2 4 2 2 2" xfId="16133"/>
    <cellStyle name="Normal 4 2 2 2 4 2 2 2 2" xfId="38073"/>
    <cellStyle name="Normal 4 2 2 2 4 2 2 3" xfId="21916"/>
    <cellStyle name="Normal 4 2 2 2 4 2 2 3 2" xfId="43855"/>
    <cellStyle name="Normal 4 2 2 2 4 2 2 4" xfId="32291"/>
    <cellStyle name="Normal 4 2 2 2 4 2 3" xfId="7460"/>
    <cellStyle name="Normal 4 2 2 2 4 2 3 2" xfId="29400"/>
    <cellStyle name="Normal 4 2 2 2 4 2 4" xfId="13242"/>
    <cellStyle name="Normal 4 2 2 2 4 2 4 2" xfId="35182"/>
    <cellStyle name="Normal 4 2 2 2 4 2 5" xfId="19025"/>
    <cellStyle name="Normal 4 2 2 2 4 2 5 2" xfId="40964"/>
    <cellStyle name="Normal 4 2 2 2 4 2 6" xfId="24807"/>
    <cellStyle name="Normal 4 2 2 2 4 3" xfId="5757"/>
    <cellStyle name="Normal 4 2 2 2 4 3 2" xfId="14431"/>
    <cellStyle name="Normal 4 2 2 2 4 3 2 2" xfId="36371"/>
    <cellStyle name="Normal 4 2 2 2 4 3 3" xfId="20214"/>
    <cellStyle name="Normal 4 2 2 2 4 3 3 2" xfId="42153"/>
    <cellStyle name="Normal 4 2 2 2 4 3 4" xfId="27698"/>
    <cellStyle name="Normal 4 2 2 2 4 4" xfId="8649"/>
    <cellStyle name="Normal 4 2 2 2 4 4 2" xfId="30589"/>
    <cellStyle name="Normal 4 2 2 2 4 5" xfId="4568"/>
    <cellStyle name="Normal 4 2 2 2 4 5 2" xfId="26509"/>
    <cellStyle name="Normal 4 2 2 2 4 6" xfId="11540"/>
    <cellStyle name="Normal 4 2 2 2 4 6 2" xfId="33480"/>
    <cellStyle name="Normal 4 2 2 2 4 7" xfId="17323"/>
    <cellStyle name="Normal 4 2 2 2 4 7 2" xfId="39262"/>
    <cellStyle name="Normal 4 2 2 2 4 8" xfId="23105"/>
    <cellStyle name="Normal 4 2 2 2 5" xfId="2359"/>
    <cellStyle name="Normal 4 2 2 2 5 2" xfId="6954"/>
    <cellStyle name="Normal 4 2 2 2 5 2 2" xfId="15627"/>
    <cellStyle name="Normal 4 2 2 2 5 2 2 2" xfId="37567"/>
    <cellStyle name="Normal 4 2 2 2 5 2 3" xfId="21410"/>
    <cellStyle name="Normal 4 2 2 2 5 2 3 2" xfId="43349"/>
    <cellStyle name="Normal 4 2 2 2 5 2 4" xfId="28894"/>
    <cellStyle name="Normal 4 2 2 2 5 3" xfId="9845"/>
    <cellStyle name="Normal 4 2 2 2 5 3 2" xfId="31785"/>
    <cellStyle name="Normal 4 2 2 2 5 4" xfId="4062"/>
    <cellStyle name="Normal 4 2 2 2 5 4 2" xfId="26003"/>
    <cellStyle name="Normal 4 2 2 2 5 5" xfId="12736"/>
    <cellStyle name="Normal 4 2 2 2 5 5 2" xfId="34676"/>
    <cellStyle name="Normal 4 2 2 2 5 6" xfId="18519"/>
    <cellStyle name="Normal 4 2 2 2 5 6 2" xfId="40458"/>
    <cellStyle name="Normal 4 2 2 2 5 7" xfId="24301"/>
    <cellStyle name="Normal 4 2 2 2 6" xfId="1664"/>
    <cellStyle name="Normal 4 2 2 2 6 2" xfId="9150"/>
    <cellStyle name="Normal 4 2 2 2 6 2 2" xfId="14932"/>
    <cellStyle name="Normal 4 2 2 2 6 2 2 2" xfId="36872"/>
    <cellStyle name="Normal 4 2 2 2 6 2 3" xfId="20715"/>
    <cellStyle name="Normal 4 2 2 2 6 2 3 2" xfId="42654"/>
    <cellStyle name="Normal 4 2 2 2 6 2 4" xfId="31090"/>
    <cellStyle name="Normal 4 2 2 2 6 3" xfId="6259"/>
    <cellStyle name="Normal 4 2 2 2 6 3 2" xfId="28199"/>
    <cellStyle name="Normal 4 2 2 2 6 4" xfId="12041"/>
    <cellStyle name="Normal 4 2 2 2 6 4 2" xfId="33981"/>
    <cellStyle name="Normal 4 2 2 2 6 5" xfId="17824"/>
    <cellStyle name="Normal 4 2 2 2 6 5 2" xfId="39763"/>
    <cellStyle name="Normal 4 2 2 2 6 6" xfId="23606"/>
    <cellStyle name="Normal 4 2 2 2 7" xfId="5251"/>
    <cellStyle name="Normal 4 2 2 2 7 2" xfId="13925"/>
    <cellStyle name="Normal 4 2 2 2 7 2 2" xfId="35865"/>
    <cellStyle name="Normal 4 2 2 2 7 3" xfId="19708"/>
    <cellStyle name="Normal 4 2 2 2 7 3 2" xfId="41647"/>
    <cellStyle name="Normal 4 2 2 2 7 4" xfId="27192"/>
    <cellStyle name="Normal 4 2 2 2 8" xfId="8143"/>
    <cellStyle name="Normal 4 2 2 2 8 2" xfId="30083"/>
    <cellStyle name="Normal 4 2 2 2 9" xfId="3367"/>
    <cellStyle name="Normal 4 2 2 2 9 2" xfId="25308"/>
    <cellStyle name="Normal 4 2 2 3" xfId="627"/>
    <cellStyle name="Normal 4 2 2 3 10" xfId="16821"/>
    <cellStyle name="Normal 4 2 2 3 10 2" xfId="38760"/>
    <cellStyle name="Normal 4 2 2 3 11" xfId="22603"/>
    <cellStyle name="Normal 4 2 2 3 2" xfId="628"/>
    <cellStyle name="Normal 4 2 2 3 2 2" xfId="2364"/>
    <cellStyle name="Normal 4 2 2 3 2 2 2" xfId="9850"/>
    <cellStyle name="Normal 4 2 2 3 2 2 2 2" xfId="15632"/>
    <cellStyle name="Normal 4 2 2 3 2 2 2 2 2" xfId="37572"/>
    <cellStyle name="Normal 4 2 2 3 2 2 2 3" xfId="21415"/>
    <cellStyle name="Normal 4 2 2 3 2 2 2 3 2" xfId="43354"/>
    <cellStyle name="Normal 4 2 2 3 2 2 2 4" xfId="31790"/>
    <cellStyle name="Normal 4 2 2 3 2 2 3" xfId="6959"/>
    <cellStyle name="Normal 4 2 2 3 2 2 3 2" xfId="28899"/>
    <cellStyle name="Normal 4 2 2 3 2 2 4" xfId="12741"/>
    <cellStyle name="Normal 4 2 2 3 2 2 4 2" xfId="34681"/>
    <cellStyle name="Normal 4 2 2 3 2 2 5" xfId="18524"/>
    <cellStyle name="Normal 4 2 2 3 2 2 5 2" xfId="40463"/>
    <cellStyle name="Normal 4 2 2 3 2 2 6" xfId="24306"/>
    <cellStyle name="Normal 4 2 2 3 2 3" xfId="5256"/>
    <cellStyle name="Normal 4 2 2 3 2 3 2" xfId="13930"/>
    <cellStyle name="Normal 4 2 2 3 2 3 2 2" xfId="35870"/>
    <cellStyle name="Normal 4 2 2 3 2 3 3" xfId="19713"/>
    <cellStyle name="Normal 4 2 2 3 2 3 3 2" xfId="41652"/>
    <cellStyle name="Normal 4 2 2 3 2 3 4" xfId="27197"/>
    <cellStyle name="Normal 4 2 2 3 2 4" xfId="8148"/>
    <cellStyle name="Normal 4 2 2 3 2 4 2" xfId="30088"/>
    <cellStyle name="Normal 4 2 2 3 2 5" xfId="4067"/>
    <cellStyle name="Normal 4 2 2 3 2 5 2" xfId="26008"/>
    <cellStyle name="Normal 4 2 2 3 2 6" xfId="11039"/>
    <cellStyle name="Normal 4 2 2 3 2 6 2" xfId="32979"/>
    <cellStyle name="Normal 4 2 2 3 2 7" xfId="16822"/>
    <cellStyle name="Normal 4 2 2 3 2 7 2" xfId="38761"/>
    <cellStyle name="Normal 4 2 2 3 2 8" xfId="22604"/>
    <cellStyle name="Normal 4 2 2 3 3" xfId="1163"/>
    <cellStyle name="Normal 4 2 2 3 3 2" xfId="2867"/>
    <cellStyle name="Normal 4 2 2 3 3 2 2" xfId="10353"/>
    <cellStyle name="Normal 4 2 2 3 3 2 2 2" xfId="16135"/>
    <cellStyle name="Normal 4 2 2 3 3 2 2 2 2" xfId="38075"/>
    <cellStyle name="Normal 4 2 2 3 3 2 2 3" xfId="21918"/>
    <cellStyle name="Normal 4 2 2 3 3 2 2 3 2" xfId="43857"/>
    <cellStyle name="Normal 4 2 2 3 3 2 2 4" xfId="32293"/>
    <cellStyle name="Normal 4 2 2 3 3 2 3" xfId="7462"/>
    <cellStyle name="Normal 4 2 2 3 3 2 3 2" xfId="29402"/>
    <cellStyle name="Normal 4 2 2 3 3 2 4" xfId="13244"/>
    <cellStyle name="Normal 4 2 2 3 3 2 4 2" xfId="35184"/>
    <cellStyle name="Normal 4 2 2 3 3 2 5" xfId="19027"/>
    <cellStyle name="Normal 4 2 2 3 3 2 5 2" xfId="40966"/>
    <cellStyle name="Normal 4 2 2 3 3 2 6" xfId="24809"/>
    <cellStyle name="Normal 4 2 2 3 3 3" xfId="5759"/>
    <cellStyle name="Normal 4 2 2 3 3 3 2" xfId="14433"/>
    <cellStyle name="Normal 4 2 2 3 3 3 2 2" xfId="36373"/>
    <cellStyle name="Normal 4 2 2 3 3 3 3" xfId="20216"/>
    <cellStyle name="Normal 4 2 2 3 3 3 3 2" xfId="42155"/>
    <cellStyle name="Normal 4 2 2 3 3 3 4" xfId="27700"/>
    <cellStyle name="Normal 4 2 2 3 3 4" xfId="8651"/>
    <cellStyle name="Normal 4 2 2 3 3 4 2" xfId="30591"/>
    <cellStyle name="Normal 4 2 2 3 3 5" xfId="4570"/>
    <cellStyle name="Normal 4 2 2 3 3 5 2" xfId="26511"/>
    <cellStyle name="Normal 4 2 2 3 3 6" xfId="11542"/>
    <cellStyle name="Normal 4 2 2 3 3 6 2" xfId="33482"/>
    <cellStyle name="Normal 4 2 2 3 3 7" xfId="17325"/>
    <cellStyle name="Normal 4 2 2 3 3 7 2" xfId="39264"/>
    <cellStyle name="Normal 4 2 2 3 3 8" xfId="23107"/>
    <cellStyle name="Normal 4 2 2 3 4" xfId="2363"/>
    <cellStyle name="Normal 4 2 2 3 4 2" xfId="6958"/>
    <cellStyle name="Normal 4 2 2 3 4 2 2" xfId="15631"/>
    <cellStyle name="Normal 4 2 2 3 4 2 2 2" xfId="37571"/>
    <cellStyle name="Normal 4 2 2 3 4 2 3" xfId="21414"/>
    <cellStyle name="Normal 4 2 2 3 4 2 3 2" xfId="43353"/>
    <cellStyle name="Normal 4 2 2 3 4 2 4" xfId="28898"/>
    <cellStyle name="Normal 4 2 2 3 4 3" xfId="9849"/>
    <cellStyle name="Normal 4 2 2 3 4 3 2" xfId="31789"/>
    <cellStyle name="Normal 4 2 2 3 4 4" xfId="4066"/>
    <cellStyle name="Normal 4 2 2 3 4 4 2" xfId="26007"/>
    <cellStyle name="Normal 4 2 2 3 4 5" xfId="12740"/>
    <cellStyle name="Normal 4 2 2 3 4 5 2" xfId="34680"/>
    <cellStyle name="Normal 4 2 2 3 4 6" xfId="18523"/>
    <cellStyle name="Normal 4 2 2 3 4 6 2" xfId="40462"/>
    <cellStyle name="Normal 4 2 2 3 4 7" xfId="24305"/>
    <cellStyle name="Normal 4 2 2 3 5" xfId="1666"/>
    <cellStyle name="Normal 4 2 2 3 5 2" xfId="9152"/>
    <cellStyle name="Normal 4 2 2 3 5 2 2" xfId="14934"/>
    <cellStyle name="Normal 4 2 2 3 5 2 2 2" xfId="36874"/>
    <cellStyle name="Normal 4 2 2 3 5 2 3" xfId="20717"/>
    <cellStyle name="Normal 4 2 2 3 5 2 3 2" xfId="42656"/>
    <cellStyle name="Normal 4 2 2 3 5 2 4" xfId="31092"/>
    <cellStyle name="Normal 4 2 2 3 5 3" xfId="6261"/>
    <cellStyle name="Normal 4 2 2 3 5 3 2" xfId="28201"/>
    <cellStyle name="Normal 4 2 2 3 5 4" xfId="12043"/>
    <cellStyle name="Normal 4 2 2 3 5 4 2" xfId="33983"/>
    <cellStyle name="Normal 4 2 2 3 5 5" xfId="17826"/>
    <cellStyle name="Normal 4 2 2 3 5 5 2" xfId="39765"/>
    <cellStyle name="Normal 4 2 2 3 5 6" xfId="23608"/>
    <cellStyle name="Normal 4 2 2 3 6" xfId="5255"/>
    <cellStyle name="Normal 4 2 2 3 6 2" xfId="13929"/>
    <cellStyle name="Normal 4 2 2 3 6 2 2" xfId="35869"/>
    <cellStyle name="Normal 4 2 2 3 6 3" xfId="19712"/>
    <cellStyle name="Normal 4 2 2 3 6 3 2" xfId="41651"/>
    <cellStyle name="Normal 4 2 2 3 6 4" xfId="27196"/>
    <cellStyle name="Normal 4 2 2 3 7" xfId="8147"/>
    <cellStyle name="Normal 4 2 2 3 7 2" xfId="30087"/>
    <cellStyle name="Normal 4 2 2 3 8" xfId="3369"/>
    <cellStyle name="Normal 4 2 2 3 8 2" xfId="25310"/>
    <cellStyle name="Normal 4 2 2 3 9" xfId="11038"/>
    <cellStyle name="Normal 4 2 2 3 9 2" xfId="32978"/>
    <cellStyle name="Normal 4 2 2 4" xfId="629"/>
    <cellStyle name="Normal 4 2 2 4 10" xfId="16823"/>
    <cellStyle name="Normal 4 2 2 4 10 2" xfId="38762"/>
    <cellStyle name="Normal 4 2 2 4 11" xfId="22605"/>
    <cellStyle name="Normal 4 2 2 4 2" xfId="630"/>
    <cellStyle name="Normal 4 2 2 4 2 2" xfId="2366"/>
    <cellStyle name="Normal 4 2 2 4 2 2 2" xfId="9852"/>
    <cellStyle name="Normal 4 2 2 4 2 2 2 2" xfId="15634"/>
    <cellStyle name="Normal 4 2 2 4 2 2 2 2 2" xfId="37574"/>
    <cellStyle name="Normal 4 2 2 4 2 2 2 3" xfId="21417"/>
    <cellStyle name="Normal 4 2 2 4 2 2 2 3 2" xfId="43356"/>
    <cellStyle name="Normal 4 2 2 4 2 2 2 4" xfId="31792"/>
    <cellStyle name="Normal 4 2 2 4 2 2 3" xfId="6961"/>
    <cellStyle name="Normal 4 2 2 4 2 2 3 2" xfId="28901"/>
    <cellStyle name="Normal 4 2 2 4 2 2 4" xfId="12743"/>
    <cellStyle name="Normal 4 2 2 4 2 2 4 2" xfId="34683"/>
    <cellStyle name="Normal 4 2 2 4 2 2 5" xfId="18526"/>
    <cellStyle name="Normal 4 2 2 4 2 2 5 2" xfId="40465"/>
    <cellStyle name="Normal 4 2 2 4 2 2 6" xfId="24308"/>
    <cellStyle name="Normal 4 2 2 4 2 3" xfId="5258"/>
    <cellStyle name="Normal 4 2 2 4 2 3 2" xfId="13932"/>
    <cellStyle name="Normal 4 2 2 4 2 3 2 2" xfId="35872"/>
    <cellStyle name="Normal 4 2 2 4 2 3 3" xfId="19715"/>
    <cellStyle name="Normal 4 2 2 4 2 3 3 2" xfId="41654"/>
    <cellStyle name="Normal 4 2 2 4 2 3 4" xfId="27199"/>
    <cellStyle name="Normal 4 2 2 4 2 4" xfId="8150"/>
    <cellStyle name="Normal 4 2 2 4 2 4 2" xfId="30090"/>
    <cellStyle name="Normal 4 2 2 4 2 5" xfId="4069"/>
    <cellStyle name="Normal 4 2 2 4 2 5 2" xfId="26010"/>
    <cellStyle name="Normal 4 2 2 4 2 6" xfId="11041"/>
    <cellStyle name="Normal 4 2 2 4 2 6 2" xfId="32981"/>
    <cellStyle name="Normal 4 2 2 4 2 7" xfId="16824"/>
    <cellStyle name="Normal 4 2 2 4 2 7 2" xfId="38763"/>
    <cellStyle name="Normal 4 2 2 4 2 8" xfId="22606"/>
    <cellStyle name="Normal 4 2 2 4 3" xfId="1164"/>
    <cellStyle name="Normal 4 2 2 4 3 2" xfId="2868"/>
    <cellStyle name="Normal 4 2 2 4 3 2 2" xfId="10354"/>
    <cellStyle name="Normal 4 2 2 4 3 2 2 2" xfId="16136"/>
    <cellStyle name="Normal 4 2 2 4 3 2 2 2 2" xfId="38076"/>
    <cellStyle name="Normal 4 2 2 4 3 2 2 3" xfId="21919"/>
    <cellStyle name="Normal 4 2 2 4 3 2 2 3 2" xfId="43858"/>
    <cellStyle name="Normal 4 2 2 4 3 2 2 4" xfId="32294"/>
    <cellStyle name="Normal 4 2 2 4 3 2 3" xfId="7463"/>
    <cellStyle name="Normal 4 2 2 4 3 2 3 2" xfId="29403"/>
    <cellStyle name="Normal 4 2 2 4 3 2 4" xfId="13245"/>
    <cellStyle name="Normal 4 2 2 4 3 2 4 2" xfId="35185"/>
    <cellStyle name="Normal 4 2 2 4 3 2 5" xfId="19028"/>
    <cellStyle name="Normal 4 2 2 4 3 2 5 2" xfId="40967"/>
    <cellStyle name="Normal 4 2 2 4 3 2 6" xfId="24810"/>
    <cellStyle name="Normal 4 2 2 4 3 3" xfId="5760"/>
    <cellStyle name="Normal 4 2 2 4 3 3 2" xfId="14434"/>
    <cellStyle name="Normal 4 2 2 4 3 3 2 2" xfId="36374"/>
    <cellStyle name="Normal 4 2 2 4 3 3 3" xfId="20217"/>
    <cellStyle name="Normal 4 2 2 4 3 3 3 2" xfId="42156"/>
    <cellStyle name="Normal 4 2 2 4 3 3 4" xfId="27701"/>
    <cellStyle name="Normal 4 2 2 4 3 4" xfId="8652"/>
    <cellStyle name="Normal 4 2 2 4 3 4 2" xfId="30592"/>
    <cellStyle name="Normal 4 2 2 4 3 5" xfId="4571"/>
    <cellStyle name="Normal 4 2 2 4 3 5 2" xfId="26512"/>
    <cellStyle name="Normal 4 2 2 4 3 6" xfId="11543"/>
    <cellStyle name="Normal 4 2 2 4 3 6 2" xfId="33483"/>
    <cellStyle name="Normal 4 2 2 4 3 7" xfId="17326"/>
    <cellStyle name="Normal 4 2 2 4 3 7 2" xfId="39265"/>
    <cellStyle name="Normal 4 2 2 4 3 8" xfId="23108"/>
    <cellStyle name="Normal 4 2 2 4 4" xfId="2365"/>
    <cellStyle name="Normal 4 2 2 4 4 2" xfId="6960"/>
    <cellStyle name="Normal 4 2 2 4 4 2 2" xfId="15633"/>
    <cellStyle name="Normal 4 2 2 4 4 2 2 2" xfId="37573"/>
    <cellStyle name="Normal 4 2 2 4 4 2 3" xfId="21416"/>
    <cellStyle name="Normal 4 2 2 4 4 2 3 2" xfId="43355"/>
    <cellStyle name="Normal 4 2 2 4 4 2 4" xfId="28900"/>
    <cellStyle name="Normal 4 2 2 4 4 3" xfId="9851"/>
    <cellStyle name="Normal 4 2 2 4 4 3 2" xfId="31791"/>
    <cellStyle name="Normal 4 2 2 4 4 4" xfId="4068"/>
    <cellStyle name="Normal 4 2 2 4 4 4 2" xfId="26009"/>
    <cellStyle name="Normal 4 2 2 4 4 5" xfId="12742"/>
    <cellStyle name="Normal 4 2 2 4 4 5 2" xfId="34682"/>
    <cellStyle name="Normal 4 2 2 4 4 6" xfId="18525"/>
    <cellStyle name="Normal 4 2 2 4 4 6 2" xfId="40464"/>
    <cellStyle name="Normal 4 2 2 4 4 7" xfId="24307"/>
    <cellStyle name="Normal 4 2 2 4 5" xfId="1667"/>
    <cellStyle name="Normal 4 2 2 4 5 2" xfId="9153"/>
    <cellStyle name="Normal 4 2 2 4 5 2 2" xfId="14935"/>
    <cellStyle name="Normal 4 2 2 4 5 2 2 2" xfId="36875"/>
    <cellStyle name="Normal 4 2 2 4 5 2 3" xfId="20718"/>
    <cellStyle name="Normal 4 2 2 4 5 2 3 2" xfId="42657"/>
    <cellStyle name="Normal 4 2 2 4 5 2 4" xfId="31093"/>
    <cellStyle name="Normal 4 2 2 4 5 3" xfId="6262"/>
    <cellStyle name="Normal 4 2 2 4 5 3 2" xfId="28202"/>
    <cellStyle name="Normal 4 2 2 4 5 4" xfId="12044"/>
    <cellStyle name="Normal 4 2 2 4 5 4 2" xfId="33984"/>
    <cellStyle name="Normal 4 2 2 4 5 5" xfId="17827"/>
    <cellStyle name="Normal 4 2 2 4 5 5 2" xfId="39766"/>
    <cellStyle name="Normal 4 2 2 4 5 6" xfId="23609"/>
    <cellStyle name="Normal 4 2 2 4 6" xfId="5257"/>
    <cellStyle name="Normal 4 2 2 4 6 2" xfId="13931"/>
    <cellStyle name="Normal 4 2 2 4 6 2 2" xfId="35871"/>
    <cellStyle name="Normal 4 2 2 4 6 3" xfId="19714"/>
    <cellStyle name="Normal 4 2 2 4 6 3 2" xfId="41653"/>
    <cellStyle name="Normal 4 2 2 4 6 4" xfId="27198"/>
    <cellStyle name="Normal 4 2 2 4 7" xfId="8149"/>
    <cellStyle name="Normal 4 2 2 4 7 2" xfId="30089"/>
    <cellStyle name="Normal 4 2 2 4 8" xfId="3370"/>
    <cellStyle name="Normal 4 2 2 4 8 2" xfId="25311"/>
    <cellStyle name="Normal 4 2 2 4 9" xfId="11040"/>
    <cellStyle name="Normal 4 2 2 4 9 2" xfId="32980"/>
    <cellStyle name="Normal 4 2 2 5" xfId="631"/>
    <cellStyle name="Normal 4 2 2 5 2" xfId="2367"/>
    <cellStyle name="Normal 4 2 2 5 2 2" xfId="6962"/>
    <cellStyle name="Normal 4 2 2 5 2 2 2" xfId="15635"/>
    <cellStyle name="Normal 4 2 2 5 2 2 2 2" xfId="37575"/>
    <cellStyle name="Normal 4 2 2 5 2 2 3" xfId="21418"/>
    <cellStyle name="Normal 4 2 2 5 2 2 3 2" xfId="43357"/>
    <cellStyle name="Normal 4 2 2 5 2 2 4" xfId="28902"/>
    <cellStyle name="Normal 4 2 2 5 2 3" xfId="9853"/>
    <cellStyle name="Normal 4 2 2 5 2 3 2" xfId="31793"/>
    <cellStyle name="Normal 4 2 2 5 2 4" xfId="4070"/>
    <cellStyle name="Normal 4 2 2 5 2 4 2" xfId="26011"/>
    <cellStyle name="Normal 4 2 2 5 2 5" xfId="12744"/>
    <cellStyle name="Normal 4 2 2 5 2 5 2" xfId="34684"/>
    <cellStyle name="Normal 4 2 2 5 2 6" xfId="18527"/>
    <cellStyle name="Normal 4 2 2 5 2 6 2" xfId="40466"/>
    <cellStyle name="Normal 4 2 2 5 2 7" xfId="24309"/>
    <cellStyle name="Normal 4 2 2 5 3" xfId="1663"/>
    <cellStyle name="Normal 4 2 2 5 3 2" xfId="9149"/>
    <cellStyle name="Normal 4 2 2 5 3 2 2" xfId="14931"/>
    <cellStyle name="Normal 4 2 2 5 3 2 2 2" xfId="36871"/>
    <cellStyle name="Normal 4 2 2 5 3 2 3" xfId="20714"/>
    <cellStyle name="Normal 4 2 2 5 3 2 3 2" xfId="42653"/>
    <cellStyle name="Normal 4 2 2 5 3 2 4" xfId="31089"/>
    <cellStyle name="Normal 4 2 2 5 3 3" xfId="6258"/>
    <cellStyle name="Normal 4 2 2 5 3 3 2" xfId="28198"/>
    <cellStyle name="Normal 4 2 2 5 3 4" xfId="12040"/>
    <cellStyle name="Normal 4 2 2 5 3 4 2" xfId="33980"/>
    <cellStyle name="Normal 4 2 2 5 3 5" xfId="17823"/>
    <cellStyle name="Normal 4 2 2 5 3 5 2" xfId="39762"/>
    <cellStyle name="Normal 4 2 2 5 3 6" xfId="23605"/>
    <cellStyle name="Normal 4 2 2 5 4" xfId="5259"/>
    <cellStyle name="Normal 4 2 2 5 4 2" xfId="13933"/>
    <cellStyle name="Normal 4 2 2 5 4 2 2" xfId="35873"/>
    <cellStyle name="Normal 4 2 2 5 4 3" xfId="19716"/>
    <cellStyle name="Normal 4 2 2 5 4 3 2" xfId="41655"/>
    <cellStyle name="Normal 4 2 2 5 4 4" xfId="27200"/>
    <cellStyle name="Normal 4 2 2 5 5" xfId="8151"/>
    <cellStyle name="Normal 4 2 2 5 5 2" xfId="30091"/>
    <cellStyle name="Normal 4 2 2 5 6" xfId="3366"/>
    <cellStyle name="Normal 4 2 2 5 6 2" xfId="25307"/>
    <cellStyle name="Normal 4 2 2 5 7" xfId="11042"/>
    <cellStyle name="Normal 4 2 2 5 7 2" xfId="32982"/>
    <cellStyle name="Normal 4 2 2 5 8" xfId="16825"/>
    <cellStyle name="Normal 4 2 2 5 8 2" xfId="38764"/>
    <cellStyle name="Normal 4 2 2 5 9" xfId="22607"/>
    <cellStyle name="Normal 4 2 2 6" xfId="911"/>
    <cellStyle name="Normal 4 2 2 6 2" xfId="2617"/>
    <cellStyle name="Normal 4 2 2 6 2 2" xfId="10103"/>
    <cellStyle name="Normal 4 2 2 6 2 2 2" xfId="15885"/>
    <cellStyle name="Normal 4 2 2 6 2 2 2 2" xfId="37825"/>
    <cellStyle name="Normal 4 2 2 6 2 2 3" xfId="21668"/>
    <cellStyle name="Normal 4 2 2 6 2 2 3 2" xfId="43607"/>
    <cellStyle name="Normal 4 2 2 6 2 2 4" xfId="32043"/>
    <cellStyle name="Normal 4 2 2 6 2 3" xfId="7212"/>
    <cellStyle name="Normal 4 2 2 6 2 3 2" xfId="29152"/>
    <cellStyle name="Normal 4 2 2 6 2 4" xfId="12994"/>
    <cellStyle name="Normal 4 2 2 6 2 4 2" xfId="34934"/>
    <cellStyle name="Normal 4 2 2 6 2 5" xfId="18777"/>
    <cellStyle name="Normal 4 2 2 6 2 5 2" xfId="40716"/>
    <cellStyle name="Normal 4 2 2 6 2 6" xfId="24559"/>
    <cellStyle name="Normal 4 2 2 6 3" xfId="5509"/>
    <cellStyle name="Normal 4 2 2 6 3 2" xfId="14183"/>
    <cellStyle name="Normal 4 2 2 6 3 2 2" xfId="36123"/>
    <cellStyle name="Normal 4 2 2 6 3 3" xfId="19966"/>
    <cellStyle name="Normal 4 2 2 6 3 3 2" xfId="41905"/>
    <cellStyle name="Normal 4 2 2 6 3 4" xfId="27450"/>
    <cellStyle name="Normal 4 2 2 6 4" xfId="8401"/>
    <cellStyle name="Normal 4 2 2 6 4 2" xfId="30341"/>
    <cellStyle name="Normal 4 2 2 6 5" xfId="4320"/>
    <cellStyle name="Normal 4 2 2 6 5 2" xfId="26261"/>
    <cellStyle name="Normal 4 2 2 6 6" xfId="11292"/>
    <cellStyle name="Normal 4 2 2 6 6 2" xfId="33232"/>
    <cellStyle name="Normal 4 2 2 6 7" xfId="17075"/>
    <cellStyle name="Normal 4 2 2 6 7 2" xfId="39014"/>
    <cellStyle name="Normal 4 2 2 6 8" xfId="22857"/>
    <cellStyle name="Normal 4 2 2 7" xfId="2358"/>
    <cellStyle name="Normal 4 2 2 7 2" xfId="6953"/>
    <cellStyle name="Normal 4 2 2 7 2 2" xfId="15626"/>
    <cellStyle name="Normal 4 2 2 7 2 2 2" xfId="37566"/>
    <cellStyle name="Normal 4 2 2 7 2 3" xfId="21409"/>
    <cellStyle name="Normal 4 2 2 7 2 3 2" xfId="43348"/>
    <cellStyle name="Normal 4 2 2 7 2 4" xfId="28893"/>
    <cellStyle name="Normal 4 2 2 7 3" xfId="9844"/>
    <cellStyle name="Normal 4 2 2 7 3 2" xfId="31784"/>
    <cellStyle name="Normal 4 2 2 7 4" xfId="4061"/>
    <cellStyle name="Normal 4 2 2 7 4 2" xfId="26002"/>
    <cellStyle name="Normal 4 2 2 7 5" xfId="12735"/>
    <cellStyle name="Normal 4 2 2 7 5 2" xfId="34675"/>
    <cellStyle name="Normal 4 2 2 7 6" xfId="18518"/>
    <cellStyle name="Normal 4 2 2 7 6 2" xfId="40457"/>
    <cellStyle name="Normal 4 2 2 7 7" xfId="24300"/>
    <cellStyle name="Normal 4 2 2 8" xfId="1340"/>
    <cellStyle name="Normal 4 2 2 8 2" xfId="8826"/>
    <cellStyle name="Normal 4 2 2 8 2 2" xfId="14608"/>
    <cellStyle name="Normal 4 2 2 8 2 2 2" xfId="36548"/>
    <cellStyle name="Normal 4 2 2 8 2 3" xfId="20391"/>
    <cellStyle name="Normal 4 2 2 8 2 3 2" xfId="42330"/>
    <cellStyle name="Normal 4 2 2 8 2 4" xfId="30766"/>
    <cellStyle name="Normal 4 2 2 8 3" xfId="5935"/>
    <cellStyle name="Normal 4 2 2 8 3 2" xfId="27875"/>
    <cellStyle name="Normal 4 2 2 8 4" xfId="11717"/>
    <cellStyle name="Normal 4 2 2 8 4 2" xfId="33657"/>
    <cellStyle name="Normal 4 2 2 8 5" xfId="17500"/>
    <cellStyle name="Normal 4 2 2 8 5 2" xfId="39439"/>
    <cellStyle name="Normal 4 2 2 8 6" xfId="23282"/>
    <cellStyle name="Normal 4 2 2 9" xfId="5250"/>
    <cellStyle name="Normal 4 2 2 9 2" xfId="13924"/>
    <cellStyle name="Normal 4 2 2 9 2 2" xfId="35864"/>
    <cellStyle name="Normal 4 2 2 9 3" xfId="19707"/>
    <cellStyle name="Normal 4 2 2 9 3 2" xfId="41646"/>
    <cellStyle name="Normal 4 2 2 9 4" xfId="27191"/>
    <cellStyle name="Normal 4 2 3" xfId="632"/>
    <cellStyle name="Normal 4 2 3 10" xfId="11043"/>
    <cellStyle name="Normal 4 2 3 10 2" xfId="32983"/>
    <cellStyle name="Normal 4 2 3 11" xfId="16826"/>
    <cellStyle name="Normal 4 2 3 11 2" xfId="38765"/>
    <cellStyle name="Normal 4 2 3 12" xfId="22608"/>
    <cellStyle name="Normal 4 2 3 2" xfId="633"/>
    <cellStyle name="Normal 4 2 3 2 10" xfId="16827"/>
    <cellStyle name="Normal 4 2 3 2 10 2" xfId="38766"/>
    <cellStyle name="Normal 4 2 3 2 11" xfId="22609"/>
    <cellStyle name="Normal 4 2 3 2 2" xfId="634"/>
    <cellStyle name="Normal 4 2 3 2 2 2" xfId="2370"/>
    <cellStyle name="Normal 4 2 3 2 2 2 2" xfId="9856"/>
    <cellStyle name="Normal 4 2 3 2 2 2 2 2" xfId="15638"/>
    <cellStyle name="Normal 4 2 3 2 2 2 2 2 2" xfId="37578"/>
    <cellStyle name="Normal 4 2 3 2 2 2 2 3" xfId="21421"/>
    <cellStyle name="Normal 4 2 3 2 2 2 2 3 2" xfId="43360"/>
    <cellStyle name="Normal 4 2 3 2 2 2 2 4" xfId="31796"/>
    <cellStyle name="Normal 4 2 3 2 2 2 3" xfId="6965"/>
    <cellStyle name="Normal 4 2 3 2 2 2 3 2" xfId="28905"/>
    <cellStyle name="Normal 4 2 3 2 2 2 4" xfId="12747"/>
    <cellStyle name="Normal 4 2 3 2 2 2 4 2" xfId="34687"/>
    <cellStyle name="Normal 4 2 3 2 2 2 5" xfId="18530"/>
    <cellStyle name="Normal 4 2 3 2 2 2 5 2" xfId="40469"/>
    <cellStyle name="Normal 4 2 3 2 2 2 6" xfId="24312"/>
    <cellStyle name="Normal 4 2 3 2 2 3" xfId="5262"/>
    <cellStyle name="Normal 4 2 3 2 2 3 2" xfId="13936"/>
    <cellStyle name="Normal 4 2 3 2 2 3 2 2" xfId="35876"/>
    <cellStyle name="Normal 4 2 3 2 2 3 3" xfId="19719"/>
    <cellStyle name="Normal 4 2 3 2 2 3 3 2" xfId="41658"/>
    <cellStyle name="Normal 4 2 3 2 2 3 4" xfId="27203"/>
    <cellStyle name="Normal 4 2 3 2 2 4" xfId="8154"/>
    <cellStyle name="Normal 4 2 3 2 2 4 2" xfId="30094"/>
    <cellStyle name="Normal 4 2 3 2 2 5" xfId="4073"/>
    <cellStyle name="Normal 4 2 3 2 2 5 2" xfId="26014"/>
    <cellStyle name="Normal 4 2 3 2 2 6" xfId="11045"/>
    <cellStyle name="Normal 4 2 3 2 2 6 2" xfId="32985"/>
    <cellStyle name="Normal 4 2 3 2 2 7" xfId="16828"/>
    <cellStyle name="Normal 4 2 3 2 2 7 2" xfId="38767"/>
    <cellStyle name="Normal 4 2 3 2 2 8" xfId="22610"/>
    <cellStyle name="Normal 4 2 3 2 3" xfId="1166"/>
    <cellStyle name="Normal 4 2 3 2 3 2" xfId="2870"/>
    <cellStyle name="Normal 4 2 3 2 3 2 2" xfId="10356"/>
    <cellStyle name="Normal 4 2 3 2 3 2 2 2" xfId="16138"/>
    <cellStyle name="Normal 4 2 3 2 3 2 2 2 2" xfId="38078"/>
    <cellStyle name="Normal 4 2 3 2 3 2 2 3" xfId="21921"/>
    <cellStyle name="Normal 4 2 3 2 3 2 2 3 2" xfId="43860"/>
    <cellStyle name="Normal 4 2 3 2 3 2 2 4" xfId="32296"/>
    <cellStyle name="Normal 4 2 3 2 3 2 3" xfId="7465"/>
    <cellStyle name="Normal 4 2 3 2 3 2 3 2" xfId="29405"/>
    <cellStyle name="Normal 4 2 3 2 3 2 4" xfId="13247"/>
    <cellStyle name="Normal 4 2 3 2 3 2 4 2" xfId="35187"/>
    <cellStyle name="Normal 4 2 3 2 3 2 5" xfId="19030"/>
    <cellStyle name="Normal 4 2 3 2 3 2 5 2" xfId="40969"/>
    <cellStyle name="Normal 4 2 3 2 3 2 6" xfId="24812"/>
    <cellStyle name="Normal 4 2 3 2 3 3" xfId="5762"/>
    <cellStyle name="Normal 4 2 3 2 3 3 2" xfId="14436"/>
    <cellStyle name="Normal 4 2 3 2 3 3 2 2" xfId="36376"/>
    <cellStyle name="Normal 4 2 3 2 3 3 3" xfId="20219"/>
    <cellStyle name="Normal 4 2 3 2 3 3 3 2" xfId="42158"/>
    <cellStyle name="Normal 4 2 3 2 3 3 4" xfId="27703"/>
    <cellStyle name="Normal 4 2 3 2 3 4" xfId="8654"/>
    <cellStyle name="Normal 4 2 3 2 3 4 2" xfId="30594"/>
    <cellStyle name="Normal 4 2 3 2 3 5" xfId="4573"/>
    <cellStyle name="Normal 4 2 3 2 3 5 2" xfId="26514"/>
    <cellStyle name="Normal 4 2 3 2 3 6" xfId="11545"/>
    <cellStyle name="Normal 4 2 3 2 3 6 2" xfId="33485"/>
    <cellStyle name="Normal 4 2 3 2 3 7" xfId="17328"/>
    <cellStyle name="Normal 4 2 3 2 3 7 2" xfId="39267"/>
    <cellStyle name="Normal 4 2 3 2 3 8" xfId="23110"/>
    <cellStyle name="Normal 4 2 3 2 4" xfId="2369"/>
    <cellStyle name="Normal 4 2 3 2 4 2" xfId="6964"/>
    <cellStyle name="Normal 4 2 3 2 4 2 2" xfId="15637"/>
    <cellStyle name="Normal 4 2 3 2 4 2 2 2" xfId="37577"/>
    <cellStyle name="Normal 4 2 3 2 4 2 3" xfId="21420"/>
    <cellStyle name="Normal 4 2 3 2 4 2 3 2" xfId="43359"/>
    <cellStyle name="Normal 4 2 3 2 4 2 4" xfId="28904"/>
    <cellStyle name="Normal 4 2 3 2 4 3" xfId="9855"/>
    <cellStyle name="Normal 4 2 3 2 4 3 2" xfId="31795"/>
    <cellStyle name="Normal 4 2 3 2 4 4" xfId="4072"/>
    <cellStyle name="Normal 4 2 3 2 4 4 2" xfId="26013"/>
    <cellStyle name="Normal 4 2 3 2 4 5" xfId="12746"/>
    <cellStyle name="Normal 4 2 3 2 4 5 2" xfId="34686"/>
    <cellStyle name="Normal 4 2 3 2 4 6" xfId="18529"/>
    <cellStyle name="Normal 4 2 3 2 4 6 2" xfId="40468"/>
    <cellStyle name="Normal 4 2 3 2 4 7" xfId="24311"/>
    <cellStyle name="Normal 4 2 3 2 5" xfId="1669"/>
    <cellStyle name="Normal 4 2 3 2 5 2" xfId="9155"/>
    <cellStyle name="Normal 4 2 3 2 5 2 2" xfId="14937"/>
    <cellStyle name="Normal 4 2 3 2 5 2 2 2" xfId="36877"/>
    <cellStyle name="Normal 4 2 3 2 5 2 3" xfId="20720"/>
    <cellStyle name="Normal 4 2 3 2 5 2 3 2" xfId="42659"/>
    <cellStyle name="Normal 4 2 3 2 5 2 4" xfId="31095"/>
    <cellStyle name="Normal 4 2 3 2 5 3" xfId="6264"/>
    <cellStyle name="Normal 4 2 3 2 5 3 2" xfId="28204"/>
    <cellStyle name="Normal 4 2 3 2 5 4" xfId="12046"/>
    <cellStyle name="Normal 4 2 3 2 5 4 2" xfId="33986"/>
    <cellStyle name="Normal 4 2 3 2 5 5" xfId="17829"/>
    <cellStyle name="Normal 4 2 3 2 5 5 2" xfId="39768"/>
    <cellStyle name="Normal 4 2 3 2 5 6" xfId="23611"/>
    <cellStyle name="Normal 4 2 3 2 6" xfId="5261"/>
    <cellStyle name="Normal 4 2 3 2 6 2" xfId="13935"/>
    <cellStyle name="Normal 4 2 3 2 6 2 2" xfId="35875"/>
    <cellStyle name="Normal 4 2 3 2 6 3" xfId="19718"/>
    <cellStyle name="Normal 4 2 3 2 6 3 2" xfId="41657"/>
    <cellStyle name="Normal 4 2 3 2 6 4" xfId="27202"/>
    <cellStyle name="Normal 4 2 3 2 7" xfId="8153"/>
    <cellStyle name="Normal 4 2 3 2 7 2" xfId="30093"/>
    <cellStyle name="Normal 4 2 3 2 8" xfId="3372"/>
    <cellStyle name="Normal 4 2 3 2 8 2" xfId="25313"/>
    <cellStyle name="Normal 4 2 3 2 9" xfId="11044"/>
    <cellStyle name="Normal 4 2 3 2 9 2" xfId="32984"/>
    <cellStyle name="Normal 4 2 3 3" xfId="635"/>
    <cellStyle name="Normal 4 2 3 3 2" xfId="2371"/>
    <cellStyle name="Normal 4 2 3 3 2 2" xfId="9857"/>
    <cellStyle name="Normal 4 2 3 3 2 2 2" xfId="15639"/>
    <cellStyle name="Normal 4 2 3 3 2 2 2 2" xfId="37579"/>
    <cellStyle name="Normal 4 2 3 3 2 2 3" xfId="21422"/>
    <cellStyle name="Normal 4 2 3 3 2 2 3 2" xfId="43361"/>
    <cellStyle name="Normal 4 2 3 3 2 2 4" xfId="31797"/>
    <cellStyle name="Normal 4 2 3 3 2 3" xfId="6966"/>
    <cellStyle name="Normal 4 2 3 3 2 3 2" xfId="28906"/>
    <cellStyle name="Normal 4 2 3 3 2 4" xfId="12748"/>
    <cellStyle name="Normal 4 2 3 3 2 4 2" xfId="34688"/>
    <cellStyle name="Normal 4 2 3 3 2 5" xfId="18531"/>
    <cellStyle name="Normal 4 2 3 3 2 5 2" xfId="40470"/>
    <cellStyle name="Normal 4 2 3 3 2 6" xfId="24313"/>
    <cellStyle name="Normal 4 2 3 3 3" xfId="5263"/>
    <cellStyle name="Normal 4 2 3 3 3 2" xfId="13937"/>
    <cellStyle name="Normal 4 2 3 3 3 2 2" xfId="35877"/>
    <cellStyle name="Normal 4 2 3 3 3 3" xfId="19720"/>
    <cellStyle name="Normal 4 2 3 3 3 3 2" xfId="41659"/>
    <cellStyle name="Normal 4 2 3 3 3 4" xfId="27204"/>
    <cellStyle name="Normal 4 2 3 3 4" xfId="8155"/>
    <cellStyle name="Normal 4 2 3 3 4 2" xfId="30095"/>
    <cellStyle name="Normal 4 2 3 3 5" xfId="4074"/>
    <cellStyle name="Normal 4 2 3 3 5 2" xfId="26015"/>
    <cellStyle name="Normal 4 2 3 3 6" xfId="11046"/>
    <cellStyle name="Normal 4 2 3 3 6 2" xfId="32986"/>
    <cellStyle name="Normal 4 2 3 3 7" xfId="16829"/>
    <cellStyle name="Normal 4 2 3 3 7 2" xfId="38768"/>
    <cellStyle name="Normal 4 2 3 3 8" xfId="22611"/>
    <cellStyle name="Normal 4 2 3 4" xfId="1165"/>
    <cellStyle name="Normal 4 2 3 4 2" xfId="2869"/>
    <cellStyle name="Normal 4 2 3 4 2 2" xfId="10355"/>
    <cellStyle name="Normal 4 2 3 4 2 2 2" xfId="16137"/>
    <cellStyle name="Normal 4 2 3 4 2 2 2 2" xfId="38077"/>
    <cellStyle name="Normal 4 2 3 4 2 2 3" xfId="21920"/>
    <cellStyle name="Normal 4 2 3 4 2 2 3 2" xfId="43859"/>
    <cellStyle name="Normal 4 2 3 4 2 2 4" xfId="32295"/>
    <cellStyle name="Normal 4 2 3 4 2 3" xfId="7464"/>
    <cellStyle name="Normal 4 2 3 4 2 3 2" xfId="29404"/>
    <cellStyle name="Normal 4 2 3 4 2 4" xfId="13246"/>
    <cellStyle name="Normal 4 2 3 4 2 4 2" xfId="35186"/>
    <cellStyle name="Normal 4 2 3 4 2 5" xfId="19029"/>
    <cellStyle name="Normal 4 2 3 4 2 5 2" xfId="40968"/>
    <cellStyle name="Normal 4 2 3 4 2 6" xfId="24811"/>
    <cellStyle name="Normal 4 2 3 4 3" xfId="5761"/>
    <cellStyle name="Normal 4 2 3 4 3 2" xfId="14435"/>
    <cellStyle name="Normal 4 2 3 4 3 2 2" xfId="36375"/>
    <cellStyle name="Normal 4 2 3 4 3 3" xfId="20218"/>
    <cellStyle name="Normal 4 2 3 4 3 3 2" xfId="42157"/>
    <cellStyle name="Normal 4 2 3 4 3 4" xfId="27702"/>
    <cellStyle name="Normal 4 2 3 4 4" xfId="8653"/>
    <cellStyle name="Normal 4 2 3 4 4 2" xfId="30593"/>
    <cellStyle name="Normal 4 2 3 4 5" xfId="4572"/>
    <cellStyle name="Normal 4 2 3 4 5 2" xfId="26513"/>
    <cellStyle name="Normal 4 2 3 4 6" xfId="11544"/>
    <cellStyle name="Normal 4 2 3 4 6 2" xfId="33484"/>
    <cellStyle name="Normal 4 2 3 4 7" xfId="17327"/>
    <cellStyle name="Normal 4 2 3 4 7 2" xfId="39266"/>
    <cellStyle name="Normal 4 2 3 4 8" xfId="23109"/>
    <cellStyle name="Normal 4 2 3 5" xfId="2368"/>
    <cellStyle name="Normal 4 2 3 5 2" xfId="6963"/>
    <cellStyle name="Normal 4 2 3 5 2 2" xfId="15636"/>
    <cellStyle name="Normal 4 2 3 5 2 2 2" xfId="37576"/>
    <cellStyle name="Normal 4 2 3 5 2 3" xfId="21419"/>
    <cellStyle name="Normal 4 2 3 5 2 3 2" xfId="43358"/>
    <cellStyle name="Normal 4 2 3 5 2 4" xfId="28903"/>
    <cellStyle name="Normal 4 2 3 5 3" xfId="9854"/>
    <cellStyle name="Normal 4 2 3 5 3 2" xfId="31794"/>
    <cellStyle name="Normal 4 2 3 5 4" xfId="4071"/>
    <cellStyle name="Normal 4 2 3 5 4 2" xfId="26012"/>
    <cellStyle name="Normal 4 2 3 5 5" xfId="12745"/>
    <cellStyle name="Normal 4 2 3 5 5 2" xfId="34685"/>
    <cellStyle name="Normal 4 2 3 5 6" xfId="18528"/>
    <cellStyle name="Normal 4 2 3 5 6 2" xfId="40467"/>
    <cellStyle name="Normal 4 2 3 5 7" xfId="24310"/>
    <cellStyle name="Normal 4 2 3 6" xfId="1668"/>
    <cellStyle name="Normal 4 2 3 6 2" xfId="9154"/>
    <cellStyle name="Normal 4 2 3 6 2 2" xfId="14936"/>
    <cellStyle name="Normal 4 2 3 6 2 2 2" xfId="36876"/>
    <cellStyle name="Normal 4 2 3 6 2 3" xfId="20719"/>
    <cellStyle name="Normal 4 2 3 6 2 3 2" xfId="42658"/>
    <cellStyle name="Normal 4 2 3 6 2 4" xfId="31094"/>
    <cellStyle name="Normal 4 2 3 6 3" xfId="6263"/>
    <cellStyle name="Normal 4 2 3 6 3 2" xfId="28203"/>
    <cellStyle name="Normal 4 2 3 6 4" xfId="12045"/>
    <cellStyle name="Normal 4 2 3 6 4 2" xfId="33985"/>
    <cellStyle name="Normal 4 2 3 6 5" xfId="17828"/>
    <cellStyle name="Normal 4 2 3 6 5 2" xfId="39767"/>
    <cellStyle name="Normal 4 2 3 6 6" xfId="23610"/>
    <cellStyle name="Normal 4 2 3 7" xfId="5260"/>
    <cellStyle name="Normal 4 2 3 7 2" xfId="13934"/>
    <cellStyle name="Normal 4 2 3 7 2 2" xfId="35874"/>
    <cellStyle name="Normal 4 2 3 7 3" xfId="19717"/>
    <cellStyle name="Normal 4 2 3 7 3 2" xfId="41656"/>
    <cellStyle name="Normal 4 2 3 7 4" xfId="27201"/>
    <cellStyle name="Normal 4 2 3 8" xfId="8152"/>
    <cellStyle name="Normal 4 2 3 8 2" xfId="30092"/>
    <cellStyle name="Normal 4 2 3 9" xfId="3371"/>
    <cellStyle name="Normal 4 2 3 9 2" xfId="25312"/>
    <cellStyle name="Normal 4 2 4" xfId="636"/>
    <cellStyle name="Normal 4 2 4 10" xfId="16830"/>
    <cellStyle name="Normal 4 2 4 10 2" xfId="38769"/>
    <cellStyle name="Normal 4 2 4 11" xfId="22612"/>
    <cellStyle name="Normal 4 2 4 2" xfId="637"/>
    <cellStyle name="Normal 4 2 4 2 2" xfId="2373"/>
    <cellStyle name="Normal 4 2 4 2 2 2" xfId="9859"/>
    <cellStyle name="Normal 4 2 4 2 2 2 2" xfId="15641"/>
    <cellStyle name="Normal 4 2 4 2 2 2 2 2" xfId="37581"/>
    <cellStyle name="Normal 4 2 4 2 2 2 3" xfId="21424"/>
    <cellStyle name="Normal 4 2 4 2 2 2 3 2" xfId="43363"/>
    <cellStyle name="Normal 4 2 4 2 2 2 4" xfId="31799"/>
    <cellStyle name="Normal 4 2 4 2 2 3" xfId="6968"/>
    <cellStyle name="Normal 4 2 4 2 2 3 2" xfId="28908"/>
    <cellStyle name="Normal 4 2 4 2 2 4" xfId="12750"/>
    <cellStyle name="Normal 4 2 4 2 2 4 2" xfId="34690"/>
    <cellStyle name="Normal 4 2 4 2 2 5" xfId="18533"/>
    <cellStyle name="Normal 4 2 4 2 2 5 2" xfId="40472"/>
    <cellStyle name="Normal 4 2 4 2 2 6" xfId="24315"/>
    <cellStyle name="Normal 4 2 4 2 3" xfId="5265"/>
    <cellStyle name="Normal 4 2 4 2 3 2" xfId="13939"/>
    <cellStyle name="Normal 4 2 4 2 3 2 2" xfId="35879"/>
    <cellStyle name="Normal 4 2 4 2 3 3" xfId="19722"/>
    <cellStyle name="Normal 4 2 4 2 3 3 2" xfId="41661"/>
    <cellStyle name="Normal 4 2 4 2 3 4" xfId="27206"/>
    <cellStyle name="Normal 4 2 4 2 4" xfId="8157"/>
    <cellStyle name="Normal 4 2 4 2 4 2" xfId="30097"/>
    <cellStyle name="Normal 4 2 4 2 5" xfId="4076"/>
    <cellStyle name="Normal 4 2 4 2 5 2" xfId="26017"/>
    <cellStyle name="Normal 4 2 4 2 6" xfId="11048"/>
    <cellStyle name="Normal 4 2 4 2 6 2" xfId="32988"/>
    <cellStyle name="Normal 4 2 4 2 7" xfId="16831"/>
    <cellStyle name="Normal 4 2 4 2 7 2" xfId="38770"/>
    <cellStyle name="Normal 4 2 4 2 8" xfId="22613"/>
    <cellStyle name="Normal 4 2 4 3" xfId="1167"/>
    <cellStyle name="Normal 4 2 4 3 2" xfId="2871"/>
    <cellStyle name="Normal 4 2 4 3 2 2" xfId="10357"/>
    <cellStyle name="Normal 4 2 4 3 2 2 2" xfId="16139"/>
    <cellStyle name="Normal 4 2 4 3 2 2 2 2" xfId="38079"/>
    <cellStyle name="Normal 4 2 4 3 2 2 3" xfId="21922"/>
    <cellStyle name="Normal 4 2 4 3 2 2 3 2" xfId="43861"/>
    <cellStyle name="Normal 4 2 4 3 2 2 4" xfId="32297"/>
    <cellStyle name="Normal 4 2 4 3 2 3" xfId="7466"/>
    <cellStyle name="Normal 4 2 4 3 2 3 2" xfId="29406"/>
    <cellStyle name="Normal 4 2 4 3 2 4" xfId="13248"/>
    <cellStyle name="Normal 4 2 4 3 2 4 2" xfId="35188"/>
    <cellStyle name="Normal 4 2 4 3 2 5" xfId="19031"/>
    <cellStyle name="Normal 4 2 4 3 2 5 2" xfId="40970"/>
    <cellStyle name="Normal 4 2 4 3 2 6" xfId="24813"/>
    <cellStyle name="Normal 4 2 4 3 3" xfId="5763"/>
    <cellStyle name="Normal 4 2 4 3 3 2" xfId="14437"/>
    <cellStyle name="Normal 4 2 4 3 3 2 2" xfId="36377"/>
    <cellStyle name="Normal 4 2 4 3 3 3" xfId="20220"/>
    <cellStyle name="Normal 4 2 4 3 3 3 2" xfId="42159"/>
    <cellStyle name="Normal 4 2 4 3 3 4" xfId="27704"/>
    <cellStyle name="Normal 4 2 4 3 4" xfId="8655"/>
    <cellStyle name="Normal 4 2 4 3 4 2" xfId="30595"/>
    <cellStyle name="Normal 4 2 4 3 5" xfId="4574"/>
    <cellStyle name="Normal 4 2 4 3 5 2" xfId="26515"/>
    <cellStyle name="Normal 4 2 4 3 6" xfId="11546"/>
    <cellStyle name="Normal 4 2 4 3 6 2" xfId="33486"/>
    <cellStyle name="Normal 4 2 4 3 7" xfId="17329"/>
    <cellStyle name="Normal 4 2 4 3 7 2" xfId="39268"/>
    <cellStyle name="Normal 4 2 4 3 8" xfId="23111"/>
    <cellStyle name="Normal 4 2 4 4" xfId="2372"/>
    <cellStyle name="Normal 4 2 4 4 2" xfId="6967"/>
    <cellStyle name="Normal 4 2 4 4 2 2" xfId="15640"/>
    <cellStyle name="Normal 4 2 4 4 2 2 2" xfId="37580"/>
    <cellStyle name="Normal 4 2 4 4 2 3" xfId="21423"/>
    <cellStyle name="Normal 4 2 4 4 2 3 2" xfId="43362"/>
    <cellStyle name="Normal 4 2 4 4 2 4" xfId="28907"/>
    <cellStyle name="Normal 4 2 4 4 3" xfId="9858"/>
    <cellStyle name="Normal 4 2 4 4 3 2" xfId="31798"/>
    <cellStyle name="Normal 4 2 4 4 4" xfId="4075"/>
    <cellStyle name="Normal 4 2 4 4 4 2" xfId="26016"/>
    <cellStyle name="Normal 4 2 4 4 5" xfId="12749"/>
    <cellStyle name="Normal 4 2 4 4 5 2" xfId="34689"/>
    <cellStyle name="Normal 4 2 4 4 6" xfId="18532"/>
    <cellStyle name="Normal 4 2 4 4 6 2" xfId="40471"/>
    <cellStyle name="Normal 4 2 4 4 7" xfId="24314"/>
    <cellStyle name="Normal 4 2 4 5" xfId="1670"/>
    <cellStyle name="Normal 4 2 4 5 2" xfId="9156"/>
    <cellStyle name="Normal 4 2 4 5 2 2" xfId="14938"/>
    <cellStyle name="Normal 4 2 4 5 2 2 2" xfId="36878"/>
    <cellStyle name="Normal 4 2 4 5 2 3" xfId="20721"/>
    <cellStyle name="Normal 4 2 4 5 2 3 2" xfId="42660"/>
    <cellStyle name="Normal 4 2 4 5 2 4" xfId="31096"/>
    <cellStyle name="Normal 4 2 4 5 3" xfId="6265"/>
    <cellStyle name="Normal 4 2 4 5 3 2" xfId="28205"/>
    <cellStyle name="Normal 4 2 4 5 4" xfId="12047"/>
    <cellStyle name="Normal 4 2 4 5 4 2" xfId="33987"/>
    <cellStyle name="Normal 4 2 4 5 5" xfId="17830"/>
    <cellStyle name="Normal 4 2 4 5 5 2" xfId="39769"/>
    <cellStyle name="Normal 4 2 4 5 6" xfId="23612"/>
    <cellStyle name="Normal 4 2 4 6" xfId="5264"/>
    <cellStyle name="Normal 4 2 4 6 2" xfId="13938"/>
    <cellStyle name="Normal 4 2 4 6 2 2" xfId="35878"/>
    <cellStyle name="Normal 4 2 4 6 3" xfId="19721"/>
    <cellStyle name="Normal 4 2 4 6 3 2" xfId="41660"/>
    <cellStyle name="Normal 4 2 4 6 4" xfId="27205"/>
    <cellStyle name="Normal 4 2 4 7" xfId="8156"/>
    <cellStyle name="Normal 4 2 4 7 2" xfId="30096"/>
    <cellStyle name="Normal 4 2 4 8" xfId="3373"/>
    <cellStyle name="Normal 4 2 4 8 2" xfId="25314"/>
    <cellStyle name="Normal 4 2 4 9" xfId="11047"/>
    <cellStyle name="Normal 4 2 4 9 2" xfId="32987"/>
    <cellStyle name="Normal 4 2 5" xfId="638"/>
    <cellStyle name="Normal 4 2 5 10" xfId="16832"/>
    <cellStyle name="Normal 4 2 5 10 2" xfId="38771"/>
    <cellStyle name="Normal 4 2 5 11" xfId="22614"/>
    <cellStyle name="Normal 4 2 5 2" xfId="639"/>
    <cellStyle name="Normal 4 2 5 2 2" xfId="2375"/>
    <cellStyle name="Normal 4 2 5 2 2 2" xfId="9861"/>
    <cellStyle name="Normal 4 2 5 2 2 2 2" xfId="15643"/>
    <cellStyle name="Normal 4 2 5 2 2 2 2 2" xfId="37583"/>
    <cellStyle name="Normal 4 2 5 2 2 2 3" xfId="21426"/>
    <cellStyle name="Normal 4 2 5 2 2 2 3 2" xfId="43365"/>
    <cellStyle name="Normal 4 2 5 2 2 2 4" xfId="31801"/>
    <cellStyle name="Normal 4 2 5 2 2 3" xfId="6970"/>
    <cellStyle name="Normal 4 2 5 2 2 3 2" xfId="28910"/>
    <cellStyle name="Normal 4 2 5 2 2 4" xfId="12752"/>
    <cellStyle name="Normal 4 2 5 2 2 4 2" xfId="34692"/>
    <cellStyle name="Normal 4 2 5 2 2 5" xfId="18535"/>
    <cellStyle name="Normal 4 2 5 2 2 5 2" xfId="40474"/>
    <cellStyle name="Normal 4 2 5 2 2 6" xfId="24317"/>
    <cellStyle name="Normal 4 2 5 2 3" xfId="5267"/>
    <cellStyle name="Normal 4 2 5 2 3 2" xfId="13941"/>
    <cellStyle name="Normal 4 2 5 2 3 2 2" xfId="35881"/>
    <cellStyle name="Normal 4 2 5 2 3 3" xfId="19724"/>
    <cellStyle name="Normal 4 2 5 2 3 3 2" xfId="41663"/>
    <cellStyle name="Normal 4 2 5 2 3 4" xfId="27208"/>
    <cellStyle name="Normal 4 2 5 2 4" xfId="8159"/>
    <cellStyle name="Normal 4 2 5 2 4 2" xfId="30099"/>
    <cellStyle name="Normal 4 2 5 2 5" xfId="4078"/>
    <cellStyle name="Normal 4 2 5 2 5 2" xfId="26019"/>
    <cellStyle name="Normal 4 2 5 2 6" xfId="11050"/>
    <cellStyle name="Normal 4 2 5 2 6 2" xfId="32990"/>
    <cellStyle name="Normal 4 2 5 2 7" xfId="16833"/>
    <cellStyle name="Normal 4 2 5 2 7 2" xfId="38772"/>
    <cellStyle name="Normal 4 2 5 2 8" xfId="22615"/>
    <cellStyle name="Normal 4 2 5 3" xfId="1168"/>
    <cellStyle name="Normal 4 2 5 3 2" xfId="2872"/>
    <cellStyle name="Normal 4 2 5 3 2 2" xfId="10358"/>
    <cellStyle name="Normal 4 2 5 3 2 2 2" xfId="16140"/>
    <cellStyle name="Normal 4 2 5 3 2 2 2 2" xfId="38080"/>
    <cellStyle name="Normal 4 2 5 3 2 2 3" xfId="21923"/>
    <cellStyle name="Normal 4 2 5 3 2 2 3 2" xfId="43862"/>
    <cellStyle name="Normal 4 2 5 3 2 2 4" xfId="32298"/>
    <cellStyle name="Normal 4 2 5 3 2 3" xfId="7467"/>
    <cellStyle name="Normal 4 2 5 3 2 3 2" xfId="29407"/>
    <cellStyle name="Normal 4 2 5 3 2 4" xfId="13249"/>
    <cellStyle name="Normal 4 2 5 3 2 4 2" xfId="35189"/>
    <cellStyle name="Normal 4 2 5 3 2 5" xfId="19032"/>
    <cellStyle name="Normal 4 2 5 3 2 5 2" xfId="40971"/>
    <cellStyle name="Normal 4 2 5 3 2 6" xfId="24814"/>
    <cellStyle name="Normal 4 2 5 3 3" xfId="5764"/>
    <cellStyle name="Normal 4 2 5 3 3 2" xfId="14438"/>
    <cellStyle name="Normal 4 2 5 3 3 2 2" xfId="36378"/>
    <cellStyle name="Normal 4 2 5 3 3 3" xfId="20221"/>
    <cellStyle name="Normal 4 2 5 3 3 3 2" xfId="42160"/>
    <cellStyle name="Normal 4 2 5 3 3 4" xfId="27705"/>
    <cellStyle name="Normal 4 2 5 3 4" xfId="8656"/>
    <cellStyle name="Normal 4 2 5 3 4 2" xfId="30596"/>
    <cellStyle name="Normal 4 2 5 3 5" xfId="4575"/>
    <cellStyle name="Normal 4 2 5 3 5 2" xfId="26516"/>
    <cellStyle name="Normal 4 2 5 3 6" xfId="11547"/>
    <cellStyle name="Normal 4 2 5 3 6 2" xfId="33487"/>
    <cellStyle name="Normal 4 2 5 3 7" xfId="17330"/>
    <cellStyle name="Normal 4 2 5 3 7 2" xfId="39269"/>
    <cellStyle name="Normal 4 2 5 3 8" xfId="23112"/>
    <cellStyle name="Normal 4 2 5 4" xfId="2374"/>
    <cellStyle name="Normal 4 2 5 4 2" xfId="6969"/>
    <cellStyle name="Normal 4 2 5 4 2 2" xfId="15642"/>
    <cellStyle name="Normal 4 2 5 4 2 2 2" xfId="37582"/>
    <cellStyle name="Normal 4 2 5 4 2 3" xfId="21425"/>
    <cellStyle name="Normal 4 2 5 4 2 3 2" xfId="43364"/>
    <cellStyle name="Normal 4 2 5 4 2 4" xfId="28909"/>
    <cellStyle name="Normal 4 2 5 4 3" xfId="9860"/>
    <cellStyle name="Normal 4 2 5 4 3 2" xfId="31800"/>
    <cellStyle name="Normal 4 2 5 4 4" xfId="4077"/>
    <cellStyle name="Normal 4 2 5 4 4 2" xfId="26018"/>
    <cellStyle name="Normal 4 2 5 4 5" xfId="12751"/>
    <cellStyle name="Normal 4 2 5 4 5 2" xfId="34691"/>
    <cellStyle name="Normal 4 2 5 4 6" xfId="18534"/>
    <cellStyle name="Normal 4 2 5 4 6 2" xfId="40473"/>
    <cellStyle name="Normal 4 2 5 4 7" xfId="24316"/>
    <cellStyle name="Normal 4 2 5 5" xfId="1671"/>
    <cellStyle name="Normal 4 2 5 5 2" xfId="9157"/>
    <cellStyle name="Normal 4 2 5 5 2 2" xfId="14939"/>
    <cellStyle name="Normal 4 2 5 5 2 2 2" xfId="36879"/>
    <cellStyle name="Normal 4 2 5 5 2 3" xfId="20722"/>
    <cellStyle name="Normal 4 2 5 5 2 3 2" xfId="42661"/>
    <cellStyle name="Normal 4 2 5 5 2 4" xfId="31097"/>
    <cellStyle name="Normal 4 2 5 5 3" xfId="6266"/>
    <cellStyle name="Normal 4 2 5 5 3 2" xfId="28206"/>
    <cellStyle name="Normal 4 2 5 5 4" xfId="12048"/>
    <cellStyle name="Normal 4 2 5 5 4 2" xfId="33988"/>
    <cellStyle name="Normal 4 2 5 5 5" xfId="17831"/>
    <cellStyle name="Normal 4 2 5 5 5 2" xfId="39770"/>
    <cellStyle name="Normal 4 2 5 5 6" xfId="23613"/>
    <cellStyle name="Normal 4 2 5 6" xfId="5266"/>
    <cellStyle name="Normal 4 2 5 6 2" xfId="13940"/>
    <cellStyle name="Normal 4 2 5 6 2 2" xfId="35880"/>
    <cellStyle name="Normal 4 2 5 6 3" xfId="19723"/>
    <cellStyle name="Normal 4 2 5 6 3 2" xfId="41662"/>
    <cellStyle name="Normal 4 2 5 6 4" xfId="27207"/>
    <cellStyle name="Normal 4 2 5 7" xfId="8158"/>
    <cellStyle name="Normal 4 2 5 7 2" xfId="30098"/>
    <cellStyle name="Normal 4 2 5 8" xfId="3374"/>
    <cellStyle name="Normal 4 2 5 8 2" xfId="25315"/>
    <cellStyle name="Normal 4 2 5 9" xfId="11049"/>
    <cellStyle name="Normal 4 2 5 9 2" xfId="32989"/>
    <cellStyle name="Normal 4 2 6" xfId="640"/>
    <cellStyle name="Normal 4 2 6 2" xfId="2376"/>
    <cellStyle name="Normal 4 2 6 2 2" xfId="6971"/>
    <cellStyle name="Normal 4 2 6 2 2 2" xfId="15644"/>
    <cellStyle name="Normal 4 2 6 2 2 2 2" xfId="37584"/>
    <cellStyle name="Normal 4 2 6 2 2 3" xfId="21427"/>
    <cellStyle name="Normal 4 2 6 2 2 3 2" xfId="43366"/>
    <cellStyle name="Normal 4 2 6 2 2 4" xfId="28911"/>
    <cellStyle name="Normal 4 2 6 2 3" xfId="9862"/>
    <cellStyle name="Normal 4 2 6 2 3 2" xfId="31802"/>
    <cellStyle name="Normal 4 2 6 2 4" xfId="4079"/>
    <cellStyle name="Normal 4 2 6 2 4 2" xfId="26020"/>
    <cellStyle name="Normal 4 2 6 2 5" xfId="12753"/>
    <cellStyle name="Normal 4 2 6 2 5 2" xfId="34693"/>
    <cellStyle name="Normal 4 2 6 2 6" xfId="18536"/>
    <cellStyle name="Normal 4 2 6 2 6 2" xfId="40475"/>
    <cellStyle name="Normal 4 2 6 2 7" xfId="24318"/>
    <cellStyle name="Normal 4 2 6 3" xfId="1662"/>
    <cellStyle name="Normal 4 2 6 3 2" xfId="9148"/>
    <cellStyle name="Normal 4 2 6 3 2 2" xfId="14930"/>
    <cellStyle name="Normal 4 2 6 3 2 2 2" xfId="36870"/>
    <cellStyle name="Normal 4 2 6 3 2 3" xfId="20713"/>
    <cellStyle name="Normal 4 2 6 3 2 3 2" xfId="42652"/>
    <cellStyle name="Normal 4 2 6 3 2 4" xfId="31088"/>
    <cellStyle name="Normal 4 2 6 3 3" xfId="6257"/>
    <cellStyle name="Normal 4 2 6 3 3 2" xfId="28197"/>
    <cellStyle name="Normal 4 2 6 3 4" xfId="12039"/>
    <cellStyle name="Normal 4 2 6 3 4 2" xfId="33979"/>
    <cellStyle name="Normal 4 2 6 3 5" xfId="17822"/>
    <cellStyle name="Normal 4 2 6 3 5 2" xfId="39761"/>
    <cellStyle name="Normal 4 2 6 3 6" xfId="23604"/>
    <cellStyle name="Normal 4 2 6 4" xfId="5268"/>
    <cellStyle name="Normal 4 2 6 4 2" xfId="13942"/>
    <cellStyle name="Normal 4 2 6 4 2 2" xfId="35882"/>
    <cellStyle name="Normal 4 2 6 4 3" xfId="19725"/>
    <cellStyle name="Normal 4 2 6 4 3 2" xfId="41664"/>
    <cellStyle name="Normal 4 2 6 4 4" xfId="27209"/>
    <cellStyle name="Normal 4 2 6 5" xfId="8160"/>
    <cellStyle name="Normal 4 2 6 5 2" xfId="30100"/>
    <cellStyle name="Normal 4 2 6 6" xfId="3365"/>
    <cellStyle name="Normal 4 2 6 6 2" xfId="25306"/>
    <cellStyle name="Normal 4 2 6 7" xfId="11051"/>
    <cellStyle name="Normal 4 2 6 7 2" xfId="32991"/>
    <cellStyle name="Normal 4 2 6 8" xfId="16834"/>
    <cellStyle name="Normal 4 2 6 8 2" xfId="38773"/>
    <cellStyle name="Normal 4 2 6 9" xfId="22616"/>
    <cellStyle name="Normal 4 2 7" xfId="873"/>
    <cellStyle name="Normal 4 2 7 2" xfId="2579"/>
    <cellStyle name="Normal 4 2 7 2 2" xfId="10065"/>
    <cellStyle name="Normal 4 2 7 2 2 2" xfId="15847"/>
    <cellStyle name="Normal 4 2 7 2 2 2 2" xfId="37787"/>
    <cellStyle name="Normal 4 2 7 2 2 3" xfId="21630"/>
    <cellStyle name="Normal 4 2 7 2 2 3 2" xfId="43569"/>
    <cellStyle name="Normal 4 2 7 2 2 4" xfId="32005"/>
    <cellStyle name="Normal 4 2 7 2 3" xfId="7174"/>
    <cellStyle name="Normal 4 2 7 2 3 2" xfId="29114"/>
    <cellStyle name="Normal 4 2 7 2 4" xfId="12956"/>
    <cellStyle name="Normal 4 2 7 2 4 2" xfId="34896"/>
    <cellStyle name="Normal 4 2 7 2 5" xfId="18739"/>
    <cellStyle name="Normal 4 2 7 2 5 2" xfId="40678"/>
    <cellStyle name="Normal 4 2 7 2 6" xfId="24521"/>
    <cellStyle name="Normal 4 2 7 3" xfId="5471"/>
    <cellStyle name="Normal 4 2 7 3 2" xfId="14145"/>
    <cellStyle name="Normal 4 2 7 3 2 2" xfId="36085"/>
    <cellStyle name="Normal 4 2 7 3 3" xfId="19928"/>
    <cellStyle name="Normal 4 2 7 3 3 2" xfId="41867"/>
    <cellStyle name="Normal 4 2 7 3 4" xfId="27412"/>
    <cellStyle name="Normal 4 2 7 4" xfId="8363"/>
    <cellStyle name="Normal 4 2 7 4 2" xfId="30303"/>
    <cellStyle name="Normal 4 2 7 5" xfId="4282"/>
    <cellStyle name="Normal 4 2 7 5 2" xfId="26223"/>
    <cellStyle name="Normal 4 2 7 6" xfId="11254"/>
    <cellStyle name="Normal 4 2 7 6 2" xfId="33194"/>
    <cellStyle name="Normal 4 2 7 7" xfId="17037"/>
    <cellStyle name="Normal 4 2 7 7 2" xfId="38976"/>
    <cellStyle name="Normal 4 2 7 8" xfId="22819"/>
    <cellStyle name="Normal 4 2 8" xfId="2357"/>
    <cellStyle name="Normal 4 2 8 2" xfId="6952"/>
    <cellStyle name="Normal 4 2 8 2 2" xfId="15625"/>
    <cellStyle name="Normal 4 2 8 2 2 2" xfId="37565"/>
    <cellStyle name="Normal 4 2 8 2 3" xfId="21408"/>
    <cellStyle name="Normal 4 2 8 2 3 2" xfId="43347"/>
    <cellStyle name="Normal 4 2 8 2 4" xfId="28892"/>
    <cellStyle name="Normal 4 2 8 3" xfId="9843"/>
    <cellStyle name="Normal 4 2 8 3 2" xfId="31783"/>
    <cellStyle name="Normal 4 2 8 4" xfId="4060"/>
    <cellStyle name="Normal 4 2 8 4 2" xfId="26001"/>
    <cellStyle name="Normal 4 2 8 5" xfId="12734"/>
    <cellStyle name="Normal 4 2 8 5 2" xfId="34674"/>
    <cellStyle name="Normal 4 2 8 6" xfId="18517"/>
    <cellStyle name="Normal 4 2 8 6 2" xfId="40456"/>
    <cellStyle name="Normal 4 2 8 7" xfId="24299"/>
    <cellStyle name="Normal 4 2 9" xfId="1339"/>
    <cellStyle name="Normal 4 2 9 2" xfId="8825"/>
    <cellStyle name="Normal 4 2 9 2 2" xfId="14607"/>
    <cellStyle name="Normal 4 2 9 2 2 2" xfId="36547"/>
    <cellStyle name="Normal 4 2 9 2 3" xfId="20390"/>
    <cellStyle name="Normal 4 2 9 2 3 2" xfId="42329"/>
    <cellStyle name="Normal 4 2 9 2 4" xfId="30765"/>
    <cellStyle name="Normal 4 2 9 3" xfId="5934"/>
    <cellStyle name="Normal 4 2 9 3 2" xfId="27874"/>
    <cellStyle name="Normal 4 2 9 4" xfId="11716"/>
    <cellStyle name="Normal 4 2 9 4 2" xfId="33656"/>
    <cellStyle name="Normal 4 2 9 5" xfId="17499"/>
    <cellStyle name="Normal 4 2 9 5 2" xfId="39438"/>
    <cellStyle name="Normal 4 2 9 6" xfId="23281"/>
    <cellStyle name="Normal 4 3" xfId="641"/>
    <cellStyle name="Normal 4 3 10" xfId="8161"/>
    <cellStyle name="Normal 4 3 10 2" xfId="30101"/>
    <cellStyle name="Normal 4 3 11" xfId="3044"/>
    <cellStyle name="Normal 4 3 11 2" xfId="24985"/>
    <cellStyle name="Normal 4 3 12" xfId="11052"/>
    <cellStyle name="Normal 4 3 12 2" xfId="32992"/>
    <cellStyle name="Normal 4 3 13" xfId="16835"/>
    <cellStyle name="Normal 4 3 13 2" xfId="38774"/>
    <cellStyle name="Normal 4 3 14" xfId="22617"/>
    <cellStyle name="Normal 4 3 2" xfId="642"/>
    <cellStyle name="Normal 4 3 2 10" xfId="11053"/>
    <cellStyle name="Normal 4 3 2 10 2" xfId="32993"/>
    <cellStyle name="Normal 4 3 2 11" xfId="16836"/>
    <cellStyle name="Normal 4 3 2 11 2" xfId="38775"/>
    <cellStyle name="Normal 4 3 2 12" xfId="22618"/>
    <cellStyle name="Normal 4 3 2 2" xfId="643"/>
    <cellStyle name="Normal 4 3 2 2 10" xfId="16837"/>
    <cellStyle name="Normal 4 3 2 2 10 2" xfId="38776"/>
    <cellStyle name="Normal 4 3 2 2 11" xfId="22619"/>
    <cellStyle name="Normal 4 3 2 2 2" xfId="644"/>
    <cellStyle name="Normal 4 3 2 2 2 2" xfId="2380"/>
    <cellStyle name="Normal 4 3 2 2 2 2 2" xfId="9866"/>
    <cellStyle name="Normal 4 3 2 2 2 2 2 2" xfId="15648"/>
    <cellStyle name="Normal 4 3 2 2 2 2 2 2 2" xfId="37588"/>
    <cellStyle name="Normal 4 3 2 2 2 2 2 3" xfId="21431"/>
    <cellStyle name="Normal 4 3 2 2 2 2 2 3 2" xfId="43370"/>
    <cellStyle name="Normal 4 3 2 2 2 2 2 4" xfId="31806"/>
    <cellStyle name="Normal 4 3 2 2 2 2 3" xfId="6975"/>
    <cellStyle name="Normal 4 3 2 2 2 2 3 2" xfId="28915"/>
    <cellStyle name="Normal 4 3 2 2 2 2 4" xfId="12757"/>
    <cellStyle name="Normal 4 3 2 2 2 2 4 2" xfId="34697"/>
    <cellStyle name="Normal 4 3 2 2 2 2 5" xfId="18540"/>
    <cellStyle name="Normal 4 3 2 2 2 2 5 2" xfId="40479"/>
    <cellStyle name="Normal 4 3 2 2 2 2 6" xfId="24322"/>
    <cellStyle name="Normal 4 3 2 2 2 3" xfId="5272"/>
    <cellStyle name="Normal 4 3 2 2 2 3 2" xfId="13946"/>
    <cellStyle name="Normal 4 3 2 2 2 3 2 2" xfId="35886"/>
    <cellStyle name="Normal 4 3 2 2 2 3 3" xfId="19729"/>
    <cellStyle name="Normal 4 3 2 2 2 3 3 2" xfId="41668"/>
    <cellStyle name="Normal 4 3 2 2 2 3 4" xfId="27213"/>
    <cellStyle name="Normal 4 3 2 2 2 4" xfId="8164"/>
    <cellStyle name="Normal 4 3 2 2 2 4 2" xfId="30104"/>
    <cellStyle name="Normal 4 3 2 2 2 5" xfId="4083"/>
    <cellStyle name="Normal 4 3 2 2 2 5 2" xfId="26024"/>
    <cellStyle name="Normal 4 3 2 2 2 6" xfId="11055"/>
    <cellStyle name="Normal 4 3 2 2 2 6 2" xfId="32995"/>
    <cellStyle name="Normal 4 3 2 2 2 7" xfId="16838"/>
    <cellStyle name="Normal 4 3 2 2 2 7 2" xfId="38777"/>
    <cellStyle name="Normal 4 3 2 2 2 8" xfId="22620"/>
    <cellStyle name="Normal 4 3 2 2 3" xfId="1170"/>
    <cellStyle name="Normal 4 3 2 2 3 2" xfId="2874"/>
    <cellStyle name="Normal 4 3 2 2 3 2 2" xfId="10360"/>
    <cellStyle name="Normal 4 3 2 2 3 2 2 2" xfId="16142"/>
    <cellStyle name="Normal 4 3 2 2 3 2 2 2 2" xfId="38082"/>
    <cellStyle name="Normal 4 3 2 2 3 2 2 3" xfId="21925"/>
    <cellStyle name="Normal 4 3 2 2 3 2 2 3 2" xfId="43864"/>
    <cellStyle name="Normal 4 3 2 2 3 2 2 4" xfId="32300"/>
    <cellStyle name="Normal 4 3 2 2 3 2 3" xfId="7469"/>
    <cellStyle name="Normal 4 3 2 2 3 2 3 2" xfId="29409"/>
    <cellStyle name="Normal 4 3 2 2 3 2 4" xfId="13251"/>
    <cellStyle name="Normal 4 3 2 2 3 2 4 2" xfId="35191"/>
    <cellStyle name="Normal 4 3 2 2 3 2 5" xfId="19034"/>
    <cellStyle name="Normal 4 3 2 2 3 2 5 2" xfId="40973"/>
    <cellStyle name="Normal 4 3 2 2 3 2 6" xfId="24816"/>
    <cellStyle name="Normal 4 3 2 2 3 3" xfId="5766"/>
    <cellStyle name="Normal 4 3 2 2 3 3 2" xfId="14440"/>
    <cellStyle name="Normal 4 3 2 2 3 3 2 2" xfId="36380"/>
    <cellStyle name="Normal 4 3 2 2 3 3 3" xfId="20223"/>
    <cellStyle name="Normal 4 3 2 2 3 3 3 2" xfId="42162"/>
    <cellStyle name="Normal 4 3 2 2 3 3 4" xfId="27707"/>
    <cellStyle name="Normal 4 3 2 2 3 4" xfId="8658"/>
    <cellStyle name="Normal 4 3 2 2 3 4 2" xfId="30598"/>
    <cellStyle name="Normal 4 3 2 2 3 5" xfId="4577"/>
    <cellStyle name="Normal 4 3 2 2 3 5 2" xfId="26518"/>
    <cellStyle name="Normal 4 3 2 2 3 6" xfId="11549"/>
    <cellStyle name="Normal 4 3 2 2 3 6 2" xfId="33489"/>
    <cellStyle name="Normal 4 3 2 2 3 7" xfId="17332"/>
    <cellStyle name="Normal 4 3 2 2 3 7 2" xfId="39271"/>
    <cellStyle name="Normal 4 3 2 2 3 8" xfId="23114"/>
    <cellStyle name="Normal 4 3 2 2 4" xfId="2379"/>
    <cellStyle name="Normal 4 3 2 2 4 2" xfId="6974"/>
    <cellStyle name="Normal 4 3 2 2 4 2 2" xfId="15647"/>
    <cellStyle name="Normal 4 3 2 2 4 2 2 2" xfId="37587"/>
    <cellStyle name="Normal 4 3 2 2 4 2 3" xfId="21430"/>
    <cellStyle name="Normal 4 3 2 2 4 2 3 2" xfId="43369"/>
    <cellStyle name="Normal 4 3 2 2 4 2 4" xfId="28914"/>
    <cellStyle name="Normal 4 3 2 2 4 3" xfId="9865"/>
    <cellStyle name="Normal 4 3 2 2 4 3 2" xfId="31805"/>
    <cellStyle name="Normal 4 3 2 2 4 4" xfId="4082"/>
    <cellStyle name="Normal 4 3 2 2 4 4 2" xfId="26023"/>
    <cellStyle name="Normal 4 3 2 2 4 5" xfId="12756"/>
    <cellStyle name="Normal 4 3 2 2 4 5 2" xfId="34696"/>
    <cellStyle name="Normal 4 3 2 2 4 6" xfId="18539"/>
    <cellStyle name="Normal 4 3 2 2 4 6 2" xfId="40478"/>
    <cellStyle name="Normal 4 3 2 2 4 7" xfId="24321"/>
    <cellStyle name="Normal 4 3 2 2 5" xfId="1674"/>
    <cellStyle name="Normal 4 3 2 2 5 2" xfId="9160"/>
    <cellStyle name="Normal 4 3 2 2 5 2 2" xfId="14942"/>
    <cellStyle name="Normal 4 3 2 2 5 2 2 2" xfId="36882"/>
    <cellStyle name="Normal 4 3 2 2 5 2 3" xfId="20725"/>
    <cellStyle name="Normal 4 3 2 2 5 2 3 2" xfId="42664"/>
    <cellStyle name="Normal 4 3 2 2 5 2 4" xfId="31100"/>
    <cellStyle name="Normal 4 3 2 2 5 3" xfId="6269"/>
    <cellStyle name="Normal 4 3 2 2 5 3 2" xfId="28209"/>
    <cellStyle name="Normal 4 3 2 2 5 4" xfId="12051"/>
    <cellStyle name="Normal 4 3 2 2 5 4 2" xfId="33991"/>
    <cellStyle name="Normal 4 3 2 2 5 5" xfId="17834"/>
    <cellStyle name="Normal 4 3 2 2 5 5 2" xfId="39773"/>
    <cellStyle name="Normal 4 3 2 2 5 6" xfId="23616"/>
    <cellStyle name="Normal 4 3 2 2 6" xfId="5271"/>
    <cellStyle name="Normal 4 3 2 2 6 2" xfId="13945"/>
    <cellStyle name="Normal 4 3 2 2 6 2 2" xfId="35885"/>
    <cellStyle name="Normal 4 3 2 2 6 3" xfId="19728"/>
    <cellStyle name="Normal 4 3 2 2 6 3 2" xfId="41667"/>
    <cellStyle name="Normal 4 3 2 2 6 4" xfId="27212"/>
    <cellStyle name="Normal 4 3 2 2 7" xfId="8163"/>
    <cellStyle name="Normal 4 3 2 2 7 2" xfId="30103"/>
    <cellStyle name="Normal 4 3 2 2 8" xfId="3377"/>
    <cellStyle name="Normal 4 3 2 2 8 2" xfId="25318"/>
    <cellStyle name="Normal 4 3 2 2 9" xfId="11054"/>
    <cellStyle name="Normal 4 3 2 2 9 2" xfId="32994"/>
    <cellStyle name="Normal 4 3 2 3" xfId="645"/>
    <cellStyle name="Normal 4 3 2 3 2" xfId="2381"/>
    <cellStyle name="Normal 4 3 2 3 2 2" xfId="9867"/>
    <cellStyle name="Normal 4 3 2 3 2 2 2" xfId="15649"/>
    <cellStyle name="Normal 4 3 2 3 2 2 2 2" xfId="37589"/>
    <cellStyle name="Normal 4 3 2 3 2 2 3" xfId="21432"/>
    <cellStyle name="Normal 4 3 2 3 2 2 3 2" xfId="43371"/>
    <cellStyle name="Normal 4 3 2 3 2 2 4" xfId="31807"/>
    <cellStyle name="Normal 4 3 2 3 2 3" xfId="6976"/>
    <cellStyle name="Normal 4 3 2 3 2 3 2" xfId="28916"/>
    <cellStyle name="Normal 4 3 2 3 2 4" xfId="12758"/>
    <cellStyle name="Normal 4 3 2 3 2 4 2" xfId="34698"/>
    <cellStyle name="Normal 4 3 2 3 2 5" xfId="18541"/>
    <cellStyle name="Normal 4 3 2 3 2 5 2" xfId="40480"/>
    <cellStyle name="Normal 4 3 2 3 2 6" xfId="24323"/>
    <cellStyle name="Normal 4 3 2 3 3" xfId="5273"/>
    <cellStyle name="Normal 4 3 2 3 3 2" xfId="13947"/>
    <cellStyle name="Normal 4 3 2 3 3 2 2" xfId="35887"/>
    <cellStyle name="Normal 4 3 2 3 3 3" xfId="19730"/>
    <cellStyle name="Normal 4 3 2 3 3 3 2" xfId="41669"/>
    <cellStyle name="Normal 4 3 2 3 3 4" xfId="27214"/>
    <cellStyle name="Normal 4 3 2 3 4" xfId="8165"/>
    <cellStyle name="Normal 4 3 2 3 4 2" xfId="30105"/>
    <cellStyle name="Normal 4 3 2 3 5" xfId="4084"/>
    <cellStyle name="Normal 4 3 2 3 5 2" xfId="26025"/>
    <cellStyle name="Normal 4 3 2 3 6" xfId="11056"/>
    <cellStyle name="Normal 4 3 2 3 6 2" xfId="32996"/>
    <cellStyle name="Normal 4 3 2 3 7" xfId="16839"/>
    <cellStyle name="Normal 4 3 2 3 7 2" xfId="38778"/>
    <cellStyle name="Normal 4 3 2 3 8" xfId="22621"/>
    <cellStyle name="Normal 4 3 2 4" xfId="1169"/>
    <cellStyle name="Normal 4 3 2 4 2" xfId="2873"/>
    <cellStyle name="Normal 4 3 2 4 2 2" xfId="10359"/>
    <cellStyle name="Normal 4 3 2 4 2 2 2" xfId="16141"/>
    <cellStyle name="Normal 4 3 2 4 2 2 2 2" xfId="38081"/>
    <cellStyle name="Normal 4 3 2 4 2 2 3" xfId="21924"/>
    <cellStyle name="Normal 4 3 2 4 2 2 3 2" xfId="43863"/>
    <cellStyle name="Normal 4 3 2 4 2 2 4" xfId="32299"/>
    <cellStyle name="Normal 4 3 2 4 2 3" xfId="7468"/>
    <cellStyle name="Normal 4 3 2 4 2 3 2" xfId="29408"/>
    <cellStyle name="Normal 4 3 2 4 2 4" xfId="13250"/>
    <cellStyle name="Normal 4 3 2 4 2 4 2" xfId="35190"/>
    <cellStyle name="Normal 4 3 2 4 2 5" xfId="19033"/>
    <cellStyle name="Normal 4 3 2 4 2 5 2" xfId="40972"/>
    <cellStyle name="Normal 4 3 2 4 2 6" xfId="24815"/>
    <cellStyle name="Normal 4 3 2 4 3" xfId="5765"/>
    <cellStyle name="Normal 4 3 2 4 3 2" xfId="14439"/>
    <cellStyle name="Normal 4 3 2 4 3 2 2" xfId="36379"/>
    <cellStyle name="Normal 4 3 2 4 3 3" xfId="20222"/>
    <cellStyle name="Normal 4 3 2 4 3 3 2" xfId="42161"/>
    <cellStyle name="Normal 4 3 2 4 3 4" xfId="27706"/>
    <cellStyle name="Normal 4 3 2 4 4" xfId="8657"/>
    <cellStyle name="Normal 4 3 2 4 4 2" xfId="30597"/>
    <cellStyle name="Normal 4 3 2 4 5" xfId="4576"/>
    <cellStyle name="Normal 4 3 2 4 5 2" xfId="26517"/>
    <cellStyle name="Normal 4 3 2 4 6" xfId="11548"/>
    <cellStyle name="Normal 4 3 2 4 6 2" xfId="33488"/>
    <cellStyle name="Normal 4 3 2 4 7" xfId="17331"/>
    <cellStyle name="Normal 4 3 2 4 7 2" xfId="39270"/>
    <cellStyle name="Normal 4 3 2 4 8" xfId="23113"/>
    <cellStyle name="Normal 4 3 2 5" xfId="2378"/>
    <cellStyle name="Normal 4 3 2 5 2" xfId="6973"/>
    <cellStyle name="Normal 4 3 2 5 2 2" xfId="15646"/>
    <cellStyle name="Normal 4 3 2 5 2 2 2" xfId="37586"/>
    <cellStyle name="Normal 4 3 2 5 2 3" xfId="21429"/>
    <cellStyle name="Normal 4 3 2 5 2 3 2" xfId="43368"/>
    <cellStyle name="Normal 4 3 2 5 2 4" xfId="28913"/>
    <cellStyle name="Normal 4 3 2 5 3" xfId="9864"/>
    <cellStyle name="Normal 4 3 2 5 3 2" xfId="31804"/>
    <cellStyle name="Normal 4 3 2 5 4" xfId="4081"/>
    <cellStyle name="Normal 4 3 2 5 4 2" xfId="26022"/>
    <cellStyle name="Normal 4 3 2 5 5" xfId="12755"/>
    <cellStyle name="Normal 4 3 2 5 5 2" xfId="34695"/>
    <cellStyle name="Normal 4 3 2 5 6" xfId="18538"/>
    <cellStyle name="Normal 4 3 2 5 6 2" xfId="40477"/>
    <cellStyle name="Normal 4 3 2 5 7" xfId="24320"/>
    <cellStyle name="Normal 4 3 2 6" xfId="1673"/>
    <cellStyle name="Normal 4 3 2 6 2" xfId="9159"/>
    <cellStyle name="Normal 4 3 2 6 2 2" xfId="14941"/>
    <cellStyle name="Normal 4 3 2 6 2 2 2" xfId="36881"/>
    <cellStyle name="Normal 4 3 2 6 2 3" xfId="20724"/>
    <cellStyle name="Normal 4 3 2 6 2 3 2" xfId="42663"/>
    <cellStyle name="Normal 4 3 2 6 2 4" xfId="31099"/>
    <cellStyle name="Normal 4 3 2 6 3" xfId="6268"/>
    <cellStyle name="Normal 4 3 2 6 3 2" xfId="28208"/>
    <cellStyle name="Normal 4 3 2 6 4" xfId="12050"/>
    <cellStyle name="Normal 4 3 2 6 4 2" xfId="33990"/>
    <cellStyle name="Normal 4 3 2 6 5" xfId="17833"/>
    <cellStyle name="Normal 4 3 2 6 5 2" xfId="39772"/>
    <cellStyle name="Normal 4 3 2 6 6" xfId="23615"/>
    <cellStyle name="Normal 4 3 2 7" xfId="5270"/>
    <cellStyle name="Normal 4 3 2 7 2" xfId="13944"/>
    <cellStyle name="Normal 4 3 2 7 2 2" xfId="35884"/>
    <cellStyle name="Normal 4 3 2 7 3" xfId="19727"/>
    <cellStyle name="Normal 4 3 2 7 3 2" xfId="41666"/>
    <cellStyle name="Normal 4 3 2 7 4" xfId="27211"/>
    <cellStyle name="Normal 4 3 2 8" xfId="8162"/>
    <cellStyle name="Normal 4 3 2 8 2" xfId="30102"/>
    <cellStyle name="Normal 4 3 2 9" xfId="3376"/>
    <cellStyle name="Normal 4 3 2 9 2" xfId="25317"/>
    <cellStyle name="Normal 4 3 3" xfId="646"/>
    <cellStyle name="Normal 4 3 3 10" xfId="16840"/>
    <cellStyle name="Normal 4 3 3 10 2" xfId="38779"/>
    <cellStyle name="Normal 4 3 3 11" xfId="22622"/>
    <cellStyle name="Normal 4 3 3 2" xfId="647"/>
    <cellStyle name="Normal 4 3 3 2 2" xfId="2383"/>
    <cellStyle name="Normal 4 3 3 2 2 2" xfId="9869"/>
    <cellStyle name="Normal 4 3 3 2 2 2 2" xfId="15651"/>
    <cellStyle name="Normal 4 3 3 2 2 2 2 2" xfId="37591"/>
    <cellStyle name="Normal 4 3 3 2 2 2 3" xfId="21434"/>
    <cellStyle name="Normal 4 3 3 2 2 2 3 2" xfId="43373"/>
    <cellStyle name="Normal 4 3 3 2 2 2 4" xfId="31809"/>
    <cellStyle name="Normal 4 3 3 2 2 3" xfId="6978"/>
    <cellStyle name="Normal 4 3 3 2 2 3 2" xfId="28918"/>
    <cellStyle name="Normal 4 3 3 2 2 4" xfId="12760"/>
    <cellStyle name="Normal 4 3 3 2 2 4 2" xfId="34700"/>
    <cellStyle name="Normal 4 3 3 2 2 5" xfId="18543"/>
    <cellStyle name="Normal 4 3 3 2 2 5 2" xfId="40482"/>
    <cellStyle name="Normal 4 3 3 2 2 6" xfId="24325"/>
    <cellStyle name="Normal 4 3 3 2 3" xfId="5275"/>
    <cellStyle name="Normal 4 3 3 2 3 2" xfId="13949"/>
    <cellStyle name="Normal 4 3 3 2 3 2 2" xfId="35889"/>
    <cellStyle name="Normal 4 3 3 2 3 3" xfId="19732"/>
    <cellStyle name="Normal 4 3 3 2 3 3 2" xfId="41671"/>
    <cellStyle name="Normal 4 3 3 2 3 4" xfId="27216"/>
    <cellStyle name="Normal 4 3 3 2 4" xfId="8167"/>
    <cellStyle name="Normal 4 3 3 2 4 2" xfId="30107"/>
    <cellStyle name="Normal 4 3 3 2 5" xfId="4086"/>
    <cellStyle name="Normal 4 3 3 2 5 2" xfId="26027"/>
    <cellStyle name="Normal 4 3 3 2 6" xfId="11058"/>
    <cellStyle name="Normal 4 3 3 2 6 2" xfId="32998"/>
    <cellStyle name="Normal 4 3 3 2 7" xfId="16841"/>
    <cellStyle name="Normal 4 3 3 2 7 2" xfId="38780"/>
    <cellStyle name="Normal 4 3 3 2 8" xfId="22623"/>
    <cellStyle name="Normal 4 3 3 3" xfId="1171"/>
    <cellStyle name="Normal 4 3 3 3 2" xfId="2875"/>
    <cellStyle name="Normal 4 3 3 3 2 2" xfId="10361"/>
    <cellStyle name="Normal 4 3 3 3 2 2 2" xfId="16143"/>
    <cellStyle name="Normal 4 3 3 3 2 2 2 2" xfId="38083"/>
    <cellStyle name="Normal 4 3 3 3 2 2 3" xfId="21926"/>
    <cellStyle name="Normal 4 3 3 3 2 2 3 2" xfId="43865"/>
    <cellStyle name="Normal 4 3 3 3 2 2 4" xfId="32301"/>
    <cellStyle name="Normal 4 3 3 3 2 3" xfId="7470"/>
    <cellStyle name="Normal 4 3 3 3 2 3 2" xfId="29410"/>
    <cellStyle name="Normal 4 3 3 3 2 4" xfId="13252"/>
    <cellStyle name="Normal 4 3 3 3 2 4 2" xfId="35192"/>
    <cellStyle name="Normal 4 3 3 3 2 5" xfId="19035"/>
    <cellStyle name="Normal 4 3 3 3 2 5 2" xfId="40974"/>
    <cellStyle name="Normal 4 3 3 3 2 6" xfId="24817"/>
    <cellStyle name="Normal 4 3 3 3 3" xfId="5767"/>
    <cellStyle name="Normal 4 3 3 3 3 2" xfId="14441"/>
    <cellStyle name="Normal 4 3 3 3 3 2 2" xfId="36381"/>
    <cellStyle name="Normal 4 3 3 3 3 3" xfId="20224"/>
    <cellStyle name="Normal 4 3 3 3 3 3 2" xfId="42163"/>
    <cellStyle name="Normal 4 3 3 3 3 4" xfId="27708"/>
    <cellStyle name="Normal 4 3 3 3 4" xfId="8659"/>
    <cellStyle name="Normal 4 3 3 3 4 2" xfId="30599"/>
    <cellStyle name="Normal 4 3 3 3 5" xfId="4578"/>
    <cellStyle name="Normal 4 3 3 3 5 2" xfId="26519"/>
    <cellStyle name="Normal 4 3 3 3 6" xfId="11550"/>
    <cellStyle name="Normal 4 3 3 3 6 2" xfId="33490"/>
    <cellStyle name="Normal 4 3 3 3 7" xfId="17333"/>
    <cellStyle name="Normal 4 3 3 3 7 2" xfId="39272"/>
    <cellStyle name="Normal 4 3 3 3 8" xfId="23115"/>
    <cellStyle name="Normal 4 3 3 4" xfId="2382"/>
    <cellStyle name="Normal 4 3 3 4 2" xfId="6977"/>
    <cellStyle name="Normal 4 3 3 4 2 2" xfId="15650"/>
    <cellStyle name="Normal 4 3 3 4 2 2 2" xfId="37590"/>
    <cellStyle name="Normal 4 3 3 4 2 3" xfId="21433"/>
    <cellStyle name="Normal 4 3 3 4 2 3 2" xfId="43372"/>
    <cellStyle name="Normal 4 3 3 4 2 4" xfId="28917"/>
    <cellStyle name="Normal 4 3 3 4 3" xfId="9868"/>
    <cellStyle name="Normal 4 3 3 4 3 2" xfId="31808"/>
    <cellStyle name="Normal 4 3 3 4 4" xfId="4085"/>
    <cellStyle name="Normal 4 3 3 4 4 2" xfId="26026"/>
    <cellStyle name="Normal 4 3 3 4 5" xfId="12759"/>
    <cellStyle name="Normal 4 3 3 4 5 2" xfId="34699"/>
    <cellStyle name="Normal 4 3 3 4 6" xfId="18542"/>
    <cellStyle name="Normal 4 3 3 4 6 2" xfId="40481"/>
    <cellStyle name="Normal 4 3 3 4 7" xfId="24324"/>
    <cellStyle name="Normal 4 3 3 5" xfId="1675"/>
    <cellStyle name="Normal 4 3 3 5 2" xfId="9161"/>
    <cellStyle name="Normal 4 3 3 5 2 2" xfId="14943"/>
    <cellStyle name="Normal 4 3 3 5 2 2 2" xfId="36883"/>
    <cellStyle name="Normal 4 3 3 5 2 3" xfId="20726"/>
    <cellStyle name="Normal 4 3 3 5 2 3 2" xfId="42665"/>
    <cellStyle name="Normal 4 3 3 5 2 4" xfId="31101"/>
    <cellStyle name="Normal 4 3 3 5 3" xfId="6270"/>
    <cellStyle name="Normal 4 3 3 5 3 2" xfId="28210"/>
    <cellStyle name="Normal 4 3 3 5 4" xfId="12052"/>
    <cellStyle name="Normal 4 3 3 5 4 2" xfId="33992"/>
    <cellStyle name="Normal 4 3 3 5 5" xfId="17835"/>
    <cellStyle name="Normal 4 3 3 5 5 2" xfId="39774"/>
    <cellStyle name="Normal 4 3 3 5 6" xfId="23617"/>
    <cellStyle name="Normal 4 3 3 6" xfId="5274"/>
    <cellStyle name="Normal 4 3 3 6 2" xfId="13948"/>
    <cellStyle name="Normal 4 3 3 6 2 2" xfId="35888"/>
    <cellStyle name="Normal 4 3 3 6 3" xfId="19731"/>
    <cellStyle name="Normal 4 3 3 6 3 2" xfId="41670"/>
    <cellStyle name="Normal 4 3 3 6 4" xfId="27215"/>
    <cellStyle name="Normal 4 3 3 7" xfId="8166"/>
    <cellStyle name="Normal 4 3 3 7 2" xfId="30106"/>
    <cellStyle name="Normal 4 3 3 8" xfId="3378"/>
    <cellStyle name="Normal 4 3 3 8 2" xfId="25319"/>
    <cellStyle name="Normal 4 3 3 9" xfId="11057"/>
    <cellStyle name="Normal 4 3 3 9 2" xfId="32997"/>
    <cellStyle name="Normal 4 3 4" xfId="648"/>
    <cellStyle name="Normal 4 3 4 10" xfId="16842"/>
    <cellStyle name="Normal 4 3 4 10 2" xfId="38781"/>
    <cellStyle name="Normal 4 3 4 11" xfId="22624"/>
    <cellStyle name="Normal 4 3 4 2" xfId="649"/>
    <cellStyle name="Normal 4 3 4 2 2" xfId="2385"/>
    <cellStyle name="Normal 4 3 4 2 2 2" xfId="9871"/>
    <cellStyle name="Normal 4 3 4 2 2 2 2" xfId="15653"/>
    <cellStyle name="Normal 4 3 4 2 2 2 2 2" xfId="37593"/>
    <cellStyle name="Normal 4 3 4 2 2 2 3" xfId="21436"/>
    <cellStyle name="Normal 4 3 4 2 2 2 3 2" xfId="43375"/>
    <cellStyle name="Normal 4 3 4 2 2 2 4" xfId="31811"/>
    <cellStyle name="Normal 4 3 4 2 2 3" xfId="6980"/>
    <cellStyle name="Normal 4 3 4 2 2 3 2" xfId="28920"/>
    <cellStyle name="Normal 4 3 4 2 2 4" xfId="12762"/>
    <cellStyle name="Normal 4 3 4 2 2 4 2" xfId="34702"/>
    <cellStyle name="Normal 4 3 4 2 2 5" xfId="18545"/>
    <cellStyle name="Normal 4 3 4 2 2 5 2" xfId="40484"/>
    <cellStyle name="Normal 4 3 4 2 2 6" xfId="24327"/>
    <cellStyle name="Normal 4 3 4 2 3" xfId="5277"/>
    <cellStyle name="Normal 4 3 4 2 3 2" xfId="13951"/>
    <cellStyle name="Normal 4 3 4 2 3 2 2" xfId="35891"/>
    <cellStyle name="Normal 4 3 4 2 3 3" xfId="19734"/>
    <cellStyle name="Normal 4 3 4 2 3 3 2" xfId="41673"/>
    <cellStyle name="Normal 4 3 4 2 3 4" xfId="27218"/>
    <cellStyle name="Normal 4 3 4 2 4" xfId="8169"/>
    <cellStyle name="Normal 4 3 4 2 4 2" xfId="30109"/>
    <cellStyle name="Normal 4 3 4 2 5" xfId="4088"/>
    <cellStyle name="Normal 4 3 4 2 5 2" xfId="26029"/>
    <cellStyle name="Normal 4 3 4 2 6" xfId="11060"/>
    <cellStyle name="Normal 4 3 4 2 6 2" xfId="33000"/>
    <cellStyle name="Normal 4 3 4 2 7" xfId="16843"/>
    <cellStyle name="Normal 4 3 4 2 7 2" xfId="38782"/>
    <cellStyle name="Normal 4 3 4 2 8" xfId="22625"/>
    <cellStyle name="Normal 4 3 4 3" xfId="1172"/>
    <cellStyle name="Normal 4 3 4 3 2" xfId="2876"/>
    <cellStyle name="Normal 4 3 4 3 2 2" xfId="10362"/>
    <cellStyle name="Normal 4 3 4 3 2 2 2" xfId="16144"/>
    <cellStyle name="Normal 4 3 4 3 2 2 2 2" xfId="38084"/>
    <cellStyle name="Normal 4 3 4 3 2 2 3" xfId="21927"/>
    <cellStyle name="Normal 4 3 4 3 2 2 3 2" xfId="43866"/>
    <cellStyle name="Normal 4 3 4 3 2 2 4" xfId="32302"/>
    <cellStyle name="Normal 4 3 4 3 2 3" xfId="7471"/>
    <cellStyle name="Normal 4 3 4 3 2 3 2" xfId="29411"/>
    <cellStyle name="Normal 4 3 4 3 2 4" xfId="13253"/>
    <cellStyle name="Normal 4 3 4 3 2 4 2" xfId="35193"/>
    <cellStyle name="Normal 4 3 4 3 2 5" xfId="19036"/>
    <cellStyle name="Normal 4 3 4 3 2 5 2" xfId="40975"/>
    <cellStyle name="Normal 4 3 4 3 2 6" xfId="24818"/>
    <cellStyle name="Normal 4 3 4 3 3" xfId="5768"/>
    <cellStyle name="Normal 4 3 4 3 3 2" xfId="14442"/>
    <cellStyle name="Normal 4 3 4 3 3 2 2" xfId="36382"/>
    <cellStyle name="Normal 4 3 4 3 3 3" xfId="20225"/>
    <cellStyle name="Normal 4 3 4 3 3 3 2" xfId="42164"/>
    <cellStyle name="Normal 4 3 4 3 3 4" xfId="27709"/>
    <cellStyle name="Normal 4 3 4 3 4" xfId="8660"/>
    <cellStyle name="Normal 4 3 4 3 4 2" xfId="30600"/>
    <cellStyle name="Normal 4 3 4 3 5" xfId="4579"/>
    <cellStyle name="Normal 4 3 4 3 5 2" xfId="26520"/>
    <cellStyle name="Normal 4 3 4 3 6" xfId="11551"/>
    <cellStyle name="Normal 4 3 4 3 6 2" xfId="33491"/>
    <cellStyle name="Normal 4 3 4 3 7" xfId="17334"/>
    <cellStyle name="Normal 4 3 4 3 7 2" xfId="39273"/>
    <cellStyle name="Normal 4 3 4 3 8" xfId="23116"/>
    <cellStyle name="Normal 4 3 4 4" xfId="2384"/>
    <cellStyle name="Normal 4 3 4 4 2" xfId="6979"/>
    <cellStyle name="Normal 4 3 4 4 2 2" xfId="15652"/>
    <cellStyle name="Normal 4 3 4 4 2 2 2" xfId="37592"/>
    <cellStyle name="Normal 4 3 4 4 2 3" xfId="21435"/>
    <cellStyle name="Normal 4 3 4 4 2 3 2" xfId="43374"/>
    <cellStyle name="Normal 4 3 4 4 2 4" xfId="28919"/>
    <cellStyle name="Normal 4 3 4 4 3" xfId="9870"/>
    <cellStyle name="Normal 4 3 4 4 3 2" xfId="31810"/>
    <cellStyle name="Normal 4 3 4 4 4" xfId="4087"/>
    <cellStyle name="Normal 4 3 4 4 4 2" xfId="26028"/>
    <cellStyle name="Normal 4 3 4 4 5" xfId="12761"/>
    <cellStyle name="Normal 4 3 4 4 5 2" xfId="34701"/>
    <cellStyle name="Normal 4 3 4 4 6" xfId="18544"/>
    <cellStyle name="Normal 4 3 4 4 6 2" xfId="40483"/>
    <cellStyle name="Normal 4 3 4 4 7" xfId="24326"/>
    <cellStyle name="Normal 4 3 4 5" xfId="1676"/>
    <cellStyle name="Normal 4 3 4 5 2" xfId="9162"/>
    <cellStyle name="Normal 4 3 4 5 2 2" xfId="14944"/>
    <cellStyle name="Normal 4 3 4 5 2 2 2" xfId="36884"/>
    <cellStyle name="Normal 4 3 4 5 2 3" xfId="20727"/>
    <cellStyle name="Normal 4 3 4 5 2 3 2" xfId="42666"/>
    <cellStyle name="Normal 4 3 4 5 2 4" xfId="31102"/>
    <cellStyle name="Normal 4 3 4 5 3" xfId="6271"/>
    <cellStyle name="Normal 4 3 4 5 3 2" xfId="28211"/>
    <cellStyle name="Normal 4 3 4 5 4" xfId="12053"/>
    <cellStyle name="Normal 4 3 4 5 4 2" xfId="33993"/>
    <cellStyle name="Normal 4 3 4 5 5" xfId="17836"/>
    <cellStyle name="Normal 4 3 4 5 5 2" xfId="39775"/>
    <cellStyle name="Normal 4 3 4 5 6" xfId="23618"/>
    <cellStyle name="Normal 4 3 4 6" xfId="5276"/>
    <cellStyle name="Normal 4 3 4 6 2" xfId="13950"/>
    <cellStyle name="Normal 4 3 4 6 2 2" xfId="35890"/>
    <cellStyle name="Normal 4 3 4 6 3" xfId="19733"/>
    <cellStyle name="Normal 4 3 4 6 3 2" xfId="41672"/>
    <cellStyle name="Normal 4 3 4 6 4" xfId="27217"/>
    <cellStyle name="Normal 4 3 4 7" xfId="8168"/>
    <cellStyle name="Normal 4 3 4 7 2" xfId="30108"/>
    <cellStyle name="Normal 4 3 4 8" xfId="3379"/>
    <cellStyle name="Normal 4 3 4 8 2" xfId="25320"/>
    <cellStyle name="Normal 4 3 4 9" xfId="11059"/>
    <cellStyle name="Normal 4 3 4 9 2" xfId="32999"/>
    <cellStyle name="Normal 4 3 5" xfId="650"/>
    <cellStyle name="Normal 4 3 5 2" xfId="2386"/>
    <cellStyle name="Normal 4 3 5 2 2" xfId="6981"/>
    <cellStyle name="Normal 4 3 5 2 2 2" xfId="15654"/>
    <cellStyle name="Normal 4 3 5 2 2 2 2" xfId="37594"/>
    <cellStyle name="Normal 4 3 5 2 2 3" xfId="21437"/>
    <cellStyle name="Normal 4 3 5 2 2 3 2" xfId="43376"/>
    <cellStyle name="Normal 4 3 5 2 2 4" xfId="28921"/>
    <cellStyle name="Normal 4 3 5 2 3" xfId="9872"/>
    <cellStyle name="Normal 4 3 5 2 3 2" xfId="31812"/>
    <cellStyle name="Normal 4 3 5 2 4" xfId="4089"/>
    <cellStyle name="Normal 4 3 5 2 4 2" xfId="26030"/>
    <cellStyle name="Normal 4 3 5 2 5" xfId="12763"/>
    <cellStyle name="Normal 4 3 5 2 5 2" xfId="34703"/>
    <cellStyle name="Normal 4 3 5 2 6" xfId="18546"/>
    <cellStyle name="Normal 4 3 5 2 6 2" xfId="40485"/>
    <cellStyle name="Normal 4 3 5 2 7" xfId="24328"/>
    <cellStyle name="Normal 4 3 5 3" xfId="1672"/>
    <cellStyle name="Normal 4 3 5 3 2" xfId="9158"/>
    <cellStyle name="Normal 4 3 5 3 2 2" xfId="14940"/>
    <cellStyle name="Normal 4 3 5 3 2 2 2" xfId="36880"/>
    <cellStyle name="Normal 4 3 5 3 2 3" xfId="20723"/>
    <cellStyle name="Normal 4 3 5 3 2 3 2" xfId="42662"/>
    <cellStyle name="Normal 4 3 5 3 2 4" xfId="31098"/>
    <cellStyle name="Normal 4 3 5 3 3" xfId="6267"/>
    <cellStyle name="Normal 4 3 5 3 3 2" xfId="28207"/>
    <cellStyle name="Normal 4 3 5 3 4" xfId="12049"/>
    <cellStyle name="Normal 4 3 5 3 4 2" xfId="33989"/>
    <cellStyle name="Normal 4 3 5 3 5" xfId="17832"/>
    <cellStyle name="Normal 4 3 5 3 5 2" xfId="39771"/>
    <cellStyle name="Normal 4 3 5 3 6" xfId="23614"/>
    <cellStyle name="Normal 4 3 5 4" xfId="5278"/>
    <cellStyle name="Normal 4 3 5 4 2" xfId="13952"/>
    <cellStyle name="Normal 4 3 5 4 2 2" xfId="35892"/>
    <cellStyle name="Normal 4 3 5 4 3" xfId="19735"/>
    <cellStyle name="Normal 4 3 5 4 3 2" xfId="41674"/>
    <cellStyle name="Normal 4 3 5 4 4" xfId="27219"/>
    <cellStyle name="Normal 4 3 5 5" xfId="8170"/>
    <cellStyle name="Normal 4 3 5 5 2" xfId="30110"/>
    <cellStyle name="Normal 4 3 5 6" xfId="3375"/>
    <cellStyle name="Normal 4 3 5 6 2" xfId="25316"/>
    <cellStyle name="Normal 4 3 5 7" xfId="11061"/>
    <cellStyle name="Normal 4 3 5 7 2" xfId="33001"/>
    <cellStyle name="Normal 4 3 5 8" xfId="16844"/>
    <cellStyle name="Normal 4 3 5 8 2" xfId="38783"/>
    <cellStyle name="Normal 4 3 5 9" xfId="22626"/>
    <cellStyle name="Normal 4 3 6" xfId="892"/>
    <cellStyle name="Normal 4 3 6 2" xfId="2598"/>
    <cellStyle name="Normal 4 3 6 2 2" xfId="10084"/>
    <cellStyle name="Normal 4 3 6 2 2 2" xfId="15866"/>
    <cellStyle name="Normal 4 3 6 2 2 2 2" xfId="37806"/>
    <cellStyle name="Normal 4 3 6 2 2 3" xfId="21649"/>
    <cellStyle name="Normal 4 3 6 2 2 3 2" xfId="43588"/>
    <cellStyle name="Normal 4 3 6 2 2 4" xfId="32024"/>
    <cellStyle name="Normal 4 3 6 2 3" xfId="7193"/>
    <cellStyle name="Normal 4 3 6 2 3 2" xfId="29133"/>
    <cellStyle name="Normal 4 3 6 2 4" xfId="12975"/>
    <cellStyle name="Normal 4 3 6 2 4 2" xfId="34915"/>
    <cellStyle name="Normal 4 3 6 2 5" xfId="18758"/>
    <cellStyle name="Normal 4 3 6 2 5 2" xfId="40697"/>
    <cellStyle name="Normal 4 3 6 2 6" xfId="24540"/>
    <cellStyle name="Normal 4 3 6 3" xfId="5490"/>
    <cellStyle name="Normal 4 3 6 3 2" xfId="14164"/>
    <cellStyle name="Normal 4 3 6 3 2 2" xfId="36104"/>
    <cellStyle name="Normal 4 3 6 3 3" xfId="19947"/>
    <cellStyle name="Normal 4 3 6 3 3 2" xfId="41886"/>
    <cellStyle name="Normal 4 3 6 3 4" xfId="27431"/>
    <cellStyle name="Normal 4 3 6 4" xfId="8382"/>
    <cellStyle name="Normal 4 3 6 4 2" xfId="30322"/>
    <cellStyle name="Normal 4 3 6 5" xfId="4301"/>
    <cellStyle name="Normal 4 3 6 5 2" xfId="26242"/>
    <cellStyle name="Normal 4 3 6 6" xfId="11273"/>
    <cellStyle name="Normal 4 3 6 6 2" xfId="33213"/>
    <cellStyle name="Normal 4 3 6 7" xfId="17056"/>
    <cellStyle name="Normal 4 3 6 7 2" xfId="38995"/>
    <cellStyle name="Normal 4 3 6 8" xfId="22838"/>
    <cellStyle name="Normal 4 3 7" xfId="2377"/>
    <cellStyle name="Normal 4 3 7 2" xfId="6972"/>
    <cellStyle name="Normal 4 3 7 2 2" xfId="15645"/>
    <cellStyle name="Normal 4 3 7 2 2 2" xfId="37585"/>
    <cellStyle name="Normal 4 3 7 2 3" xfId="21428"/>
    <cellStyle name="Normal 4 3 7 2 3 2" xfId="43367"/>
    <cellStyle name="Normal 4 3 7 2 4" xfId="28912"/>
    <cellStyle name="Normal 4 3 7 3" xfId="9863"/>
    <cellStyle name="Normal 4 3 7 3 2" xfId="31803"/>
    <cellStyle name="Normal 4 3 7 4" xfId="4080"/>
    <cellStyle name="Normal 4 3 7 4 2" xfId="26021"/>
    <cellStyle name="Normal 4 3 7 5" xfId="12754"/>
    <cellStyle name="Normal 4 3 7 5 2" xfId="34694"/>
    <cellStyle name="Normal 4 3 7 6" xfId="18537"/>
    <cellStyle name="Normal 4 3 7 6 2" xfId="40476"/>
    <cellStyle name="Normal 4 3 7 7" xfId="24319"/>
    <cellStyle name="Normal 4 3 8" xfId="1341"/>
    <cellStyle name="Normal 4 3 8 2" xfId="8827"/>
    <cellStyle name="Normal 4 3 8 2 2" xfId="14609"/>
    <cellStyle name="Normal 4 3 8 2 2 2" xfId="36549"/>
    <cellStyle name="Normal 4 3 8 2 3" xfId="20392"/>
    <cellStyle name="Normal 4 3 8 2 3 2" xfId="42331"/>
    <cellStyle name="Normal 4 3 8 2 4" xfId="30767"/>
    <cellStyle name="Normal 4 3 8 3" xfId="5936"/>
    <cellStyle name="Normal 4 3 8 3 2" xfId="27876"/>
    <cellStyle name="Normal 4 3 8 4" xfId="11718"/>
    <cellStyle name="Normal 4 3 8 4 2" xfId="33658"/>
    <cellStyle name="Normal 4 3 8 5" xfId="17501"/>
    <cellStyle name="Normal 4 3 8 5 2" xfId="39440"/>
    <cellStyle name="Normal 4 3 8 6" xfId="23283"/>
    <cellStyle name="Normal 4 3 9" xfId="5269"/>
    <cellStyle name="Normal 4 3 9 2" xfId="13943"/>
    <cellStyle name="Normal 4 3 9 2 2" xfId="35883"/>
    <cellStyle name="Normal 4 3 9 3" xfId="19726"/>
    <cellStyle name="Normal 4 3 9 3 2" xfId="41665"/>
    <cellStyle name="Normal 4 3 9 4" xfId="27210"/>
    <cellStyle name="Normal 4 4" xfId="651"/>
    <cellStyle name="Normal 4 4 10" xfId="11062"/>
    <cellStyle name="Normal 4 4 10 2" xfId="33002"/>
    <cellStyle name="Normal 4 4 11" xfId="16845"/>
    <cellStyle name="Normal 4 4 11 2" xfId="38784"/>
    <cellStyle name="Normal 4 4 12" xfId="22627"/>
    <cellStyle name="Normal 4 4 2" xfId="652"/>
    <cellStyle name="Normal 4 4 2 10" xfId="16846"/>
    <cellStyle name="Normal 4 4 2 10 2" xfId="38785"/>
    <cellStyle name="Normal 4 4 2 11" xfId="22628"/>
    <cellStyle name="Normal 4 4 2 2" xfId="653"/>
    <cellStyle name="Normal 4 4 2 2 2" xfId="2389"/>
    <cellStyle name="Normal 4 4 2 2 2 2" xfId="9875"/>
    <cellStyle name="Normal 4 4 2 2 2 2 2" xfId="15657"/>
    <cellStyle name="Normal 4 4 2 2 2 2 2 2" xfId="37597"/>
    <cellStyle name="Normal 4 4 2 2 2 2 3" xfId="21440"/>
    <cellStyle name="Normal 4 4 2 2 2 2 3 2" xfId="43379"/>
    <cellStyle name="Normal 4 4 2 2 2 2 4" xfId="31815"/>
    <cellStyle name="Normal 4 4 2 2 2 3" xfId="6984"/>
    <cellStyle name="Normal 4 4 2 2 2 3 2" xfId="28924"/>
    <cellStyle name="Normal 4 4 2 2 2 4" xfId="12766"/>
    <cellStyle name="Normal 4 4 2 2 2 4 2" xfId="34706"/>
    <cellStyle name="Normal 4 4 2 2 2 5" xfId="18549"/>
    <cellStyle name="Normal 4 4 2 2 2 5 2" xfId="40488"/>
    <cellStyle name="Normal 4 4 2 2 2 6" xfId="24331"/>
    <cellStyle name="Normal 4 4 2 2 3" xfId="5281"/>
    <cellStyle name="Normal 4 4 2 2 3 2" xfId="13955"/>
    <cellStyle name="Normal 4 4 2 2 3 2 2" xfId="35895"/>
    <cellStyle name="Normal 4 4 2 2 3 3" xfId="19738"/>
    <cellStyle name="Normal 4 4 2 2 3 3 2" xfId="41677"/>
    <cellStyle name="Normal 4 4 2 2 3 4" xfId="27222"/>
    <cellStyle name="Normal 4 4 2 2 4" xfId="8173"/>
    <cellStyle name="Normal 4 4 2 2 4 2" xfId="30113"/>
    <cellStyle name="Normal 4 4 2 2 5" xfId="4092"/>
    <cellStyle name="Normal 4 4 2 2 5 2" xfId="26033"/>
    <cellStyle name="Normal 4 4 2 2 6" xfId="11064"/>
    <cellStyle name="Normal 4 4 2 2 6 2" xfId="33004"/>
    <cellStyle name="Normal 4 4 2 2 7" xfId="16847"/>
    <cellStyle name="Normal 4 4 2 2 7 2" xfId="38786"/>
    <cellStyle name="Normal 4 4 2 2 8" xfId="22629"/>
    <cellStyle name="Normal 4 4 2 3" xfId="1174"/>
    <cellStyle name="Normal 4 4 2 3 2" xfId="2878"/>
    <cellStyle name="Normal 4 4 2 3 2 2" xfId="10364"/>
    <cellStyle name="Normal 4 4 2 3 2 2 2" xfId="16146"/>
    <cellStyle name="Normal 4 4 2 3 2 2 2 2" xfId="38086"/>
    <cellStyle name="Normal 4 4 2 3 2 2 3" xfId="21929"/>
    <cellStyle name="Normal 4 4 2 3 2 2 3 2" xfId="43868"/>
    <cellStyle name="Normal 4 4 2 3 2 2 4" xfId="32304"/>
    <cellStyle name="Normal 4 4 2 3 2 3" xfId="7473"/>
    <cellStyle name="Normal 4 4 2 3 2 3 2" xfId="29413"/>
    <cellStyle name="Normal 4 4 2 3 2 4" xfId="13255"/>
    <cellStyle name="Normal 4 4 2 3 2 4 2" xfId="35195"/>
    <cellStyle name="Normal 4 4 2 3 2 5" xfId="19038"/>
    <cellStyle name="Normal 4 4 2 3 2 5 2" xfId="40977"/>
    <cellStyle name="Normal 4 4 2 3 2 6" xfId="24820"/>
    <cellStyle name="Normal 4 4 2 3 3" xfId="5770"/>
    <cellStyle name="Normal 4 4 2 3 3 2" xfId="14444"/>
    <cellStyle name="Normal 4 4 2 3 3 2 2" xfId="36384"/>
    <cellStyle name="Normal 4 4 2 3 3 3" xfId="20227"/>
    <cellStyle name="Normal 4 4 2 3 3 3 2" xfId="42166"/>
    <cellStyle name="Normal 4 4 2 3 3 4" xfId="27711"/>
    <cellStyle name="Normal 4 4 2 3 4" xfId="8662"/>
    <cellStyle name="Normal 4 4 2 3 4 2" xfId="30602"/>
    <cellStyle name="Normal 4 4 2 3 5" xfId="4581"/>
    <cellStyle name="Normal 4 4 2 3 5 2" xfId="26522"/>
    <cellStyle name="Normal 4 4 2 3 6" xfId="11553"/>
    <cellStyle name="Normal 4 4 2 3 6 2" xfId="33493"/>
    <cellStyle name="Normal 4 4 2 3 7" xfId="17336"/>
    <cellStyle name="Normal 4 4 2 3 7 2" xfId="39275"/>
    <cellStyle name="Normal 4 4 2 3 8" xfId="23118"/>
    <cellStyle name="Normal 4 4 2 4" xfId="2388"/>
    <cellStyle name="Normal 4 4 2 4 2" xfId="6983"/>
    <cellStyle name="Normal 4 4 2 4 2 2" xfId="15656"/>
    <cellStyle name="Normal 4 4 2 4 2 2 2" xfId="37596"/>
    <cellStyle name="Normal 4 4 2 4 2 3" xfId="21439"/>
    <cellStyle name="Normal 4 4 2 4 2 3 2" xfId="43378"/>
    <cellStyle name="Normal 4 4 2 4 2 4" xfId="28923"/>
    <cellStyle name="Normal 4 4 2 4 3" xfId="9874"/>
    <cellStyle name="Normal 4 4 2 4 3 2" xfId="31814"/>
    <cellStyle name="Normal 4 4 2 4 4" xfId="4091"/>
    <cellStyle name="Normal 4 4 2 4 4 2" xfId="26032"/>
    <cellStyle name="Normal 4 4 2 4 5" xfId="12765"/>
    <cellStyle name="Normal 4 4 2 4 5 2" xfId="34705"/>
    <cellStyle name="Normal 4 4 2 4 6" xfId="18548"/>
    <cellStyle name="Normal 4 4 2 4 6 2" xfId="40487"/>
    <cellStyle name="Normal 4 4 2 4 7" xfId="24330"/>
    <cellStyle name="Normal 4 4 2 5" xfId="1678"/>
    <cellStyle name="Normal 4 4 2 5 2" xfId="9164"/>
    <cellStyle name="Normal 4 4 2 5 2 2" xfId="14946"/>
    <cellStyle name="Normal 4 4 2 5 2 2 2" xfId="36886"/>
    <cellStyle name="Normal 4 4 2 5 2 3" xfId="20729"/>
    <cellStyle name="Normal 4 4 2 5 2 3 2" xfId="42668"/>
    <cellStyle name="Normal 4 4 2 5 2 4" xfId="31104"/>
    <cellStyle name="Normal 4 4 2 5 3" xfId="6273"/>
    <cellStyle name="Normal 4 4 2 5 3 2" xfId="28213"/>
    <cellStyle name="Normal 4 4 2 5 4" xfId="12055"/>
    <cellStyle name="Normal 4 4 2 5 4 2" xfId="33995"/>
    <cellStyle name="Normal 4 4 2 5 5" xfId="17838"/>
    <cellStyle name="Normal 4 4 2 5 5 2" xfId="39777"/>
    <cellStyle name="Normal 4 4 2 5 6" xfId="23620"/>
    <cellStyle name="Normal 4 4 2 6" xfId="5280"/>
    <cellStyle name="Normal 4 4 2 6 2" xfId="13954"/>
    <cellStyle name="Normal 4 4 2 6 2 2" xfId="35894"/>
    <cellStyle name="Normal 4 4 2 6 3" xfId="19737"/>
    <cellStyle name="Normal 4 4 2 6 3 2" xfId="41676"/>
    <cellStyle name="Normal 4 4 2 6 4" xfId="27221"/>
    <cellStyle name="Normal 4 4 2 7" xfId="8172"/>
    <cellStyle name="Normal 4 4 2 7 2" xfId="30112"/>
    <cellStyle name="Normal 4 4 2 8" xfId="3381"/>
    <cellStyle name="Normal 4 4 2 8 2" xfId="25322"/>
    <cellStyle name="Normal 4 4 2 9" xfId="11063"/>
    <cellStyle name="Normal 4 4 2 9 2" xfId="33003"/>
    <cellStyle name="Normal 4 4 3" xfId="654"/>
    <cellStyle name="Normal 4 4 3 2" xfId="2390"/>
    <cellStyle name="Normal 4 4 3 2 2" xfId="6985"/>
    <cellStyle name="Normal 4 4 3 2 2 2" xfId="15658"/>
    <cellStyle name="Normal 4 4 3 2 2 2 2" xfId="37598"/>
    <cellStyle name="Normal 4 4 3 2 2 3" xfId="21441"/>
    <cellStyle name="Normal 4 4 3 2 2 3 2" xfId="43380"/>
    <cellStyle name="Normal 4 4 3 2 2 4" xfId="28925"/>
    <cellStyle name="Normal 4 4 3 2 3" xfId="9876"/>
    <cellStyle name="Normal 4 4 3 2 3 2" xfId="31816"/>
    <cellStyle name="Normal 4 4 3 2 4" xfId="4093"/>
    <cellStyle name="Normal 4 4 3 2 4 2" xfId="26034"/>
    <cellStyle name="Normal 4 4 3 2 5" xfId="12767"/>
    <cellStyle name="Normal 4 4 3 2 5 2" xfId="34707"/>
    <cellStyle name="Normal 4 4 3 2 6" xfId="18550"/>
    <cellStyle name="Normal 4 4 3 2 6 2" xfId="40489"/>
    <cellStyle name="Normal 4 4 3 2 7" xfId="24332"/>
    <cellStyle name="Normal 4 4 3 3" xfId="1677"/>
    <cellStyle name="Normal 4 4 3 3 2" xfId="9163"/>
    <cellStyle name="Normal 4 4 3 3 2 2" xfId="14945"/>
    <cellStyle name="Normal 4 4 3 3 2 2 2" xfId="36885"/>
    <cellStyle name="Normal 4 4 3 3 2 3" xfId="20728"/>
    <cellStyle name="Normal 4 4 3 3 2 3 2" xfId="42667"/>
    <cellStyle name="Normal 4 4 3 3 2 4" xfId="31103"/>
    <cellStyle name="Normal 4 4 3 3 3" xfId="6272"/>
    <cellStyle name="Normal 4 4 3 3 3 2" xfId="28212"/>
    <cellStyle name="Normal 4 4 3 3 4" xfId="12054"/>
    <cellStyle name="Normal 4 4 3 3 4 2" xfId="33994"/>
    <cellStyle name="Normal 4 4 3 3 5" xfId="17837"/>
    <cellStyle name="Normal 4 4 3 3 5 2" xfId="39776"/>
    <cellStyle name="Normal 4 4 3 3 6" xfId="23619"/>
    <cellStyle name="Normal 4 4 3 4" xfId="5282"/>
    <cellStyle name="Normal 4 4 3 4 2" xfId="13956"/>
    <cellStyle name="Normal 4 4 3 4 2 2" xfId="35896"/>
    <cellStyle name="Normal 4 4 3 4 3" xfId="19739"/>
    <cellStyle name="Normal 4 4 3 4 3 2" xfId="41678"/>
    <cellStyle name="Normal 4 4 3 4 4" xfId="27223"/>
    <cellStyle name="Normal 4 4 3 5" xfId="8174"/>
    <cellStyle name="Normal 4 4 3 5 2" xfId="30114"/>
    <cellStyle name="Normal 4 4 3 6" xfId="3380"/>
    <cellStyle name="Normal 4 4 3 6 2" xfId="25321"/>
    <cellStyle name="Normal 4 4 3 7" xfId="11065"/>
    <cellStyle name="Normal 4 4 3 7 2" xfId="33005"/>
    <cellStyle name="Normal 4 4 3 8" xfId="16848"/>
    <cellStyle name="Normal 4 4 3 8 2" xfId="38787"/>
    <cellStyle name="Normal 4 4 3 9" xfId="22630"/>
    <cellStyle name="Normal 4 4 4" xfId="1173"/>
    <cellStyle name="Normal 4 4 4 2" xfId="2877"/>
    <cellStyle name="Normal 4 4 4 2 2" xfId="10363"/>
    <cellStyle name="Normal 4 4 4 2 2 2" xfId="16145"/>
    <cellStyle name="Normal 4 4 4 2 2 2 2" xfId="38085"/>
    <cellStyle name="Normal 4 4 4 2 2 3" xfId="21928"/>
    <cellStyle name="Normal 4 4 4 2 2 3 2" xfId="43867"/>
    <cellStyle name="Normal 4 4 4 2 2 4" xfId="32303"/>
    <cellStyle name="Normal 4 4 4 2 3" xfId="7472"/>
    <cellStyle name="Normal 4 4 4 2 3 2" xfId="29412"/>
    <cellStyle name="Normal 4 4 4 2 4" xfId="13254"/>
    <cellStyle name="Normal 4 4 4 2 4 2" xfId="35194"/>
    <cellStyle name="Normal 4 4 4 2 5" xfId="19037"/>
    <cellStyle name="Normal 4 4 4 2 5 2" xfId="40976"/>
    <cellStyle name="Normal 4 4 4 2 6" xfId="24819"/>
    <cellStyle name="Normal 4 4 4 3" xfId="5769"/>
    <cellStyle name="Normal 4 4 4 3 2" xfId="14443"/>
    <cellStyle name="Normal 4 4 4 3 2 2" xfId="36383"/>
    <cellStyle name="Normal 4 4 4 3 3" xfId="20226"/>
    <cellStyle name="Normal 4 4 4 3 3 2" xfId="42165"/>
    <cellStyle name="Normal 4 4 4 3 4" xfId="27710"/>
    <cellStyle name="Normal 4 4 4 4" xfId="8661"/>
    <cellStyle name="Normal 4 4 4 4 2" xfId="30601"/>
    <cellStyle name="Normal 4 4 4 5" xfId="4580"/>
    <cellStyle name="Normal 4 4 4 5 2" xfId="26521"/>
    <cellStyle name="Normal 4 4 4 6" xfId="11552"/>
    <cellStyle name="Normal 4 4 4 6 2" xfId="33492"/>
    <cellStyle name="Normal 4 4 4 7" xfId="17335"/>
    <cellStyle name="Normal 4 4 4 7 2" xfId="39274"/>
    <cellStyle name="Normal 4 4 4 8" xfId="23117"/>
    <cellStyle name="Normal 4 4 5" xfId="2387"/>
    <cellStyle name="Normal 4 4 5 2" xfId="6982"/>
    <cellStyle name="Normal 4 4 5 2 2" xfId="15655"/>
    <cellStyle name="Normal 4 4 5 2 2 2" xfId="37595"/>
    <cellStyle name="Normal 4 4 5 2 3" xfId="21438"/>
    <cellStyle name="Normal 4 4 5 2 3 2" xfId="43377"/>
    <cellStyle name="Normal 4 4 5 2 4" xfId="28922"/>
    <cellStyle name="Normal 4 4 5 3" xfId="9873"/>
    <cellStyle name="Normal 4 4 5 3 2" xfId="31813"/>
    <cellStyle name="Normal 4 4 5 4" xfId="4090"/>
    <cellStyle name="Normal 4 4 5 4 2" xfId="26031"/>
    <cellStyle name="Normal 4 4 5 5" xfId="12764"/>
    <cellStyle name="Normal 4 4 5 5 2" xfId="34704"/>
    <cellStyle name="Normal 4 4 5 6" xfId="18547"/>
    <cellStyle name="Normal 4 4 5 6 2" xfId="40486"/>
    <cellStyle name="Normal 4 4 5 7" xfId="24329"/>
    <cellStyle name="Normal 4 4 6" xfId="1338"/>
    <cellStyle name="Normal 4 4 6 2" xfId="8824"/>
    <cellStyle name="Normal 4 4 6 2 2" xfId="14606"/>
    <cellStyle name="Normal 4 4 6 2 2 2" xfId="36546"/>
    <cellStyle name="Normal 4 4 6 2 3" xfId="20389"/>
    <cellStyle name="Normal 4 4 6 2 3 2" xfId="42328"/>
    <cellStyle name="Normal 4 4 6 2 4" xfId="30764"/>
    <cellStyle name="Normal 4 4 6 3" xfId="5933"/>
    <cellStyle name="Normal 4 4 6 3 2" xfId="27873"/>
    <cellStyle name="Normal 4 4 6 4" xfId="11715"/>
    <cellStyle name="Normal 4 4 6 4 2" xfId="33655"/>
    <cellStyle name="Normal 4 4 6 5" xfId="17498"/>
    <cellStyle name="Normal 4 4 6 5 2" xfId="39437"/>
    <cellStyle name="Normal 4 4 6 6" xfId="23280"/>
    <cellStyle name="Normal 4 4 7" xfId="5279"/>
    <cellStyle name="Normal 4 4 7 2" xfId="13953"/>
    <cellStyle name="Normal 4 4 7 2 2" xfId="35893"/>
    <cellStyle name="Normal 4 4 7 3" xfId="19736"/>
    <cellStyle name="Normal 4 4 7 3 2" xfId="41675"/>
    <cellStyle name="Normal 4 4 7 4" xfId="27220"/>
    <cellStyle name="Normal 4 4 8" xfId="8171"/>
    <cellStyle name="Normal 4 4 8 2" xfId="30111"/>
    <cellStyle name="Normal 4 4 9" xfId="3041"/>
    <cellStyle name="Normal 4 4 9 2" xfId="24982"/>
    <cellStyle name="Normal 4 5" xfId="655"/>
    <cellStyle name="Normal 4 5 10" xfId="16849"/>
    <cellStyle name="Normal 4 5 10 2" xfId="38788"/>
    <cellStyle name="Normal 4 5 11" xfId="22631"/>
    <cellStyle name="Normal 4 5 2" xfId="656"/>
    <cellStyle name="Normal 4 5 2 2" xfId="2392"/>
    <cellStyle name="Normal 4 5 2 2 2" xfId="9878"/>
    <cellStyle name="Normal 4 5 2 2 2 2" xfId="15660"/>
    <cellStyle name="Normal 4 5 2 2 2 2 2" xfId="37600"/>
    <cellStyle name="Normal 4 5 2 2 2 3" xfId="21443"/>
    <cellStyle name="Normal 4 5 2 2 2 3 2" xfId="43382"/>
    <cellStyle name="Normal 4 5 2 2 2 4" xfId="31818"/>
    <cellStyle name="Normal 4 5 2 2 3" xfId="6987"/>
    <cellStyle name="Normal 4 5 2 2 3 2" xfId="28927"/>
    <cellStyle name="Normal 4 5 2 2 4" xfId="12769"/>
    <cellStyle name="Normal 4 5 2 2 4 2" xfId="34709"/>
    <cellStyle name="Normal 4 5 2 2 5" xfId="18552"/>
    <cellStyle name="Normal 4 5 2 2 5 2" xfId="40491"/>
    <cellStyle name="Normal 4 5 2 2 6" xfId="24334"/>
    <cellStyle name="Normal 4 5 2 3" xfId="5284"/>
    <cellStyle name="Normal 4 5 2 3 2" xfId="13958"/>
    <cellStyle name="Normal 4 5 2 3 2 2" xfId="35898"/>
    <cellStyle name="Normal 4 5 2 3 3" xfId="19741"/>
    <cellStyle name="Normal 4 5 2 3 3 2" xfId="41680"/>
    <cellStyle name="Normal 4 5 2 3 4" xfId="27225"/>
    <cellStyle name="Normal 4 5 2 4" xfId="8176"/>
    <cellStyle name="Normal 4 5 2 4 2" xfId="30116"/>
    <cellStyle name="Normal 4 5 2 5" xfId="4095"/>
    <cellStyle name="Normal 4 5 2 5 2" xfId="26036"/>
    <cellStyle name="Normal 4 5 2 6" xfId="11067"/>
    <cellStyle name="Normal 4 5 2 6 2" xfId="33007"/>
    <cellStyle name="Normal 4 5 2 7" xfId="16850"/>
    <cellStyle name="Normal 4 5 2 7 2" xfId="38789"/>
    <cellStyle name="Normal 4 5 2 8" xfId="22632"/>
    <cellStyle name="Normal 4 5 3" xfId="1175"/>
    <cellStyle name="Normal 4 5 3 2" xfId="2879"/>
    <cellStyle name="Normal 4 5 3 2 2" xfId="10365"/>
    <cellStyle name="Normal 4 5 3 2 2 2" xfId="16147"/>
    <cellStyle name="Normal 4 5 3 2 2 2 2" xfId="38087"/>
    <cellStyle name="Normal 4 5 3 2 2 3" xfId="21930"/>
    <cellStyle name="Normal 4 5 3 2 2 3 2" xfId="43869"/>
    <cellStyle name="Normal 4 5 3 2 2 4" xfId="32305"/>
    <cellStyle name="Normal 4 5 3 2 3" xfId="7474"/>
    <cellStyle name="Normal 4 5 3 2 3 2" xfId="29414"/>
    <cellStyle name="Normal 4 5 3 2 4" xfId="13256"/>
    <cellStyle name="Normal 4 5 3 2 4 2" xfId="35196"/>
    <cellStyle name="Normal 4 5 3 2 5" xfId="19039"/>
    <cellStyle name="Normal 4 5 3 2 5 2" xfId="40978"/>
    <cellStyle name="Normal 4 5 3 2 6" xfId="24821"/>
    <cellStyle name="Normal 4 5 3 3" xfId="5771"/>
    <cellStyle name="Normal 4 5 3 3 2" xfId="14445"/>
    <cellStyle name="Normal 4 5 3 3 2 2" xfId="36385"/>
    <cellStyle name="Normal 4 5 3 3 3" xfId="20228"/>
    <cellStyle name="Normal 4 5 3 3 3 2" xfId="42167"/>
    <cellStyle name="Normal 4 5 3 3 4" xfId="27712"/>
    <cellStyle name="Normal 4 5 3 4" xfId="8663"/>
    <cellStyle name="Normal 4 5 3 4 2" xfId="30603"/>
    <cellStyle name="Normal 4 5 3 5" xfId="4582"/>
    <cellStyle name="Normal 4 5 3 5 2" xfId="26523"/>
    <cellStyle name="Normal 4 5 3 6" xfId="11554"/>
    <cellStyle name="Normal 4 5 3 6 2" xfId="33494"/>
    <cellStyle name="Normal 4 5 3 7" xfId="17337"/>
    <cellStyle name="Normal 4 5 3 7 2" xfId="39276"/>
    <cellStyle name="Normal 4 5 3 8" xfId="23119"/>
    <cellStyle name="Normal 4 5 4" xfId="2391"/>
    <cellStyle name="Normal 4 5 4 2" xfId="6986"/>
    <cellStyle name="Normal 4 5 4 2 2" xfId="15659"/>
    <cellStyle name="Normal 4 5 4 2 2 2" xfId="37599"/>
    <cellStyle name="Normal 4 5 4 2 3" xfId="21442"/>
    <cellStyle name="Normal 4 5 4 2 3 2" xfId="43381"/>
    <cellStyle name="Normal 4 5 4 2 4" xfId="28926"/>
    <cellStyle name="Normal 4 5 4 3" xfId="9877"/>
    <cellStyle name="Normal 4 5 4 3 2" xfId="31817"/>
    <cellStyle name="Normal 4 5 4 4" xfId="4094"/>
    <cellStyle name="Normal 4 5 4 4 2" xfId="26035"/>
    <cellStyle name="Normal 4 5 4 5" xfId="12768"/>
    <cellStyle name="Normal 4 5 4 5 2" xfId="34708"/>
    <cellStyle name="Normal 4 5 4 6" xfId="18551"/>
    <cellStyle name="Normal 4 5 4 6 2" xfId="40490"/>
    <cellStyle name="Normal 4 5 4 7" xfId="24333"/>
    <cellStyle name="Normal 4 5 5" xfId="1679"/>
    <cellStyle name="Normal 4 5 5 2" xfId="9165"/>
    <cellStyle name="Normal 4 5 5 2 2" xfId="14947"/>
    <cellStyle name="Normal 4 5 5 2 2 2" xfId="36887"/>
    <cellStyle name="Normal 4 5 5 2 3" xfId="20730"/>
    <cellStyle name="Normal 4 5 5 2 3 2" xfId="42669"/>
    <cellStyle name="Normal 4 5 5 2 4" xfId="31105"/>
    <cellStyle name="Normal 4 5 5 3" xfId="6274"/>
    <cellStyle name="Normal 4 5 5 3 2" xfId="28214"/>
    <cellStyle name="Normal 4 5 5 4" xfId="12056"/>
    <cellStyle name="Normal 4 5 5 4 2" xfId="33996"/>
    <cellStyle name="Normal 4 5 5 5" xfId="17839"/>
    <cellStyle name="Normal 4 5 5 5 2" xfId="39778"/>
    <cellStyle name="Normal 4 5 5 6" xfId="23621"/>
    <cellStyle name="Normal 4 5 6" xfId="5283"/>
    <cellStyle name="Normal 4 5 6 2" xfId="13957"/>
    <cellStyle name="Normal 4 5 6 2 2" xfId="35897"/>
    <cellStyle name="Normal 4 5 6 3" xfId="19740"/>
    <cellStyle name="Normal 4 5 6 3 2" xfId="41679"/>
    <cellStyle name="Normal 4 5 6 4" xfId="27224"/>
    <cellStyle name="Normal 4 5 7" xfId="8175"/>
    <cellStyle name="Normal 4 5 7 2" xfId="30115"/>
    <cellStyle name="Normal 4 5 8" xfId="3382"/>
    <cellStyle name="Normal 4 5 8 2" xfId="25323"/>
    <cellStyle name="Normal 4 5 9" xfId="11066"/>
    <cellStyle name="Normal 4 5 9 2" xfId="33006"/>
    <cellStyle name="Normal 4 6" xfId="657"/>
    <cellStyle name="Normal 4 6 10" xfId="16851"/>
    <cellStyle name="Normal 4 6 10 2" xfId="38790"/>
    <cellStyle name="Normal 4 6 11" xfId="22633"/>
    <cellStyle name="Normal 4 6 2" xfId="658"/>
    <cellStyle name="Normal 4 6 2 2" xfId="2394"/>
    <cellStyle name="Normal 4 6 2 2 2" xfId="9880"/>
    <cellStyle name="Normal 4 6 2 2 2 2" xfId="15662"/>
    <cellStyle name="Normal 4 6 2 2 2 2 2" xfId="37602"/>
    <cellStyle name="Normal 4 6 2 2 2 3" xfId="21445"/>
    <cellStyle name="Normal 4 6 2 2 2 3 2" xfId="43384"/>
    <cellStyle name="Normal 4 6 2 2 2 4" xfId="31820"/>
    <cellStyle name="Normal 4 6 2 2 3" xfId="6989"/>
    <cellStyle name="Normal 4 6 2 2 3 2" xfId="28929"/>
    <cellStyle name="Normal 4 6 2 2 4" xfId="12771"/>
    <cellStyle name="Normal 4 6 2 2 4 2" xfId="34711"/>
    <cellStyle name="Normal 4 6 2 2 5" xfId="18554"/>
    <cellStyle name="Normal 4 6 2 2 5 2" xfId="40493"/>
    <cellStyle name="Normal 4 6 2 2 6" xfId="24336"/>
    <cellStyle name="Normal 4 6 2 3" xfId="5286"/>
    <cellStyle name="Normal 4 6 2 3 2" xfId="13960"/>
    <cellStyle name="Normal 4 6 2 3 2 2" xfId="35900"/>
    <cellStyle name="Normal 4 6 2 3 3" xfId="19743"/>
    <cellStyle name="Normal 4 6 2 3 3 2" xfId="41682"/>
    <cellStyle name="Normal 4 6 2 3 4" xfId="27227"/>
    <cellStyle name="Normal 4 6 2 4" xfId="8178"/>
    <cellStyle name="Normal 4 6 2 4 2" xfId="30118"/>
    <cellStyle name="Normal 4 6 2 5" xfId="4097"/>
    <cellStyle name="Normal 4 6 2 5 2" xfId="26038"/>
    <cellStyle name="Normal 4 6 2 6" xfId="11069"/>
    <cellStyle name="Normal 4 6 2 6 2" xfId="33009"/>
    <cellStyle name="Normal 4 6 2 7" xfId="16852"/>
    <cellStyle name="Normal 4 6 2 7 2" xfId="38791"/>
    <cellStyle name="Normal 4 6 2 8" xfId="22634"/>
    <cellStyle name="Normal 4 6 3" xfId="1176"/>
    <cellStyle name="Normal 4 6 3 2" xfId="2880"/>
    <cellStyle name="Normal 4 6 3 2 2" xfId="10366"/>
    <cellStyle name="Normal 4 6 3 2 2 2" xfId="16148"/>
    <cellStyle name="Normal 4 6 3 2 2 2 2" xfId="38088"/>
    <cellStyle name="Normal 4 6 3 2 2 3" xfId="21931"/>
    <cellStyle name="Normal 4 6 3 2 2 3 2" xfId="43870"/>
    <cellStyle name="Normal 4 6 3 2 2 4" xfId="32306"/>
    <cellStyle name="Normal 4 6 3 2 3" xfId="7475"/>
    <cellStyle name="Normal 4 6 3 2 3 2" xfId="29415"/>
    <cellStyle name="Normal 4 6 3 2 4" xfId="13257"/>
    <cellStyle name="Normal 4 6 3 2 4 2" xfId="35197"/>
    <cellStyle name="Normal 4 6 3 2 5" xfId="19040"/>
    <cellStyle name="Normal 4 6 3 2 5 2" xfId="40979"/>
    <cellStyle name="Normal 4 6 3 2 6" xfId="24822"/>
    <cellStyle name="Normal 4 6 3 3" xfId="5772"/>
    <cellStyle name="Normal 4 6 3 3 2" xfId="14446"/>
    <cellStyle name="Normal 4 6 3 3 2 2" xfId="36386"/>
    <cellStyle name="Normal 4 6 3 3 3" xfId="20229"/>
    <cellStyle name="Normal 4 6 3 3 3 2" xfId="42168"/>
    <cellStyle name="Normal 4 6 3 3 4" xfId="27713"/>
    <cellStyle name="Normal 4 6 3 4" xfId="8664"/>
    <cellStyle name="Normal 4 6 3 4 2" xfId="30604"/>
    <cellStyle name="Normal 4 6 3 5" xfId="4583"/>
    <cellStyle name="Normal 4 6 3 5 2" xfId="26524"/>
    <cellStyle name="Normal 4 6 3 6" xfId="11555"/>
    <cellStyle name="Normal 4 6 3 6 2" xfId="33495"/>
    <cellStyle name="Normal 4 6 3 7" xfId="17338"/>
    <cellStyle name="Normal 4 6 3 7 2" xfId="39277"/>
    <cellStyle name="Normal 4 6 3 8" xfId="23120"/>
    <cellStyle name="Normal 4 6 4" xfId="2393"/>
    <cellStyle name="Normal 4 6 4 2" xfId="6988"/>
    <cellStyle name="Normal 4 6 4 2 2" xfId="15661"/>
    <cellStyle name="Normal 4 6 4 2 2 2" xfId="37601"/>
    <cellStyle name="Normal 4 6 4 2 3" xfId="21444"/>
    <cellStyle name="Normal 4 6 4 2 3 2" xfId="43383"/>
    <cellStyle name="Normal 4 6 4 2 4" xfId="28928"/>
    <cellStyle name="Normal 4 6 4 3" xfId="9879"/>
    <cellStyle name="Normal 4 6 4 3 2" xfId="31819"/>
    <cellStyle name="Normal 4 6 4 4" xfId="4096"/>
    <cellStyle name="Normal 4 6 4 4 2" xfId="26037"/>
    <cellStyle name="Normal 4 6 4 5" xfId="12770"/>
    <cellStyle name="Normal 4 6 4 5 2" xfId="34710"/>
    <cellStyle name="Normal 4 6 4 6" xfId="18553"/>
    <cellStyle name="Normal 4 6 4 6 2" xfId="40492"/>
    <cellStyle name="Normal 4 6 4 7" xfId="24335"/>
    <cellStyle name="Normal 4 6 5" xfId="1680"/>
    <cellStyle name="Normal 4 6 5 2" xfId="9166"/>
    <cellStyle name="Normal 4 6 5 2 2" xfId="14948"/>
    <cellStyle name="Normal 4 6 5 2 2 2" xfId="36888"/>
    <cellStyle name="Normal 4 6 5 2 3" xfId="20731"/>
    <cellStyle name="Normal 4 6 5 2 3 2" xfId="42670"/>
    <cellStyle name="Normal 4 6 5 2 4" xfId="31106"/>
    <cellStyle name="Normal 4 6 5 3" xfId="6275"/>
    <cellStyle name="Normal 4 6 5 3 2" xfId="28215"/>
    <cellStyle name="Normal 4 6 5 4" xfId="12057"/>
    <cellStyle name="Normal 4 6 5 4 2" xfId="33997"/>
    <cellStyle name="Normal 4 6 5 5" xfId="17840"/>
    <cellStyle name="Normal 4 6 5 5 2" xfId="39779"/>
    <cellStyle name="Normal 4 6 5 6" xfId="23622"/>
    <cellStyle name="Normal 4 6 6" xfId="5285"/>
    <cellStyle name="Normal 4 6 6 2" xfId="13959"/>
    <cellStyle name="Normal 4 6 6 2 2" xfId="35899"/>
    <cellStyle name="Normal 4 6 6 3" xfId="19742"/>
    <cellStyle name="Normal 4 6 6 3 2" xfId="41681"/>
    <cellStyle name="Normal 4 6 6 4" xfId="27226"/>
    <cellStyle name="Normal 4 6 7" xfId="8177"/>
    <cellStyle name="Normal 4 6 7 2" xfId="30117"/>
    <cellStyle name="Normal 4 6 8" xfId="3383"/>
    <cellStyle name="Normal 4 6 8 2" xfId="25324"/>
    <cellStyle name="Normal 4 6 9" xfId="11068"/>
    <cellStyle name="Normal 4 6 9 2" xfId="33008"/>
    <cellStyle name="Normal 4 7" xfId="659"/>
    <cellStyle name="Normal 4 7 2" xfId="2395"/>
    <cellStyle name="Normal 4 7 2 2" xfId="6990"/>
    <cellStyle name="Normal 4 7 2 2 2" xfId="15663"/>
    <cellStyle name="Normal 4 7 2 2 2 2" xfId="37603"/>
    <cellStyle name="Normal 4 7 2 2 3" xfId="21446"/>
    <cellStyle name="Normal 4 7 2 2 3 2" xfId="43385"/>
    <cellStyle name="Normal 4 7 2 2 4" xfId="28930"/>
    <cellStyle name="Normal 4 7 2 3" xfId="9881"/>
    <cellStyle name="Normal 4 7 2 3 2" xfId="31821"/>
    <cellStyle name="Normal 4 7 2 4" xfId="4098"/>
    <cellStyle name="Normal 4 7 2 4 2" xfId="26039"/>
    <cellStyle name="Normal 4 7 2 5" xfId="12772"/>
    <cellStyle name="Normal 4 7 2 5 2" xfId="34712"/>
    <cellStyle name="Normal 4 7 2 6" xfId="18555"/>
    <cellStyle name="Normal 4 7 2 6 2" xfId="40494"/>
    <cellStyle name="Normal 4 7 2 7" xfId="24337"/>
    <cellStyle name="Normal 4 7 3" xfId="1661"/>
    <cellStyle name="Normal 4 7 3 2" xfId="9147"/>
    <cellStyle name="Normal 4 7 3 2 2" xfId="14929"/>
    <cellStyle name="Normal 4 7 3 2 2 2" xfId="36869"/>
    <cellStyle name="Normal 4 7 3 2 3" xfId="20712"/>
    <cellStyle name="Normal 4 7 3 2 3 2" xfId="42651"/>
    <cellStyle name="Normal 4 7 3 2 4" xfId="31087"/>
    <cellStyle name="Normal 4 7 3 3" xfId="6256"/>
    <cellStyle name="Normal 4 7 3 3 2" xfId="28196"/>
    <cellStyle name="Normal 4 7 3 4" xfId="12038"/>
    <cellStyle name="Normal 4 7 3 4 2" xfId="33978"/>
    <cellStyle name="Normal 4 7 3 5" xfId="17821"/>
    <cellStyle name="Normal 4 7 3 5 2" xfId="39760"/>
    <cellStyle name="Normal 4 7 3 6" xfId="23603"/>
    <cellStyle name="Normal 4 7 4" xfId="5287"/>
    <cellStyle name="Normal 4 7 4 2" xfId="13961"/>
    <cellStyle name="Normal 4 7 4 2 2" xfId="35901"/>
    <cellStyle name="Normal 4 7 4 3" xfId="19744"/>
    <cellStyle name="Normal 4 7 4 3 2" xfId="41683"/>
    <cellStyle name="Normal 4 7 4 4" xfId="27228"/>
    <cellStyle name="Normal 4 7 5" xfId="8179"/>
    <cellStyle name="Normal 4 7 5 2" xfId="30119"/>
    <cellStyle name="Normal 4 7 6" xfId="3364"/>
    <cellStyle name="Normal 4 7 6 2" xfId="25305"/>
    <cellStyle name="Normal 4 7 7" xfId="11070"/>
    <cellStyle name="Normal 4 7 7 2" xfId="33010"/>
    <cellStyle name="Normal 4 7 8" xfId="16853"/>
    <cellStyle name="Normal 4 7 8 2" xfId="38792"/>
    <cellStyle name="Normal 4 7 9" xfId="22635"/>
    <cellStyle name="Normal 4 8" xfId="854"/>
    <cellStyle name="Normal 4 8 2" xfId="2560"/>
    <cellStyle name="Normal 4 8 2 2" xfId="10046"/>
    <cellStyle name="Normal 4 8 2 2 2" xfId="15828"/>
    <cellStyle name="Normal 4 8 2 2 2 2" xfId="37768"/>
    <cellStyle name="Normal 4 8 2 2 3" xfId="21611"/>
    <cellStyle name="Normal 4 8 2 2 3 2" xfId="43550"/>
    <cellStyle name="Normal 4 8 2 2 4" xfId="31986"/>
    <cellStyle name="Normal 4 8 2 3" xfId="7155"/>
    <cellStyle name="Normal 4 8 2 3 2" xfId="29095"/>
    <cellStyle name="Normal 4 8 2 4" xfId="12937"/>
    <cellStyle name="Normal 4 8 2 4 2" xfId="34877"/>
    <cellStyle name="Normal 4 8 2 5" xfId="18720"/>
    <cellStyle name="Normal 4 8 2 5 2" xfId="40659"/>
    <cellStyle name="Normal 4 8 2 6" xfId="24502"/>
    <cellStyle name="Normal 4 8 3" xfId="5452"/>
    <cellStyle name="Normal 4 8 3 2" xfId="14126"/>
    <cellStyle name="Normal 4 8 3 2 2" xfId="36066"/>
    <cellStyle name="Normal 4 8 3 3" xfId="19909"/>
    <cellStyle name="Normal 4 8 3 3 2" xfId="41848"/>
    <cellStyle name="Normal 4 8 3 4" xfId="27393"/>
    <cellStyle name="Normal 4 8 4" xfId="8344"/>
    <cellStyle name="Normal 4 8 4 2" xfId="30284"/>
    <cellStyle name="Normal 4 8 5" xfId="4263"/>
    <cellStyle name="Normal 4 8 5 2" xfId="26204"/>
    <cellStyle name="Normal 4 8 6" xfId="11235"/>
    <cellStyle name="Normal 4 8 6 2" xfId="33175"/>
    <cellStyle name="Normal 4 8 7" xfId="17018"/>
    <cellStyle name="Normal 4 8 7 2" xfId="38957"/>
    <cellStyle name="Normal 4 8 8" xfId="22800"/>
    <cellStyle name="Normal 4 9" xfId="2356"/>
    <cellStyle name="Normal 4 9 2" xfId="6951"/>
    <cellStyle name="Normal 4 9 2 2" xfId="15624"/>
    <cellStyle name="Normal 4 9 2 2 2" xfId="37564"/>
    <cellStyle name="Normal 4 9 2 3" xfId="21407"/>
    <cellStyle name="Normal 4 9 2 3 2" xfId="43346"/>
    <cellStyle name="Normal 4 9 2 4" xfId="28891"/>
    <cellStyle name="Normal 4 9 3" xfId="9842"/>
    <cellStyle name="Normal 4 9 3 2" xfId="31782"/>
    <cellStyle name="Normal 4 9 4" xfId="4059"/>
    <cellStyle name="Normal 4 9 4 2" xfId="26000"/>
    <cellStyle name="Normal 4 9 5" xfId="12733"/>
    <cellStyle name="Normal 4 9 5 2" xfId="34673"/>
    <cellStyle name="Normal 4 9 6" xfId="18516"/>
    <cellStyle name="Normal 4 9 6 2" xfId="40455"/>
    <cellStyle name="Normal 4 9 7" xfId="24298"/>
    <cellStyle name="Normal 5" xfId="660"/>
    <cellStyle name="Normal 5 10" xfId="8180"/>
    <cellStyle name="Normal 5 10 2" xfId="30120"/>
    <cellStyle name="Normal 5 11" xfId="3056"/>
    <cellStyle name="Normal 5 11 2" xfId="24997"/>
    <cellStyle name="Normal 5 12" xfId="11071"/>
    <cellStyle name="Normal 5 12 2" xfId="33011"/>
    <cellStyle name="Normal 5 13" xfId="16854"/>
    <cellStyle name="Normal 5 13 2" xfId="38793"/>
    <cellStyle name="Normal 5 14" xfId="22636"/>
    <cellStyle name="Normal 5 2" xfId="661"/>
    <cellStyle name="Normal 5 2 10" xfId="11072"/>
    <cellStyle name="Normal 5 2 10 2" xfId="33012"/>
    <cellStyle name="Normal 5 2 11" xfId="16855"/>
    <cellStyle name="Normal 5 2 11 2" xfId="38794"/>
    <cellStyle name="Normal 5 2 12" xfId="22637"/>
    <cellStyle name="Normal 5 2 2" xfId="662"/>
    <cellStyle name="Normal 5 2 2 10" xfId="16856"/>
    <cellStyle name="Normal 5 2 2 10 2" xfId="38795"/>
    <cellStyle name="Normal 5 2 2 11" xfId="22638"/>
    <cellStyle name="Normal 5 2 2 2" xfId="663"/>
    <cellStyle name="Normal 5 2 2 2 2" xfId="2399"/>
    <cellStyle name="Normal 5 2 2 2 2 2" xfId="9885"/>
    <cellStyle name="Normal 5 2 2 2 2 2 2" xfId="15667"/>
    <cellStyle name="Normal 5 2 2 2 2 2 2 2" xfId="37607"/>
    <cellStyle name="Normal 5 2 2 2 2 2 3" xfId="21450"/>
    <cellStyle name="Normal 5 2 2 2 2 2 3 2" xfId="43389"/>
    <cellStyle name="Normal 5 2 2 2 2 2 4" xfId="31825"/>
    <cellStyle name="Normal 5 2 2 2 2 3" xfId="6994"/>
    <cellStyle name="Normal 5 2 2 2 2 3 2" xfId="28934"/>
    <cellStyle name="Normal 5 2 2 2 2 4" xfId="12776"/>
    <cellStyle name="Normal 5 2 2 2 2 4 2" xfId="34716"/>
    <cellStyle name="Normal 5 2 2 2 2 5" xfId="18559"/>
    <cellStyle name="Normal 5 2 2 2 2 5 2" xfId="40498"/>
    <cellStyle name="Normal 5 2 2 2 2 6" xfId="24341"/>
    <cellStyle name="Normal 5 2 2 2 3" xfId="5291"/>
    <cellStyle name="Normal 5 2 2 2 3 2" xfId="13965"/>
    <cellStyle name="Normal 5 2 2 2 3 2 2" xfId="35905"/>
    <cellStyle name="Normal 5 2 2 2 3 3" xfId="19748"/>
    <cellStyle name="Normal 5 2 2 2 3 3 2" xfId="41687"/>
    <cellStyle name="Normal 5 2 2 2 3 4" xfId="27232"/>
    <cellStyle name="Normal 5 2 2 2 4" xfId="8183"/>
    <cellStyle name="Normal 5 2 2 2 4 2" xfId="30123"/>
    <cellStyle name="Normal 5 2 2 2 5" xfId="4102"/>
    <cellStyle name="Normal 5 2 2 2 5 2" xfId="26043"/>
    <cellStyle name="Normal 5 2 2 2 6" xfId="11074"/>
    <cellStyle name="Normal 5 2 2 2 6 2" xfId="33014"/>
    <cellStyle name="Normal 5 2 2 2 7" xfId="16857"/>
    <cellStyle name="Normal 5 2 2 2 7 2" xfId="38796"/>
    <cellStyle name="Normal 5 2 2 2 8" xfId="22639"/>
    <cellStyle name="Normal 5 2 2 3" xfId="1179"/>
    <cellStyle name="Normal 5 2 2 3 2" xfId="2883"/>
    <cellStyle name="Normal 5 2 2 3 2 2" xfId="10369"/>
    <cellStyle name="Normal 5 2 2 3 2 2 2" xfId="16151"/>
    <cellStyle name="Normal 5 2 2 3 2 2 2 2" xfId="38091"/>
    <cellStyle name="Normal 5 2 2 3 2 2 3" xfId="21934"/>
    <cellStyle name="Normal 5 2 2 3 2 2 3 2" xfId="43873"/>
    <cellStyle name="Normal 5 2 2 3 2 2 4" xfId="32309"/>
    <cellStyle name="Normal 5 2 2 3 2 3" xfId="7478"/>
    <cellStyle name="Normal 5 2 2 3 2 3 2" xfId="29418"/>
    <cellStyle name="Normal 5 2 2 3 2 4" xfId="13260"/>
    <cellStyle name="Normal 5 2 2 3 2 4 2" xfId="35200"/>
    <cellStyle name="Normal 5 2 2 3 2 5" xfId="19043"/>
    <cellStyle name="Normal 5 2 2 3 2 5 2" xfId="40982"/>
    <cellStyle name="Normal 5 2 2 3 2 6" xfId="24825"/>
    <cellStyle name="Normal 5 2 2 3 3" xfId="5775"/>
    <cellStyle name="Normal 5 2 2 3 3 2" xfId="14449"/>
    <cellStyle name="Normal 5 2 2 3 3 2 2" xfId="36389"/>
    <cellStyle name="Normal 5 2 2 3 3 3" xfId="20232"/>
    <cellStyle name="Normal 5 2 2 3 3 3 2" xfId="42171"/>
    <cellStyle name="Normal 5 2 2 3 3 4" xfId="27716"/>
    <cellStyle name="Normal 5 2 2 3 4" xfId="8667"/>
    <cellStyle name="Normal 5 2 2 3 4 2" xfId="30607"/>
    <cellStyle name="Normal 5 2 2 3 5" xfId="4586"/>
    <cellStyle name="Normal 5 2 2 3 5 2" xfId="26527"/>
    <cellStyle name="Normal 5 2 2 3 6" xfId="11558"/>
    <cellStyle name="Normal 5 2 2 3 6 2" xfId="33498"/>
    <cellStyle name="Normal 5 2 2 3 7" xfId="17341"/>
    <cellStyle name="Normal 5 2 2 3 7 2" xfId="39280"/>
    <cellStyle name="Normal 5 2 2 3 8" xfId="23123"/>
    <cellStyle name="Normal 5 2 2 4" xfId="2398"/>
    <cellStyle name="Normal 5 2 2 4 2" xfId="6993"/>
    <cellStyle name="Normal 5 2 2 4 2 2" xfId="15666"/>
    <cellStyle name="Normal 5 2 2 4 2 2 2" xfId="37606"/>
    <cellStyle name="Normal 5 2 2 4 2 3" xfId="21449"/>
    <cellStyle name="Normal 5 2 2 4 2 3 2" xfId="43388"/>
    <cellStyle name="Normal 5 2 2 4 2 4" xfId="28933"/>
    <cellStyle name="Normal 5 2 2 4 3" xfId="9884"/>
    <cellStyle name="Normal 5 2 2 4 3 2" xfId="31824"/>
    <cellStyle name="Normal 5 2 2 4 4" xfId="4101"/>
    <cellStyle name="Normal 5 2 2 4 4 2" xfId="26042"/>
    <cellStyle name="Normal 5 2 2 4 5" xfId="12775"/>
    <cellStyle name="Normal 5 2 2 4 5 2" xfId="34715"/>
    <cellStyle name="Normal 5 2 2 4 6" xfId="18558"/>
    <cellStyle name="Normal 5 2 2 4 6 2" xfId="40497"/>
    <cellStyle name="Normal 5 2 2 4 7" xfId="24340"/>
    <cellStyle name="Normal 5 2 2 5" xfId="1683"/>
    <cellStyle name="Normal 5 2 2 5 2" xfId="9169"/>
    <cellStyle name="Normal 5 2 2 5 2 2" xfId="14951"/>
    <cellStyle name="Normal 5 2 2 5 2 2 2" xfId="36891"/>
    <cellStyle name="Normal 5 2 2 5 2 3" xfId="20734"/>
    <cellStyle name="Normal 5 2 2 5 2 3 2" xfId="42673"/>
    <cellStyle name="Normal 5 2 2 5 2 4" xfId="31109"/>
    <cellStyle name="Normal 5 2 2 5 3" xfId="6278"/>
    <cellStyle name="Normal 5 2 2 5 3 2" xfId="28218"/>
    <cellStyle name="Normal 5 2 2 5 4" xfId="12060"/>
    <cellStyle name="Normal 5 2 2 5 4 2" xfId="34000"/>
    <cellStyle name="Normal 5 2 2 5 5" xfId="17843"/>
    <cellStyle name="Normal 5 2 2 5 5 2" xfId="39782"/>
    <cellStyle name="Normal 5 2 2 5 6" xfId="23625"/>
    <cellStyle name="Normal 5 2 2 6" xfId="5290"/>
    <cellStyle name="Normal 5 2 2 6 2" xfId="13964"/>
    <cellStyle name="Normal 5 2 2 6 2 2" xfId="35904"/>
    <cellStyle name="Normal 5 2 2 6 3" xfId="19747"/>
    <cellStyle name="Normal 5 2 2 6 3 2" xfId="41686"/>
    <cellStyle name="Normal 5 2 2 6 4" xfId="27231"/>
    <cellStyle name="Normal 5 2 2 7" xfId="8182"/>
    <cellStyle name="Normal 5 2 2 7 2" xfId="30122"/>
    <cellStyle name="Normal 5 2 2 8" xfId="3386"/>
    <cellStyle name="Normal 5 2 2 8 2" xfId="25327"/>
    <cellStyle name="Normal 5 2 2 9" xfId="11073"/>
    <cellStyle name="Normal 5 2 2 9 2" xfId="33013"/>
    <cellStyle name="Normal 5 2 3" xfId="664"/>
    <cellStyle name="Normal 5 2 3 2" xfId="2400"/>
    <cellStyle name="Normal 5 2 3 2 2" xfId="9886"/>
    <cellStyle name="Normal 5 2 3 2 2 2" xfId="15668"/>
    <cellStyle name="Normal 5 2 3 2 2 2 2" xfId="37608"/>
    <cellStyle name="Normal 5 2 3 2 2 3" xfId="21451"/>
    <cellStyle name="Normal 5 2 3 2 2 3 2" xfId="43390"/>
    <cellStyle name="Normal 5 2 3 2 2 4" xfId="31826"/>
    <cellStyle name="Normal 5 2 3 2 3" xfId="6995"/>
    <cellStyle name="Normal 5 2 3 2 3 2" xfId="28935"/>
    <cellStyle name="Normal 5 2 3 2 4" xfId="12777"/>
    <cellStyle name="Normal 5 2 3 2 4 2" xfId="34717"/>
    <cellStyle name="Normal 5 2 3 2 5" xfId="18560"/>
    <cellStyle name="Normal 5 2 3 2 5 2" xfId="40499"/>
    <cellStyle name="Normal 5 2 3 2 6" xfId="24342"/>
    <cellStyle name="Normal 5 2 3 3" xfId="5292"/>
    <cellStyle name="Normal 5 2 3 3 2" xfId="13966"/>
    <cellStyle name="Normal 5 2 3 3 2 2" xfId="35906"/>
    <cellStyle name="Normal 5 2 3 3 3" xfId="19749"/>
    <cellStyle name="Normal 5 2 3 3 3 2" xfId="41688"/>
    <cellStyle name="Normal 5 2 3 3 4" xfId="27233"/>
    <cellStyle name="Normal 5 2 3 4" xfId="8184"/>
    <cellStyle name="Normal 5 2 3 4 2" xfId="30124"/>
    <cellStyle name="Normal 5 2 3 5" xfId="4103"/>
    <cellStyle name="Normal 5 2 3 5 2" xfId="26044"/>
    <cellStyle name="Normal 5 2 3 6" xfId="11075"/>
    <cellStyle name="Normal 5 2 3 6 2" xfId="33015"/>
    <cellStyle name="Normal 5 2 3 7" xfId="16858"/>
    <cellStyle name="Normal 5 2 3 7 2" xfId="38797"/>
    <cellStyle name="Normal 5 2 3 8" xfId="22640"/>
    <cellStyle name="Normal 5 2 4" xfId="1178"/>
    <cellStyle name="Normal 5 2 4 2" xfId="2882"/>
    <cellStyle name="Normal 5 2 4 2 2" xfId="10368"/>
    <cellStyle name="Normal 5 2 4 2 2 2" xfId="16150"/>
    <cellStyle name="Normal 5 2 4 2 2 2 2" xfId="38090"/>
    <cellStyle name="Normal 5 2 4 2 2 3" xfId="21933"/>
    <cellStyle name="Normal 5 2 4 2 2 3 2" xfId="43872"/>
    <cellStyle name="Normal 5 2 4 2 2 4" xfId="32308"/>
    <cellStyle name="Normal 5 2 4 2 3" xfId="7477"/>
    <cellStyle name="Normal 5 2 4 2 3 2" xfId="29417"/>
    <cellStyle name="Normal 5 2 4 2 4" xfId="13259"/>
    <cellStyle name="Normal 5 2 4 2 4 2" xfId="35199"/>
    <cellStyle name="Normal 5 2 4 2 5" xfId="19042"/>
    <cellStyle name="Normal 5 2 4 2 5 2" xfId="40981"/>
    <cellStyle name="Normal 5 2 4 2 6" xfId="24824"/>
    <cellStyle name="Normal 5 2 4 3" xfId="5774"/>
    <cellStyle name="Normal 5 2 4 3 2" xfId="14448"/>
    <cellStyle name="Normal 5 2 4 3 2 2" xfId="36388"/>
    <cellStyle name="Normal 5 2 4 3 3" xfId="20231"/>
    <cellStyle name="Normal 5 2 4 3 3 2" xfId="42170"/>
    <cellStyle name="Normal 5 2 4 3 4" xfId="27715"/>
    <cellStyle name="Normal 5 2 4 4" xfId="8666"/>
    <cellStyle name="Normal 5 2 4 4 2" xfId="30606"/>
    <cellStyle name="Normal 5 2 4 5" xfId="4585"/>
    <cellStyle name="Normal 5 2 4 5 2" xfId="26526"/>
    <cellStyle name="Normal 5 2 4 6" xfId="11557"/>
    <cellStyle name="Normal 5 2 4 6 2" xfId="33497"/>
    <cellStyle name="Normal 5 2 4 7" xfId="17340"/>
    <cellStyle name="Normal 5 2 4 7 2" xfId="39279"/>
    <cellStyle name="Normal 5 2 4 8" xfId="23122"/>
    <cellStyle name="Normal 5 2 5" xfId="2397"/>
    <cellStyle name="Normal 5 2 5 2" xfId="6992"/>
    <cellStyle name="Normal 5 2 5 2 2" xfId="15665"/>
    <cellStyle name="Normal 5 2 5 2 2 2" xfId="37605"/>
    <cellStyle name="Normal 5 2 5 2 3" xfId="21448"/>
    <cellStyle name="Normal 5 2 5 2 3 2" xfId="43387"/>
    <cellStyle name="Normal 5 2 5 2 4" xfId="28932"/>
    <cellStyle name="Normal 5 2 5 3" xfId="9883"/>
    <cellStyle name="Normal 5 2 5 3 2" xfId="31823"/>
    <cellStyle name="Normal 5 2 5 4" xfId="4100"/>
    <cellStyle name="Normal 5 2 5 4 2" xfId="26041"/>
    <cellStyle name="Normal 5 2 5 5" xfId="12774"/>
    <cellStyle name="Normal 5 2 5 5 2" xfId="34714"/>
    <cellStyle name="Normal 5 2 5 6" xfId="18557"/>
    <cellStyle name="Normal 5 2 5 6 2" xfId="40496"/>
    <cellStyle name="Normal 5 2 5 7" xfId="24339"/>
    <cellStyle name="Normal 5 2 6" xfId="1682"/>
    <cellStyle name="Normal 5 2 6 2" xfId="9168"/>
    <cellStyle name="Normal 5 2 6 2 2" xfId="14950"/>
    <cellStyle name="Normal 5 2 6 2 2 2" xfId="36890"/>
    <cellStyle name="Normal 5 2 6 2 3" xfId="20733"/>
    <cellStyle name="Normal 5 2 6 2 3 2" xfId="42672"/>
    <cellStyle name="Normal 5 2 6 2 4" xfId="31108"/>
    <cellStyle name="Normal 5 2 6 3" xfId="6277"/>
    <cellStyle name="Normal 5 2 6 3 2" xfId="28217"/>
    <cellStyle name="Normal 5 2 6 4" xfId="12059"/>
    <cellStyle name="Normal 5 2 6 4 2" xfId="33999"/>
    <cellStyle name="Normal 5 2 6 5" xfId="17842"/>
    <cellStyle name="Normal 5 2 6 5 2" xfId="39781"/>
    <cellStyle name="Normal 5 2 6 6" xfId="23624"/>
    <cellStyle name="Normal 5 2 7" xfId="5289"/>
    <cellStyle name="Normal 5 2 7 2" xfId="13963"/>
    <cellStyle name="Normal 5 2 7 2 2" xfId="35903"/>
    <cellStyle name="Normal 5 2 7 3" xfId="19746"/>
    <cellStyle name="Normal 5 2 7 3 2" xfId="41685"/>
    <cellStyle name="Normal 5 2 7 4" xfId="27230"/>
    <cellStyle name="Normal 5 2 8" xfId="8181"/>
    <cellStyle name="Normal 5 2 8 2" xfId="30121"/>
    <cellStyle name="Normal 5 2 9" xfId="3385"/>
    <cellStyle name="Normal 5 2 9 2" xfId="25326"/>
    <cellStyle name="Normal 5 3" xfId="665"/>
    <cellStyle name="Normal 5 3 10" xfId="16859"/>
    <cellStyle name="Normal 5 3 10 2" xfId="38798"/>
    <cellStyle name="Normal 5 3 11" xfId="22641"/>
    <cellStyle name="Normal 5 3 2" xfId="666"/>
    <cellStyle name="Normal 5 3 2 2" xfId="2402"/>
    <cellStyle name="Normal 5 3 2 2 2" xfId="9888"/>
    <cellStyle name="Normal 5 3 2 2 2 2" xfId="15670"/>
    <cellStyle name="Normal 5 3 2 2 2 2 2" xfId="37610"/>
    <cellStyle name="Normal 5 3 2 2 2 3" xfId="21453"/>
    <cellStyle name="Normal 5 3 2 2 2 3 2" xfId="43392"/>
    <cellStyle name="Normal 5 3 2 2 2 4" xfId="31828"/>
    <cellStyle name="Normal 5 3 2 2 3" xfId="6997"/>
    <cellStyle name="Normal 5 3 2 2 3 2" xfId="28937"/>
    <cellStyle name="Normal 5 3 2 2 4" xfId="12779"/>
    <cellStyle name="Normal 5 3 2 2 4 2" xfId="34719"/>
    <cellStyle name="Normal 5 3 2 2 5" xfId="18562"/>
    <cellStyle name="Normal 5 3 2 2 5 2" xfId="40501"/>
    <cellStyle name="Normal 5 3 2 2 6" xfId="24344"/>
    <cellStyle name="Normal 5 3 2 3" xfId="5294"/>
    <cellStyle name="Normal 5 3 2 3 2" xfId="13968"/>
    <cellStyle name="Normal 5 3 2 3 2 2" xfId="35908"/>
    <cellStyle name="Normal 5 3 2 3 3" xfId="19751"/>
    <cellStyle name="Normal 5 3 2 3 3 2" xfId="41690"/>
    <cellStyle name="Normal 5 3 2 3 4" xfId="27235"/>
    <cellStyle name="Normal 5 3 2 4" xfId="8186"/>
    <cellStyle name="Normal 5 3 2 4 2" xfId="30126"/>
    <cellStyle name="Normal 5 3 2 5" xfId="4105"/>
    <cellStyle name="Normal 5 3 2 5 2" xfId="26046"/>
    <cellStyle name="Normal 5 3 2 6" xfId="11077"/>
    <cellStyle name="Normal 5 3 2 6 2" xfId="33017"/>
    <cellStyle name="Normal 5 3 2 7" xfId="16860"/>
    <cellStyle name="Normal 5 3 2 7 2" xfId="38799"/>
    <cellStyle name="Normal 5 3 2 8" xfId="22642"/>
    <cellStyle name="Normal 5 3 3" xfId="1180"/>
    <cellStyle name="Normal 5 3 3 2" xfId="2884"/>
    <cellStyle name="Normal 5 3 3 2 2" xfId="10370"/>
    <cellStyle name="Normal 5 3 3 2 2 2" xfId="16152"/>
    <cellStyle name="Normal 5 3 3 2 2 2 2" xfId="38092"/>
    <cellStyle name="Normal 5 3 3 2 2 3" xfId="21935"/>
    <cellStyle name="Normal 5 3 3 2 2 3 2" xfId="43874"/>
    <cellStyle name="Normal 5 3 3 2 2 4" xfId="32310"/>
    <cellStyle name="Normal 5 3 3 2 3" xfId="7479"/>
    <cellStyle name="Normal 5 3 3 2 3 2" xfId="29419"/>
    <cellStyle name="Normal 5 3 3 2 4" xfId="13261"/>
    <cellStyle name="Normal 5 3 3 2 4 2" xfId="35201"/>
    <cellStyle name="Normal 5 3 3 2 5" xfId="19044"/>
    <cellStyle name="Normal 5 3 3 2 5 2" xfId="40983"/>
    <cellStyle name="Normal 5 3 3 2 6" xfId="24826"/>
    <cellStyle name="Normal 5 3 3 3" xfId="5776"/>
    <cellStyle name="Normal 5 3 3 3 2" xfId="14450"/>
    <cellStyle name="Normal 5 3 3 3 2 2" xfId="36390"/>
    <cellStyle name="Normal 5 3 3 3 3" xfId="20233"/>
    <cellStyle name="Normal 5 3 3 3 3 2" xfId="42172"/>
    <cellStyle name="Normal 5 3 3 3 4" xfId="27717"/>
    <cellStyle name="Normal 5 3 3 4" xfId="8668"/>
    <cellStyle name="Normal 5 3 3 4 2" xfId="30608"/>
    <cellStyle name="Normal 5 3 3 5" xfId="4587"/>
    <cellStyle name="Normal 5 3 3 5 2" xfId="26528"/>
    <cellStyle name="Normal 5 3 3 6" xfId="11559"/>
    <cellStyle name="Normal 5 3 3 6 2" xfId="33499"/>
    <cellStyle name="Normal 5 3 3 7" xfId="17342"/>
    <cellStyle name="Normal 5 3 3 7 2" xfId="39281"/>
    <cellStyle name="Normal 5 3 3 8" xfId="23124"/>
    <cellStyle name="Normal 5 3 4" xfId="2401"/>
    <cellStyle name="Normal 5 3 4 2" xfId="6996"/>
    <cellStyle name="Normal 5 3 4 2 2" xfId="15669"/>
    <cellStyle name="Normal 5 3 4 2 2 2" xfId="37609"/>
    <cellStyle name="Normal 5 3 4 2 3" xfId="21452"/>
    <cellStyle name="Normal 5 3 4 2 3 2" xfId="43391"/>
    <cellStyle name="Normal 5 3 4 2 4" xfId="28936"/>
    <cellStyle name="Normal 5 3 4 3" xfId="9887"/>
    <cellStyle name="Normal 5 3 4 3 2" xfId="31827"/>
    <cellStyle name="Normal 5 3 4 4" xfId="4104"/>
    <cellStyle name="Normal 5 3 4 4 2" xfId="26045"/>
    <cellStyle name="Normal 5 3 4 5" xfId="12778"/>
    <cellStyle name="Normal 5 3 4 5 2" xfId="34718"/>
    <cellStyle name="Normal 5 3 4 6" xfId="18561"/>
    <cellStyle name="Normal 5 3 4 6 2" xfId="40500"/>
    <cellStyle name="Normal 5 3 4 7" xfId="24343"/>
    <cellStyle name="Normal 5 3 5" xfId="1684"/>
    <cellStyle name="Normal 5 3 5 2" xfId="9170"/>
    <cellStyle name="Normal 5 3 5 2 2" xfId="14952"/>
    <cellStyle name="Normal 5 3 5 2 2 2" xfId="36892"/>
    <cellStyle name="Normal 5 3 5 2 3" xfId="20735"/>
    <cellStyle name="Normal 5 3 5 2 3 2" xfId="42674"/>
    <cellStyle name="Normal 5 3 5 2 4" xfId="31110"/>
    <cellStyle name="Normal 5 3 5 3" xfId="6279"/>
    <cellStyle name="Normal 5 3 5 3 2" xfId="28219"/>
    <cellStyle name="Normal 5 3 5 4" xfId="12061"/>
    <cellStyle name="Normal 5 3 5 4 2" xfId="34001"/>
    <cellStyle name="Normal 5 3 5 5" xfId="17844"/>
    <cellStyle name="Normal 5 3 5 5 2" xfId="39783"/>
    <cellStyle name="Normal 5 3 5 6" xfId="23626"/>
    <cellStyle name="Normal 5 3 6" xfId="5293"/>
    <cellStyle name="Normal 5 3 6 2" xfId="13967"/>
    <cellStyle name="Normal 5 3 6 2 2" xfId="35907"/>
    <cellStyle name="Normal 5 3 6 3" xfId="19750"/>
    <cellStyle name="Normal 5 3 6 3 2" xfId="41689"/>
    <cellStyle name="Normal 5 3 6 4" xfId="27234"/>
    <cellStyle name="Normal 5 3 7" xfId="8185"/>
    <cellStyle name="Normal 5 3 7 2" xfId="30125"/>
    <cellStyle name="Normal 5 3 8" xfId="3387"/>
    <cellStyle name="Normal 5 3 8 2" xfId="25328"/>
    <cellStyle name="Normal 5 3 9" xfId="11076"/>
    <cellStyle name="Normal 5 3 9 2" xfId="33016"/>
    <cellStyle name="Normal 5 4" xfId="667"/>
    <cellStyle name="Normal 5 4 10" xfId="16861"/>
    <cellStyle name="Normal 5 4 10 2" xfId="38800"/>
    <cellStyle name="Normal 5 4 11" xfId="22643"/>
    <cellStyle name="Normal 5 4 2" xfId="668"/>
    <cellStyle name="Normal 5 4 2 2" xfId="2404"/>
    <cellStyle name="Normal 5 4 2 2 2" xfId="9890"/>
    <cellStyle name="Normal 5 4 2 2 2 2" xfId="15672"/>
    <cellStyle name="Normal 5 4 2 2 2 2 2" xfId="37612"/>
    <cellStyle name="Normal 5 4 2 2 2 3" xfId="21455"/>
    <cellStyle name="Normal 5 4 2 2 2 3 2" xfId="43394"/>
    <cellStyle name="Normal 5 4 2 2 2 4" xfId="31830"/>
    <cellStyle name="Normal 5 4 2 2 3" xfId="6999"/>
    <cellStyle name="Normal 5 4 2 2 3 2" xfId="28939"/>
    <cellStyle name="Normal 5 4 2 2 4" xfId="12781"/>
    <cellStyle name="Normal 5 4 2 2 4 2" xfId="34721"/>
    <cellStyle name="Normal 5 4 2 2 5" xfId="18564"/>
    <cellStyle name="Normal 5 4 2 2 5 2" xfId="40503"/>
    <cellStyle name="Normal 5 4 2 2 6" xfId="24346"/>
    <cellStyle name="Normal 5 4 2 3" xfId="5296"/>
    <cellStyle name="Normal 5 4 2 3 2" xfId="13970"/>
    <cellStyle name="Normal 5 4 2 3 2 2" xfId="35910"/>
    <cellStyle name="Normal 5 4 2 3 3" xfId="19753"/>
    <cellStyle name="Normal 5 4 2 3 3 2" xfId="41692"/>
    <cellStyle name="Normal 5 4 2 3 4" xfId="27237"/>
    <cellStyle name="Normal 5 4 2 4" xfId="8188"/>
    <cellStyle name="Normal 5 4 2 4 2" xfId="30128"/>
    <cellStyle name="Normal 5 4 2 5" xfId="4107"/>
    <cellStyle name="Normal 5 4 2 5 2" xfId="26048"/>
    <cellStyle name="Normal 5 4 2 6" xfId="11079"/>
    <cellStyle name="Normal 5 4 2 6 2" xfId="33019"/>
    <cellStyle name="Normal 5 4 2 7" xfId="16862"/>
    <cellStyle name="Normal 5 4 2 7 2" xfId="38801"/>
    <cellStyle name="Normal 5 4 2 8" xfId="22644"/>
    <cellStyle name="Normal 5 4 3" xfId="1181"/>
    <cellStyle name="Normal 5 4 3 2" xfId="2885"/>
    <cellStyle name="Normal 5 4 3 2 2" xfId="10371"/>
    <cellStyle name="Normal 5 4 3 2 2 2" xfId="16153"/>
    <cellStyle name="Normal 5 4 3 2 2 2 2" xfId="38093"/>
    <cellStyle name="Normal 5 4 3 2 2 3" xfId="21936"/>
    <cellStyle name="Normal 5 4 3 2 2 3 2" xfId="43875"/>
    <cellStyle name="Normal 5 4 3 2 2 4" xfId="32311"/>
    <cellStyle name="Normal 5 4 3 2 3" xfId="7480"/>
    <cellStyle name="Normal 5 4 3 2 3 2" xfId="29420"/>
    <cellStyle name="Normal 5 4 3 2 4" xfId="13262"/>
    <cellStyle name="Normal 5 4 3 2 4 2" xfId="35202"/>
    <cellStyle name="Normal 5 4 3 2 5" xfId="19045"/>
    <cellStyle name="Normal 5 4 3 2 5 2" xfId="40984"/>
    <cellStyle name="Normal 5 4 3 2 6" xfId="24827"/>
    <cellStyle name="Normal 5 4 3 3" xfId="5777"/>
    <cellStyle name="Normal 5 4 3 3 2" xfId="14451"/>
    <cellStyle name="Normal 5 4 3 3 2 2" xfId="36391"/>
    <cellStyle name="Normal 5 4 3 3 3" xfId="20234"/>
    <cellStyle name="Normal 5 4 3 3 3 2" xfId="42173"/>
    <cellStyle name="Normal 5 4 3 3 4" xfId="27718"/>
    <cellStyle name="Normal 5 4 3 4" xfId="8669"/>
    <cellStyle name="Normal 5 4 3 4 2" xfId="30609"/>
    <cellStyle name="Normal 5 4 3 5" xfId="4588"/>
    <cellStyle name="Normal 5 4 3 5 2" xfId="26529"/>
    <cellStyle name="Normal 5 4 3 6" xfId="11560"/>
    <cellStyle name="Normal 5 4 3 6 2" xfId="33500"/>
    <cellStyle name="Normal 5 4 3 7" xfId="17343"/>
    <cellStyle name="Normal 5 4 3 7 2" xfId="39282"/>
    <cellStyle name="Normal 5 4 3 8" xfId="23125"/>
    <cellStyle name="Normal 5 4 4" xfId="2403"/>
    <cellStyle name="Normal 5 4 4 2" xfId="6998"/>
    <cellStyle name="Normal 5 4 4 2 2" xfId="15671"/>
    <cellStyle name="Normal 5 4 4 2 2 2" xfId="37611"/>
    <cellStyle name="Normal 5 4 4 2 3" xfId="21454"/>
    <cellStyle name="Normal 5 4 4 2 3 2" xfId="43393"/>
    <cellStyle name="Normal 5 4 4 2 4" xfId="28938"/>
    <cellStyle name="Normal 5 4 4 3" xfId="9889"/>
    <cellStyle name="Normal 5 4 4 3 2" xfId="31829"/>
    <cellStyle name="Normal 5 4 4 4" xfId="4106"/>
    <cellStyle name="Normal 5 4 4 4 2" xfId="26047"/>
    <cellStyle name="Normal 5 4 4 5" xfId="12780"/>
    <cellStyle name="Normal 5 4 4 5 2" xfId="34720"/>
    <cellStyle name="Normal 5 4 4 6" xfId="18563"/>
    <cellStyle name="Normal 5 4 4 6 2" xfId="40502"/>
    <cellStyle name="Normal 5 4 4 7" xfId="24345"/>
    <cellStyle name="Normal 5 4 5" xfId="1685"/>
    <cellStyle name="Normal 5 4 5 2" xfId="9171"/>
    <cellStyle name="Normal 5 4 5 2 2" xfId="14953"/>
    <cellStyle name="Normal 5 4 5 2 2 2" xfId="36893"/>
    <cellStyle name="Normal 5 4 5 2 3" xfId="20736"/>
    <cellStyle name="Normal 5 4 5 2 3 2" xfId="42675"/>
    <cellStyle name="Normal 5 4 5 2 4" xfId="31111"/>
    <cellStyle name="Normal 5 4 5 3" xfId="6280"/>
    <cellStyle name="Normal 5 4 5 3 2" xfId="28220"/>
    <cellStyle name="Normal 5 4 5 4" xfId="12062"/>
    <cellStyle name="Normal 5 4 5 4 2" xfId="34002"/>
    <cellStyle name="Normal 5 4 5 5" xfId="17845"/>
    <cellStyle name="Normal 5 4 5 5 2" xfId="39784"/>
    <cellStyle name="Normal 5 4 5 6" xfId="23627"/>
    <cellStyle name="Normal 5 4 6" xfId="5295"/>
    <cellStyle name="Normal 5 4 6 2" xfId="13969"/>
    <cellStyle name="Normal 5 4 6 2 2" xfId="35909"/>
    <cellStyle name="Normal 5 4 6 3" xfId="19752"/>
    <cellStyle name="Normal 5 4 6 3 2" xfId="41691"/>
    <cellStyle name="Normal 5 4 6 4" xfId="27236"/>
    <cellStyle name="Normal 5 4 7" xfId="8187"/>
    <cellStyle name="Normal 5 4 7 2" xfId="30127"/>
    <cellStyle name="Normal 5 4 8" xfId="3388"/>
    <cellStyle name="Normal 5 4 8 2" xfId="25329"/>
    <cellStyle name="Normal 5 4 9" xfId="11078"/>
    <cellStyle name="Normal 5 4 9 2" xfId="33018"/>
    <cellStyle name="Normal 5 5" xfId="669"/>
    <cellStyle name="Normal 5 5 10" xfId="22645"/>
    <cellStyle name="Normal 5 5 2" xfId="1177"/>
    <cellStyle name="Normal 5 5 2 2" xfId="2881"/>
    <cellStyle name="Normal 5 5 2 2 2" xfId="10367"/>
    <cellStyle name="Normal 5 5 2 2 2 2" xfId="16149"/>
    <cellStyle name="Normal 5 5 2 2 2 2 2" xfId="38089"/>
    <cellStyle name="Normal 5 5 2 2 2 3" xfId="21932"/>
    <cellStyle name="Normal 5 5 2 2 2 3 2" xfId="43871"/>
    <cellStyle name="Normal 5 5 2 2 2 4" xfId="32307"/>
    <cellStyle name="Normal 5 5 2 2 3" xfId="7476"/>
    <cellStyle name="Normal 5 5 2 2 3 2" xfId="29416"/>
    <cellStyle name="Normal 5 5 2 2 4" xfId="13258"/>
    <cellStyle name="Normal 5 5 2 2 4 2" xfId="35198"/>
    <cellStyle name="Normal 5 5 2 2 5" xfId="19041"/>
    <cellStyle name="Normal 5 5 2 2 5 2" xfId="40980"/>
    <cellStyle name="Normal 5 5 2 2 6" xfId="24823"/>
    <cellStyle name="Normal 5 5 2 3" xfId="5773"/>
    <cellStyle name="Normal 5 5 2 3 2" xfId="14447"/>
    <cellStyle name="Normal 5 5 2 3 2 2" xfId="36387"/>
    <cellStyle name="Normal 5 5 2 3 3" xfId="20230"/>
    <cellStyle name="Normal 5 5 2 3 3 2" xfId="42169"/>
    <cellStyle name="Normal 5 5 2 3 4" xfId="27714"/>
    <cellStyle name="Normal 5 5 2 4" xfId="8665"/>
    <cellStyle name="Normal 5 5 2 4 2" xfId="30605"/>
    <cellStyle name="Normal 5 5 2 5" xfId="4584"/>
    <cellStyle name="Normal 5 5 2 5 2" xfId="26525"/>
    <cellStyle name="Normal 5 5 2 6" xfId="11556"/>
    <cellStyle name="Normal 5 5 2 6 2" xfId="33496"/>
    <cellStyle name="Normal 5 5 2 7" xfId="17339"/>
    <cellStyle name="Normal 5 5 2 7 2" xfId="39278"/>
    <cellStyle name="Normal 5 5 2 8" xfId="23121"/>
    <cellStyle name="Normal 5 5 3" xfId="2405"/>
    <cellStyle name="Normal 5 5 3 2" xfId="7000"/>
    <cellStyle name="Normal 5 5 3 2 2" xfId="15673"/>
    <cellStyle name="Normal 5 5 3 2 2 2" xfId="37613"/>
    <cellStyle name="Normal 5 5 3 2 3" xfId="21456"/>
    <cellStyle name="Normal 5 5 3 2 3 2" xfId="43395"/>
    <cellStyle name="Normal 5 5 3 2 4" xfId="28940"/>
    <cellStyle name="Normal 5 5 3 3" xfId="9891"/>
    <cellStyle name="Normal 5 5 3 3 2" xfId="31831"/>
    <cellStyle name="Normal 5 5 3 4" xfId="4108"/>
    <cellStyle name="Normal 5 5 3 4 2" xfId="26049"/>
    <cellStyle name="Normal 5 5 3 5" xfId="12782"/>
    <cellStyle name="Normal 5 5 3 5 2" xfId="34722"/>
    <cellStyle name="Normal 5 5 3 6" xfId="18565"/>
    <cellStyle name="Normal 5 5 3 6 2" xfId="40504"/>
    <cellStyle name="Normal 5 5 3 7" xfId="24347"/>
    <cellStyle name="Normal 5 5 4" xfId="1681"/>
    <cellStyle name="Normal 5 5 4 2" xfId="9167"/>
    <cellStyle name="Normal 5 5 4 2 2" xfId="14949"/>
    <cellStyle name="Normal 5 5 4 2 2 2" xfId="36889"/>
    <cellStyle name="Normal 5 5 4 2 3" xfId="20732"/>
    <cellStyle name="Normal 5 5 4 2 3 2" xfId="42671"/>
    <cellStyle name="Normal 5 5 4 2 4" xfId="31107"/>
    <cellStyle name="Normal 5 5 4 3" xfId="6276"/>
    <cellStyle name="Normal 5 5 4 3 2" xfId="28216"/>
    <cellStyle name="Normal 5 5 4 4" xfId="12058"/>
    <cellStyle name="Normal 5 5 4 4 2" xfId="33998"/>
    <cellStyle name="Normal 5 5 4 5" xfId="17841"/>
    <cellStyle name="Normal 5 5 4 5 2" xfId="39780"/>
    <cellStyle name="Normal 5 5 4 6" xfId="23623"/>
    <cellStyle name="Normal 5 5 5" xfId="5297"/>
    <cellStyle name="Normal 5 5 5 2" xfId="13971"/>
    <cellStyle name="Normal 5 5 5 2 2" xfId="35911"/>
    <cellStyle name="Normal 5 5 5 3" xfId="19754"/>
    <cellStyle name="Normal 5 5 5 3 2" xfId="41693"/>
    <cellStyle name="Normal 5 5 5 4" xfId="27238"/>
    <cellStyle name="Normal 5 5 6" xfId="8189"/>
    <cellStyle name="Normal 5 5 6 2" xfId="30129"/>
    <cellStyle name="Normal 5 5 7" xfId="3384"/>
    <cellStyle name="Normal 5 5 7 2" xfId="25325"/>
    <cellStyle name="Normal 5 5 8" xfId="11080"/>
    <cellStyle name="Normal 5 5 8 2" xfId="33020"/>
    <cellStyle name="Normal 5 5 9" xfId="16863"/>
    <cellStyle name="Normal 5 5 9 2" xfId="38802"/>
    <cellStyle name="Normal 5 6" xfId="837"/>
    <cellStyle name="Normal 5 7" xfId="2396"/>
    <cellStyle name="Normal 5 7 2" xfId="6991"/>
    <cellStyle name="Normal 5 7 2 2" xfId="15664"/>
    <cellStyle name="Normal 5 7 2 2 2" xfId="37604"/>
    <cellStyle name="Normal 5 7 2 3" xfId="21447"/>
    <cellStyle name="Normal 5 7 2 3 2" xfId="43386"/>
    <cellStyle name="Normal 5 7 2 4" xfId="28931"/>
    <cellStyle name="Normal 5 7 3" xfId="9882"/>
    <cellStyle name="Normal 5 7 3 2" xfId="31822"/>
    <cellStyle name="Normal 5 7 4" xfId="4099"/>
    <cellStyle name="Normal 5 7 4 2" xfId="26040"/>
    <cellStyle name="Normal 5 7 5" xfId="12773"/>
    <cellStyle name="Normal 5 7 5 2" xfId="34713"/>
    <cellStyle name="Normal 5 7 6" xfId="18556"/>
    <cellStyle name="Normal 5 7 6 2" xfId="40495"/>
    <cellStyle name="Normal 5 7 7" xfId="24338"/>
    <cellStyle name="Normal 5 8" xfId="1353"/>
    <cellStyle name="Normal 5 8 2" xfId="8839"/>
    <cellStyle name="Normal 5 8 2 2" xfId="14621"/>
    <cellStyle name="Normal 5 8 2 2 2" xfId="36561"/>
    <cellStyle name="Normal 5 8 2 3" xfId="20404"/>
    <cellStyle name="Normal 5 8 2 3 2" xfId="42343"/>
    <cellStyle name="Normal 5 8 2 4" xfId="30779"/>
    <cellStyle name="Normal 5 8 3" xfId="5948"/>
    <cellStyle name="Normal 5 8 3 2" xfId="27888"/>
    <cellStyle name="Normal 5 8 4" xfId="11730"/>
    <cellStyle name="Normal 5 8 4 2" xfId="33670"/>
    <cellStyle name="Normal 5 8 5" xfId="17513"/>
    <cellStyle name="Normal 5 8 5 2" xfId="39452"/>
    <cellStyle name="Normal 5 8 6" xfId="23295"/>
    <cellStyle name="Normal 5 9" xfId="5288"/>
    <cellStyle name="Normal 5 9 2" xfId="13962"/>
    <cellStyle name="Normal 5 9 2 2" xfId="35902"/>
    <cellStyle name="Normal 5 9 3" xfId="19745"/>
    <cellStyle name="Normal 5 9 3 2" xfId="41684"/>
    <cellStyle name="Normal 5 9 4" xfId="27229"/>
    <cellStyle name="Normal 6" xfId="914"/>
    <cellStyle name="Normal 7" xfId="1230"/>
    <cellStyle name="Normal 7 2" xfId="2934"/>
    <cellStyle name="Normal 7 3" xfId="5826"/>
    <cellStyle name="Normal 8" xfId="834"/>
    <cellStyle name="Normal 8 2" xfId="2541"/>
    <cellStyle name="Normal 8 2 2" xfId="10027"/>
    <cellStyle name="Normal 8 2 2 2" xfId="15809"/>
    <cellStyle name="Normal 8 2 2 2 2" xfId="37749"/>
    <cellStyle name="Normal 8 2 2 3" xfId="21592"/>
    <cellStyle name="Normal 8 2 2 3 2" xfId="43531"/>
    <cellStyle name="Normal 8 2 2 4" xfId="31967"/>
    <cellStyle name="Normal 8 2 3" xfId="7136"/>
    <cellStyle name="Normal 8 2 3 2" xfId="29076"/>
    <cellStyle name="Normal 8 2 4" xfId="12918"/>
    <cellStyle name="Normal 8 2 4 2" xfId="34858"/>
    <cellStyle name="Normal 8 2 5" xfId="18701"/>
    <cellStyle name="Normal 8 2 5 2" xfId="40640"/>
    <cellStyle name="Normal 8 2 6" xfId="24483"/>
    <cellStyle name="Normal 8 3" xfId="5433"/>
    <cellStyle name="Normal 8 3 2" xfId="14107"/>
    <cellStyle name="Normal 8 3 2 2" xfId="36047"/>
    <cellStyle name="Normal 8 3 3" xfId="19890"/>
    <cellStyle name="Normal 8 3 3 2" xfId="41829"/>
    <cellStyle name="Normal 8 3 4" xfId="27374"/>
    <cellStyle name="Normal 8 4" xfId="8325"/>
    <cellStyle name="Normal 8 4 2" xfId="30265"/>
    <cellStyle name="Normal 8 5" xfId="4244"/>
    <cellStyle name="Normal 8 5 2" xfId="26185"/>
    <cellStyle name="Normal 8 6" xfId="11216"/>
    <cellStyle name="Normal 8 6 2" xfId="33156"/>
    <cellStyle name="Normal 8 7" xfId="16999"/>
    <cellStyle name="Normal 8 7 2" xfId="38938"/>
    <cellStyle name="Normal 8 8" xfId="22781"/>
    <cellStyle name="Note 2" xfId="670"/>
    <cellStyle name="Note 2 10" xfId="1245"/>
    <cellStyle name="Note 2 10 2" xfId="8732"/>
    <cellStyle name="Note 2 10 2 2" xfId="14514"/>
    <cellStyle name="Note 2 10 2 2 2" xfId="36454"/>
    <cellStyle name="Note 2 10 2 3" xfId="20297"/>
    <cellStyle name="Note 2 10 2 3 2" xfId="42236"/>
    <cellStyle name="Note 2 10 2 4" xfId="30672"/>
    <cellStyle name="Note 2 10 3" xfId="5841"/>
    <cellStyle name="Note 2 10 3 2" xfId="27781"/>
    <cellStyle name="Note 2 10 4" xfId="11623"/>
    <cellStyle name="Note 2 10 4 2" xfId="33563"/>
    <cellStyle name="Note 2 10 5" xfId="17406"/>
    <cellStyle name="Note 2 10 5 2" xfId="39345"/>
    <cellStyle name="Note 2 10 6" xfId="23188"/>
    <cellStyle name="Note 2 11" xfId="5298"/>
    <cellStyle name="Note 2 11 2" xfId="13972"/>
    <cellStyle name="Note 2 11 2 2" xfId="35912"/>
    <cellStyle name="Note 2 11 3" xfId="19755"/>
    <cellStyle name="Note 2 11 3 2" xfId="41694"/>
    <cellStyle name="Note 2 11 4" xfId="27239"/>
    <cellStyle name="Note 2 12" xfId="8190"/>
    <cellStyle name="Note 2 12 2" xfId="30130"/>
    <cellStyle name="Note 2 13" xfId="2949"/>
    <cellStyle name="Note 2 13 2" xfId="24890"/>
    <cellStyle name="Note 2 14" xfId="11081"/>
    <cellStyle name="Note 2 14 2" xfId="33021"/>
    <cellStyle name="Note 2 15" xfId="16864"/>
    <cellStyle name="Note 2 15 2" xfId="38803"/>
    <cellStyle name="Note 2 16" xfId="22646"/>
    <cellStyle name="Note 2 2" xfId="671"/>
    <cellStyle name="Note 2 2 10" xfId="5299"/>
    <cellStyle name="Note 2 2 10 2" xfId="13973"/>
    <cellStyle name="Note 2 2 10 2 2" xfId="35913"/>
    <cellStyle name="Note 2 2 10 3" xfId="19756"/>
    <cellStyle name="Note 2 2 10 3 2" xfId="41695"/>
    <cellStyle name="Note 2 2 10 4" xfId="27240"/>
    <cellStyle name="Note 2 2 11" xfId="8191"/>
    <cellStyle name="Note 2 2 11 2" xfId="30131"/>
    <cellStyle name="Note 2 2 12" xfId="2979"/>
    <cellStyle name="Note 2 2 12 2" xfId="24920"/>
    <cellStyle name="Note 2 2 13" xfId="11082"/>
    <cellStyle name="Note 2 2 13 2" xfId="33022"/>
    <cellStyle name="Note 2 2 14" xfId="16865"/>
    <cellStyle name="Note 2 2 14 2" xfId="38804"/>
    <cellStyle name="Note 2 2 15" xfId="22647"/>
    <cellStyle name="Note 2 2 2" xfId="672"/>
    <cellStyle name="Note 2 2 2 10" xfId="8192"/>
    <cellStyle name="Note 2 2 2 10 2" xfId="30132"/>
    <cellStyle name="Note 2 2 2 11" xfId="3047"/>
    <cellStyle name="Note 2 2 2 11 2" xfId="24988"/>
    <cellStyle name="Note 2 2 2 12" xfId="11083"/>
    <cellStyle name="Note 2 2 2 12 2" xfId="33023"/>
    <cellStyle name="Note 2 2 2 13" xfId="16866"/>
    <cellStyle name="Note 2 2 2 13 2" xfId="38805"/>
    <cellStyle name="Note 2 2 2 14" xfId="22648"/>
    <cellStyle name="Note 2 2 2 2" xfId="673"/>
    <cellStyle name="Note 2 2 2 2 10" xfId="11084"/>
    <cellStyle name="Note 2 2 2 2 10 2" xfId="33024"/>
    <cellStyle name="Note 2 2 2 2 11" xfId="16867"/>
    <cellStyle name="Note 2 2 2 2 11 2" xfId="38806"/>
    <cellStyle name="Note 2 2 2 2 12" xfId="22649"/>
    <cellStyle name="Note 2 2 2 2 2" xfId="674"/>
    <cellStyle name="Note 2 2 2 2 2 10" xfId="16868"/>
    <cellStyle name="Note 2 2 2 2 2 10 2" xfId="38807"/>
    <cellStyle name="Note 2 2 2 2 2 11" xfId="22650"/>
    <cellStyle name="Note 2 2 2 2 2 2" xfId="675"/>
    <cellStyle name="Note 2 2 2 2 2 2 2" xfId="2411"/>
    <cellStyle name="Note 2 2 2 2 2 2 2 2" xfId="9897"/>
    <cellStyle name="Note 2 2 2 2 2 2 2 2 2" xfId="15679"/>
    <cellStyle name="Note 2 2 2 2 2 2 2 2 2 2" xfId="37619"/>
    <cellStyle name="Note 2 2 2 2 2 2 2 2 3" xfId="21462"/>
    <cellStyle name="Note 2 2 2 2 2 2 2 2 3 2" xfId="43401"/>
    <cellStyle name="Note 2 2 2 2 2 2 2 2 4" xfId="31837"/>
    <cellStyle name="Note 2 2 2 2 2 2 2 3" xfId="7006"/>
    <cellStyle name="Note 2 2 2 2 2 2 2 3 2" xfId="28946"/>
    <cellStyle name="Note 2 2 2 2 2 2 2 4" xfId="12788"/>
    <cellStyle name="Note 2 2 2 2 2 2 2 4 2" xfId="34728"/>
    <cellStyle name="Note 2 2 2 2 2 2 2 5" xfId="18571"/>
    <cellStyle name="Note 2 2 2 2 2 2 2 5 2" xfId="40510"/>
    <cellStyle name="Note 2 2 2 2 2 2 2 6" xfId="24353"/>
    <cellStyle name="Note 2 2 2 2 2 2 3" xfId="5303"/>
    <cellStyle name="Note 2 2 2 2 2 2 3 2" xfId="13977"/>
    <cellStyle name="Note 2 2 2 2 2 2 3 2 2" xfId="35917"/>
    <cellStyle name="Note 2 2 2 2 2 2 3 3" xfId="19760"/>
    <cellStyle name="Note 2 2 2 2 2 2 3 3 2" xfId="41699"/>
    <cellStyle name="Note 2 2 2 2 2 2 3 4" xfId="27244"/>
    <cellStyle name="Note 2 2 2 2 2 2 4" xfId="8195"/>
    <cellStyle name="Note 2 2 2 2 2 2 4 2" xfId="30135"/>
    <cellStyle name="Note 2 2 2 2 2 2 5" xfId="4114"/>
    <cellStyle name="Note 2 2 2 2 2 2 5 2" xfId="26055"/>
    <cellStyle name="Note 2 2 2 2 2 2 6" xfId="11086"/>
    <cellStyle name="Note 2 2 2 2 2 2 6 2" xfId="33026"/>
    <cellStyle name="Note 2 2 2 2 2 2 7" xfId="16869"/>
    <cellStyle name="Note 2 2 2 2 2 2 7 2" xfId="38808"/>
    <cellStyle name="Note 2 2 2 2 2 2 8" xfId="22651"/>
    <cellStyle name="Note 2 2 2 2 2 3" xfId="1183"/>
    <cellStyle name="Note 2 2 2 2 2 3 2" xfId="2887"/>
    <cellStyle name="Note 2 2 2 2 2 3 2 2" xfId="10373"/>
    <cellStyle name="Note 2 2 2 2 2 3 2 2 2" xfId="16155"/>
    <cellStyle name="Note 2 2 2 2 2 3 2 2 2 2" xfId="38095"/>
    <cellStyle name="Note 2 2 2 2 2 3 2 2 3" xfId="21938"/>
    <cellStyle name="Note 2 2 2 2 2 3 2 2 3 2" xfId="43877"/>
    <cellStyle name="Note 2 2 2 2 2 3 2 2 4" xfId="32313"/>
    <cellStyle name="Note 2 2 2 2 2 3 2 3" xfId="7482"/>
    <cellStyle name="Note 2 2 2 2 2 3 2 3 2" xfId="29422"/>
    <cellStyle name="Note 2 2 2 2 2 3 2 4" xfId="13264"/>
    <cellStyle name="Note 2 2 2 2 2 3 2 4 2" xfId="35204"/>
    <cellStyle name="Note 2 2 2 2 2 3 2 5" xfId="19047"/>
    <cellStyle name="Note 2 2 2 2 2 3 2 5 2" xfId="40986"/>
    <cellStyle name="Note 2 2 2 2 2 3 2 6" xfId="24829"/>
    <cellStyle name="Note 2 2 2 2 2 3 3" xfId="5779"/>
    <cellStyle name="Note 2 2 2 2 2 3 3 2" xfId="14453"/>
    <cellStyle name="Note 2 2 2 2 2 3 3 2 2" xfId="36393"/>
    <cellStyle name="Note 2 2 2 2 2 3 3 3" xfId="20236"/>
    <cellStyle name="Note 2 2 2 2 2 3 3 3 2" xfId="42175"/>
    <cellStyle name="Note 2 2 2 2 2 3 3 4" xfId="27720"/>
    <cellStyle name="Note 2 2 2 2 2 3 4" xfId="8671"/>
    <cellStyle name="Note 2 2 2 2 2 3 4 2" xfId="30611"/>
    <cellStyle name="Note 2 2 2 2 2 3 5" xfId="4590"/>
    <cellStyle name="Note 2 2 2 2 2 3 5 2" xfId="26531"/>
    <cellStyle name="Note 2 2 2 2 2 3 6" xfId="11562"/>
    <cellStyle name="Note 2 2 2 2 2 3 6 2" xfId="33502"/>
    <cellStyle name="Note 2 2 2 2 2 3 7" xfId="17345"/>
    <cellStyle name="Note 2 2 2 2 2 3 7 2" xfId="39284"/>
    <cellStyle name="Note 2 2 2 2 2 3 8" xfId="23127"/>
    <cellStyle name="Note 2 2 2 2 2 4" xfId="2410"/>
    <cellStyle name="Note 2 2 2 2 2 4 2" xfId="7005"/>
    <cellStyle name="Note 2 2 2 2 2 4 2 2" xfId="15678"/>
    <cellStyle name="Note 2 2 2 2 2 4 2 2 2" xfId="37618"/>
    <cellStyle name="Note 2 2 2 2 2 4 2 3" xfId="21461"/>
    <cellStyle name="Note 2 2 2 2 2 4 2 3 2" xfId="43400"/>
    <cellStyle name="Note 2 2 2 2 2 4 2 4" xfId="28945"/>
    <cellStyle name="Note 2 2 2 2 2 4 3" xfId="9896"/>
    <cellStyle name="Note 2 2 2 2 2 4 3 2" xfId="31836"/>
    <cellStyle name="Note 2 2 2 2 2 4 4" xfId="4113"/>
    <cellStyle name="Note 2 2 2 2 2 4 4 2" xfId="26054"/>
    <cellStyle name="Note 2 2 2 2 2 4 5" xfId="12787"/>
    <cellStyle name="Note 2 2 2 2 2 4 5 2" xfId="34727"/>
    <cellStyle name="Note 2 2 2 2 2 4 6" xfId="18570"/>
    <cellStyle name="Note 2 2 2 2 2 4 6 2" xfId="40509"/>
    <cellStyle name="Note 2 2 2 2 2 4 7" xfId="24352"/>
    <cellStyle name="Note 2 2 2 2 2 5" xfId="1690"/>
    <cellStyle name="Note 2 2 2 2 2 5 2" xfId="9176"/>
    <cellStyle name="Note 2 2 2 2 2 5 2 2" xfId="14958"/>
    <cellStyle name="Note 2 2 2 2 2 5 2 2 2" xfId="36898"/>
    <cellStyle name="Note 2 2 2 2 2 5 2 3" xfId="20741"/>
    <cellStyle name="Note 2 2 2 2 2 5 2 3 2" xfId="42680"/>
    <cellStyle name="Note 2 2 2 2 2 5 2 4" xfId="31116"/>
    <cellStyle name="Note 2 2 2 2 2 5 3" xfId="6285"/>
    <cellStyle name="Note 2 2 2 2 2 5 3 2" xfId="28225"/>
    <cellStyle name="Note 2 2 2 2 2 5 4" xfId="12067"/>
    <cellStyle name="Note 2 2 2 2 2 5 4 2" xfId="34007"/>
    <cellStyle name="Note 2 2 2 2 2 5 5" xfId="17850"/>
    <cellStyle name="Note 2 2 2 2 2 5 5 2" xfId="39789"/>
    <cellStyle name="Note 2 2 2 2 2 5 6" xfId="23632"/>
    <cellStyle name="Note 2 2 2 2 2 6" xfId="5302"/>
    <cellStyle name="Note 2 2 2 2 2 6 2" xfId="13976"/>
    <cellStyle name="Note 2 2 2 2 2 6 2 2" xfId="35916"/>
    <cellStyle name="Note 2 2 2 2 2 6 3" xfId="19759"/>
    <cellStyle name="Note 2 2 2 2 2 6 3 2" xfId="41698"/>
    <cellStyle name="Note 2 2 2 2 2 6 4" xfId="27243"/>
    <cellStyle name="Note 2 2 2 2 2 7" xfId="8194"/>
    <cellStyle name="Note 2 2 2 2 2 7 2" xfId="30134"/>
    <cellStyle name="Note 2 2 2 2 2 8" xfId="3393"/>
    <cellStyle name="Note 2 2 2 2 2 8 2" xfId="25334"/>
    <cellStyle name="Note 2 2 2 2 2 9" xfId="11085"/>
    <cellStyle name="Note 2 2 2 2 2 9 2" xfId="33025"/>
    <cellStyle name="Note 2 2 2 2 3" xfId="676"/>
    <cellStyle name="Note 2 2 2 2 3 2" xfId="2412"/>
    <cellStyle name="Note 2 2 2 2 3 2 2" xfId="9898"/>
    <cellStyle name="Note 2 2 2 2 3 2 2 2" xfId="15680"/>
    <cellStyle name="Note 2 2 2 2 3 2 2 2 2" xfId="37620"/>
    <cellStyle name="Note 2 2 2 2 3 2 2 3" xfId="21463"/>
    <cellStyle name="Note 2 2 2 2 3 2 2 3 2" xfId="43402"/>
    <cellStyle name="Note 2 2 2 2 3 2 2 4" xfId="31838"/>
    <cellStyle name="Note 2 2 2 2 3 2 3" xfId="7007"/>
    <cellStyle name="Note 2 2 2 2 3 2 3 2" xfId="28947"/>
    <cellStyle name="Note 2 2 2 2 3 2 4" xfId="12789"/>
    <cellStyle name="Note 2 2 2 2 3 2 4 2" xfId="34729"/>
    <cellStyle name="Note 2 2 2 2 3 2 5" xfId="18572"/>
    <cellStyle name="Note 2 2 2 2 3 2 5 2" xfId="40511"/>
    <cellStyle name="Note 2 2 2 2 3 2 6" xfId="24354"/>
    <cellStyle name="Note 2 2 2 2 3 3" xfId="5304"/>
    <cellStyle name="Note 2 2 2 2 3 3 2" xfId="13978"/>
    <cellStyle name="Note 2 2 2 2 3 3 2 2" xfId="35918"/>
    <cellStyle name="Note 2 2 2 2 3 3 3" xfId="19761"/>
    <cellStyle name="Note 2 2 2 2 3 3 3 2" xfId="41700"/>
    <cellStyle name="Note 2 2 2 2 3 3 4" xfId="27245"/>
    <cellStyle name="Note 2 2 2 2 3 4" xfId="8196"/>
    <cellStyle name="Note 2 2 2 2 3 4 2" xfId="30136"/>
    <cellStyle name="Note 2 2 2 2 3 5" xfId="4115"/>
    <cellStyle name="Note 2 2 2 2 3 5 2" xfId="26056"/>
    <cellStyle name="Note 2 2 2 2 3 6" xfId="11087"/>
    <cellStyle name="Note 2 2 2 2 3 6 2" xfId="33027"/>
    <cellStyle name="Note 2 2 2 2 3 7" xfId="16870"/>
    <cellStyle name="Note 2 2 2 2 3 7 2" xfId="38809"/>
    <cellStyle name="Note 2 2 2 2 3 8" xfId="22652"/>
    <cellStyle name="Note 2 2 2 2 4" xfId="1182"/>
    <cellStyle name="Note 2 2 2 2 4 2" xfId="2886"/>
    <cellStyle name="Note 2 2 2 2 4 2 2" xfId="10372"/>
    <cellStyle name="Note 2 2 2 2 4 2 2 2" xfId="16154"/>
    <cellStyle name="Note 2 2 2 2 4 2 2 2 2" xfId="38094"/>
    <cellStyle name="Note 2 2 2 2 4 2 2 3" xfId="21937"/>
    <cellStyle name="Note 2 2 2 2 4 2 2 3 2" xfId="43876"/>
    <cellStyle name="Note 2 2 2 2 4 2 2 4" xfId="32312"/>
    <cellStyle name="Note 2 2 2 2 4 2 3" xfId="7481"/>
    <cellStyle name="Note 2 2 2 2 4 2 3 2" xfId="29421"/>
    <cellStyle name="Note 2 2 2 2 4 2 4" xfId="13263"/>
    <cellStyle name="Note 2 2 2 2 4 2 4 2" xfId="35203"/>
    <cellStyle name="Note 2 2 2 2 4 2 5" xfId="19046"/>
    <cellStyle name="Note 2 2 2 2 4 2 5 2" xfId="40985"/>
    <cellStyle name="Note 2 2 2 2 4 2 6" xfId="24828"/>
    <cellStyle name="Note 2 2 2 2 4 3" xfId="5778"/>
    <cellStyle name="Note 2 2 2 2 4 3 2" xfId="14452"/>
    <cellStyle name="Note 2 2 2 2 4 3 2 2" xfId="36392"/>
    <cellStyle name="Note 2 2 2 2 4 3 3" xfId="20235"/>
    <cellStyle name="Note 2 2 2 2 4 3 3 2" xfId="42174"/>
    <cellStyle name="Note 2 2 2 2 4 3 4" xfId="27719"/>
    <cellStyle name="Note 2 2 2 2 4 4" xfId="8670"/>
    <cellStyle name="Note 2 2 2 2 4 4 2" xfId="30610"/>
    <cellStyle name="Note 2 2 2 2 4 5" xfId="4589"/>
    <cellStyle name="Note 2 2 2 2 4 5 2" xfId="26530"/>
    <cellStyle name="Note 2 2 2 2 4 6" xfId="11561"/>
    <cellStyle name="Note 2 2 2 2 4 6 2" xfId="33501"/>
    <cellStyle name="Note 2 2 2 2 4 7" xfId="17344"/>
    <cellStyle name="Note 2 2 2 2 4 7 2" xfId="39283"/>
    <cellStyle name="Note 2 2 2 2 4 8" xfId="23126"/>
    <cellStyle name="Note 2 2 2 2 5" xfId="2409"/>
    <cellStyle name="Note 2 2 2 2 5 2" xfId="7004"/>
    <cellStyle name="Note 2 2 2 2 5 2 2" xfId="15677"/>
    <cellStyle name="Note 2 2 2 2 5 2 2 2" xfId="37617"/>
    <cellStyle name="Note 2 2 2 2 5 2 3" xfId="21460"/>
    <cellStyle name="Note 2 2 2 2 5 2 3 2" xfId="43399"/>
    <cellStyle name="Note 2 2 2 2 5 2 4" xfId="28944"/>
    <cellStyle name="Note 2 2 2 2 5 3" xfId="9895"/>
    <cellStyle name="Note 2 2 2 2 5 3 2" xfId="31835"/>
    <cellStyle name="Note 2 2 2 2 5 4" xfId="4112"/>
    <cellStyle name="Note 2 2 2 2 5 4 2" xfId="26053"/>
    <cellStyle name="Note 2 2 2 2 5 5" xfId="12786"/>
    <cellStyle name="Note 2 2 2 2 5 5 2" xfId="34726"/>
    <cellStyle name="Note 2 2 2 2 5 6" xfId="18569"/>
    <cellStyle name="Note 2 2 2 2 5 6 2" xfId="40508"/>
    <cellStyle name="Note 2 2 2 2 5 7" xfId="24351"/>
    <cellStyle name="Note 2 2 2 2 6" xfId="1689"/>
    <cellStyle name="Note 2 2 2 2 6 2" xfId="9175"/>
    <cellStyle name="Note 2 2 2 2 6 2 2" xfId="14957"/>
    <cellStyle name="Note 2 2 2 2 6 2 2 2" xfId="36897"/>
    <cellStyle name="Note 2 2 2 2 6 2 3" xfId="20740"/>
    <cellStyle name="Note 2 2 2 2 6 2 3 2" xfId="42679"/>
    <cellStyle name="Note 2 2 2 2 6 2 4" xfId="31115"/>
    <cellStyle name="Note 2 2 2 2 6 3" xfId="6284"/>
    <cellStyle name="Note 2 2 2 2 6 3 2" xfId="28224"/>
    <cellStyle name="Note 2 2 2 2 6 4" xfId="12066"/>
    <cellStyle name="Note 2 2 2 2 6 4 2" xfId="34006"/>
    <cellStyle name="Note 2 2 2 2 6 5" xfId="17849"/>
    <cellStyle name="Note 2 2 2 2 6 5 2" xfId="39788"/>
    <cellStyle name="Note 2 2 2 2 6 6" xfId="23631"/>
    <cellStyle name="Note 2 2 2 2 7" xfId="5301"/>
    <cellStyle name="Note 2 2 2 2 7 2" xfId="13975"/>
    <cellStyle name="Note 2 2 2 2 7 2 2" xfId="35915"/>
    <cellStyle name="Note 2 2 2 2 7 3" xfId="19758"/>
    <cellStyle name="Note 2 2 2 2 7 3 2" xfId="41697"/>
    <cellStyle name="Note 2 2 2 2 7 4" xfId="27242"/>
    <cellStyle name="Note 2 2 2 2 8" xfId="8193"/>
    <cellStyle name="Note 2 2 2 2 8 2" xfId="30133"/>
    <cellStyle name="Note 2 2 2 2 9" xfId="3392"/>
    <cellStyle name="Note 2 2 2 2 9 2" xfId="25333"/>
    <cellStyle name="Note 2 2 2 3" xfId="677"/>
    <cellStyle name="Note 2 2 2 3 10" xfId="16871"/>
    <cellStyle name="Note 2 2 2 3 10 2" xfId="38810"/>
    <cellStyle name="Note 2 2 2 3 11" xfId="22653"/>
    <cellStyle name="Note 2 2 2 3 2" xfId="678"/>
    <cellStyle name="Note 2 2 2 3 2 2" xfId="2414"/>
    <cellStyle name="Note 2 2 2 3 2 2 2" xfId="9900"/>
    <cellStyle name="Note 2 2 2 3 2 2 2 2" xfId="15682"/>
    <cellStyle name="Note 2 2 2 3 2 2 2 2 2" xfId="37622"/>
    <cellStyle name="Note 2 2 2 3 2 2 2 3" xfId="21465"/>
    <cellStyle name="Note 2 2 2 3 2 2 2 3 2" xfId="43404"/>
    <cellStyle name="Note 2 2 2 3 2 2 2 4" xfId="31840"/>
    <cellStyle name="Note 2 2 2 3 2 2 3" xfId="7009"/>
    <cellStyle name="Note 2 2 2 3 2 2 3 2" xfId="28949"/>
    <cellStyle name="Note 2 2 2 3 2 2 4" xfId="12791"/>
    <cellStyle name="Note 2 2 2 3 2 2 4 2" xfId="34731"/>
    <cellStyle name="Note 2 2 2 3 2 2 5" xfId="18574"/>
    <cellStyle name="Note 2 2 2 3 2 2 5 2" xfId="40513"/>
    <cellStyle name="Note 2 2 2 3 2 2 6" xfId="24356"/>
    <cellStyle name="Note 2 2 2 3 2 3" xfId="5306"/>
    <cellStyle name="Note 2 2 2 3 2 3 2" xfId="13980"/>
    <cellStyle name="Note 2 2 2 3 2 3 2 2" xfId="35920"/>
    <cellStyle name="Note 2 2 2 3 2 3 3" xfId="19763"/>
    <cellStyle name="Note 2 2 2 3 2 3 3 2" xfId="41702"/>
    <cellStyle name="Note 2 2 2 3 2 3 4" xfId="27247"/>
    <cellStyle name="Note 2 2 2 3 2 4" xfId="8198"/>
    <cellStyle name="Note 2 2 2 3 2 4 2" xfId="30138"/>
    <cellStyle name="Note 2 2 2 3 2 5" xfId="4117"/>
    <cellStyle name="Note 2 2 2 3 2 5 2" xfId="26058"/>
    <cellStyle name="Note 2 2 2 3 2 6" xfId="11089"/>
    <cellStyle name="Note 2 2 2 3 2 6 2" xfId="33029"/>
    <cellStyle name="Note 2 2 2 3 2 7" xfId="16872"/>
    <cellStyle name="Note 2 2 2 3 2 7 2" xfId="38811"/>
    <cellStyle name="Note 2 2 2 3 2 8" xfId="22654"/>
    <cellStyle name="Note 2 2 2 3 3" xfId="1184"/>
    <cellStyle name="Note 2 2 2 3 3 2" xfId="2888"/>
    <cellStyle name="Note 2 2 2 3 3 2 2" xfId="10374"/>
    <cellStyle name="Note 2 2 2 3 3 2 2 2" xfId="16156"/>
    <cellStyle name="Note 2 2 2 3 3 2 2 2 2" xfId="38096"/>
    <cellStyle name="Note 2 2 2 3 3 2 2 3" xfId="21939"/>
    <cellStyle name="Note 2 2 2 3 3 2 2 3 2" xfId="43878"/>
    <cellStyle name="Note 2 2 2 3 3 2 2 4" xfId="32314"/>
    <cellStyle name="Note 2 2 2 3 3 2 3" xfId="7483"/>
    <cellStyle name="Note 2 2 2 3 3 2 3 2" xfId="29423"/>
    <cellStyle name="Note 2 2 2 3 3 2 4" xfId="13265"/>
    <cellStyle name="Note 2 2 2 3 3 2 4 2" xfId="35205"/>
    <cellStyle name="Note 2 2 2 3 3 2 5" xfId="19048"/>
    <cellStyle name="Note 2 2 2 3 3 2 5 2" xfId="40987"/>
    <cellStyle name="Note 2 2 2 3 3 2 6" xfId="24830"/>
    <cellStyle name="Note 2 2 2 3 3 3" xfId="5780"/>
    <cellStyle name="Note 2 2 2 3 3 3 2" xfId="14454"/>
    <cellStyle name="Note 2 2 2 3 3 3 2 2" xfId="36394"/>
    <cellStyle name="Note 2 2 2 3 3 3 3" xfId="20237"/>
    <cellStyle name="Note 2 2 2 3 3 3 3 2" xfId="42176"/>
    <cellStyle name="Note 2 2 2 3 3 3 4" xfId="27721"/>
    <cellStyle name="Note 2 2 2 3 3 4" xfId="8672"/>
    <cellStyle name="Note 2 2 2 3 3 4 2" xfId="30612"/>
    <cellStyle name="Note 2 2 2 3 3 5" xfId="4591"/>
    <cellStyle name="Note 2 2 2 3 3 5 2" xfId="26532"/>
    <cellStyle name="Note 2 2 2 3 3 6" xfId="11563"/>
    <cellStyle name="Note 2 2 2 3 3 6 2" xfId="33503"/>
    <cellStyle name="Note 2 2 2 3 3 7" xfId="17346"/>
    <cellStyle name="Note 2 2 2 3 3 7 2" xfId="39285"/>
    <cellStyle name="Note 2 2 2 3 3 8" xfId="23128"/>
    <cellStyle name="Note 2 2 2 3 4" xfId="2413"/>
    <cellStyle name="Note 2 2 2 3 4 2" xfId="7008"/>
    <cellStyle name="Note 2 2 2 3 4 2 2" xfId="15681"/>
    <cellStyle name="Note 2 2 2 3 4 2 2 2" xfId="37621"/>
    <cellStyle name="Note 2 2 2 3 4 2 3" xfId="21464"/>
    <cellStyle name="Note 2 2 2 3 4 2 3 2" xfId="43403"/>
    <cellStyle name="Note 2 2 2 3 4 2 4" xfId="28948"/>
    <cellStyle name="Note 2 2 2 3 4 3" xfId="9899"/>
    <cellStyle name="Note 2 2 2 3 4 3 2" xfId="31839"/>
    <cellStyle name="Note 2 2 2 3 4 4" xfId="4116"/>
    <cellStyle name="Note 2 2 2 3 4 4 2" xfId="26057"/>
    <cellStyle name="Note 2 2 2 3 4 5" xfId="12790"/>
    <cellStyle name="Note 2 2 2 3 4 5 2" xfId="34730"/>
    <cellStyle name="Note 2 2 2 3 4 6" xfId="18573"/>
    <cellStyle name="Note 2 2 2 3 4 6 2" xfId="40512"/>
    <cellStyle name="Note 2 2 2 3 4 7" xfId="24355"/>
    <cellStyle name="Note 2 2 2 3 5" xfId="1691"/>
    <cellStyle name="Note 2 2 2 3 5 2" xfId="9177"/>
    <cellStyle name="Note 2 2 2 3 5 2 2" xfId="14959"/>
    <cellStyle name="Note 2 2 2 3 5 2 2 2" xfId="36899"/>
    <cellStyle name="Note 2 2 2 3 5 2 3" xfId="20742"/>
    <cellStyle name="Note 2 2 2 3 5 2 3 2" xfId="42681"/>
    <cellStyle name="Note 2 2 2 3 5 2 4" xfId="31117"/>
    <cellStyle name="Note 2 2 2 3 5 3" xfId="6286"/>
    <cellStyle name="Note 2 2 2 3 5 3 2" xfId="28226"/>
    <cellStyle name="Note 2 2 2 3 5 4" xfId="12068"/>
    <cellStyle name="Note 2 2 2 3 5 4 2" xfId="34008"/>
    <cellStyle name="Note 2 2 2 3 5 5" xfId="17851"/>
    <cellStyle name="Note 2 2 2 3 5 5 2" xfId="39790"/>
    <cellStyle name="Note 2 2 2 3 5 6" xfId="23633"/>
    <cellStyle name="Note 2 2 2 3 6" xfId="5305"/>
    <cellStyle name="Note 2 2 2 3 6 2" xfId="13979"/>
    <cellStyle name="Note 2 2 2 3 6 2 2" xfId="35919"/>
    <cellStyle name="Note 2 2 2 3 6 3" xfId="19762"/>
    <cellStyle name="Note 2 2 2 3 6 3 2" xfId="41701"/>
    <cellStyle name="Note 2 2 2 3 6 4" xfId="27246"/>
    <cellStyle name="Note 2 2 2 3 7" xfId="8197"/>
    <cellStyle name="Note 2 2 2 3 7 2" xfId="30137"/>
    <cellStyle name="Note 2 2 2 3 8" xfId="3394"/>
    <cellStyle name="Note 2 2 2 3 8 2" xfId="25335"/>
    <cellStyle name="Note 2 2 2 3 9" xfId="11088"/>
    <cellStyle name="Note 2 2 2 3 9 2" xfId="33028"/>
    <cellStyle name="Note 2 2 2 4" xfId="679"/>
    <cellStyle name="Note 2 2 2 4 10" xfId="16873"/>
    <cellStyle name="Note 2 2 2 4 10 2" xfId="38812"/>
    <cellStyle name="Note 2 2 2 4 11" xfId="22655"/>
    <cellStyle name="Note 2 2 2 4 2" xfId="680"/>
    <cellStyle name="Note 2 2 2 4 2 2" xfId="2416"/>
    <cellStyle name="Note 2 2 2 4 2 2 2" xfId="9902"/>
    <cellStyle name="Note 2 2 2 4 2 2 2 2" xfId="15684"/>
    <cellStyle name="Note 2 2 2 4 2 2 2 2 2" xfId="37624"/>
    <cellStyle name="Note 2 2 2 4 2 2 2 3" xfId="21467"/>
    <cellStyle name="Note 2 2 2 4 2 2 2 3 2" xfId="43406"/>
    <cellStyle name="Note 2 2 2 4 2 2 2 4" xfId="31842"/>
    <cellStyle name="Note 2 2 2 4 2 2 3" xfId="7011"/>
    <cellStyle name="Note 2 2 2 4 2 2 3 2" xfId="28951"/>
    <cellStyle name="Note 2 2 2 4 2 2 4" xfId="12793"/>
    <cellStyle name="Note 2 2 2 4 2 2 4 2" xfId="34733"/>
    <cellStyle name="Note 2 2 2 4 2 2 5" xfId="18576"/>
    <cellStyle name="Note 2 2 2 4 2 2 5 2" xfId="40515"/>
    <cellStyle name="Note 2 2 2 4 2 2 6" xfId="24358"/>
    <cellStyle name="Note 2 2 2 4 2 3" xfId="5308"/>
    <cellStyle name="Note 2 2 2 4 2 3 2" xfId="13982"/>
    <cellStyle name="Note 2 2 2 4 2 3 2 2" xfId="35922"/>
    <cellStyle name="Note 2 2 2 4 2 3 3" xfId="19765"/>
    <cellStyle name="Note 2 2 2 4 2 3 3 2" xfId="41704"/>
    <cellStyle name="Note 2 2 2 4 2 3 4" xfId="27249"/>
    <cellStyle name="Note 2 2 2 4 2 4" xfId="8200"/>
    <cellStyle name="Note 2 2 2 4 2 4 2" xfId="30140"/>
    <cellStyle name="Note 2 2 2 4 2 5" xfId="4119"/>
    <cellStyle name="Note 2 2 2 4 2 5 2" xfId="26060"/>
    <cellStyle name="Note 2 2 2 4 2 6" xfId="11091"/>
    <cellStyle name="Note 2 2 2 4 2 6 2" xfId="33031"/>
    <cellStyle name="Note 2 2 2 4 2 7" xfId="16874"/>
    <cellStyle name="Note 2 2 2 4 2 7 2" xfId="38813"/>
    <cellStyle name="Note 2 2 2 4 2 8" xfId="22656"/>
    <cellStyle name="Note 2 2 2 4 3" xfId="1185"/>
    <cellStyle name="Note 2 2 2 4 3 2" xfId="2889"/>
    <cellStyle name="Note 2 2 2 4 3 2 2" xfId="10375"/>
    <cellStyle name="Note 2 2 2 4 3 2 2 2" xfId="16157"/>
    <cellStyle name="Note 2 2 2 4 3 2 2 2 2" xfId="38097"/>
    <cellStyle name="Note 2 2 2 4 3 2 2 3" xfId="21940"/>
    <cellStyle name="Note 2 2 2 4 3 2 2 3 2" xfId="43879"/>
    <cellStyle name="Note 2 2 2 4 3 2 2 4" xfId="32315"/>
    <cellStyle name="Note 2 2 2 4 3 2 3" xfId="7484"/>
    <cellStyle name="Note 2 2 2 4 3 2 3 2" xfId="29424"/>
    <cellStyle name="Note 2 2 2 4 3 2 4" xfId="13266"/>
    <cellStyle name="Note 2 2 2 4 3 2 4 2" xfId="35206"/>
    <cellStyle name="Note 2 2 2 4 3 2 5" xfId="19049"/>
    <cellStyle name="Note 2 2 2 4 3 2 5 2" xfId="40988"/>
    <cellStyle name="Note 2 2 2 4 3 2 6" xfId="24831"/>
    <cellStyle name="Note 2 2 2 4 3 3" xfId="5781"/>
    <cellStyle name="Note 2 2 2 4 3 3 2" xfId="14455"/>
    <cellStyle name="Note 2 2 2 4 3 3 2 2" xfId="36395"/>
    <cellStyle name="Note 2 2 2 4 3 3 3" xfId="20238"/>
    <cellStyle name="Note 2 2 2 4 3 3 3 2" xfId="42177"/>
    <cellStyle name="Note 2 2 2 4 3 3 4" xfId="27722"/>
    <cellStyle name="Note 2 2 2 4 3 4" xfId="8673"/>
    <cellStyle name="Note 2 2 2 4 3 4 2" xfId="30613"/>
    <cellStyle name="Note 2 2 2 4 3 5" xfId="4592"/>
    <cellStyle name="Note 2 2 2 4 3 5 2" xfId="26533"/>
    <cellStyle name="Note 2 2 2 4 3 6" xfId="11564"/>
    <cellStyle name="Note 2 2 2 4 3 6 2" xfId="33504"/>
    <cellStyle name="Note 2 2 2 4 3 7" xfId="17347"/>
    <cellStyle name="Note 2 2 2 4 3 7 2" xfId="39286"/>
    <cellStyle name="Note 2 2 2 4 3 8" xfId="23129"/>
    <cellStyle name="Note 2 2 2 4 4" xfId="2415"/>
    <cellStyle name="Note 2 2 2 4 4 2" xfId="7010"/>
    <cellStyle name="Note 2 2 2 4 4 2 2" xfId="15683"/>
    <cellStyle name="Note 2 2 2 4 4 2 2 2" xfId="37623"/>
    <cellStyle name="Note 2 2 2 4 4 2 3" xfId="21466"/>
    <cellStyle name="Note 2 2 2 4 4 2 3 2" xfId="43405"/>
    <cellStyle name="Note 2 2 2 4 4 2 4" xfId="28950"/>
    <cellStyle name="Note 2 2 2 4 4 3" xfId="9901"/>
    <cellStyle name="Note 2 2 2 4 4 3 2" xfId="31841"/>
    <cellStyle name="Note 2 2 2 4 4 4" xfId="4118"/>
    <cellStyle name="Note 2 2 2 4 4 4 2" xfId="26059"/>
    <cellStyle name="Note 2 2 2 4 4 5" xfId="12792"/>
    <cellStyle name="Note 2 2 2 4 4 5 2" xfId="34732"/>
    <cellStyle name="Note 2 2 2 4 4 6" xfId="18575"/>
    <cellStyle name="Note 2 2 2 4 4 6 2" xfId="40514"/>
    <cellStyle name="Note 2 2 2 4 4 7" xfId="24357"/>
    <cellStyle name="Note 2 2 2 4 5" xfId="1692"/>
    <cellStyle name="Note 2 2 2 4 5 2" xfId="9178"/>
    <cellStyle name="Note 2 2 2 4 5 2 2" xfId="14960"/>
    <cellStyle name="Note 2 2 2 4 5 2 2 2" xfId="36900"/>
    <cellStyle name="Note 2 2 2 4 5 2 3" xfId="20743"/>
    <cellStyle name="Note 2 2 2 4 5 2 3 2" xfId="42682"/>
    <cellStyle name="Note 2 2 2 4 5 2 4" xfId="31118"/>
    <cellStyle name="Note 2 2 2 4 5 3" xfId="6287"/>
    <cellStyle name="Note 2 2 2 4 5 3 2" xfId="28227"/>
    <cellStyle name="Note 2 2 2 4 5 4" xfId="12069"/>
    <cellStyle name="Note 2 2 2 4 5 4 2" xfId="34009"/>
    <cellStyle name="Note 2 2 2 4 5 5" xfId="17852"/>
    <cellStyle name="Note 2 2 2 4 5 5 2" xfId="39791"/>
    <cellStyle name="Note 2 2 2 4 5 6" xfId="23634"/>
    <cellStyle name="Note 2 2 2 4 6" xfId="5307"/>
    <cellStyle name="Note 2 2 2 4 6 2" xfId="13981"/>
    <cellStyle name="Note 2 2 2 4 6 2 2" xfId="35921"/>
    <cellStyle name="Note 2 2 2 4 6 3" xfId="19764"/>
    <cellStyle name="Note 2 2 2 4 6 3 2" xfId="41703"/>
    <cellStyle name="Note 2 2 2 4 6 4" xfId="27248"/>
    <cellStyle name="Note 2 2 2 4 7" xfId="8199"/>
    <cellStyle name="Note 2 2 2 4 7 2" xfId="30139"/>
    <cellStyle name="Note 2 2 2 4 8" xfId="3395"/>
    <cellStyle name="Note 2 2 2 4 8 2" xfId="25336"/>
    <cellStyle name="Note 2 2 2 4 9" xfId="11090"/>
    <cellStyle name="Note 2 2 2 4 9 2" xfId="33030"/>
    <cellStyle name="Note 2 2 2 5" xfId="681"/>
    <cellStyle name="Note 2 2 2 5 2" xfId="2417"/>
    <cellStyle name="Note 2 2 2 5 2 2" xfId="7012"/>
    <cellStyle name="Note 2 2 2 5 2 2 2" xfId="15685"/>
    <cellStyle name="Note 2 2 2 5 2 2 2 2" xfId="37625"/>
    <cellStyle name="Note 2 2 2 5 2 2 3" xfId="21468"/>
    <cellStyle name="Note 2 2 2 5 2 2 3 2" xfId="43407"/>
    <cellStyle name="Note 2 2 2 5 2 2 4" xfId="28952"/>
    <cellStyle name="Note 2 2 2 5 2 3" xfId="9903"/>
    <cellStyle name="Note 2 2 2 5 2 3 2" xfId="31843"/>
    <cellStyle name="Note 2 2 2 5 2 4" xfId="4120"/>
    <cellStyle name="Note 2 2 2 5 2 4 2" xfId="26061"/>
    <cellStyle name="Note 2 2 2 5 2 5" xfId="12794"/>
    <cellStyle name="Note 2 2 2 5 2 5 2" xfId="34734"/>
    <cellStyle name="Note 2 2 2 5 2 6" xfId="18577"/>
    <cellStyle name="Note 2 2 2 5 2 6 2" xfId="40516"/>
    <cellStyle name="Note 2 2 2 5 2 7" xfId="24359"/>
    <cellStyle name="Note 2 2 2 5 3" xfId="1688"/>
    <cellStyle name="Note 2 2 2 5 3 2" xfId="9174"/>
    <cellStyle name="Note 2 2 2 5 3 2 2" xfId="14956"/>
    <cellStyle name="Note 2 2 2 5 3 2 2 2" xfId="36896"/>
    <cellStyle name="Note 2 2 2 5 3 2 3" xfId="20739"/>
    <cellStyle name="Note 2 2 2 5 3 2 3 2" xfId="42678"/>
    <cellStyle name="Note 2 2 2 5 3 2 4" xfId="31114"/>
    <cellStyle name="Note 2 2 2 5 3 3" xfId="6283"/>
    <cellStyle name="Note 2 2 2 5 3 3 2" xfId="28223"/>
    <cellStyle name="Note 2 2 2 5 3 4" xfId="12065"/>
    <cellStyle name="Note 2 2 2 5 3 4 2" xfId="34005"/>
    <cellStyle name="Note 2 2 2 5 3 5" xfId="17848"/>
    <cellStyle name="Note 2 2 2 5 3 5 2" xfId="39787"/>
    <cellStyle name="Note 2 2 2 5 3 6" xfId="23630"/>
    <cellStyle name="Note 2 2 2 5 4" xfId="5309"/>
    <cellStyle name="Note 2 2 2 5 4 2" xfId="13983"/>
    <cellStyle name="Note 2 2 2 5 4 2 2" xfId="35923"/>
    <cellStyle name="Note 2 2 2 5 4 3" xfId="19766"/>
    <cellStyle name="Note 2 2 2 5 4 3 2" xfId="41705"/>
    <cellStyle name="Note 2 2 2 5 4 4" xfId="27250"/>
    <cellStyle name="Note 2 2 2 5 5" xfId="8201"/>
    <cellStyle name="Note 2 2 2 5 5 2" xfId="30141"/>
    <cellStyle name="Note 2 2 2 5 6" xfId="3391"/>
    <cellStyle name="Note 2 2 2 5 6 2" xfId="25332"/>
    <cellStyle name="Note 2 2 2 5 7" xfId="11092"/>
    <cellStyle name="Note 2 2 2 5 7 2" xfId="33032"/>
    <cellStyle name="Note 2 2 2 5 8" xfId="16875"/>
    <cellStyle name="Note 2 2 2 5 8 2" xfId="38814"/>
    <cellStyle name="Note 2 2 2 5 9" xfId="22657"/>
    <cellStyle name="Note 2 2 2 6" xfId="912"/>
    <cellStyle name="Note 2 2 2 6 2" xfId="2618"/>
    <cellStyle name="Note 2 2 2 6 2 2" xfId="10104"/>
    <cellStyle name="Note 2 2 2 6 2 2 2" xfId="15886"/>
    <cellStyle name="Note 2 2 2 6 2 2 2 2" xfId="37826"/>
    <cellStyle name="Note 2 2 2 6 2 2 3" xfId="21669"/>
    <cellStyle name="Note 2 2 2 6 2 2 3 2" xfId="43608"/>
    <cellStyle name="Note 2 2 2 6 2 2 4" xfId="32044"/>
    <cellStyle name="Note 2 2 2 6 2 3" xfId="7213"/>
    <cellStyle name="Note 2 2 2 6 2 3 2" xfId="29153"/>
    <cellStyle name="Note 2 2 2 6 2 4" xfId="12995"/>
    <cellStyle name="Note 2 2 2 6 2 4 2" xfId="34935"/>
    <cellStyle name="Note 2 2 2 6 2 5" xfId="18778"/>
    <cellStyle name="Note 2 2 2 6 2 5 2" xfId="40717"/>
    <cellStyle name="Note 2 2 2 6 2 6" xfId="24560"/>
    <cellStyle name="Note 2 2 2 6 3" xfId="5510"/>
    <cellStyle name="Note 2 2 2 6 3 2" xfId="14184"/>
    <cellStyle name="Note 2 2 2 6 3 2 2" xfId="36124"/>
    <cellStyle name="Note 2 2 2 6 3 3" xfId="19967"/>
    <cellStyle name="Note 2 2 2 6 3 3 2" xfId="41906"/>
    <cellStyle name="Note 2 2 2 6 3 4" xfId="27451"/>
    <cellStyle name="Note 2 2 2 6 4" xfId="8402"/>
    <cellStyle name="Note 2 2 2 6 4 2" xfId="30342"/>
    <cellStyle name="Note 2 2 2 6 5" xfId="4321"/>
    <cellStyle name="Note 2 2 2 6 5 2" xfId="26262"/>
    <cellStyle name="Note 2 2 2 6 6" xfId="11293"/>
    <cellStyle name="Note 2 2 2 6 6 2" xfId="33233"/>
    <cellStyle name="Note 2 2 2 6 7" xfId="17076"/>
    <cellStyle name="Note 2 2 2 6 7 2" xfId="39015"/>
    <cellStyle name="Note 2 2 2 6 8" xfId="22858"/>
    <cellStyle name="Note 2 2 2 7" xfId="2408"/>
    <cellStyle name="Note 2 2 2 7 2" xfId="7003"/>
    <cellStyle name="Note 2 2 2 7 2 2" xfId="15676"/>
    <cellStyle name="Note 2 2 2 7 2 2 2" xfId="37616"/>
    <cellStyle name="Note 2 2 2 7 2 3" xfId="21459"/>
    <cellStyle name="Note 2 2 2 7 2 3 2" xfId="43398"/>
    <cellStyle name="Note 2 2 2 7 2 4" xfId="28943"/>
    <cellStyle name="Note 2 2 2 7 3" xfId="9894"/>
    <cellStyle name="Note 2 2 2 7 3 2" xfId="31834"/>
    <cellStyle name="Note 2 2 2 7 4" xfId="4111"/>
    <cellStyle name="Note 2 2 2 7 4 2" xfId="26052"/>
    <cellStyle name="Note 2 2 2 7 5" xfId="12785"/>
    <cellStyle name="Note 2 2 2 7 5 2" xfId="34725"/>
    <cellStyle name="Note 2 2 2 7 6" xfId="18568"/>
    <cellStyle name="Note 2 2 2 7 6 2" xfId="40507"/>
    <cellStyle name="Note 2 2 2 7 7" xfId="24350"/>
    <cellStyle name="Note 2 2 2 8" xfId="1344"/>
    <cellStyle name="Note 2 2 2 8 2" xfId="8830"/>
    <cellStyle name="Note 2 2 2 8 2 2" xfId="14612"/>
    <cellStyle name="Note 2 2 2 8 2 2 2" xfId="36552"/>
    <cellStyle name="Note 2 2 2 8 2 3" xfId="20395"/>
    <cellStyle name="Note 2 2 2 8 2 3 2" xfId="42334"/>
    <cellStyle name="Note 2 2 2 8 2 4" xfId="30770"/>
    <cellStyle name="Note 2 2 2 8 3" xfId="5939"/>
    <cellStyle name="Note 2 2 2 8 3 2" xfId="27879"/>
    <cellStyle name="Note 2 2 2 8 4" xfId="11721"/>
    <cellStyle name="Note 2 2 2 8 4 2" xfId="33661"/>
    <cellStyle name="Note 2 2 2 8 5" xfId="17504"/>
    <cellStyle name="Note 2 2 2 8 5 2" xfId="39443"/>
    <cellStyle name="Note 2 2 2 8 6" xfId="23286"/>
    <cellStyle name="Note 2 2 2 9" xfId="5300"/>
    <cellStyle name="Note 2 2 2 9 2" xfId="13974"/>
    <cellStyle name="Note 2 2 2 9 2 2" xfId="35914"/>
    <cellStyle name="Note 2 2 2 9 3" xfId="19757"/>
    <cellStyle name="Note 2 2 2 9 3 2" xfId="41696"/>
    <cellStyle name="Note 2 2 2 9 4" xfId="27241"/>
    <cellStyle name="Note 2 2 3" xfId="682"/>
    <cellStyle name="Note 2 2 3 10" xfId="11093"/>
    <cellStyle name="Note 2 2 3 10 2" xfId="33033"/>
    <cellStyle name="Note 2 2 3 11" xfId="16876"/>
    <cellStyle name="Note 2 2 3 11 2" xfId="38815"/>
    <cellStyle name="Note 2 2 3 12" xfId="22658"/>
    <cellStyle name="Note 2 2 3 2" xfId="683"/>
    <cellStyle name="Note 2 2 3 2 10" xfId="16877"/>
    <cellStyle name="Note 2 2 3 2 10 2" xfId="38816"/>
    <cellStyle name="Note 2 2 3 2 11" xfId="22659"/>
    <cellStyle name="Note 2 2 3 2 2" xfId="684"/>
    <cellStyle name="Note 2 2 3 2 2 2" xfId="2420"/>
    <cellStyle name="Note 2 2 3 2 2 2 2" xfId="9906"/>
    <cellStyle name="Note 2 2 3 2 2 2 2 2" xfId="15688"/>
    <cellStyle name="Note 2 2 3 2 2 2 2 2 2" xfId="37628"/>
    <cellStyle name="Note 2 2 3 2 2 2 2 3" xfId="21471"/>
    <cellStyle name="Note 2 2 3 2 2 2 2 3 2" xfId="43410"/>
    <cellStyle name="Note 2 2 3 2 2 2 2 4" xfId="31846"/>
    <cellStyle name="Note 2 2 3 2 2 2 3" xfId="7015"/>
    <cellStyle name="Note 2 2 3 2 2 2 3 2" xfId="28955"/>
    <cellStyle name="Note 2 2 3 2 2 2 4" xfId="12797"/>
    <cellStyle name="Note 2 2 3 2 2 2 4 2" xfId="34737"/>
    <cellStyle name="Note 2 2 3 2 2 2 5" xfId="18580"/>
    <cellStyle name="Note 2 2 3 2 2 2 5 2" xfId="40519"/>
    <cellStyle name="Note 2 2 3 2 2 2 6" xfId="24362"/>
    <cellStyle name="Note 2 2 3 2 2 3" xfId="5312"/>
    <cellStyle name="Note 2 2 3 2 2 3 2" xfId="13986"/>
    <cellStyle name="Note 2 2 3 2 2 3 2 2" xfId="35926"/>
    <cellStyle name="Note 2 2 3 2 2 3 3" xfId="19769"/>
    <cellStyle name="Note 2 2 3 2 2 3 3 2" xfId="41708"/>
    <cellStyle name="Note 2 2 3 2 2 3 4" xfId="27253"/>
    <cellStyle name="Note 2 2 3 2 2 4" xfId="8204"/>
    <cellStyle name="Note 2 2 3 2 2 4 2" xfId="30144"/>
    <cellStyle name="Note 2 2 3 2 2 5" xfId="4123"/>
    <cellStyle name="Note 2 2 3 2 2 5 2" xfId="26064"/>
    <cellStyle name="Note 2 2 3 2 2 6" xfId="11095"/>
    <cellStyle name="Note 2 2 3 2 2 6 2" xfId="33035"/>
    <cellStyle name="Note 2 2 3 2 2 7" xfId="16878"/>
    <cellStyle name="Note 2 2 3 2 2 7 2" xfId="38817"/>
    <cellStyle name="Note 2 2 3 2 2 8" xfId="22660"/>
    <cellStyle name="Note 2 2 3 2 3" xfId="1187"/>
    <cellStyle name="Note 2 2 3 2 3 2" xfId="2891"/>
    <cellStyle name="Note 2 2 3 2 3 2 2" xfId="10377"/>
    <cellStyle name="Note 2 2 3 2 3 2 2 2" xfId="16159"/>
    <cellStyle name="Note 2 2 3 2 3 2 2 2 2" xfId="38099"/>
    <cellStyle name="Note 2 2 3 2 3 2 2 3" xfId="21942"/>
    <cellStyle name="Note 2 2 3 2 3 2 2 3 2" xfId="43881"/>
    <cellStyle name="Note 2 2 3 2 3 2 2 4" xfId="32317"/>
    <cellStyle name="Note 2 2 3 2 3 2 3" xfId="7486"/>
    <cellStyle name="Note 2 2 3 2 3 2 3 2" xfId="29426"/>
    <cellStyle name="Note 2 2 3 2 3 2 4" xfId="13268"/>
    <cellStyle name="Note 2 2 3 2 3 2 4 2" xfId="35208"/>
    <cellStyle name="Note 2 2 3 2 3 2 5" xfId="19051"/>
    <cellStyle name="Note 2 2 3 2 3 2 5 2" xfId="40990"/>
    <cellStyle name="Note 2 2 3 2 3 2 6" xfId="24833"/>
    <cellStyle name="Note 2 2 3 2 3 3" xfId="5783"/>
    <cellStyle name="Note 2 2 3 2 3 3 2" xfId="14457"/>
    <cellStyle name="Note 2 2 3 2 3 3 2 2" xfId="36397"/>
    <cellStyle name="Note 2 2 3 2 3 3 3" xfId="20240"/>
    <cellStyle name="Note 2 2 3 2 3 3 3 2" xfId="42179"/>
    <cellStyle name="Note 2 2 3 2 3 3 4" xfId="27724"/>
    <cellStyle name="Note 2 2 3 2 3 4" xfId="8675"/>
    <cellStyle name="Note 2 2 3 2 3 4 2" xfId="30615"/>
    <cellStyle name="Note 2 2 3 2 3 5" xfId="4594"/>
    <cellStyle name="Note 2 2 3 2 3 5 2" xfId="26535"/>
    <cellStyle name="Note 2 2 3 2 3 6" xfId="11566"/>
    <cellStyle name="Note 2 2 3 2 3 6 2" xfId="33506"/>
    <cellStyle name="Note 2 2 3 2 3 7" xfId="17349"/>
    <cellStyle name="Note 2 2 3 2 3 7 2" xfId="39288"/>
    <cellStyle name="Note 2 2 3 2 3 8" xfId="23131"/>
    <cellStyle name="Note 2 2 3 2 4" xfId="2419"/>
    <cellStyle name="Note 2 2 3 2 4 2" xfId="7014"/>
    <cellStyle name="Note 2 2 3 2 4 2 2" xfId="15687"/>
    <cellStyle name="Note 2 2 3 2 4 2 2 2" xfId="37627"/>
    <cellStyle name="Note 2 2 3 2 4 2 3" xfId="21470"/>
    <cellStyle name="Note 2 2 3 2 4 2 3 2" xfId="43409"/>
    <cellStyle name="Note 2 2 3 2 4 2 4" xfId="28954"/>
    <cellStyle name="Note 2 2 3 2 4 3" xfId="9905"/>
    <cellStyle name="Note 2 2 3 2 4 3 2" xfId="31845"/>
    <cellStyle name="Note 2 2 3 2 4 4" xfId="4122"/>
    <cellStyle name="Note 2 2 3 2 4 4 2" xfId="26063"/>
    <cellStyle name="Note 2 2 3 2 4 5" xfId="12796"/>
    <cellStyle name="Note 2 2 3 2 4 5 2" xfId="34736"/>
    <cellStyle name="Note 2 2 3 2 4 6" xfId="18579"/>
    <cellStyle name="Note 2 2 3 2 4 6 2" xfId="40518"/>
    <cellStyle name="Note 2 2 3 2 4 7" xfId="24361"/>
    <cellStyle name="Note 2 2 3 2 5" xfId="1694"/>
    <cellStyle name="Note 2 2 3 2 5 2" xfId="9180"/>
    <cellStyle name="Note 2 2 3 2 5 2 2" xfId="14962"/>
    <cellStyle name="Note 2 2 3 2 5 2 2 2" xfId="36902"/>
    <cellStyle name="Note 2 2 3 2 5 2 3" xfId="20745"/>
    <cellStyle name="Note 2 2 3 2 5 2 3 2" xfId="42684"/>
    <cellStyle name="Note 2 2 3 2 5 2 4" xfId="31120"/>
    <cellStyle name="Note 2 2 3 2 5 3" xfId="6289"/>
    <cellStyle name="Note 2 2 3 2 5 3 2" xfId="28229"/>
    <cellStyle name="Note 2 2 3 2 5 4" xfId="12071"/>
    <cellStyle name="Note 2 2 3 2 5 4 2" xfId="34011"/>
    <cellStyle name="Note 2 2 3 2 5 5" xfId="17854"/>
    <cellStyle name="Note 2 2 3 2 5 5 2" xfId="39793"/>
    <cellStyle name="Note 2 2 3 2 5 6" xfId="23636"/>
    <cellStyle name="Note 2 2 3 2 6" xfId="5311"/>
    <cellStyle name="Note 2 2 3 2 6 2" xfId="13985"/>
    <cellStyle name="Note 2 2 3 2 6 2 2" xfId="35925"/>
    <cellStyle name="Note 2 2 3 2 6 3" xfId="19768"/>
    <cellStyle name="Note 2 2 3 2 6 3 2" xfId="41707"/>
    <cellStyle name="Note 2 2 3 2 6 4" xfId="27252"/>
    <cellStyle name="Note 2 2 3 2 7" xfId="8203"/>
    <cellStyle name="Note 2 2 3 2 7 2" xfId="30143"/>
    <cellStyle name="Note 2 2 3 2 8" xfId="3397"/>
    <cellStyle name="Note 2 2 3 2 8 2" xfId="25338"/>
    <cellStyle name="Note 2 2 3 2 9" xfId="11094"/>
    <cellStyle name="Note 2 2 3 2 9 2" xfId="33034"/>
    <cellStyle name="Note 2 2 3 3" xfId="685"/>
    <cellStyle name="Note 2 2 3 3 2" xfId="2421"/>
    <cellStyle name="Note 2 2 3 3 2 2" xfId="7016"/>
    <cellStyle name="Note 2 2 3 3 2 2 2" xfId="15689"/>
    <cellStyle name="Note 2 2 3 3 2 2 2 2" xfId="37629"/>
    <cellStyle name="Note 2 2 3 3 2 2 3" xfId="21472"/>
    <cellStyle name="Note 2 2 3 3 2 2 3 2" xfId="43411"/>
    <cellStyle name="Note 2 2 3 3 2 2 4" xfId="28956"/>
    <cellStyle name="Note 2 2 3 3 2 3" xfId="9907"/>
    <cellStyle name="Note 2 2 3 3 2 3 2" xfId="31847"/>
    <cellStyle name="Note 2 2 3 3 2 4" xfId="4124"/>
    <cellStyle name="Note 2 2 3 3 2 4 2" xfId="26065"/>
    <cellStyle name="Note 2 2 3 3 2 5" xfId="12798"/>
    <cellStyle name="Note 2 2 3 3 2 5 2" xfId="34738"/>
    <cellStyle name="Note 2 2 3 3 2 6" xfId="18581"/>
    <cellStyle name="Note 2 2 3 3 2 6 2" xfId="40520"/>
    <cellStyle name="Note 2 2 3 3 2 7" xfId="24363"/>
    <cellStyle name="Note 2 2 3 3 3" xfId="1693"/>
    <cellStyle name="Note 2 2 3 3 3 2" xfId="9179"/>
    <cellStyle name="Note 2 2 3 3 3 2 2" xfId="14961"/>
    <cellStyle name="Note 2 2 3 3 3 2 2 2" xfId="36901"/>
    <cellStyle name="Note 2 2 3 3 3 2 3" xfId="20744"/>
    <cellStyle name="Note 2 2 3 3 3 2 3 2" xfId="42683"/>
    <cellStyle name="Note 2 2 3 3 3 2 4" xfId="31119"/>
    <cellStyle name="Note 2 2 3 3 3 3" xfId="6288"/>
    <cellStyle name="Note 2 2 3 3 3 3 2" xfId="28228"/>
    <cellStyle name="Note 2 2 3 3 3 4" xfId="12070"/>
    <cellStyle name="Note 2 2 3 3 3 4 2" xfId="34010"/>
    <cellStyle name="Note 2 2 3 3 3 5" xfId="17853"/>
    <cellStyle name="Note 2 2 3 3 3 5 2" xfId="39792"/>
    <cellStyle name="Note 2 2 3 3 3 6" xfId="23635"/>
    <cellStyle name="Note 2 2 3 3 4" xfId="5313"/>
    <cellStyle name="Note 2 2 3 3 4 2" xfId="13987"/>
    <cellStyle name="Note 2 2 3 3 4 2 2" xfId="35927"/>
    <cellStyle name="Note 2 2 3 3 4 3" xfId="19770"/>
    <cellStyle name="Note 2 2 3 3 4 3 2" xfId="41709"/>
    <cellStyle name="Note 2 2 3 3 4 4" xfId="27254"/>
    <cellStyle name="Note 2 2 3 3 5" xfId="8205"/>
    <cellStyle name="Note 2 2 3 3 5 2" xfId="30145"/>
    <cellStyle name="Note 2 2 3 3 6" xfId="3396"/>
    <cellStyle name="Note 2 2 3 3 6 2" xfId="25337"/>
    <cellStyle name="Note 2 2 3 3 7" xfId="11096"/>
    <cellStyle name="Note 2 2 3 3 7 2" xfId="33036"/>
    <cellStyle name="Note 2 2 3 3 8" xfId="16879"/>
    <cellStyle name="Note 2 2 3 3 8 2" xfId="38818"/>
    <cellStyle name="Note 2 2 3 3 9" xfId="22661"/>
    <cellStyle name="Note 2 2 3 4" xfId="1186"/>
    <cellStyle name="Note 2 2 3 4 2" xfId="2890"/>
    <cellStyle name="Note 2 2 3 4 2 2" xfId="10376"/>
    <cellStyle name="Note 2 2 3 4 2 2 2" xfId="16158"/>
    <cellStyle name="Note 2 2 3 4 2 2 2 2" xfId="38098"/>
    <cellStyle name="Note 2 2 3 4 2 2 3" xfId="21941"/>
    <cellStyle name="Note 2 2 3 4 2 2 3 2" xfId="43880"/>
    <cellStyle name="Note 2 2 3 4 2 2 4" xfId="32316"/>
    <cellStyle name="Note 2 2 3 4 2 3" xfId="7485"/>
    <cellStyle name="Note 2 2 3 4 2 3 2" xfId="29425"/>
    <cellStyle name="Note 2 2 3 4 2 4" xfId="13267"/>
    <cellStyle name="Note 2 2 3 4 2 4 2" xfId="35207"/>
    <cellStyle name="Note 2 2 3 4 2 5" xfId="19050"/>
    <cellStyle name="Note 2 2 3 4 2 5 2" xfId="40989"/>
    <cellStyle name="Note 2 2 3 4 2 6" xfId="24832"/>
    <cellStyle name="Note 2 2 3 4 3" xfId="5782"/>
    <cellStyle name="Note 2 2 3 4 3 2" xfId="14456"/>
    <cellStyle name="Note 2 2 3 4 3 2 2" xfId="36396"/>
    <cellStyle name="Note 2 2 3 4 3 3" xfId="20239"/>
    <cellStyle name="Note 2 2 3 4 3 3 2" xfId="42178"/>
    <cellStyle name="Note 2 2 3 4 3 4" xfId="27723"/>
    <cellStyle name="Note 2 2 3 4 4" xfId="8674"/>
    <cellStyle name="Note 2 2 3 4 4 2" xfId="30614"/>
    <cellStyle name="Note 2 2 3 4 5" xfId="4593"/>
    <cellStyle name="Note 2 2 3 4 5 2" xfId="26534"/>
    <cellStyle name="Note 2 2 3 4 6" xfId="11565"/>
    <cellStyle name="Note 2 2 3 4 6 2" xfId="33505"/>
    <cellStyle name="Note 2 2 3 4 7" xfId="17348"/>
    <cellStyle name="Note 2 2 3 4 7 2" xfId="39287"/>
    <cellStyle name="Note 2 2 3 4 8" xfId="23130"/>
    <cellStyle name="Note 2 2 3 5" xfId="2418"/>
    <cellStyle name="Note 2 2 3 5 2" xfId="7013"/>
    <cellStyle name="Note 2 2 3 5 2 2" xfId="15686"/>
    <cellStyle name="Note 2 2 3 5 2 2 2" xfId="37626"/>
    <cellStyle name="Note 2 2 3 5 2 3" xfId="21469"/>
    <cellStyle name="Note 2 2 3 5 2 3 2" xfId="43408"/>
    <cellStyle name="Note 2 2 3 5 2 4" xfId="28953"/>
    <cellStyle name="Note 2 2 3 5 3" xfId="9904"/>
    <cellStyle name="Note 2 2 3 5 3 2" xfId="31844"/>
    <cellStyle name="Note 2 2 3 5 4" xfId="4121"/>
    <cellStyle name="Note 2 2 3 5 4 2" xfId="26062"/>
    <cellStyle name="Note 2 2 3 5 5" xfId="12795"/>
    <cellStyle name="Note 2 2 3 5 5 2" xfId="34735"/>
    <cellStyle name="Note 2 2 3 5 6" xfId="18578"/>
    <cellStyle name="Note 2 2 3 5 6 2" xfId="40517"/>
    <cellStyle name="Note 2 2 3 5 7" xfId="24360"/>
    <cellStyle name="Note 2 2 3 6" xfId="1343"/>
    <cellStyle name="Note 2 2 3 6 2" xfId="8829"/>
    <cellStyle name="Note 2 2 3 6 2 2" xfId="14611"/>
    <cellStyle name="Note 2 2 3 6 2 2 2" xfId="36551"/>
    <cellStyle name="Note 2 2 3 6 2 3" xfId="20394"/>
    <cellStyle name="Note 2 2 3 6 2 3 2" xfId="42333"/>
    <cellStyle name="Note 2 2 3 6 2 4" xfId="30769"/>
    <cellStyle name="Note 2 2 3 6 3" xfId="5938"/>
    <cellStyle name="Note 2 2 3 6 3 2" xfId="27878"/>
    <cellStyle name="Note 2 2 3 6 4" xfId="11720"/>
    <cellStyle name="Note 2 2 3 6 4 2" xfId="33660"/>
    <cellStyle name="Note 2 2 3 6 5" xfId="17503"/>
    <cellStyle name="Note 2 2 3 6 5 2" xfId="39442"/>
    <cellStyle name="Note 2 2 3 6 6" xfId="23285"/>
    <cellStyle name="Note 2 2 3 7" xfId="5310"/>
    <cellStyle name="Note 2 2 3 7 2" xfId="13984"/>
    <cellStyle name="Note 2 2 3 7 2 2" xfId="35924"/>
    <cellStyle name="Note 2 2 3 7 3" xfId="19767"/>
    <cellStyle name="Note 2 2 3 7 3 2" xfId="41706"/>
    <cellStyle name="Note 2 2 3 7 4" xfId="27251"/>
    <cellStyle name="Note 2 2 3 8" xfId="8202"/>
    <cellStyle name="Note 2 2 3 8 2" xfId="30142"/>
    <cellStyle name="Note 2 2 3 9" xfId="3046"/>
    <cellStyle name="Note 2 2 3 9 2" xfId="24987"/>
    <cellStyle name="Note 2 2 4" xfId="686"/>
    <cellStyle name="Note 2 2 4 10" xfId="16880"/>
    <cellStyle name="Note 2 2 4 10 2" xfId="38819"/>
    <cellStyle name="Note 2 2 4 11" xfId="22662"/>
    <cellStyle name="Note 2 2 4 2" xfId="687"/>
    <cellStyle name="Note 2 2 4 2 2" xfId="2423"/>
    <cellStyle name="Note 2 2 4 2 2 2" xfId="9909"/>
    <cellStyle name="Note 2 2 4 2 2 2 2" xfId="15691"/>
    <cellStyle name="Note 2 2 4 2 2 2 2 2" xfId="37631"/>
    <cellStyle name="Note 2 2 4 2 2 2 3" xfId="21474"/>
    <cellStyle name="Note 2 2 4 2 2 2 3 2" xfId="43413"/>
    <cellStyle name="Note 2 2 4 2 2 2 4" xfId="31849"/>
    <cellStyle name="Note 2 2 4 2 2 3" xfId="7018"/>
    <cellStyle name="Note 2 2 4 2 2 3 2" xfId="28958"/>
    <cellStyle name="Note 2 2 4 2 2 4" xfId="12800"/>
    <cellStyle name="Note 2 2 4 2 2 4 2" xfId="34740"/>
    <cellStyle name="Note 2 2 4 2 2 5" xfId="18583"/>
    <cellStyle name="Note 2 2 4 2 2 5 2" xfId="40522"/>
    <cellStyle name="Note 2 2 4 2 2 6" xfId="24365"/>
    <cellStyle name="Note 2 2 4 2 3" xfId="5315"/>
    <cellStyle name="Note 2 2 4 2 3 2" xfId="13989"/>
    <cellStyle name="Note 2 2 4 2 3 2 2" xfId="35929"/>
    <cellStyle name="Note 2 2 4 2 3 3" xfId="19772"/>
    <cellStyle name="Note 2 2 4 2 3 3 2" xfId="41711"/>
    <cellStyle name="Note 2 2 4 2 3 4" xfId="27256"/>
    <cellStyle name="Note 2 2 4 2 4" xfId="8207"/>
    <cellStyle name="Note 2 2 4 2 4 2" xfId="30147"/>
    <cellStyle name="Note 2 2 4 2 5" xfId="4126"/>
    <cellStyle name="Note 2 2 4 2 5 2" xfId="26067"/>
    <cellStyle name="Note 2 2 4 2 6" xfId="11098"/>
    <cellStyle name="Note 2 2 4 2 6 2" xfId="33038"/>
    <cellStyle name="Note 2 2 4 2 7" xfId="16881"/>
    <cellStyle name="Note 2 2 4 2 7 2" xfId="38820"/>
    <cellStyle name="Note 2 2 4 2 8" xfId="22663"/>
    <cellStyle name="Note 2 2 4 3" xfId="1188"/>
    <cellStyle name="Note 2 2 4 3 2" xfId="2892"/>
    <cellStyle name="Note 2 2 4 3 2 2" xfId="10378"/>
    <cellStyle name="Note 2 2 4 3 2 2 2" xfId="16160"/>
    <cellStyle name="Note 2 2 4 3 2 2 2 2" xfId="38100"/>
    <cellStyle name="Note 2 2 4 3 2 2 3" xfId="21943"/>
    <cellStyle name="Note 2 2 4 3 2 2 3 2" xfId="43882"/>
    <cellStyle name="Note 2 2 4 3 2 2 4" xfId="32318"/>
    <cellStyle name="Note 2 2 4 3 2 3" xfId="7487"/>
    <cellStyle name="Note 2 2 4 3 2 3 2" xfId="29427"/>
    <cellStyle name="Note 2 2 4 3 2 4" xfId="13269"/>
    <cellStyle name="Note 2 2 4 3 2 4 2" xfId="35209"/>
    <cellStyle name="Note 2 2 4 3 2 5" xfId="19052"/>
    <cellStyle name="Note 2 2 4 3 2 5 2" xfId="40991"/>
    <cellStyle name="Note 2 2 4 3 2 6" xfId="24834"/>
    <cellStyle name="Note 2 2 4 3 3" xfId="5784"/>
    <cellStyle name="Note 2 2 4 3 3 2" xfId="14458"/>
    <cellStyle name="Note 2 2 4 3 3 2 2" xfId="36398"/>
    <cellStyle name="Note 2 2 4 3 3 3" xfId="20241"/>
    <cellStyle name="Note 2 2 4 3 3 3 2" xfId="42180"/>
    <cellStyle name="Note 2 2 4 3 3 4" xfId="27725"/>
    <cellStyle name="Note 2 2 4 3 4" xfId="8676"/>
    <cellStyle name="Note 2 2 4 3 4 2" xfId="30616"/>
    <cellStyle name="Note 2 2 4 3 5" xfId="4595"/>
    <cellStyle name="Note 2 2 4 3 5 2" xfId="26536"/>
    <cellStyle name="Note 2 2 4 3 6" xfId="11567"/>
    <cellStyle name="Note 2 2 4 3 6 2" xfId="33507"/>
    <cellStyle name="Note 2 2 4 3 7" xfId="17350"/>
    <cellStyle name="Note 2 2 4 3 7 2" xfId="39289"/>
    <cellStyle name="Note 2 2 4 3 8" xfId="23132"/>
    <cellStyle name="Note 2 2 4 4" xfId="2422"/>
    <cellStyle name="Note 2 2 4 4 2" xfId="7017"/>
    <cellStyle name="Note 2 2 4 4 2 2" xfId="15690"/>
    <cellStyle name="Note 2 2 4 4 2 2 2" xfId="37630"/>
    <cellStyle name="Note 2 2 4 4 2 3" xfId="21473"/>
    <cellStyle name="Note 2 2 4 4 2 3 2" xfId="43412"/>
    <cellStyle name="Note 2 2 4 4 2 4" xfId="28957"/>
    <cellStyle name="Note 2 2 4 4 3" xfId="9908"/>
    <cellStyle name="Note 2 2 4 4 3 2" xfId="31848"/>
    <cellStyle name="Note 2 2 4 4 4" xfId="4125"/>
    <cellStyle name="Note 2 2 4 4 4 2" xfId="26066"/>
    <cellStyle name="Note 2 2 4 4 5" xfId="12799"/>
    <cellStyle name="Note 2 2 4 4 5 2" xfId="34739"/>
    <cellStyle name="Note 2 2 4 4 6" xfId="18582"/>
    <cellStyle name="Note 2 2 4 4 6 2" xfId="40521"/>
    <cellStyle name="Note 2 2 4 4 7" xfId="24364"/>
    <cellStyle name="Note 2 2 4 5" xfId="1695"/>
    <cellStyle name="Note 2 2 4 5 2" xfId="9181"/>
    <cellStyle name="Note 2 2 4 5 2 2" xfId="14963"/>
    <cellStyle name="Note 2 2 4 5 2 2 2" xfId="36903"/>
    <cellStyle name="Note 2 2 4 5 2 3" xfId="20746"/>
    <cellStyle name="Note 2 2 4 5 2 3 2" xfId="42685"/>
    <cellStyle name="Note 2 2 4 5 2 4" xfId="31121"/>
    <cellStyle name="Note 2 2 4 5 3" xfId="6290"/>
    <cellStyle name="Note 2 2 4 5 3 2" xfId="28230"/>
    <cellStyle name="Note 2 2 4 5 4" xfId="12072"/>
    <cellStyle name="Note 2 2 4 5 4 2" xfId="34012"/>
    <cellStyle name="Note 2 2 4 5 5" xfId="17855"/>
    <cellStyle name="Note 2 2 4 5 5 2" xfId="39794"/>
    <cellStyle name="Note 2 2 4 5 6" xfId="23637"/>
    <cellStyle name="Note 2 2 4 6" xfId="5314"/>
    <cellStyle name="Note 2 2 4 6 2" xfId="13988"/>
    <cellStyle name="Note 2 2 4 6 2 2" xfId="35928"/>
    <cellStyle name="Note 2 2 4 6 3" xfId="19771"/>
    <cellStyle name="Note 2 2 4 6 3 2" xfId="41710"/>
    <cellStyle name="Note 2 2 4 6 4" xfId="27255"/>
    <cellStyle name="Note 2 2 4 7" xfId="8206"/>
    <cellStyle name="Note 2 2 4 7 2" xfId="30146"/>
    <cellStyle name="Note 2 2 4 8" xfId="3398"/>
    <cellStyle name="Note 2 2 4 8 2" xfId="25339"/>
    <cellStyle name="Note 2 2 4 9" xfId="11097"/>
    <cellStyle name="Note 2 2 4 9 2" xfId="33037"/>
    <cellStyle name="Note 2 2 5" xfId="688"/>
    <cellStyle name="Note 2 2 5 10" xfId="16882"/>
    <cellStyle name="Note 2 2 5 10 2" xfId="38821"/>
    <cellStyle name="Note 2 2 5 11" xfId="22664"/>
    <cellStyle name="Note 2 2 5 2" xfId="689"/>
    <cellStyle name="Note 2 2 5 2 2" xfId="2425"/>
    <cellStyle name="Note 2 2 5 2 2 2" xfId="9911"/>
    <cellStyle name="Note 2 2 5 2 2 2 2" xfId="15693"/>
    <cellStyle name="Note 2 2 5 2 2 2 2 2" xfId="37633"/>
    <cellStyle name="Note 2 2 5 2 2 2 3" xfId="21476"/>
    <cellStyle name="Note 2 2 5 2 2 2 3 2" xfId="43415"/>
    <cellStyle name="Note 2 2 5 2 2 2 4" xfId="31851"/>
    <cellStyle name="Note 2 2 5 2 2 3" xfId="7020"/>
    <cellStyle name="Note 2 2 5 2 2 3 2" xfId="28960"/>
    <cellStyle name="Note 2 2 5 2 2 4" xfId="12802"/>
    <cellStyle name="Note 2 2 5 2 2 4 2" xfId="34742"/>
    <cellStyle name="Note 2 2 5 2 2 5" xfId="18585"/>
    <cellStyle name="Note 2 2 5 2 2 5 2" xfId="40524"/>
    <cellStyle name="Note 2 2 5 2 2 6" xfId="24367"/>
    <cellStyle name="Note 2 2 5 2 3" xfId="5317"/>
    <cellStyle name="Note 2 2 5 2 3 2" xfId="13991"/>
    <cellStyle name="Note 2 2 5 2 3 2 2" xfId="35931"/>
    <cellStyle name="Note 2 2 5 2 3 3" xfId="19774"/>
    <cellStyle name="Note 2 2 5 2 3 3 2" xfId="41713"/>
    <cellStyle name="Note 2 2 5 2 3 4" xfId="27258"/>
    <cellStyle name="Note 2 2 5 2 4" xfId="8209"/>
    <cellStyle name="Note 2 2 5 2 4 2" xfId="30149"/>
    <cellStyle name="Note 2 2 5 2 5" xfId="4128"/>
    <cellStyle name="Note 2 2 5 2 5 2" xfId="26069"/>
    <cellStyle name="Note 2 2 5 2 6" xfId="11100"/>
    <cellStyle name="Note 2 2 5 2 6 2" xfId="33040"/>
    <cellStyle name="Note 2 2 5 2 7" xfId="16883"/>
    <cellStyle name="Note 2 2 5 2 7 2" xfId="38822"/>
    <cellStyle name="Note 2 2 5 2 8" xfId="22665"/>
    <cellStyle name="Note 2 2 5 3" xfId="1189"/>
    <cellStyle name="Note 2 2 5 3 2" xfId="2893"/>
    <cellStyle name="Note 2 2 5 3 2 2" xfId="10379"/>
    <cellStyle name="Note 2 2 5 3 2 2 2" xfId="16161"/>
    <cellStyle name="Note 2 2 5 3 2 2 2 2" xfId="38101"/>
    <cellStyle name="Note 2 2 5 3 2 2 3" xfId="21944"/>
    <cellStyle name="Note 2 2 5 3 2 2 3 2" xfId="43883"/>
    <cellStyle name="Note 2 2 5 3 2 2 4" xfId="32319"/>
    <cellStyle name="Note 2 2 5 3 2 3" xfId="7488"/>
    <cellStyle name="Note 2 2 5 3 2 3 2" xfId="29428"/>
    <cellStyle name="Note 2 2 5 3 2 4" xfId="13270"/>
    <cellStyle name="Note 2 2 5 3 2 4 2" xfId="35210"/>
    <cellStyle name="Note 2 2 5 3 2 5" xfId="19053"/>
    <cellStyle name="Note 2 2 5 3 2 5 2" xfId="40992"/>
    <cellStyle name="Note 2 2 5 3 2 6" xfId="24835"/>
    <cellStyle name="Note 2 2 5 3 3" xfId="5785"/>
    <cellStyle name="Note 2 2 5 3 3 2" xfId="14459"/>
    <cellStyle name="Note 2 2 5 3 3 2 2" xfId="36399"/>
    <cellStyle name="Note 2 2 5 3 3 3" xfId="20242"/>
    <cellStyle name="Note 2 2 5 3 3 3 2" xfId="42181"/>
    <cellStyle name="Note 2 2 5 3 3 4" xfId="27726"/>
    <cellStyle name="Note 2 2 5 3 4" xfId="8677"/>
    <cellStyle name="Note 2 2 5 3 4 2" xfId="30617"/>
    <cellStyle name="Note 2 2 5 3 5" xfId="4596"/>
    <cellStyle name="Note 2 2 5 3 5 2" xfId="26537"/>
    <cellStyle name="Note 2 2 5 3 6" xfId="11568"/>
    <cellStyle name="Note 2 2 5 3 6 2" xfId="33508"/>
    <cellStyle name="Note 2 2 5 3 7" xfId="17351"/>
    <cellStyle name="Note 2 2 5 3 7 2" xfId="39290"/>
    <cellStyle name="Note 2 2 5 3 8" xfId="23133"/>
    <cellStyle name="Note 2 2 5 4" xfId="2424"/>
    <cellStyle name="Note 2 2 5 4 2" xfId="7019"/>
    <cellStyle name="Note 2 2 5 4 2 2" xfId="15692"/>
    <cellStyle name="Note 2 2 5 4 2 2 2" xfId="37632"/>
    <cellStyle name="Note 2 2 5 4 2 3" xfId="21475"/>
    <cellStyle name="Note 2 2 5 4 2 3 2" xfId="43414"/>
    <cellStyle name="Note 2 2 5 4 2 4" xfId="28959"/>
    <cellStyle name="Note 2 2 5 4 3" xfId="9910"/>
    <cellStyle name="Note 2 2 5 4 3 2" xfId="31850"/>
    <cellStyle name="Note 2 2 5 4 4" xfId="4127"/>
    <cellStyle name="Note 2 2 5 4 4 2" xfId="26068"/>
    <cellStyle name="Note 2 2 5 4 5" xfId="12801"/>
    <cellStyle name="Note 2 2 5 4 5 2" xfId="34741"/>
    <cellStyle name="Note 2 2 5 4 6" xfId="18584"/>
    <cellStyle name="Note 2 2 5 4 6 2" xfId="40523"/>
    <cellStyle name="Note 2 2 5 4 7" xfId="24366"/>
    <cellStyle name="Note 2 2 5 5" xfId="1696"/>
    <cellStyle name="Note 2 2 5 5 2" xfId="9182"/>
    <cellStyle name="Note 2 2 5 5 2 2" xfId="14964"/>
    <cellStyle name="Note 2 2 5 5 2 2 2" xfId="36904"/>
    <cellStyle name="Note 2 2 5 5 2 3" xfId="20747"/>
    <cellStyle name="Note 2 2 5 5 2 3 2" xfId="42686"/>
    <cellStyle name="Note 2 2 5 5 2 4" xfId="31122"/>
    <cellStyle name="Note 2 2 5 5 3" xfId="6291"/>
    <cellStyle name="Note 2 2 5 5 3 2" xfId="28231"/>
    <cellStyle name="Note 2 2 5 5 4" xfId="12073"/>
    <cellStyle name="Note 2 2 5 5 4 2" xfId="34013"/>
    <cellStyle name="Note 2 2 5 5 5" xfId="17856"/>
    <cellStyle name="Note 2 2 5 5 5 2" xfId="39795"/>
    <cellStyle name="Note 2 2 5 5 6" xfId="23638"/>
    <cellStyle name="Note 2 2 5 6" xfId="5316"/>
    <cellStyle name="Note 2 2 5 6 2" xfId="13990"/>
    <cellStyle name="Note 2 2 5 6 2 2" xfId="35930"/>
    <cellStyle name="Note 2 2 5 6 3" xfId="19773"/>
    <cellStyle name="Note 2 2 5 6 3 2" xfId="41712"/>
    <cellStyle name="Note 2 2 5 6 4" xfId="27257"/>
    <cellStyle name="Note 2 2 5 7" xfId="8208"/>
    <cellStyle name="Note 2 2 5 7 2" xfId="30148"/>
    <cellStyle name="Note 2 2 5 8" xfId="3399"/>
    <cellStyle name="Note 2 2 5 8 2" xfId="25340"/>
    <cellStyle name="Note 2 2 5 9" xfId="11099"/>
    <cellStyle name="Note 2 2 5 9 2" xfId="33039"/>
    <cellStyle name="Note 2 2 6" xfId="690"/>
    <cellStyle name="Note 2 2 6 2" xfId="2426"/>
    <cellStyle name="Note 2 2 6 2 2" xfId="7021"/>
    <cellStyle name="Note 2 2 6 2 2 2" xfId="15694"/>
    <cellStyle name="Note 2 2 6 2 2 2 2" xfId="37634"/>
    <cellStyle name="Note 2 2 6 2 2 3" xfId="21477"/>
    <cellStyle name="Note 2 2 6 2 2 3 2" xfId="43416"/>
    <cellStyle name="Note 2 2 6 2 2 4" xfId="28961"/>
    <cellStyle name="Note 2 2 6 2 3" xfId="9912"/>
    <cellStyle name="Note 2 2 6 2 3 2" xfId="31852"/>
    <cellStyle name="Note 2 2 6 2 4" xfId="4129"/>
    <cellStyle name="Note 2 2 6 2 4 2" xfId="26070"/>
    <cellStyle name="Note 2 2 6 2 5" xfId="12803"/>
    <cellStyle name="Note 2 2 6 2 5 2" xfId="34743"/>
    <cellStyle name="Note 2 2 6 2 6" xfId="18586"/>
    <cellStyle name="Note 2 2 6 2 6 2" xfId="40525"/>
    <cellStyle name="Note 2 2 6 2 7" xfId="24368"/>
    <cellStyle name="Note 2 2 6 3" xfId="1687"/>
    <cellStyle name="Note 2 2 6 3 2" xfId="9173"/>
    <cellStyle name="Note 2 2 6 3 2 2" xfId="14955"/>
    <cellStyle name="Note 2 2 6 3 2 2 2" xfId="36895"/>
    <cellStyle name="Note 2 2 6 3 2 3" xfId="20738"/>
    <cellStyle name="Note 2 2 6 3 2 3 2" xfId="42677"/>
    <cellStyle name="Note 2 2 6 3 2 4" xfId="31113"/>
    <cellStyle name="Note 2 2 6 3 3" xfId="6282"/>
    <cellStyle name="Note 2 2 6 3 3 2" xfId="28222"/>
    <cellStyle name="Note 2 2 6 3 4" xfId="12064"/>
    <cellStyle name="Note 2 2 6 3 4 2" xfId="34004"/>
    <cellStyle name="Note 2 2 6 3 5" xfId="17847"/>
    <cellStyle name="Note 2 2 6 3 5 2" xfId="39786"/>
    <cellStyle name="Note 2 2 6 3 6" xfId="23629"/>
    <cellStyle name="Note 2 2 6 4" xfId="5318"/>
    <cellStyle name="Note 2 2 6 4 2" xfId="13992"/>
    <cellStyle name="Note 2 2 6 4 2 2" xfId="35932"/>
    <cellStyle name="Note 2 2 6 4 3" xfId="19775"/>
    <cellStyle name="Note 2 2 6 4 3 2" xfId="41714"/>
    <cellStyle name="Note 2 2 6 4 4" xfId="27259"/>
    <cellStyle name="Note 2 2 6 5" xfId="8210"/>
    <cellStyle name="Note 2 2 6 5 2" xfId="30150"/>
    <cellStyle name="Note 2 2 6 6" xfId="3390"/>
    <cellStyle name="Note 2 2 6 6 2" xfId="25331"/>
    <cellStyle name="Note 2 2 6 7" xfId="11101"/>
    <cellStyle name="Note 2 2 6 7 2" xfId="33041"/>
    <cellStyle name="Note 2 2 6 8" xfId="16884"/>
    <cellStyle name="Note 2 2 6 8 2" xfId="38823"/>
    <cellStyle name="Note 2 2 6 9" xfId="22666"/>
    <cellStyle name="Note 2 2 7" xfId="874"/>
    <cellStyle name="Note 2 2 7 2" xfId="2580"/>
    <cellStyle name="Note 2 2 7 2 2" xfId="10066"/>
    <cellStyle name="Note 2 2 7 2 2 2" xfId="15848"/>
    <cellStyle name="Note 2 2 7 2 2 2 2" xfId="37788"/>
    <cellStyle name="Note 2 2 7 2 2 3" xfId="21631"/>
    <cellStyle name="Note 2 2 7 2 2 3 2" xfId="43570"/>
    <cellStyle name="Note 2 2 7 2 2 4" xfId="32006"/>
    <cellStyle name="Note 2 2 7 2 3" xfId="7175"/>
    <cellStyle name="Note 2 2 7 2 3 2" xfId="29115"/>
    <cellStyle name="Note 2 2 7 2 4" xfId="12957"/>
    <cellStyle name="Note 2 2 7 2 4 2" xfId="34897"/>
    <cellStyle name="Note 2 2 7 2 5" xfId="18740"/>
    <cellStyle name="Note 2 2 7 2 5 2" xfId="40679"/>
    <cellStyle name="Note 2 2 7 2 6" xfId="24522"/>
    <cellStyle name="Note 2 2 7 3" xfId="5472"/>
    <cellStyle name="Note 2 2 7 3 2" xfId="14146"/>
    <cellStyle name="Note 2 2 7 3 2 2" xfId="36086"/>
    <cellStyle name="Note 2 2 7 3 3" xfId="19929"/>
    <cellStyle name="Note 2 2 7 3 3 2" xfId="41868"/>
    <cellStyle name="Note 2 2 7 3 4" xfId="27413"/>
    <cellStyle name="Note 2 2 7 4" xfId="8364"/>
    <cellStyle name="Note 2 2 7 4 2" xfId="30304"/>
    <cellStyle name="Note 2 2 7 5" xfId="4283"/>
    <cellStyle name="Note 2 2 7 5 2" xfId="26224"/>
    <cellStyle name="Note 2 2 7 6" xfId="11255"/>
    <cellStyle name="Note 2 2 7 6 2" xfId="33195"/>
    <cellStyle name="Note 2 2 7 7" xfId="17038"/>
    <cellStyle name="Note 2 2 7 7 2" xfId="38977"/>
    <cellStyle name="Note 2 2 7 8" xfId="22820"/>
    <cellStyle name="Note 2 2 8" xfId="2407"/>
    <cellStyle name="Note 2 2 8 2" xfId="7002"/>
    <cellStyle name="Note 2 2 8 2 2" xfId="15675"/>
    <cellStyle name="Note 2 2 8 2 2 2" xfId="37615"/>
    <cellStyle name="Note 2 2 8 2 3" xfId="21458"/>
    <cellStyle name="Note 2 2 8 2 3 2" xfId="43397"/>
    <cellStyle name="Note 2 2 8 2 4" xfId="28942"/>
    <cellStyle name="Note 2 2 8 3" xfId="9893"/>
    <cellStyle name="Note 2 2 8 3 2" xfId="31833"/>
    <cellStyle name="Note 2 2 8 4" xfId="4110"/>
    <cellStyle name="Note 2 2 8 4 2" xfId="26051"/>
    <cellStyle name="Note 2 2 8 5" xfId="12784"/>
    <cellStyle name="Note 2 2 8 5 2" xfId="34724"/>
    <cellStyle name="Note 2 2 8 6" xfId="18567"/>
    <cellStyle name="Note 2 2 8 6 2" xfId="40506"/>
    <cellStyle name="Note 2 2 8 7" xfId="24349"/>
    <cellStyle name="Note 2 2 9" xfId="1275"/>
    <cellStyle name="Note 2 2 9 2" xfId="8762"/>
    <cellStyle name="Note 2 2 9 2 2" xfId="14544"/>
    <cellStyle name="Note 2 2 9 2 2 2" xfId="36484"/>
    <cellStyle name="Note 2 2 9 2 3" xfId="20327"/>
    <cellStyle name="Note 2 2 9 2 3 2" xfId="42266"/>
    <cellStyle name="Note 2 2 9 2 4" xfId="30702"/>
    <cellStyle name="Note 2 2 9 3" xfId="5871"/>
    <cellStyle name="Note 2 2 9 3 2" xfId="27811"/>
    <cellStyle name="Note 2 2 9 4" xfId="11653"/>
    <cellStyle name="Note 2 2 9 4 2" xfId="33593"/>
    <cellStyle name="Note 2 2 9 5" xfId="17436"/>
    <cellStyle name="Note 2 2 9 5 2" xfId="39375"/>
    <cellStyle name="Note 2 2 9 6" xfId="23218"/>
    <cellStyle name="Note 2 3" xfId="691"/>
    <cellStyle name="Note 2 3 10" xfId="8211"/>
    <cellStyle name="Note 2 3 10 2" xfId="30151"/>
    <cellStyle name="Note 2 3 11" xfId="3048"/>
    <cellStyle name="Note 2 3 11 2" xfId="24989"/>
    <cellStyle name="Note 2 3 12" xfId="11102"/>
    <cellStyle name="Note 2 3 12 2" xfId="33042"/>
    <cellStyle name="Note 2 3 13" xfId="16885"/>
    <cellStyle name="Note 2 3 13 2" xfId="38824"/>
    <cellStyle name="Note 2 3 14" xfId="22667"/>
    <cellStyle name="Note 2 3 2" xfId="692"/>
    <cellStyle name="Note 2 3 2 10" xfId="11103"/>
    <cellStyle name="Note 2 3 2 10 2" xfId="33043"/>
    <cellStyle name="Note 2 3 2 11" xfId="16886"/>
    <cellStyle name="Note 2 3 2 11 2" xfId="38825"/>
    <cellStyle name="Note 2 3 2 12" xfId="22668"/>
    <cellStyle name="Note 2 3 2 2" xfId="693"/>
    <cellStyle name="Note 2 3 2 2 10" xfId="16887"/>
    <cellStyle name="Note 2 3 2 2 10 2" xfId="38826"/>
    <cellStyle name="Note 2 3 2 2 11" xfId="22669"/>
    <cellStyle name="Note 2 3 2 2 2" xfId="694"/>
    <cellStyle name="Note 2 3 2 2 2 2" xfId="2430"/>
    <cellStyle name="Note 2 3 2 2 2 2 2" xfId="9916"/>
    <cellStyle name="Note 2 3 2 2 2 2 2 2" xfId="15698"/>
    <cellStyle name="Note 2 3 2 2 2 2 2 2 2" xfId="37638"/>
    <cellStyle name="Note 2 3 2 2 2 2 2 3" xfId="21481"/>
    <cellStyle name="Note 2 3 2 2 2 2 2 3 2" xfId="43420"/>
    <cellStyle name="Note 2 3 2 2 2 2 2 4" xfId="31856"/>
    <cellStyle name="Note 2 3 2 2 2 2 3" xfId="7025"/>
    <cellStyle name="Note 2 3 2 2 2 2 3 2" xfId="28965"/>
    <cellStyle name="Note 2 3 2 2 2 2 4" xfId="12807"/>
    <cellStyle name="Note 2 3 2 2 2 2 4 2" xfId="34747"/>
    <cellStyle name="Note 2 3 2 2 2 2 5" xfId="18590"/>
    <cellStyle name="Note 2 3 2 2 2 2 5 2" xfId="40529"/>
    <cellStyle name="Note 2 3 2 2 2 2 6" xfId="24372"/>
    <cellStyle name="Note 2 3 2 2 2 3" xfId="5322"/>
    <cellStyle name="Note 2 3 2 2 2 3 2" xfId="13996"/>
    <cellStyle name="Note 2 3 2 2 2 3 2 2" xfId="35936"/>
    <cellStyle name="Note 2 3 2 2 2 3 3" xfId="19779"/>
    <cellStyle name="Note 2 3 2 2 2 3 3 2" xfId="41718"/>
    <cellStyle name="Note 2 3 2 2 2 3 4" xfId="27263"/>
    <cellStyle name="Note 2 3 2 2 2 4" xfId="8214"/>
    <cellStyle name="Note 2 3 2 2 2 4 2" xfId="30154"/>
    <cellStyle name="Note 2 3 2 2 2 5" xfId="4133"/>
    <cellStyle name="Note 2 3 2 2 2 5 2" xfId="26074"/>
    <cellStyle name="Note 2 3 2 2 2 6" xfId="11105"/>
    <cellStyle name="Note 2 3 2 2 2 6 2" xfId="33045"/>
    <cellStyle name="Note 2 3 2 2 2 7" xfId="16888"/>
    <cellStyle name="Note 2 3 2 2 2 7 2" xfId="38827"/>
    <cellStyle name="Note 2 3 2 2 2 8" xfId="22670"/>
    <cellStyle name="Note 2 3 2 2 3" xfId="1191"/>
    <cellStyle name="Note 2 3 2 2 3 2" xfId="2895"/>
    <cellStyle name="Note 2 3 2 2 3 2 2" xfId="10381"/>
    <cellStyle name="Note 2 3 2 2 3 2 2 2" xfId="16163"/>
    <cellStyle name="Note 2 3 2 2 3 2 2 2 2" xfId="38103"/>
    <cellStyle name="Note 2 3 2 2 3 2 2 3" xfId="21946"/>
    <cellStyle name="Note 2 3 2 2 3 2 2 3 2" xfId="43885"/>
    <cellStyle name="Note 2 3 2 2 3 2 2 4" xfId="32321"/>
    <cellStyle name="Note 2 3 2 2 3 2 3" xfId="7490"/>
    <cellStyle name="Note 2 3 2 2 3 2 3 2" xfId="29430"/>
    <cellStyle name="Note 2 3 2 2 3 2 4" xfId="13272"/>
    <cellStyle name="Note 2 3 2 2 3 2 4 2" xfId="35212"/>
    <cellStyle name="Note 2 3 2 2 3 2 5" xfId="19055"/>
    <cellStyle name="Note 2 3 2 2 3 2 5 2" xfId="40994"/>
    <cellStyle name="Note 2 3 2 2 3 2 6" xfId="24837"/>
    <cellStyle name="Note 2 3 2 2 3 3" xfId="5787"/>
    <cellStyle name="Note 2 3 2 2 3 3 2" xfId="14461"/>
    <cellStyle name="Note 2 3 2 2 3 3 2 2" xfId="36401"/>
    <cellStyle name="Note 2 3 2 2 3 3 3" xfId="20244"/>
    <cellStyle name="Note 2 3 2 2 3 3 3 2" xfId="42183"/>
    <cellStyle name="Note 2 3 2 2 3 3 4" xfId="27728"/>
    <cellStyle name="Note 2 3 2 2 3 4" xfId="8679"/>
    <cellStyle name="Note 2 3 2 2 3 4 2" xfId="30619"/>
    <cellStyle name="Note 2 3 2 2 3 5" xfId="4598"/>
    <cellStyle name="Note 2 3 2 2 3 5 2" xfId="26539"/>
    <cellStyle name="Note 2 3 2 2 3 6" xfId="11570"/>
    <cellStyle name="Note 2 3 2 2 3 6 2" xfId="33510"/>
    <cellStyle name="Note 2 3 2 2 3 7" xfId="17353"/>
    <cellStyle name="Note 2 3 2 2 3 7 2" xfId="39292"/>
    <cellStyle name="Note 2 3 2 2 3 8" xfId="23135"/>
    <cellStyle name="Note 2 3 2 2 4" xfId="2429"/>
    <cellStyle name="Note 2 3 2 2 4 2" xfId="7024"/>
    <cellStyle name="Note 2 3 2 2 4 2 2" xfId="15697"/>
    <cellStyle name="Note 2 3 2 2 4 2 2 2" xfId="37637"/>
    <cellStyle name="Note 2 3 2 2 4 2 3" xfId="21480"/>
    <cellStyle name="Note 2 3 2 2 4 2 3 2" xfId="43419"/>
    <cellStyle name="Note 2 3 2 2 4 2 4" xfId="28964"/>
    <cellStyle name="Note 2 3 2 2 4 3" xfId="9915"/>
    <cellStyle name="Note 2 3 2 2 4 3 2" xfId="31855"/>
    <cellStyle name="Note 2 3 2 2 4 4" xfId="4132"/>
    <cellStyle name="Note 2 3 2 2 4 4 2" xfId="26073"/>
    <cellStyle name="Note 2 3 2 2 4 5" xfId="12806"/>
    <cellStyle name="Note 2 3 2 2 4 5 2" xfId="34746"/>
    <cellStyle name="Note 2 3 2 2 4 6" xfId="18589"/>
    <cellStyle name="Note 2 3 2 2 4 6 2" xfId="40528"/>
    <cellStyle name="Note 2 3 2 2 4 7" xfId="24371"/>
    <cellStyle name="Note 2 3 2 2 5" xfId="1699"/>
    <cellStyle name="Note 2 3 2 2 5 2" xfId="9185"/>
    <cellStyle name="Note 2 3 2 2 5 2 2" xfId="14967"/>
    <cellStyle name="Note 2 3 2 2 5 2 2 2" xfId="36907"/>
    <cellStyle name="Note 2 3 2 2 5 2 3" xfId="20750"/>
    <cellStyle name="Note 2 3 2 2 5 2 3 2" xfId="42689"/>
    <cellStyle name="Note 2 3 2 2 5 2 4" xfId="31125"/>
    <cellStyle name="Note 2 3 2 2 5 3" xfId="6294"/>
    <cellStyle name="Note 2 3 2 2 5 3 2" xfId="28234"/>
    <cellStyle name="Note 2 3 2 2 5 4" xfId="12076"/>
    <cellStyle name="Note 2 3 2 2 5 4 2" xfId="34016"/>
    <cellStyle name="Note 2 3 2 2 5 5" xfId="17859"/>
    <cellStyle name="Note 2 3 2 2 5 5 2" xfId="39798"/>
    <cellStyle name="Note 2 3 2 2 5 6" xfId="23641"/>
    <cellStyle name="Note 2 3 2 2 6" xfId="5321"/>
    <cellStyle name="Note 2 3 2 2 6 2" xfId="13995"/>
    <cellStyle name="Note 2 3 2 2 6 2 2" xfId="35935"/>
    <cellStyle name="Note 2 3 2 2 6 3" xfId="19778"/>
    <cellStyle name="Note 2 3 2 2 6 3 2" xfId="41717"/>
    <cellStyle name="Note 2 3 2 2 6 4" xfId="27262"/>
    <cellStyle name="Note 2 3 2 2 7" xfId="8213"/>
    <cellStyle name="Note 2 3 2 2 7 2" xfId="30153"/>
    <cellStyle name="Note 2 3 2 2 8" xfId="3402"/>
    <cellStyle name="Note 2 3 2 2 8 2" xfId="25343"/>
    <cellStyle name="Note 2 3 2 2 9" xfId="11104"/>
    <cellStyle name="Note 2 3 2 2 9 2" xfId="33044"/>
    <cellStyle name="Note 2 3 2 3" xfId="695"/>
    <cellStyle name="Note 2 3 2 3 2" xfId="2431"/>
    <cellStyle name="Note 2 3 2 3 2 2" xfId="9917"/>
    <cellStyle name="Note 2 3 2 3 2 2 2" xfId="15699"/>
    <cellStyle name="Note 2 3 2 3 2 2 2 2" xfId="37639"/>
    <cellStyle name="Note 2 3 2 3 2 2 3" xfId="21482"/>
    <cellStyle name="Note 2 3 2 3 2 2 3 2" xfId="43421"/>
    <cellStyle name="Note 2 3 2 3 2 2 4" xfId="31857"/>
    <cellStyle name="Note 2 3 2 3 2 3" xfId="7026"/>
    <cellStyle name="Note 2 3 2 3 2 3 2" xfId="28966"/>
    <cellStyle name="Note 2 3 2 3 2 4" xfId="12808"/>
    <cellStyle name="Note 2 3 2 3 2 4 2" xfId="34748"/>
    <cellStyle name="Note 2 3 2 3 2 5" xfId="18591"/>
    <cellStyle name="Note 2 3 2 3 2 5 2" xfId="40530"/>
    <cellStyle name="Note 2 3 2 3 2 6" xfId="24373"/>
    <cellStyle name="Note 2 3 2 3 3" xfId="5323"/>
    <cellStyle name="Note 2 3 2 3 3 2" xfId="13997"/>
    <cellStyle name="Note 2 3 2 3 3 2 2" xfId="35937"/>
    <cellStyle name="Note 2 3 2 3 3 3" xfId="19780"/>
    <cellStyle name="Note 2 3 2 3 3 3 2" xfId="41719"/>
    <cellStyle name="Note 2 3 2 3 3 4" xfId="27264"/>
    <cellStyle name="Note 2 3 2 3 4" xfId="8215"/>
    <cellStyle name="Note 2 3 2 3 4 2" xfId="30155"/>
    <cellStyle name="Note 2 3 2 3 5" xfId="4134"/>
    <cellStyle name="Note 2 3 2 3 5 2" xfId="26075"/>
    <cellStyle name="Note 2 3 2 3 6" xfId="11106"/>
    <cellStyle name="Note 2 3 2 3 6 2" xfId="33046"/>
    <cellStyle name="Note 2 3 2 3 7" xfId="16889"/>
    <cellStyle name="Note 2 3 2 3 7 2" xfId="38828"/>
    <cellStyle name="Note 2 3 2 3 8" xfId="22671"/>
    <cellStyle name="Note 2 3 2 4" xfId="1190"/>
    <cellStyle name="Note 2 3 2 4 2" xfId="2894"/>
    <cellStyle name="Note 2 3 2 4 2 2" xfId="10380"/>
    <cellStyle name="Note 2 3 2 4 2 2 2" xfId="16162"/>
    <cellStyle name="Note 2 3 2 4 2 2 2 2" xfId="38102"/>
    <cellStyle name="Note 2 3 2 4 2 2 3" xfId="21945"/>
    <cellStyle name="Note 2 3 2 4 2 2 3 2" xfId="43884"/>
    <cellStyle name="Note 2 3 2 4 2 2 4" xfId="32320"/>
    <cellStyle name="Note 2 3 2 4 2 3" xfId="7489"/>
    <cellStyle name="Note 2 3 2 4 2 3 2" xfId="29429"/>
    <cellStyle name="Note 2 3 2 4 2 4" xfId="13271"/>
    <cellStyle name="Note 2 3 2 4 2 4 2" xfId="35211"/>
    <cellStyle name="Note 2 3 2 4 2 5" xfId="19054"/>
    <cellStyle name="Note 2 3 2 4 2 5 2" xfId="40993"/>
    <cellStyle name="Note 2 3 2 4 2 6" xfId="24836"/>
    <cellStyle name="Note 2 3 2 4 3" xfId="5786"/>
    <cellStyle name="Note 2 3 2 4 3 2" xfId="14460"/>
    <cellStyle name="Note 2 3 2 4 3 2 2" xfId="36400"/>
    <cellStyle name="Note 2 3 2 4 3 3" xfId="20243"/>
    <cellStyle name="Note 2 3 2 4 3 3 2" xfId="42182"/>
    <cellStyle name="Note 2 3 2 4 3 4" xfId="27727"/>
    <cellStyle name="Note 2 3 2 4 4" xfId="8678"/>
    <cellStyle name="Note 2 3 2 4 4 2" xfId="30618"/>
    <cellStyle name="Note 2 3 2 4 5" xfId="4597"/>
    <cellStyle name="Note 2 3 2 4 5 2" xfId="26538"/>
    <cellStyle name="Note 2 3 2 4 6" xfId="11569"/>
    <cellStyle name="Note 2 3 2 4 6 2" xfId="33509"/>
    <cellStyle name="Note 2 3 2 4 7" xfId="17352"/>
    <cellStyle name="Note 2 3 2 4 7 2" xfId="39291"/>
    <cellStyle name="Note 2 3 2 4 8" xfId="23134"/>
    <cellStyle name="Note 2 3 2 5" xfId="2428"/>
    <cellStyle name="Note 2 3 2 5 2" xfId="7023"/>
    <cellStyle name="Note 2 3 2 5 2 2" xfId="15696"/>
    <cellStyle name="Note 2 3 2 5 2 2 2" xfId="37636"/>
    <cellStyle name="Note 2 3 2 5 2 3" xfId="21479"/>
    <cellStyle name="Note 2 3 2 5 2 3 2" xfId="43418"/>
    <cellStyle name="Note 2 3 2 5 2 4" xfId="28963"/>
    <cellStyle name="Note 2 3 2 5 3" xfId="9914"/>
    <cellStyle name="Note 2 3 2 5 3 2" xfId="31854"/>
    <cellStyle name="Note 2 3 2 5 4" xfId="4131"/>
    <cellStyle name="Note 2 3 2 5 4 2" xfId="26072"/>
    <cellStyle name="Note 2 3 2 5 5" xfId="12805"/>
    <cellStyle name="Note 2 3 2 5 5 2" xfId="34745"/>
    <cellStyle name="Note 2 3 2 5 6" xfId="18588"/>
    <cellStyle name="Note 2 3 2 5 6 2" xfId="40527"/>
    <cellStyle name="Note 2 3 2 5 7" xfId="24370"/>
    <cellStyle name="Note 2 3 2 6" xfId="1698"/>
    <cellStyle name="Note 2 3 2 6 2" xfId="9184"/>
    <cellStyle name="Note 2 3 2 6 2 2" xfId="14966"/>
    <cellStyle name="Note 2 3 2 6 2 2 2" xfId="36906"/>
    <cellStyle name="Note 2 3 2 6 2 3" xfId="20749"/>
    <cellStyle name="Note 2 3 2 6 2 3 2" xfId="42688"/>
    <cellStyle name="Note 2 3 2 6 2 4" xfId="31124"/>
    <cellStyle name="Note 2 3 2 6 3" xfId="6293"/>
    <cellStyle name="Note 2 3 2 6 3 2" xfId="28233"/>
    <cellStyle name="Note 2 3 2 6 4" xfId="12075"/>
    <cellStyle name="Note 2 3 2 6 4 2" xfId="34015"/>
    <cellStyle name="Note 2 3 2 6 5" xfId="17858"/>
    <cellStyle name="Note 2 3 2 6 5 2" xfId="39797"/>
    <cellStyle name="Note 2 3 2 6 6" xfId="23640"/>
    <cellStyle name="Note 2 3 2 7" xfId="5320"/>
    <cellStyle name="Note 2 3 2 7 2" xfId="13994"/>
    <cellStyle name="Note 2 3 2 7 2 2" xfId="35934"/>
    <cellStyle name="Note 2 3 2 7 3" xfId="19777"/>
    <cellStyle name="Note 2 3 2 7 3 2" xfId="41716"/>
    <cellStyle name="Note 2 3 2 7 4" xfId="27261"/>
    <cellStyle name="Note 2 3 2 8" xfId="8212"/>
    <cellStyle name="Note 2 3 2 8 2" xfId="30152"/>
    <cellStyle name="Note 2 3 2 9" xfId="3401"/>
    <cellStyle name="Note 2 3 2 9 2" xfId="25342"/>
    <cellStyle name="Note 2 3 3" xfId="696"/>
    <cellStyle name="Note 2 3 3 10" xfId="16890"/>
    <cellStyle name="Note 2 3 3 10 2" xfId="38829"/>
    <cellStyle name="Note 2 3 3 11" xfId="22672"/>
    <cellStyle name="Note 2 3 3 2" xfId="697"/>
    <cellStyle name="Note 2 3 3 2 2" xfId="2433"/>
    <cellStyle name="Note 2 3 3 2 2 2" xfId="9919"/>
    <cellStyle name="Note 2 3 3 2 2 2 2" xfId="15701"/>
    <cellStyle name="Note 2 3 3 2 2 2 2 2" xfId="37641"/>
    <cellStyle name="Note 2 3 3 2 2 2 3" xfId="21484"/>
    <cellStyle name="Note 2 3 3 2 2 2 3 2" xfId="43423"/>
    <cellStyle name="Note 2 3 3 2 2 2 4" xfId="31859"/>
    <cellStyle name="Note 2 3 3 2 2 3" xfId="7028"/>
    <cellStyle name="Note 2 3 3 2 2 3 2" xfId="28968"/>
    <cellStyle name="Note 2 3 3 2 2 4" xfId="12810"/>
    <cellStyle name="Note 2 3 3 2 2 4 2" xfId="34750"/>
    <cellStyle name="Note 2 3 3 2 2 5" xfId="18593"/>
    <cellStyle name="Note 2 3 3 2 2 5 2" xfId="40532"/>
    <cellStyle name="Note 2 3 3 2 2 6" xfId="24375"/>
    <cellStyle name="Note 2 3 3 2 3" xfId="5325"/>
    <cellStyle name="Note 2 3 3 2 3 2" xfId="13999"/>
    <cellStyle name="Note 2 3 3 2 3 2 2" xfId="35939"/>
    <cellStyle name="Note 2 3 3 2 3 3" xfId="19782"/>
    <cellStyle name="Note 2 3 3 2 3 3 2" xfId="41721"/>
    <cellStyle name="Note 2 3 3 2 3 4" xfId="27266"/>
    <cellStyle name="Note 2 3 3 2 4" xfId="8217"/>
    <cellStyle name="Note 2 3 3 2 4 2" xfId="30157"/>
    <cellStyle name="Note 2 3 3 2 5" xfId="4136"/>
    <cellStyle name="Note 2 3 3 2 5 2" xfId="26077"/>
    <cellStyle name="Note 2 3 3 2 6" xfId="11108"/>
    <cellStyle name="Note 2 3 3 2 6 2" xfId="33048"/>
    <cellStyle name="Note 2 3 3 2 7" xfId="16891"/>
    <cellStyle name="Note 2 3 3 2 7 2" xfId="38830"/>
    <cellStyle name="Note 2 3 3 2 8" xfId="22673"/>
    <cellStyle name="Note 2 3 3 3" xfId="1192"/>
    <cellStyle name="Note 2 3 3 3 2" xfId="2896"/>
    <cellStyle name="Note 2 3 3 3 2 2" xfId="10382"/>
    <cellStyle name="Note 2 3 3 3 2 2 2" xfId="16164"/>
    <cellStyle name="Note 2 3 3 3 2 2 2 2" xfId="38104"/>
    <cellStyle name="Note 2 3 3 3 2 2 3" xfId="21947"/>
    <cellStyle name="Note 2 3 3 3 2 2 3 2" xfId="43886"/>
    <cellStyle name="Note 2 3 3 3 2 2 4" xfId="32322"/>
    <cellStyle name="Note 2 3 3 3 2 3" xfId="7491"/>
    <cellStyle name="Note 2 3 3 3 2 3 2" xfId="29431"/>
    <cellStyle name="Note 2 3 3 3 2 4" xfId="13273"/>
    <cellStyle name="Note 2 3 3 3 2 4 2" xfId="35213"/>
    <cellStyle name="Note 2 3 3 3 2 5" xfId="19056"/>
    <cellStyle name="Note 2 3 3 3 2 5 2" xfId="40995"/>
    <cellStyle name="Note 2 3 3 3 2 6" xfId="24838"/>
    <cellStyle name="Note 2 3 3 3 3" xfId="5788"/>
    <cellStyle name="Note 2 3 3 3 3 2" xfId="14462"/>
    <cellStyle name="Note 2 3 3 3 3 2 2" xfId="36402"/>
    <cellStyle name="Note 2 3 3 3 3 3" xfId="20245"/>
    <cellStyle name="Note 2 3 3 3 3 3 2" xfId="42184"/>
    <cellStyle name="Note 2 3 3 3 3 4" xfId="27729"/>
    <cellStyle name="Note 2 3 3 3 4" xfId="8680"/>
    <cellStyle name="Note 2 3 3 3 4 2" xfId="30620"/>
    <cellStyle name="Note 2 3 3 3 5" xfId="4599"/>
    <cellStyle name="Note 2 3 3 3 5 2" xfId="26540"/>
    <cellStyle name="Note 2 3 3 3 6" xfId="11571"/>
    <cellStyle name="Note 2 3 3 3 6 2" xfId="33511"/>
    <cellStyle name="Note 2 3 3 3 7" xfId="17354"/>
    <cellStyle name="Note 2 3 3 3 7 2" xfId="39293"/>
    <cellStyle name="Note 2 3 3 3 8" xfId="23136"/>
    <cellStyle name="Note 2 3 3 4" xfId="2432"/>
    <cellStyle name="Note 2 3 3 4 2" xfId="7027"/>
    <cellStyle name="Note 2 3 3 4 2 2" xfId="15700"/>
    <cellStyle name="Note 2 3 3 4 2 2 2" xfId="37640"/>
    <cellStyle name="Note 2 3 3 4 2 3" xfId="21483"/>
    <cellStyle name="Note 2 3 3 4 2 3 2" xfId="43422"/>
    <cellStyle name="Note 2 3 3 4 2 4" xfId="28967"/>
    <cellStyle name="Note 2 3 3 4 3" xfId="9918"/>
    <cellStyle name="Note 2 3 3 4 3 2" xfId="31858"/>
    <cellStyle name="Note 2 3 3 4 4" xfId="4135"/>
    <cellStyle name="Note 2 3 3 4 4 2" xfId="26076"/>
    <cellStyle name="Note 2 3 3 4 5" xfId="12809"/>
    <cellStyle name="Note 2 3 3 4 5 2" xfId="34749"/>
    <cellStyle name="Note 2 3 3 4 6" xfId="18592"/>
    <cellStyle name="Note 2 3 3 4 6 2" xfId="40531"/>
    <cellStyle name="Note 2 3 3 4 7" xfId="24374"/>
    <cellStyle name="Note 2 3 3 5" xfId="1700"/>
    <cellStyle name="Note 2 3 3 5 2" xfId="9186"/>
    <cellStyle name="Note 2 3 3 5 2 2" xfId="14968"/>
    <cellStyle name="Note 2 3 3 5 2 2 2" xfId="36908"/>
    <cellStyle name="Note 2 3 3 5 2 3" xfId="20751"/>
    <cellStyle name="Note 2 3 3 5 2 3 2" xfId="42690"/>
    <cellStyle name="Note 2 3 3 5 2 4" xfId="31126"/>
    <cellStyle name="Note 2 3 3 5 3" xfId="6295"/>
    <cellStyle name="Note 2 3 3 5 3 2" xfId="28235"/>
    <cellStyle name="Note 2 3 3 5 4" xfId="12077"/>
    <cellStyle name="Note 2 3 3 5 4 2" xfId="34017"/>
    <cellStyle name="Note 2 3 3 5 5" xfId="17860"/>
    <cellStyle name="Note 2 3 3 5 5 2" xfId="39799"/>
    <cellStyle name="Note 2 3 3 5 6" xfId="23642"/>
    <cellStyle name="Note 2 3 3 6" xfId="5324"/>
    <cellStyle name="Note 2 3 3 6 2" xfId="13998"/>
    <cellStyle name="Note 2 3 3 6 2 2" xfId="35938"/>
    <cellStyle name="Note 2 3 3 6 3" xfId="19781"/>
    <cellStyle name="Note 2 3 3 6 3 2" xfId="41720"/>
    <cellStyle name="Note 2 3 3 6 4" xfId="27265"/>
    <cellStyle name="Note 2 3 3 7" xfId="8216"/>
    <cellStyle name="Note 2 3 3 7 2" xfId="30156"/>
    <cellStyle name="Note 2 3 3 8" xfId="3403"/>
    <cellStyle name="Note 2 3 3 8 2" xfId="25344"/>
    <cellStyle name="Note 2 3 3 9" xfId="11107"/>
    <cellStyle name="Note 2 3 3 9 2" xfId="33047"/>
    <cellStyle name="Note 2 3 4" xfId="698"/>
    <cellStyle name="Note 2 3 4 10" xfId="16892"/>
    <cellStyle name="Note 2 3 4 10 2" xfId="38831"/>
    <cellStyle name="Note 2 3 4 11" xfId="22674"/>
    <cellStyle name="Note 2 3 4 2" xfId="699"/>
    <cellStyle name="Note 2 3 4 2 2" xfId="2435"/>
    <cellStyle name="Note 2 3 4 2 2 2" xfId="9921"/>
    <cellStyle name="Note 2 3 4 2 2 2 2" xfId="15703"/>
    <cellStyle name="Note 2 3 4 2 2 2 2 2" xfId="37643"/>
    <cellStyle name="Note 2 3 4 2 2 2 3" xfId="21486"/>
    <cellStyle name="Note 2 3 4 2 2 2 3 2" xfId="43425"/>
    <cellStyle name="Note 2 3 4 2 2 2 4" xfId="31861"/>
    <cellStyle name="Note 2 3 4 2 2 3" xfId="7030"/>
    <cellStyle name="Note 2 3 4 2 2 3 2" xfId="28970"/>
    <cellStyle name="Note 2 3 4 2 2 4" xfId="12812"/>
    <cellStyle name="Note 2 3 4 2 2 4 2" xfId="34752"/>
    <cellStyle name="Note 2 3 4 2 2 5" xfId="18595"/>
    <cellStyle name="Note 2 3 4 2 2 5 2" xfId="40534"/>
    <cellStyle name="Note 2 3 4 2 2 6" xfId="24377"/>
    <cellStyle name="Note 2 3 4 2 3" xfId="5327"/>
    <cellStyle name="Note 2 3 4 2 3 2" xfId="14001"/>
    <cellStyle name="Note 2 3 4 2 3 2 2" xfId="35941"/>
    <cellStyle name="Note 2 3 4 2 3 3" xfId="19784"/>
    <cellStyle name="Note 2 3 4 2 3 3 2" xfId="41723"/>
    <cellStyle name="Note 2 3 4 2 3 4" xfId="27268"/>
    <cellStyle name="Note 2 3 4 2 4" xfId="8219"/>
    <cellStyle name="Note 2 3 4 2 4 2" xfId="30159"/>
    <cellStyle name="Note 2 3 4 2 5" xfId="4138"/>
    <cellStyle name="Note 2 3 4 2 5 2" xfId="26079"/>
    <cellStyle name="Note 2 3 4 2 6" xfId="11110"/>
    <cellStyle name="Note 2 3 4 2 6 2" xfId="33050"/>
    <cellStyle name="Note 2 3 4 2 7" xfId="16893"/>
    <cellStyle name="Note 2 3 4 2 7 2" xfId="38832"/>
    <cellStyle name="Note 2 3 4 2 8" xfId="22675"/>
    <cellStyle name="Note 2 3 4 3" xfId="1193"/>
    <cellStyle name="Note 2 3 4 3 2" xfId="2897"/>
    <cellStyle name="Note 2 3 4 3 2 2" xfId="10383"/>
    <cellStyle name="Note 2 3 4 3 2 2 2" xfId="16165"/>
    <cellStyle name="Note 2 3 4 3 2 2 2 2" xfId="38105"/>
    <cellStyle name="Note 2 3 4 3 2 2 3" xfId="21948"/>
    <cellStyle name="Note 2 3 4 3 2 2 3 2" xfId="43887"/>
    <cellStyle name="Note 2 3 4 3 2 2 4" xfId="32323"/>
    <cellStyle name="Note 2 3 4 3 2 3" xfId="7492"/>
    <cellStyle name="Note 2 3 4 3 2 3 2" xfId="29432"/>
    <cellStyle name="Note 2 3 4 3 2 4" xfId="13274"/>
    <cellStyle name="Note 2 3 4 3 2 4 2" xfId="35214"/>
    <cellStyle name="Note 2 3 4 3 2 5" xfId="19057"/>
    <cellStyle name="Note 2 3 4 3 2 5 2" xfId="40996"/>
    <cellStyle name="Note 2 3 4 3 2 6" xfId="24839"/>
    <cellStyle name="Note 2 3 4 3 3" xfId="5789"/>
    <cellStyle name="Note 2 3 4 3 3 2" xfId="14463"/>
    <cellStyle name="Note 2 3 4 3 3 2 2" xfId="36403"/>
    <cellStyle name="Note 2 3 4 3 3 3" xfId="20246"/>
    <cellStyle name="Note 2 3 4 3 3 3 2" xfId="42185"/>
    <cellStyle name="Note 2 3 4 3 3 4" xfId="27730"/>
    <cellStyle name="Note 2 3 4 3 4" xfId="8681"/>
    <cellStyle name="Note 2 3 4 3 4 2" xfId="30621"/>
    <cellStyle name="Note 2 3 4 3 5" xfId="4600"/>
    <cellStyle name="Note 2 3 4 3 5 2" xfId="26541"/>
    <cellStyle name="Note 2 3 4 3 6" xfId="11572"/>
    <cellStyle name="Note 2 3 4 3 6 2" xfId="33512"/>
    <cellStyle name="Note 2 3 4 3 7" xfId="17355"/>
    <cellStyle name="Note 2 3 4 3 7 2" xfId="39294"/>
    <cellStyle name="Note 2 3 4 3 8" xfId="23137"/>
    <cellStyle name="Note 2 3 4 4" xfId="2434"/>
    <cellStyle name="Note 2 3 4 4 2" xfId="7029"/>
    <cellStyle name="Note 2 3 4 4 2 2" xfId="15702"/>
    <cellStyle name="Note 2 3 4 4 2 2 2" xfId="37642"/>
    <cellStyle name="Note 2 3 4 4 2 3" xfId="21485"/>
    <cellStyle name="Note 2 3 4 4 2 3 2" xfId="43424"/>
    <cellStyle name="Note 2 3 4 4 2 4" xfId="28969"/>
    <cellStyle name="Note 2 3 4 4 3" xfId="9920"/>
    <cellStyle name="Note 2 3 4 4 3 2" xfId="31860"/>
    <cellStyle name="Note 2 3 4 4 4" xfId="4137"/>
    <cellStyle name="Note 2 3 4 4 4 2" xfId="26078"/>
    <cellStyle name="Note 2 3 4 4 5" xfId="12811"/>
    <cellStyle name="Note 2 3 4 4 5 2" xfId="34751"/>
    <cellStyle name="Note 2 3 4 4 6" xfId="18594"/>
    <cellStyle name="Note 2 3 4 4 6 2" xfId="40533"/>
    <cellStyle name="Note 2 3 4 4 7" xfId="24376"/>
    <cellStyle name="Note 2 3 4 5" xfId="1701"/>
    <cellStyle name="Note 2 3 4 5 2" xfId="9187"/>
    <cellStyle name="Note 2 3 4 5 2 2" xfId="14969"/>
    <cellStyle name="Note 2 3 4 5 2 2 2" xfId="36909"/>
    <cellStyle name="Note 2 3 4 5 2 3" xfId="20752"/>
    <cellStyle name="Note 2 3 4 5 2 3 2" xfId="42691"/>
    <cellStyle name="Note 2 3 4 5 2 4" xfId="31127"/>
    <cellStyle name="Note 2 3 4 5 3" xfId="6296"/>
    <cellStyle name="Note 2 3 4 5 3 2" xfId="28236"/>
    <cellStyle name="Note 2 3 4 5 4" xfId="12078"/>
    <cellStyle name="Note 2 3 4 5 4 2" xfId="34018"/>
    <cellStyle name="Note 2 3 4 5 5" xfId="17861"/>
    <cellStyle name="Note 2 3 4 5 5 2" xfId="39800"/>
    <cellStyle name="Note 2 3 4 5 6" xfId="23643"/>
    <cellStyle name="Note 2 3 4 6" xfId="5326"/>
    <cellStyle name="Note 2 3 4 6 2" xfId="14000"/>
    <cellStyle name="Note 2 3 4 6 2 2" xfId="35940"/>
    <cellStyle name="Note 2 3 4 6 3" xfId="19783"/>
    <cellStyle name="Note 2 3 4 6 3 2" xfId="41722"/>
    <cellStyle name="Note 2 3 4 6 4" xfId="27267"/>
    <cellStyle name="Note 2 3 4 7" xfId="8218"/>
    <cellStyle name="Note 2 3 4 7 2" xfId="30158"/>
    <cellStyle name="Note 2 3 4 8" xfId="3404"/>
    <cellStyle name="Note 2 3 4 8 2" xfId="25345"/>
    <cellStyle name="Note 2 3 4 9" xfId="11109"/>
    <cellStyle name="Note 2 3 4 9 2" xfId="33049"/>
    <cellStyle name="Note 2 3 5" xfId="700"/>
    <cellStyle name="Note 2 3 5 2" xfId="2436"/>
    <cellStyle name="Note 2 3 5 2 2" xfId="7031"/>
    <cellStyle name="Note 2 3 5 2 2 2" xfId="15704"/>
    <cellStyle name="Note 2 3 5 2 2 2 2" xfId="37644"/>
    <cellStyle name="Note 2 3 5 2 2 3" xfId="21487"/>
    <cellStyle name="Note 2 3 5 2 2 3 2" xfId="43426"/>
    <cellStyle name="Note 2 3 5 2 2 4" xfId="28971"/>
    <cellStyle name="Note 2 3 5 2 3" xfId="9922"/>
    <cellStyle name="Note 2 3 5 2 3 2" xfId="31862"/>
    <cellStyle name="Note 2 3 5 2 4" xfId="4139"/>
    <cellStyle name="Note 2 3 5 2 4 2" xfId="26080"/>
    <cellStyle name="Note 2 3 5 2 5" xfId="12813"/>
    <cellStyle name="Note 2 3 5 2 5 2" xfId="34753"/>
    <cellStyle name="Note 2 3 5 2 6" xfId="18596"/>
    <cellStyle name="Note 2 3 5 2 6 2" xfId="40535"/>
    <cellStyle name="Note 2 3 5 2 7" xfId="24378"/>
    <cellStyle name="Note 2 3 5 3" xfId="1697"/>
    <cellStyle name="Note 2 3 5 3 2" xfId="9183"/>
    <cellStyle name="Note 2 3 5 3 2 2" xfId="14965"/>
    <cellStyle name="Note 2 3 5 3 2 2 2" xfId="36905"/>
    <cellStyle name="Note 2 3 5 3 2 3" xfId="20748"/>
    <cellStyle name="Note 2 3 5 3 2 3 2" xfId="42687"/>
    <cellStyle name="Note 2 3 5 3 2 4" xfId="31123"/>
    <cellStyle name="Note 2 3 5 3 3" xfId="6292"/>
    <cellStyle name="Note 2 3 5 3 3 2" xfId="28232"/>
    <cellStyle name="Note 2 3 5 3 4" xfId="12074"/>
    <cellStyle name="Note 2 3 5 3 4 2" xfId="34014"/>
    <cellStyle name="Note 2 3 5 3 5" xfId="17857"/>
    <cellStyle name="Note 2 3 5 3 5 2" xfId="39796"/>
    <cellStyle name="Note 2 3 5 3 6" xfId="23639"/>
    <cellStyle name="Note 2 3 5 4" xfId="5328"/>
    <cellStyle name="Note 2 3 5 4 2" xfId="14002"/>
    <cellStyle name="Note 2 3 5 4 2 2" xfId="35942"/>
    <cellStyle name="Note 2 3 5 4 3" xfId="19785"/>
    <cellStyle name="Note 2 3 5 4 3 2" xfId="41724"/>
    <cellStyle name="Note 2 3 5 4 4" xfId="27269"/>
    <cellStyle name="Note 2 3 5 5" xfId="8220"/>
    <cellStyle name="Note 2 3 5 5 2" xfId="30160"/>
    <cellStyle name="Note 2 3 5 6" xfId="3400"/>
    <cellStyle name="Note 2 3 5 6 2" xfId="25341"/>
    <cellStyle name="Note 2 3 5 7" xfId="11111"/>
    <cellStyle name="Note 2 3 5 7 2" xfId="33051"/>
    <cellStyle name="Note 2 3 5 8" xfId="16894"/>
    <cellStyle name="Note 2 3 5 8 2" xfId="38833"/>
    <cellStyle name="Note 2 3 5 9" xfId="22676"/>
    <cellStyle name="Note 2 3 6" xfId="893"/>
    <cellStyle name="Note 2 3 6 2" xfId="2599"/>
    <cellStyle name="Note 2 3 6 2 2" xfId="10085"/>
    <cellStyle name="Note 2 3 6 2 2 2" xfId="15867"/>
    <cellStyle name="Note 2 3 6 2 2 2 2" xfId="37807"/>
    <cellStyle name="Note 2 3 6 2 2 3" xfId="21650"/>
    <cellStyle name="Note 2 3 6 2 2 3 2" xfId="43589"/>
    <cellStyle name="Note 2 3 6 2 2 4" xfId="32025"/>
    <cellStyle name="Note 2 3 6 2 3" xfId="7194"/>
    <cellStyle name="Note 2 3 6 2 3 2" xfId="29134"/>
    <cellStyle name="Note 2 3 6 2 4" xfId="12976"/>
    <cellStyle name="Note 2 3 6 2 4 2" xfId="34916"/>
    <cellStyle name="Note 2 3 6 2 5" xfId="18759"/>
    <cellStyle name="Note 2 3 6 2 5 2" xfId="40698"/>
    <cellStyle name="Note 2 3 6 2 6" xfId="24541"/>
    <cellStyle name="Note 2 3 6 3" xfId="5491"/>
    <cellStyle name="Note 2 3 6 3 2" xfId="14165"/>
    <cellStyle name="Note 2 3 6 3 2 2" xfId="36105"/>
    <cellStyle name="Note 2 3 6 3 3" xfId="19948"/>
    <cellStyle name="Note 2 3 6 3 3 2" xfId="41887"/>
    <cellStyle name="Note 2 3 6 3 4" xfId="27432"/>
    <cellStyle name="Note 2 3 6 4" xfId="8383"/>
    <cellStyle name="Note 2 3 6 4 2" xfId="30323"/>
    <cellStyle name="Note 2 3 6 5" xfId="4302"/>
    <cellStyle name="Note 2 3 6 5 2" xfId="26243"/>
    <cellStyle name="Note 2 3 6 6" xfId="11274"/>
    <cellStyle name="Note 2 3 6 6 2" xfId="33214"/>
    <cellStyle name="Note 2 3 6 7" xfId="17057"/>
    <cellStyle name="Note 2 3 6 7 2" xfId="38996"/>
    <cellStyle name="Note 2 3 6 8" xfId="22839"/>
    <cellStyle name="Note 2 3 7" xfId="2427"/>
    <cellStyle name="Note 2 3 7 2" xfId="7022"/>
    <cellStyle name="Note 2 3 7 2 2" xfId="15695"/>
    <cellStyle name="Note 2 3 7 2 2 2" xfId="37635"/>
    <cellStyle name="Note 2 3 7 2 3" xfId="21478"/>
    <cellStyle name="Note 2 3 7 2 3 2" xfId="43417"/>
    <cellStyle name="Note 2 3 7 2 4" xfId="28962"/>
    <cellStyle name="Note 2 3 7 3" xfId="9913"/>
    <cellStyle name="Note 2 3 7 3 2" xfId="31853"/>
    <cellStyle name="Note 2 3 7 4" xfId="4130"/>
    <cellStyle name="Note 2 3 7 4 2" xfId="26071"/>
    <cellStyle name="Note 2 3 7 5" xfId="12804"/>
    <cellStyle name="Note 2 3 7 5 2" xfId="34744"/>
    <cellStyle name="Note 2 3 7 6" xfId="18587"/>
    <cellStyle name="Note 2 3 7 6 2" xfId="40526"/>
    <cellStyle name="Note 2 3 7 7" xfId="24369"/>
    <cellStyle name="Note 2 3 8" xfId="1345"/>
    <cellStyle name="Note 2 3 8 2" xfId="8831"/>
    <cellStyle name="Note 2 3 8 2 2" xfId="14613"/>
    <cellStyle name="Note 2 3 8 2 2 2" xfId="36553"/>
    <cellStyle name="Note 2 3 8 2 3" xfId="20396"/>
    <cellStyle name="Note 2 3 8 2 3 2" xfId="42335"/>
    <cellStyle name="Note 2 3 8 2 4" xfId="30771"/>
    <cellStyle name="Note 2 3 8 3" xfId="5940"/>
    <cellStyle name="Note 2 3 8 3 2" xfId="27880"/>
    <cellStyle name="Note 2 3 8 4" xfId="11722"/>
    <cellStyle name="Note 2 3 8 4 2" xfId="33662"/>
    <cellStyle name="Note 2 3 8 5" xfId="17505"/>
    <cellStyle name="Note 2 3 8 5 2" xfId="39444"/>
    <cellStyle name="Note 2 3 8 6" xfId="23287"/>
    <cellStyle name="Note 2 3 9" xfId="5319"/>
    <cellStyle name="Note 2 3 9 2" xfId="13993"/>
    <cellStyle name="Note 2 3 9 2 2" xfId="35933"/>
    <cellStyle name="Note 2 3 9 3" xfId="19776"/>
    <cellStyle name="Note 2 3 9 3 2" xfId="41715"/>
    <cellStyle name="Note 2 3 9 4" xfId="27260"/>
    <cellStyle name="Note 2 4" xfId="701"/>
    <cellStyle name="Note 2 4 10" xfId="11112"/>
    <cellStyle name="Note 2 4 10 2" xfId="33052"/>
    <cellStyle name="Note 2 4 11" xfId="16895"/>
    <cellStyle name="Note 2 4 11 2" xfId="38834"/>
    <cellStyle name="Note 2 4 12" xfId="22677"/>
    <cellStyle name="Note 2 4 2" xfId="702"/>
    <cellStyle name="Note 2 4 2 10" xfId="16896"/>
    <cellStyle name="Note 2 4 2 10 2" xfId="38835"/>
    <cellStyle name="Note 2 4 2 11" xfId="22678"/>
    <cellStyle name="Note 2 4 2 2" xfId="703"/>
    <cellStyle name="Note 2 4 2 2 2" xfId="2439"/>
    <cellStyle name="Note 2 4 2 2 2 2" xfId="9925"/>
    <cellStyle name="Note 2 4 2 2 2 2 2" xfId="15707"/>
    <cellStyle name="Note 2 4 2 2 2 2 2 2" xfId="37647"/>
    <cellStyle name="Note 2 4 2 2 2 2 3" xfId="21490"/>
    <cellStyle name="Note 2 4 2 2 2 2 3 2" xfId="43429"/>
    <cellStyle name="Note 2 4 2 2 2 2 4" xfId="31865"/>
    <cellStyle name="Note 2 4 2 2 2 3" xfId="7034"/>
    <cellStyle name="Note 2 4 2 2 2 3 2" xfId="28974"/>
    <cellStyle name="Note 2 4 2 2 2 4" xfId="12816"/>
    <cellStyle name="Note 2 4 2 2 2 4 2" xfId="34756"/>
    <cellStyle name="Note 2 4 2 2 2 5" xfId="18599"/>
    <cellStyle name="Note 2 4 2 2 2 5 2" xfId="40538"/>
    <cellStyle name="Note 2 4 2 2 2 6" xfId="24381"/>
    <cellStyle name="Note 2 4 2 2 3" xfId="5331"/>
    <cellStyle name="Note 2 4 2 2 3 2" xfId="14005"/>
    <cellStyle name="Note 2 4 2 2 3 2 2" xfId="35945"/>
    <cellStyle name="Note 2 4 2 2 3 3" xfId="19788"/>
    <cellStyle name="Note 2 4 2 2 3 3 2" xfId="41727"/>
    <cellStyle name="Note 2 4 2 2 3 4" xfId="27272"/>
    <cellStyle name="Note 2 4 2 2 4" xfId="8223"/>
    <cellStyle name="Note 2 4 2 2 4 2" xfId="30163"/>
    <cellStyle name="Note 2 4 2 2 5" xfId="4142"/>
    <cellStyle name="Note 2 4 2 2 5 2" xfId="26083"/>
    <cellStyle name="Note 2 4 2 2 6" xfId="11114"/>
    <cellStyle name="Note 2 4 2 2 6 2" xfId="33054"/>
    <cellStyle name="Note 2 4 2 2 7" xfId="16897"/>
    <cellStyle name="Note 2 4 2 2 7 2" xfId="38836"/>
    <cellStyle name="Note 2 4 2 2 8" xfId="22679"/>
    <cellStyle name="Note 2 4 2 3" xfId="1195"/>
    <cellStyle name="Note 2 4 2 3 2" xfId="2899"/>
    <cellStyle name="Note 2 4 2 3 2 2" xfId="10385"/>
    <cellStyle name="Note 2 4 2 3 2 2 2" xfId="16167"/>
    <cellStyle name="Note 2 4 2 3 2 2 2 2" xfId="38107"/>
    <cellStyle name="Note 2 4 2 3 2 2 3" xfId="21950"/>
    <cellStyle name="Note 2 4 2 3 2 2 3 2" xfId="43889"/>
    <cellStyle name="Note 2 4 2 3 2 2 4" xfId="32325"/>
    <cellStyle name="Note 2 4 2 3 2 3" xfId="7494"/>
    <cellStyle name="Note 2 4 2 3 2 3 2" xfId="29434"/>
    <cellStyle name="Note 2 4 2 3 2 4" xfId="13276"/>
    <cellStyle name="Note 2 4 2 3 2 4 2" xfId="35216"/>
    <cellStyle name="Note 2 4 2 3 2 5" xfId="19059"/>
    <cellStyle name="Note 2 4 2 3 2 5 2" xfId="40998"/>
    <cellStyle name="Note 2 4 2 3 2 6" xfId="24841"/>
    <cellStyle name="Note 2 4 2 3 3" xfId="5791"/>
    <cellStyle name="Note 2 4 2 3 3 2" xfId="14465"/>
    <cellStyle name="Note 2 4 2 3 3 2 2" xfId="36405"/>
    <cellStyle name="Note 2 4 2 3 3 3" xfId="20248"/>
    <cellStyle name="Note 2 4 2 3 3 3 2" xfId="42187"/>
    <cellStyle name="Note 2 4 2 3 3 4" xfId="27732"/>
    <cellStyle name="Note 2 4 2 3 4" xfId="8683"/>
    <cellStyle name="Note 2 4 2 3 4 2" xfId="30623"/>
    <cellStyle name="Note 2 4 2 3 5" xfId="4602"/>
    <cellStyle name="Note 2 4 2 3 5 2" xfId="26543"/>
    <cellStyle name="Note 2 4 2 3 6" xfId="11574"/>
    <cellStyle name="Note 2 4 2 3 6 2" xfId="33514"/>
    <cellStyle name="Note 2 4 2 3 7" xfId="17357"/>
    <cellStyle name="Note 2 4 2 3 7 2" xfId="39296"/>
    <cellStyle name="Note 2 4 2 3 8" xfId="23139"/>
    <cellStyle name="Note 2 4 2 4" xfId="2438"/>
    <cellStyle name="Note 2 4 2 4 2" xfId="7033"/>
    <cellStyle name="Note 2 4 2 4 2 2" xfId="15706"/>
    <cellStyle name="Note 2 4 2 4 2 2 2" xfId="37646"/>
    <cellStyle name="Note 2 4 2 4 2 3" xfId="21489"/>
    <cellStyle name="Note 2 4 2 4 2 3 2" xfId="43428"/>
    <cellStyle name="Note 2 4 2 4 2 4" xfId="28973"/>
    <cellStyle name="Note 2 4 2 4 3" xfId="9924"/>
    <cellStyle name="Note 2 4 2 4 3 2" xfId="31864"/>
    <cellStyle name="Note 2 4 2 4 4" xfId="4141"/>
    <cellStyle name="Note 2 4 2 4 4 2" xfId="26082"/>
    <cellStyle name="Note 2 4 2 4 5" xfId="12815"/>
    <cellStyle name="Note 2 4 2 4 5 2" xfId="34755"/>
    <cellStyle name="Note 2 4 2 4 6" xfId="18598"/>
    <cellStyle name="Note 2 4 2 4 6 2" xfId="40537"/>
    <cellStyle name="Note 2 4 2 4 7" xfId="24380"/>
    <cellStyle name="Note 2 4 2 5" xfId="1703"/>
    <cellStyle name="Note 2 4 2 5 2" xfId="9189"/>
    <cellStyle name="Note 2 4 2 5 2 2" xfId="14971"/>
    <cellStyle name="Note 2 4 2 5 2 2 2" xfId="36911"/>
    <cellStyle name="Note 2 4 2 5 2 3" xfId="20754"/>
    <cellStyle name="Note 2 4 2 5 2 3 2" xfId="42693"/>
    <cellStyle name="Note 2 4 2 5 2 4" xfId="31129"/>
    <cellStyle name="Note 2 4 2 5 3" xfId="6298"/>
    <cellStyle name="Note 2 4 2 5 3 2" xfId="28238"/>
    <cellStyle name="Note 2 4 2 5 4" xfId="12080"/>
    <cellStyle name="Note 2 4 2 5 4 2" xfId="34020"/>
    <cellStyle name="Note 2 4 2 5 5" xfId="17863"/>
    <cellStyle name="Note 2 4 2 5 5 2" xfId="39802"/>
    <cellStyle name="Note 2 4 2 5 6" xfId="23645"/>
    <cellStyle name="Note 2 4 2 6" xfId="5330"/>
    <cellStyle name="Note 2 4 2 6 2" xfId="14004"/>
    <cellStyle name="Note 2 4 2 6 2 2" xfId="35944"/>
    <cellStyle name="Note 2 4 2 6 3" xfId="19787"/>
    <cellStyle name="Note 2 4 2 6 3 2" xfId="41726"/>
    <cellStyle name="Note 2 4 2 6 4" xfId="27271"/>
    <cellStyle name="Note 2 4 2 7" xfId="8222"/>
    <cellStyle name="Note 2 4 2 7 2" xfId="30162"/>
    <cellStyle name="Note 2 4 2 8" xfId="3406"/>
    <cellStyle name="Note 2 4 2 8 2" xfId="25347"/>
    <cellStyle name="Note 2 4 2 9" xfId="11113"/>
    <cellStyle name="Note 2 4 2 9 2" xfId="33053"/>
    <cellStyle name="Note 2 4 3" xfId="704"/>
    <cellStyle name="Note 2 4 3 2" xfId="2440"/>
    <cellStyle name="Note 2 4 3 2 2" xfId="7035"/>
    <cellStyle name="Note 2 4 3 2 2 2" xfId="15708"/>
    <cellStyle name="Note 2 4 3 2 2 2 2" xfId="37648"/>
    <cellStyle name="Note 2 4 3 2 2 3" xfId="21491"/>
    <cellStyle name="Note 2 4 3 2 2 3 2" xfId="43430"/>
    <cellStyle name="Note 2 4 3 2 2 4" xfId="28975"/>
    <cellStyle name="Note 2 4 3 2 3" xfId="9926"/>
    <cellStyle name="Note 2 4 3 2 3 2" xfId="31866"/>
    <cellStyle name="Note 2 4 3 2 4" xfId="4143"/>
    <cellStyle name="Note 2 4 3 2 4 2" xfId="26084"/>
    <cellStyle name="Note 2 4 3 2 5" xfId="12817"/>
    <cellStyle name="Note 2 4 3 2 5 2" xfId="34757"/>
    <cellStyle name="Note 2 4 3 2 6" xfId="18600"/>
    <cellStyle name="Note 2 4 3 2 6 2" xfId="40539"/>
    <cellStyle name="Note 2 4 3 2 7" xfId="24382"/>
    <cellStyle name="Note 2 4 3 3" xfId="1702"/>
    <cellStyle name="Note 2 4 3 3 2" xfId="9188"/>
    <cellStyle name="Note 2 4 3 3 2 2" xfId="14970"/>
    <cellStyle name="Note 2 4 3 3 2 2 2" xfId="36910"/>
    <cellStyle name="Note 2 4 3 3 2 3" xfId="20753"/>
    <cellStyle name="Note 2 4 3 3 2 3 2" xfId="42692"/>
    <cellStyle name="Note 2 4 3 3 2 4" xfId="31128"/>
    <cellStyle name="Note 2 4 3 3 3" xfId="6297"/>
    <cellStyle name="Note 2 4 3 3 3 2" xfId="28237"/>
    <cellStyle name="Note 2 4 3 3 4" xfId="12079"/>
    <cellStyle name="Note 2 4 3 3 4 2" xfId="34019"/>
    <cellStyle name="Note 2 4 3 3 5" xfId="17862"/>
    <cellStyle name="Note 2 4 3 3 5 2" xfId="39801"/>
    <cellStyle name="Note 2 4 3 3 6" xfId="23644"/>
    <cellStyle name="Note 2 4 3 4" xfId="5332"/>
    <cellStyle name="Note 2 4 3 4 2" xfId="14006"/>
    <cellStyle name="Note 2 4 3 4 2 2" xfId="35946"/>
    <cellStyle name="Note 2 4 3 4 3" xfId="19789"/>
    <cellStyle name="Note 2 4 3 4 3 2" xfId="41728"/>
    <cellStyle name="Note 2 4 3 4 4" xfId="27273"/>
    <cellStyle name="Note 2 4 3 5" xfId="8224"/>
    <cellStyle name="Note 2 4 3 5 2" xfId="30164"/>
    <cellStyle name="Note 2 4 3 6" xfId="3405"/>
    <cellStyle name="Note 2 4 3 6 2" xfId="25346"/>
    <cellStyle name="Note 2 4 3 7" xfId="11115"/>
    <cellStyle name="Note 2 4 3 7 2" xfId="33055"/>
    <cellStyle name="Note 2 4 3 8" xfId="16898"/>
    <cellStyle name="Note 2 4 3 8 2" xfId="38837"/>
    <cellStyle name="Note 2 4 3 9" xfId="22680"/>
    <cellStyle name="Note 2 4 4" xfId="1194"/>
    <cellStyle name="Note 2 4 4 2" xfId="2898"/>
    <cellStyle name="Note 2 4 4 2 2" xfId="10384"/>
    <cellStyle name="Note 2 4 4 2 2 2" xfId="16166"/>
    <cellStyle name="Note 2 4 4 2 2 2 2" xfId="38106"/>
    <cellStyle name="Note 2 4 4 2 2 3" xfId="21949"/>
    <cellStyle name="Note 2 4 4 2 2 3 2" xfId="43888"/>
    <cellStyle name="Note 2 4 4 2 2 4" xfId="32324"/>
    <cellStyle name="Note 2 4 4 2 3" xfId="7493"/>
    <cellStyle name="Note 2 4 4 2 3 2" xfId="29433"/>
    <cellStyle name="Note 2 4 4 2 4" xfId="13275"/>
    <cellStyle name="Note 2 4 4 2 4 2" xfId="35215"/>
    <cellStyle name="Note 2 4 4 2 5" xfId="19058"/>
    <cellStyle name="Note 2 4 4 2 5 2" xfId="40997"/>
    <cellStyle name="Note 2 4 4 2 6" xfId="24840"/>
    <cellStyle name="Note 2 4 4 3" xfId="5790"/>
    <cellStyle name="Note 2 4 4 3 2" xfId="14464"/>
    <cellStyle name="Note 2 4 4 3 2 2" xfId="36404"/>
    <cellStyle name="Note 2 4 4 3 3" xfId="20247"/>
    <cellStyle name="Note 2 4 4 3 3 2" xfId="42186"/>
    <cellStyle name="Note 2 4 4 3 4" xfId="27731"/>
    <cellStyle name="Note 2 4 4 4" xfId="8682"/>
    <cellStyle name="Note 2 4 4 4 2" xfId="30622"/>
    <cellStyle name="Note 2 4 4 5" xfId="4601"/>
    <cellStyle name="Note 2 4 4 5 2" xfId="26542"/>
    <cellStyle name="Note 2 4 4 6" xfId="11573"/>
    <cellStyle name="Note 2 4 4 6 2" xfId="33513"/>
    <cellStyle name="Note 2 4 4 7" xfId="17356"/>
    <cellStyle name="Note 2 4 4 7 2" xfId="39295"/>
    <cellStyle name="Note 2 4 4 8" xfId="23138"/>
    <cellStyle name="Note 2 4 5" xfId="2437"/>
    <cellStyle name="Note 2 4 5 2" xfId="7032"/>
    <cellStyle name="Note 2 4 5 2 2" xfId="15705"/>
    <cellStyle name="Note 2 4 5 2 2 2" xfId="37645"/>
    <cellStyle name="Note 2 4 5 2 3" xfId="21488"/>
    <cellStyle name="Note 2 4 5 2 3 2" xfId="43427"/>
    <cellStyle name="Note 2 4 5 2 4" xfId="28972"/>
    <cellStyle name="Note 2 4 5 3" xfId="9923"/>
    <cellStyle name="Note 2 4 5 3 2" xfId="31863"/>
    <cellStyle name="Note 2 4 5 4" xfId="4140"/>
    <cellStyle name="Note 2 4 5 4 2" xfId="26081"/>
    <cellStyle name="Note 2 4 5 5" xfId="12814"/>
    <cellStyle name="Note 2 4 5 5 2" xfId="34754"/>
    <cellStyle name="Note 2 4 5 6" xfId="18597"/>
    <cellStyle name="Note 2 4 5 6 2" xfId="40536"/>
    <cellStyle name="Note 2 4 5 7" xfId="24379"/>
    <cellStyle name="Note 2 4 6" xfId="1342"/>
    <cellStyle name="Note 2 4 6 2" xfId="8828"/>
    <cellStyle name="Note 2 4 6 2 2" xfId="14610"/>
    <cellStyle name="Note 2 4 6 2 2 2" xfId="36550"/>
    <cellStyle name="Note 2 4 6 2 3" xfId="20393"/>
    <cellStyle name="Note 2 4 6 2 3 2" xfId="42332"/>
    <cellStyle name="Note 2 4 6 2 4" xfId="30768"/>
    <cellStyle name="Note 2 4 6 3" xfId="5937"/>
    <cellStyle name="Note 2 4 6 3 2" xfId="27877"/>
    <cellStyle name="Note 2 4 6 4" xfId="11719"/>
    <cellStyle name="Note 2 4 6 4 2" xfId="33659"/>
    <cellStyle name="Note 2 4 6 5" xfId="17502"/>
    <cellStyle name="Note 2 4 6 5 2" xfId="39441"/>
    <cellStyle name="Note 2 4 6 6" xfId="23284"/>
    <cellStyle name="Note 2 4 7" xfId="5329"/>
    <cellStyle name="Note 2 4 7 2" xfId="14003"/>
    <cellStyle name="Note 2 4 7 2 2" xfId="35943"/>
    <cellStyle name="Note 2 4 7 3" xfId="19786"/>
    <cellStyle name="Note 2 4 7 3 2" xfId="41725"/>
    <cellStyle name="Note 2 4 7 4" xfId="27270"/>
    <cellStyle name="Note 2 4 8" xfId="8221"/>
    <cellStyle name="Note 2 4 8 2" xfId="30161"/>
    <cellStyle name="Note 2 4 9" xfId="3045"/>
    <cellStyle name="Note 2 4 9 2" xfId="24986"/>
    <cellStyle name="Note 2 5" xfId="705"/>
    <cellStyle name="Note 2 5 10" xfId="16899"/>
    <cellStyle name="Note 2 5 10 2" xfId="38838"/>
    <cellStyle name="Note 2 5 11" xfId="22681"/>
    <cellStyle name="Note 2 5 2" xfId="706"/>
    <cellStyle name="Note 2 5 2 2" xfId="2442"/>
    <cellStyle name="Note 2 5 2 2 2" xfId="9928"/>
    <cellStyle name="Note 2 5 2 2 2 2" xfId="15710"/>
    <cellStyle name="Note 2 5 2 2 2 2 2" xfId="37650"/>
    <cellStyle name="Note 2 5 2 2 2 3" xfId="21493"/>
    <cellStyle name="Note 2 5 2 2 2 3 2" xfId="43432"/>
    <cellStyle name="Note 2 5 2 2 2 4" xfId="31868"/>
    <cellStyle name="Note 2 5 2 2 3" xfId="7037"/>
    <cellStyle name="Note 2 5 2 2 3 2" xfId="28977"/>
    <cellStyle name="Note 2 5 2 2 4" xfId="12819"/>
    <cellStyle name="Note 2 5 2 2 4 2" xfId="34759"/>
    <cellStyle name="Note 2 5 2 2 5" xfId="18602"/>
    <cellStyle name="Note 2 5 2 2 5 2" xfId="40541"/>
    <cellStyle name="Note 2 5 2 2 6" xfId="24384"/>
    <cellStyle name="Note 2 5 2 3" xfId="5334"/>
    <cellStyle name="Note 2 5 2 3 2" xfId="14008"/>
    <cellStyle name="Note 2 5 2 3 2 2" xfId="35948"/>
    <cellStyle name="Note 2 5 2 3 3" xfId="19791"/>
    <cellStyle name="Note 2 5 2 3 3 2" xfId="41730"/>
    <cellStyle name="Note 2 5 2 3 4" xfId="27275"/>
    <cellStyle name="Note 2 5 2 4" xfId="8226"/>
    <cellStyle name="Note 2 5 2 4 2" xfId="30166"/>
    <cellStyle name="Note 2 5 2 5" xfId="4145"/>
    <cellStyle name="Note 2 5 2 5 2" xfId="26086"/>
    <cellStyle name="Note 2 5 2 6" xfId="11117"/>
    <cellStyle name="Note 2 5 2 6 2" xfId="33057"/>
    <cellStyle name="Note 2 5 2 7" xfId="16900"/>
    <cellStyle name="Note 2 5 2 7 2" xfId="38839"/>
    <cellStyle name="Note 2 5 2 8" xfId="22682"/>
    <cellStyle name="Note 2 5 3" xfId="1196"/>
    <cellStyle name="Note 2 5 3 2" xfId="2900"/>
    <cellStyle name="Note 2 5 3 2 2" xfId="10386"/>
    <cellStyle name="Note 2 5 3 2 2 2" xfId="16168"/>
    <cellStyle name="Note 2 5 3 2 2 2 2" xfId="38108"/>
    <cellStyle name="Note 2 5 3 2 2 3" xfId="21951"/>
    <cellStyle name="Note 2 5 3 2 2 3 2" xfId="43890"/>
    <cellStyle name="Note 2 5 3 2 2 4" xfId="32326"/>
    <cellStyle name="Note 2 5 3 2 3" xfId="7495"/>
    <cellStyle name="Note 2 5 3 2 3 2" xfId="29435"/>
    <cellStyle name="Note 2 5 3 2 4" xfId="13277"/>
    <cellStyle name="Note 2 5 3 2 4 2" xfId="35217"/>
    <cellStyle name="Note 2 5 3 2 5" xfId="19060"/>
    <cellStyle name="Note 2 5 3 2 5 2" xfId="40999"/>
    <cellStyle name="Note 2 5 3 2 6" xfId="24842"/>
    <cellStyle name="Note 2 5 3 3" xfId="5792"/>
    <cellStyle name="Note 2 5 3 3 2" xfId="14466"/>
    <cellStyle name="Note 2 5 3 3 2 2" xfId="36406"/>
    <cellStyle name="Note 2 5 3 3 3" xfId="20249"/>
    <cellStyle name="Note 2 5 3 3 3 2" xfId="42188"/>
    <cellStyle name="Note 2 5 3 3 4" xfId="27733"/>
    <cellStyle name="Note 2 5 3 4" xfId="8684"/>
    <cellStyle name="Note 2 5 3 4 2" xfId="30624"/>
    <cellStyle name="Note 2 5 3 5" xfId="4603"/>
    <cellStyle name="Note 2 5 3 5 2" xfId="26544"/>
    <cellStyle name="Note 2 5 3 6" xfId="11575"/>
    <cellStyle name="Note 2 5 3 6 2" xfId="33515"/>
    <cellStyle name="Note 2 5 3 7" xfId="17358"/>
    <cellStyle name="Note 2 5 3 7 2" xfId="39297"/>
    <cellStyle name="Note 2 5 3 8" xfId="23140"/>
    <cellStyle name="Note 2 5 4" xfId="2441"/>
    <cellStyle name="Note 2 5 4 2" xfId="7036"/>
    <cellStyle name="Note 2 5 4 2 2" xfId="15709"/>
    <cellStyle name="Note 2 5 4 2 2 2" xfId="37649"/>
    <cellStyle name="Note 2 5 4 2 3" xfId="21492"/>
    <cellStyle name="Note 2 5 4 2 3 2" xfId="43431"/>
    <cellStyle name="Note 2 5 4 2 4" xfId="28976"/>
    <cellStyle name="Note 2 5 4 3" xfId="9927"/>
    <cellStyle name="Note 2 5 4 3 2" xfId="31867"/>
    <cellStyle name="Note 2 5 4 4" xfId="4144"/>
    <cellStyle name="Note 2 5 4 4 2" xfId="26085"/>
    <cellStyle name="Note 2 5 4 5" xfId="12818"/>
    <cellStyle name="Note 2 5 4 5 2" xfId="34758"/>
    <cellStyle name="Note 2 5 4 6" xfId="18601"/>
    <cellStyle name="Note 2 5 4 6 2" xfId="40540"/>
    <cellStyle name="Note 2 5 4 7" xfId="24383"/>
    <cellStyle name="Note 2 5 5" xfId="1704"/>
    <cellStyle name="Note 2 5 5 2" xfId="9190"/>
    <cellStyle name="Note 2 5 5 2 2" xfId="14972"/>
    <cellStyle name="Note 2 5 5 2 2 2" xfId="36912"/>
    <cellStyle name="Note 2 5 5 2 3" xfId="20755"/>
    <cellStyle name="Note 2 5 5 2 3 2" xfId="42694"/>
    <cellStyle name="Note 2 5 5 2 4" xfId="31130"/>
    <cellStyle name="Note 2 5 5 3" xfId="6299"/>
    <cellStyle name="Note 2 5 5 3 2" xfId="28239"/>
    <cellStyle name="Note 2 5 5 4" xfId="12081"/>
    <cellStyle name="Note 2 5 5 4 2" xfId="34021"/>
    <cellStyle name="Note 2 5 5 5" xfId="17864"/>
    <cellStyle name="Note 2 5 5 5 2" xfId="39803"/>
    <cellStyle name="Note 2 5 5 6" xfId="23646"/>
    <cellStyle name="Note 2 5 6" xfId="5333"/>
    <cellStyle name="Note 2 5 6 2" xfId="14007"/>
    <cellStyle name="Note 2 5 6 2 2" xfId="35947"/>
    <cellStyle name="Note 2 5 6 3" xfId="19790"/>
    <cellStyle name="Note 2 5 6 3 2" xfId="41729"/>
    <cellStyle name="Note 2 5 6 4" xfId="27274"/>
    <cellStyle name="Note 2 5 7" xfId="8225"/>
    <cellStyle name="Note 2 5 7 2" xfId="30165"/>
    <cellStyle name="Note 2 5 8" xfId="3407"/>
    <cellStyle name="Note 2 5 8 2" xfId="25348"/>
    <cellStyle name="Note 2 5 9" xfId="11116"/>
    <cellStyle name="Note 2 5 9 2" xfId="33056"/>
    <cellStyle name="Note 2 6" xfId="707"/>
    <cellStyle name="Note 2 6 10" xfId="16901"/>
    <cellStyle name="Note 2 6 10 2" xfId="38840"/>
    <cellStyle name="Note 2 6 11" xfId="22683"/>
    <cellStyle name="Note 2 6 2" xfId="708"/>
    <cellStyle name="Note 2 6 2 2" xfId="2444"/>
    <cellStyle name="Note 2 6 2 2 2" xfId="9930"/>
    <cellStyle name="Note 2 6 2 2 2 2" xfId="15712"/>
    <cellStyle name="Note 2 6 2 2 2 2 2" xfId="37652"/>
    <cellStyle name="Note 2 6 2 2 2 3" xfId="21495"/>
    <cellStyle name="Note 2 6 2 2 2 3 2" xfId="43434"/>
    <cellStyle name="Note 2 6 2 2 2 4" xfId="31870"/>
    <cellStyle name="Note 2 6 2 2 3" xfId="7039"/>
    <cellStyle name="Note 2 6 2 2 3 2" xfId="28979"/>
    <cellStyle name="Note 2 6 2 2 4" xfId="12821"/>
    <cellStyle name="Note 2 6 2 2 4 2" xfId="34761"/>
    <cellStyle name="Note 2 6 2 2 5" xfId="18604"/>
    <cellStyle name="Note 2 6 2 2 5 2" xfId="40543"/>
    <cellStyle name="Note 2 6 2 2 6" xfId="24386"/>
    <cellStyle name="Note 2 6 2 3" xfId="5336"/>
    <cellStyle name="Note 2 6 2 3 2" xfId="14010"/>
    <cellStyle name="Note 2 6 2 3 2 2" xfId="35950"/>
    <cellStyle name="Note 2 6 2 3 3" xfId="19793"/>
    <cellStyle name="Note 2 6 2 3 3 2" xfId="41732"/>
    <cellStyle name="Note 2 6 2 3 4" xfId="27277"/>
    <cellStyle name="Note 2 6 2 4" xfId="8228"/>
    <cellStyle name="Note 2 6 2 4 2" xfId="30168"/>
    <cellStyle name="Note 2 6 2 5" xfId="4147"/>
    <cellStyle name="Note 2 6 2 5 2" xfId="26088"/>
    <cellStyle name="Note 2 6 2 6" xfId="11119"/>
    <cellStyle name="Note 2 6 2 6 2" xfId="33059"/>
    <cellStyle name="Note 2 6 2 7" xfId="16902"/>
    <cellStyle name="Note 2 6 2 7 2" xfId="38841"/>
    <cellStyle name="Note 2 6 2 8" xfId="22684"/>
    <cellStyle name="Note 2 6 3" xfId="1197"/>
    <cellStyle name="Note 2 6 3 2" xfId="2901"/>
    <cellStyle name="Note 2 6 3 2 2" xfId="10387"/>
    <cellStyle name="Note 2 6 3 2 2 2" xfId="16169"/>
    <cellStyle name="Note 2 6 3 2 2 2 2" xfId="38109"/>
    <cellStyle name="Note 2 6 3 2 2 3" xfId="21952"/>
    <cellStyle name="Note 2 6 3 2 2 3 2" xfId="43891"/>
    <cellStyle name="Note 2 6 3 2 2 4" xfId="32327"/>
    <cellStyle name="Note 2 6 3 2 3" xfId="7496"/>
    <cellStyle name="Note 2 6 3 2 3 2" xfId="29436"/>
    <cellStyle name="Note 2 6 3 2 4" xfId="13278"/>
    <cellStyle name="Note 2 6 3 2 4 2" xfId="35218"/>
    <cellStyle name="Note 2 6 3 2 5" xfId="19061"/>
    <cellStyle name="Note 2 6 3 2 5 2" xfId="41000"/>
    <cellStyle name="Note 2 6 3 2 6" xfId="24843"/>
    <cellStyle name="Note 2 6 3 3" xfId="5793"/>
    <cellStyle name="Note 2 6 3 3 2" xfId="14467"/>
    <cellStyle name="Note 2 6 3 3 2 2" xfId="36407"/>
    <cellStyle name="Note 2 6 3 3 3" xfId="20250"/>
    <cellStyle name="Note 2 6 3 3 3 2" xfId="42189"/>
    <cellStyle name="Note 2 6 3 3 4" xfId="27734"/>
    <cellStyle name="Note 2 6 3 4" xfId="8685"/>
    <cellStyle name="Note 2 6 3 4 2" xfId="30625"/>
    <cellStyle name="Note 2 6 3 5" xfId="4604"/>
    <cellStyle name="Note 2 6 3 5 2" xfId="26545"/>
    <cellStyle name="Note 2 6 3 6" xfId="11576"/>
    <cellStyle name="Note 2 6 3 6 2" xfId="33516"/>
    <cellStyle name="Note 2 6 3 7" xfId="17359"/>
    <cellStyle name="Note 2 6 3 7 2" xfId="39298"/>
    <cellStyle name="Note 2 6 3 8" xfId="23141"/>
    <cellStyle name="Note 2 6 4" xfId="2443"/>
    <cellStyle name="Note 2 6 4 2" xfId="7038"/>
    <cellStyle name="Note 2 6 4 2 2" xfId="15711"/>
    <cellStyle name="Note 2 6 4 2 2 2" xfId="37651"/>
    <cellStyle name="Note 2 6 4 2 3" xfId="21494"/>
    <cellStyle name="Note 2 6 4 2 3 2" xfId="43433"/>
    <cellStyle name="Note 2 6 4 2 4" xfId="28978"/>
    <cellStyle name="Note 2 6 4 3" xfId="9929"/>
    <cellStyle name="Note 2 6 4 3 2" xfId="31869"/>
    <cellStyle name="Note 2 6 4 4" xfId="4146"/>
    <cellStyle name="Note 2 6 4 4 2" xfId="26087"/>
    <cellStyle name="Note 2 6 4 5" xfId="12820"/>
    <cellStyle name="Note 2 6 4 5 2" xfId="34760"/>
    <cellStyle name="Note 2 6 4 6" xfId="18603"/>
    <cellStyle name="Note 2 6 4 6 2" xfId="40542"/>
    <cellStyle name="Note 2 6 4 7" xfId="24385"/>
    <cellStyle name="Note 2 6 5" xfId="1705"/>
    <cellStyle name="Note 2 6 5 2" xfId="9191"/>
    <cellStyle name="Note 2 6 5 2 2" xfId="14973"/>
    <cellStyle name="Note 2 6 5 2 2 2" xfId="36913"/>
    <cellStyle name="Note 2 6 5 2 3" xfId="20756"/>
    <cellStyle name="Note 2 6 5 2 3 2" xfId="42695"/>
    <cellStyle name="Note 2 6 5 2 4" xfId="31131"/>
    <cellStyle name="Note 2 6 5 3" xfId="6300"/>
    <cellStyle name="Note 2 6 5 3 2" xfId="28240"/>
    <cellStyle name="Note 2 6 5 4" xfId="12082"/>
    <cellStyle name="Note 2 6 5 4 2" xfId="34022"/>
    <cellStyle name="Note 2 6 5 5" xfId="17865"/>
    <cellStyle name="Note 2 6 5 5 2" xfId="39804"/>
    <cellStyle name="Note 2 6 5 6" xfId="23647"/>
    <cellStyle name="Note 2 6 6" xfId="5335"/>
    <cellStyle name="Note 2 6 6 2" xfId="14009"/>
    <cellStyle name="Note 2 6 6 2 2" xfId="35949"/>
    <cellStyle name="Note 2 6 6 3" xfId="19792"/>
    <cellStyle name="Note 2 6 6 3 2" xfId="41731"/>
    <cellStyle name="Note 2 6 6 4" xfId="27276"/>
    <cellStyle name="Note 2 6 7" xfId="8227"/>
    <cellStyle name="Note 2 6 7 2" xfId="30167"/>
    <cellStyle name="Note 2 6 8" xfId="3408"/>
    <cellStyle name="Note 2 6 8 2" xfId="25349"/>
    <cellStyle name="Note 2 6 9" xfId="11118"/>
    <cellStyle name="Note 2 6 9 2" xfId="33058"/>
    <cellStyle name="Note 2 7" xfId="709"/>
    <cellStyle name="Note 2 7 2" xfId="2445"/>
    <cellStyle name="Note 2 7 2 2" xfId="7040"/>
    <cellStyle name="Note 2 7 2 2 2" xfId="15713"/>
    <cellStyle name="Note 2 7 2 2 2 2" xfId="37653"/>
    <cellStyle name="Note 2 7 2 2 3" xfId="21496"/>
    <cellStyle name="Note 2 7 2 2 3 2" xfId="43435"/>
    <cellStyle name="Note 2 7 2 2 4" xfId="28980"/>
    <cellStyle name="Note 2 7 2 3" xfId="9931"/>
    <cellStyle name="Note 2 7 2 3 2" xfId="31871"/>
    <cellStyle name="Note 2 7 2 4" xfId="4148"/>
    <cellStyle name="Note 2 7 2 4 2" xfId="26089"/>
    <cellStyle name="Note 2 7 2 5" xfId="12822"/>
    <cellStyle name="Note 2 7 2 5 2" xfId="34762"/>
    <cellStyle name="Note 2 7 2 6" xfId="18605"/>
    <cellStyle name="Note 2 7 2 6 2" xfId="40544"/>
    <cellStyle name="Note 2 7 2 7" xfId="24387"/>
    <cellStyle name="Note 2 7 3" xfId="1686"/>
    <cellStyle name="Note 2 7 3 2" xfId="9172"/>
    <cellStyle name="Note 2 7 3 2 2" xfId="14954"/>
    <cellStyle name="Note 2 7 3 2 2 2" xfId="36894"/>
    <cellStyle name="Note 2 7 3 2 3" xfId="20737"/>
    <cellStyle name="Note 2 7 3 2 3 2" xfId="42676"/>
    <cellStyle name="Note 2 7 3 2 4" xfId="31112"/>
    <cellStyle name="Note 2 7 3 3" xfId="6281"/>
    <cellStyle name="Note 2 7 3 3 2" xfId="28221"/>
    <cellStyle name="Note 2 7 3 4" xfId="12063"/>
    <cellStyle name="Note 2 7 3 4 2" xfId="34003"/>
    <cellStyle name="Note 2 7 3 5" xfId="17846"/>
    <cellStyle name="Note 2 7 3 5 2" xfId="39785"/>
    <cellStyle name="Note 2 7 3 6" xfId="23628"/>
    <cellStyle name="Note 2 7 4" xfId="5337"/>
    <cellStyle name="Note 2 7 4 2" xfId="14011"/>
    <cellStyle name="Note 2 7 4 2 2" xfId="35951"/>
    <cellStyle name="Note 2 7 4 3" xfId="19794"/>
    <cellStyle name="Note 2 7 4 3 2" xfId="41733"/>
    <cellStyle name="Note 2 7 4 4" xfId="27278"/>
    <cellStyle name="Note 2 7 5" xfId="8229"/>
    <cellStyle name="Note 2 7 5 2" xfId="30169"/>
    <cellStyle name="Note 2 7 6" xfId="3389"/>
    <cellStyle name="Note 2 7 6 2" xfId="25330"/>
    <cellStyle name="Note 2 7 7" xfId="11120"/>
    <cellStyle name="Note 2 7 7 2" xfId="33060"/>
    <cellStyle name="Note 2 7 8" xfId="16903"/>
    <cellStyle name="Note 2 7 8 2" xfId="38842"/>
    <cellStyle name="Note 2 7 9" xfId="22685"/>
    <cellStyle name="Note 2 8" xfId="855"/>
    <cellStyle name="Note 2 8 2" xfId="2561"/>
    <cellStyle name="Note 2 8 2 2" xfId="10047"/>
    <cellStyle name="Note 2 8 2 2 2" xfId="15829"/>
    <cellStyle name="Note 2 8 2 2 2 2" xfId="37769"/>
    <cellStyle name="Note 2 8 2 2 3" xfId="21612"/>
    <cellStyle name="Note 2 8 2 2 3 2" xfId="43551"/>
    <cellStyle name="Note 2 8 2 2 4" xfId="31987"/>
    <cellStyle name="Note 2 8 2 3" xfId="7156"/>
    <cellStyle name="Note 2 8 2 3 2" xfId="29096"/>
    <cellStyle name="Note 2 8 2 4" xfId="12938"/>
    <cellStyle name="Note 2 8 2 4 2" xfId="34878"/>
    <cellStyle name="Note 2 8 2 5" xfId="18721"/>
    <cellStyle name="Note 2 8 2 5 2" xfId="40660"/>
    <cellStyle name="Note 2 8 2 6" xfId="24503"/>
    <cellStyle name="Note 2 8 3" xfId="5453"/>
    <cellStyle name="Note 2 8 3 2" xfId="14127"/>
    <cellStyle name="Note 2 8 3 2 2" xfId="36067"/>
    <cellStyle name="Note 2 8 3 3" xfId="19910"/>
    <cellStyle name="Note 2 8 3 3 2" xfId="41849"/>
    <cellStyle name="Note 2 8 3 4" xfId="27394"/>
    <cellStyle name="Note 2 8 4" xfId="8345"/>
    <cellStyle name="Note 2 8 4 2" xfId="30285"/>
    <cellStyle name="Note 2 8 5" xfId="4264"/>
    <cellStyle name="Note 2 8 5 2" xfId="26205"/>
    <cellStyle name="Note 2 8 6" xfId="11236"/>
    <cellStyle name="Note 2 8 6 2" xfId="33176"/>
    <cellStyle name="Note 2 8 7" xfId="17019"/>
    <cellStyle name="Note 2 8 7 2" xfId="38958"/>
    <cellStyle name="Note 2 8 8" xfId="22801"/>
    <cellStyle name="Note 2 9" xfId="2406"/>
    <cellStyle name="Note 2 9 2" xfId="7001"/>
    <cellStyle name="Note 2 9 2 2" xfId="15674"/>
    <cellStyle name="Note 2 9 2 2 2" xfId="37614"/>
    <cellStyle name="Note 2 9 2 3" xfId="21457"/>
    <cellStyle name="Note 2 9 2 3 2" xfId="43396"/>
    <cellStyle name="Note 2 9 2 4" xfId="28941"/>
    <cellStyle name="Note 2 9 3" xfId="9892"/>
    <cellStyle name="Note 2 9 3 2" xfId="31832"/>
    <cellStyle name="Note 2 9 4" xfId="4109"/>
    <cellStyle name="Note 2 9 4 2" xfId="26050"/>
    <cellStyle name="Note 2 9 5" xfId="12783"/>
    <cellStyle name="Note 2 9 5 2" xfId="34723"/>
    <cellStyle name="Note 2 9 6" xfId="18566"/>
    <cellStyle name="Note 2 9 6 2" xfId="40505"/>
    <cellStyle name="Note 2 9 7" xfId="24348"/>
    <cellStyle name="Note 3" xfId="710"/>
    <cellStyle name="Note 3 10" xfId="1260"/>
    <cellStyle name="Note 3 10 2" xfId="8747"/>
    <cellStyle name="Note 3 10 2 2" xfId="14529"/>
    <cellStyle name="Note 3 10 2 2 2" xfId="36469"/>
    <cellStyle name="Note 3 10 2 3" xfId="20312"/>
    <cellStyle name="Note 3 10 2 3 2" xfId="42251"/>
    <cellStyle name="Note 3 10 2 4" xfId="30687"/>
    <cellStyle name="Note 3 10 3" xfId="5856"/>
    <cellStyle name="Note 3 10 3 2" xfId="27796"/>
    <cellStyle name="Note 3 10 4" xfId="11638"/>
    <cellStyle name="Note 3 10 4 2" xfId="33578"/>
    <cellStyle name="Note 3 10 5" xfId="17421"/>
    <cellStyle name="Note 3 10 5 2" xfId="39360"/>
    <cellStyle name="Note 3 10 6" xfId="23203"/>
    <cellStyle name="Note 3 11" xfId="5338"/>
    <cellStyle name="Note 3 11 2" xfId="14012"/>
    <cellStyle name="Note 3 11 2 2" xfId="35952"/>
    <cellStyle name="Note 3 11 3" xfId="19795"/>
    <cellStyle name="Note 3 11 3 2" xfId="41734"/>
    <cellStyle name="Note 3 11 4" xfId="27279"/>
    <cellStyle name="Note 3 12" xfId="8230"/>
    <cellStyle name="Note 3 12 2" xfId="30170"/>
    <cellStyle name="Note 3 13" xfId="2964"/>
    <cellStyle name="Note 3 13 2" xfId="24905"/>
    <cellStyle name="Note 3 14" xfId="11121"/>
    <cellStyle name="Note 3 14 2" xfId="33061"/>
    <cellStyle name="Note 3 15" xfId="16904"/>
    <cellStyle name="Note 3 15 2" xfId="38843"/>
    <cellStyle name="Note 3 16" xfId="22686"/>
    <cellStyle name="Note 3 2" xfId="711"/>
    <cellStyle name="Note 3 2 10" xfId="5339"/>
    <cellStyle name="Note 3 2 10 2" xfId="14013"/>
    <cellStyle name="Note 3 2 10 2 2" xfId="35953"/>
    <cellStyle name="Note 3 2 10 3" xfId="19796"/>
    <cellStyle name="Note 3 2 10 3 2" xfId="41735"/>
    <cellStyle name="Note 3 2 10 4" xfId="27280"/>
    <cellStyle name="Note 3 2 11" xfId="8231"/>
    <cellStyle name="Note 3 2 11 2" xfId="30171"/>
    <cellStyle name="Note 3 2 12" xfId="3050"/>
    <cellStyle name="Note 3 2 12 2" xfId="24991"/>
    <cellStyle name="Note 3 2 13" xfId="11122"/>
    <cellStyle name="Note 3 2 13 2" xfId="33062"/>
    <cellStyle name="Note 3 2 14" xfId="16905"/>
    <cellStyle name="Note 3 2 14 2" xfId="38844"/>
    <cellStyle name="Note 3 2 15" xfId="22687"/>
    <cellStyle name="Note 3 2 2" xfId="712"/>
    <cellStyle name="Note 3 2 2 10" xfId="8232"/>
    <cellStyle name="Note 3 2 2 10 2" xfId="30172"/>
    <cellStyle name="Note 3 2 2 11" xfId="3051"/>
    <cellStyle name="Note 3 2 2 11 2" xfId="24992"/>
    <cellStyle name="Note 3 2 2 12" xfId="11123"/>
    <cellStyle name="Note 3 2 2 12 2" xfId="33063"/>
    <cellStyle name="Note 3 2 2 13" xfId="16906"/>
    <cellStyle name="Note 3 2 2 13 2" xfId="38845"/>
    <cellStyle name="Note 3 2 2 14" xfId="22688"/>
    <cellStyle name="Note 3 2 2 2" xfId="713"/>
    <cellStyle name="Note 3 2 2 2 10" xfId="11124"/>
    <cellStyle name="Note 3 2 2 2 10 2" xfId="33064"/>
    <cellStyle name="Note 3 2 2 2 11" xfId="16907"/>
    <cellStyle name="Note 3 2 2 2 11 2" xfId="38846"/>
    <cellStyle name="Note 3 2 2 2 12" xfId="22689"/>
    <cellStyle name="Note 3 2 2 2 2" xfId="714"/>
    <cellStyle name="Note 3 2 2 2 2 10" xfId="16908"/>
    <cellStyle name="Note 3 2 2 2 2 10 2" xfId="38847"/>
    <cellStyle name="Note 3 2 2 2 2 11" xfId="22690"/>
    <cellStyle name="Note 3 2 2 2 2 2" xfId="715"/>
    <cellStyle name="Note 3 2 2 2 2 2 2" xfId="2451"/>
    <cellStyle name="Note 3 2 2 2 2 2 2 2" xfId="9937"/>
    <cellStyle name="Note 3 2 2 2 2 2 2 2 2" xfId="15719"/>
    <cellStyle name="Note 3 2 2 2 2 2 2 2 2 2" xfId="37659"/>
    <cellStyle name="Note 3 2 2 2 2 2 2 2 3" xfId="21502"/>
    <cellStyle name="Note 3 2 2 2 2 2 2 2 3 2" xfId="43441"/>
    <cellStyle name="Note 3 2 2 2 2 2 2 2 4" xfId="31877"/>
    <cellStyle name="Note 3 2 2 2 2 2 2 3" xfId="7046"/>
    <cellStyle name="Note 3 2 2 2 2 2 2 3 2" xfId="28986"/>
    <cellStyle name="Note 3 2 2 2 2 2 2 4" xfId="12828"/>
    <cellStyle name="Note 3 2 2 2 2 2 2 4 2" xfId="34768"/>
    <cellStyle name="Note 3 2 2 2 2 2 2 5" xfId="18611"/>
    <cellStyle name="Note 3 2 2 2 2 2 2 5 2" xfId="40550"/>
    <cellStyle name="Note 3 2 2 2 2 2 2 6" xfId="24393"/>
    <cellStyle name="Note 3 2 2 2 2 2 3" xfId="5343"/>
    <cellStyle name="Note 3 2 2 2 2 2 3 2" xfId="14017"/>
    <cellStyle name="Note 3 2 2 2 2 2 3 2 2" xfId="35957"/>
    <cellStyle name="Note 3 2 2 2 2 2 3 3" xfId="19800"/>
    <cellStyle name="Note 3 2 2 2 2 2 3 3 2" xfId="41739"/>
    <cellStyle name="Note 3 2 2 2 2 2 3 4" xfId="27284"/>
    <cellStyle name="Note 3 2 2 2 2 2 4" xfId="8235"/>
    <cellStyle name="Note 3 2 2 2 2 2 4 2" xfId="30175"/>
    <cellStyle name="Note 3 2 2 2 2 2 5" xfId="4154"/>
    <cellStyle name="Note 3 2 2 2 2 2 5 2" xfId="26095"/>
    <cellStyle name="Note 3 2 2 2 2 2 6" xfId="11126"/>
    <cellStyle name="Note 3 2 2 2 2 2 6 2" xfId="33066"/>
    <cellStyle name="Note 3 2 2 2 2 2 7" xfId="16909"/>
    <cellStyle name="Note 3 2 2 2 2 2 7 2" xfId="38848"/>
    <cellStyle name="Note 3 2 2 2 2 2 8" xfId="22691"/>
    <cellStyle name="Note 3 2 2 2 2 3" xfId="1199"/>
    <cellStyle name="Note 3 2 2 2 2 3 2" xfId="2903"/>
    <cellStyle name="Note 3 2 2 2 2 3 2 2" xfId="10389"/>
    <cellStyle name="Note 3 2 2 2 2 3 2 2 2" xfId="16171"/>
    <cellStyle name="Note 3 2 2 2 2 3 2 2 2 2" xfId="38111"/>
    <cellStyle name="Note 3 2 2 2 2 3 2 2 3" xfId="21954"/>
    <cellStyle name="Note 3 2 2 2 2 3 2 2 3 2" xfId="43893"/>
    <cellStyle name="Note 3 2 2 2 2 3 2 2 4" xfId="32329"/>
    <cellStyle name="Note 3 2 2 2 2 3 2 3" xfId="7498"/>
    <cellStyle name="Note 3 2 2 2 2 3 2 3 2" xfId="29438"/>
    <cellStyle name="Note 3 2 2 2 2 3 2 4" xfId="13280"/>
    <cellStyle name="Note 3 2 2 2 2 3 2 4 2" xfId="35220"/>
    <cellStyle name="Note 3 2 2 2 2 3 2 5" xfId="19063"/>
    <cellStyle name="Note 3 2 2 2 2 3 2 5 2" xfId="41002"/>
    <cellStyle name="Note 3 2 2 2 2 3 2 6" xfId="24845"/>
    <cellStyle name="Note 3 2 2 2 2 3 3" xfId="5795"/>
    <cellStyle name="Note 3 2 2 2 2 3 3 2" xfId="14469"/>
    <cellStyle name="Note 3 2 2 2 2 3 3 2 2" xfId="36409"/>
    <cellStyle name="Note 3 2 2 2 2 3 3 3" xfId="20252"/>
    <cellStyle name="Note 3 2 2 2 2 3 3 3 2" xfId="42191"/>
    <cellStyle name="Note 3 2 2 2 2 3 3 4" xfId="27736"/>
    <cellStyle name="Note 3 2 2 2 2 3 4" xfId="8687"/>
    <cellStyle name="Note 3 2 2 2 2 3 4 2" xfId="30627"/>
    <cellStyle name="Note 3 2 2 2 2 3 5" xfId="4606"/>
    <cellStyle name="Note 3 2 2 2 2 3 5 2" xfId="26547"/>
    <cellStyle name="Note 3 2 2 2 2 3 6" xfId="11578"/>
    <cellStyle name="Note 3 2 2 2 2 3 6 2" xfId="33518"/>
    <cellStyle name="Note 3 2 2 2 2 3 7" xfId="17361"/>
    <cellStyle name="Note 3 2 2 2 2 3 7 2" xfId="39300"/>
    <cellStyle name="Note 3 2 2 2 2 3 8" xfId="23143"/>
    <cellStyle name="Note 3 2 2 2 2 4" xfId="2450"/>
    <cellStyle name="Note 3 2 2 2 2 4 2" xfId="7045"/>
    <cellStyle name="Note 3 2 2 2 2 4 2 2" xfId="15718"/>
    <cellStyle name="Note 3 2 2 2 2 4 2 2 2" xfId="37658"/>
    <cellStyle name="Note 3 2 2 2 2 4 2 3" xfId="21501"/>
    <cellStyle name="Note 3 2 2 2 2 4 2 3 2" xfId="43440"/>
    <cellStyle name="Note 3 2 2 2 2 4 2 4" xfId="28985"/>
    <cellStyle name="Note 3 2 2 2 2 4 3" xfId="9936"/>
    <cellStyle name="Note 3 2 2 2 2 4 3 2" xfId="31876"/>
    <cellStyle name="Note 3 2 2 2 2 4 4" xfId="4153"/>
    <cellStyle name="Note 3 2 2 2 2 4 4 2" xfId="26094"/>
    <cellStyle name="Note 3 2 2 2 2 4 5" xfId="12827"/>
    <cellStyle name="Note 3 2 2 2 2 4 5 2" xfId="34767"/>
    <cellStyle name="Note 3 2 2 2 2 4 6" xfId="18610"/>
    <cellStyle name="Note 3 2 2 2 2 4 6 2" xfId="40549"/>
    <cellStyle name="Note 3 2 2 2 2 4 7" xfId="24392"/>
    <cellStyle name="Note 3 2 2 2 2 5" xfId="1710"/>
    <cellStyle name="Note 3 2 2 2 2 5 2" xfId="9196"/>
    <cellStyle name="Note 3 2 2 2 2 5 2 2" xfId="14978"/>
    <cellStyle name="Note 3 2 2 2 2 5 2 2 2" xfId="36918"/>
    <cellStyle name="Note 3 2 2 2 2 5 2 3" xfId="20761"/>
    <cellStyle name="Note 3 2 2 2 2 5 2 3 2" xfId="42700"/>
    <cellStyle name="Note 3 2 2 2 2 5 2 4" xfId="31136"/>
    <cellStyle name="Note 3 2 2 2 2 5 3" xfId="6305"/>
    <cellStyle name="Note 3 2 2 2 2 5 3 2" xfId="28245"/>
    <cellStyle name="Note 3 2 2 2 2 5 4" xfId="12087"/>
    <cellStyle name="Note 3 2 2 2 2 5 4 2" xfId="34027"/>
    <cellStyle name="Note 3 2 2 2 2 5 5" xfId="17870"/>
    <cellStyle name="Note 3 2 2 2 2 5 5 2" xfId="39809"/>
    <cellStyle name="Note 3 2 2 2 2 5 6" xfId="23652"/>
    <cellStyle name="Note 3 2 2 2 2 6" xfId="5342"/>
    <cellStyle name="Note 3 2 2 2 2 6 2" xfId="14016"/>
    <cellStyle name="Note 3 2 2 2 2 6 2 2" xfId="35956"/>
    <cellStyle name="Note 3 2 2 2 2 6 3" xfId="19799"/>
    <cellStyle name="Note 3 2 2 2 2 6 3 2" xfId="41738"/>
    <cellStyle name="Note 3 2 2 2 2 6 4" xfId="27283"/>
    <cellStyle name="Note 3 2 2 2 2 7" xfId="8234"/>
    <cellStyle name="Note 3 2 2 2 2 7 2" xfId="30174"/>
    <cellStyle name="Note 3 2 2 2 2 8" xfId="3413"/>
    <cellStyle name="Note 3 2 2 2 2 8 2" xfId="25354"/>
    <cellStyle name="Note 3 2 2 2 2 9" xfId="11125"/>
    <cellStyle name="Note 3 2 2 2 2 9 2" xfId="33065"/>
    <cellStyle name="Note 3 2 2 2 3" xfId="716"/>
    <cellStyle name="Note 3 2 2 2 3 2" xfId="2452"/>
    <cellStyle name="Note 3 2 2 2 3 2 2" xfId="9938"/>
    <cellStyle name="Note 3 2 2 2 3 2 2 2" xfId="15720"/>
    <cellStyle name="Note 3 2 2 2 3 2 2 2 2" xfId="37660"/>
    <cellStyle name="Note 3 2 2 2 3 2 2 3" xfId="21503"/>
    <cellStyle name="Note 3 2 2 2 3 2 2 3 2" xfId="43442"/>
    <cellStyle name="Note 3 2 2 2 3 2 2 4" xfId="31878"/>
    <cellStyle name="Note 3 2 2 2 3 2 3" xfId="7047"/>
    <cellStyle name="Note 3 2 2 2 3 2 3 2" xfId="28987"/>
    <cellStyle name="Note 3 2 2 2 3 2 4" xfId="12829"/>
    <cellStyle name="Note 3 2 2 2 3 2 4 2" xfId="34769"/>
    <cellStyle name="Note 3 2 2 2 3 2 5" xfId="18612"/>
    <cellStyle name="Note 3 2 2 2 3 2 5 2" xfId="40551"/>
    <cellStyle name="Note 3 2 2 2 3 2 6" xfId="24394"/>
    <cellStyle name="Note 3 2 2 2 3 3" xfId="5344"/>
    <cellStyle name="Note 3 2 2 2 3 3 2" xfId="14018"/>
    <cellStyle name="Note 3 2 2 2 3 3 2 2" xfId="35958"/>
    <cellStyle name="Note 3 2 2 2 3 3 3" xfId="19801"/>
    <cellStyle name="Note 3 2 2 2 3 3 3 2" xfId="41740"/>
    <cellStyle name="Note 3 2 2 2 3 3 4" xfId="27285"/>
    <cellStyle name="Note 3 2 2 2 3 4" xfId="8236"/>
    <cellStyle name="Note 3 2 2 2 3 4 2" xfId="30176"/>
    <cellStyle name="Note 3 2 2 2 3 5" xfId="4155"/>
    <cellStyle name="Note 3 2 2 2 3 5 2" xfId="26096"/>
    <cellStyle name="Note 3 2 2 2 3 6" xfId="11127"/>
    <cellStyle name="Note 3 2 2 2 3 6 2" xfId="33067"/>
    <cellStyle name="Note 3 2 2 2 3 7" xfId="16910"/>
    <cellStyle name="Note 3 2 2 2 3 7 2" xfId="38849"/>
    <cellStyle name="Note 3 2 2 2 3 8" xfId="22692"/>
    <cellStyle name="Note 3 2 2 2 4" xfId="1198"/>
    <cellStyle name="Note 3 2 2 2 4 2" xfId="2902"/>
    <cellStyle name="Note 3 2 2 2 4 2 2" xfId="10388"/>
    <cellStyle name="Note 3 2 2 2 4 2 2 2" xfId="16170"/>
    <cellStyle name="Note 3 2 2 2 4 2 2 2 2" xfId="38110"/>
    <cellStyle name="Note 3 2 2 2 4 2 2 3" xfId="21953"/>
    <cellStyle name="Note 3 2 2 2 4 2 2 3 2" xfId="43892"/>
    <cellStyle name="Note 3 2 2 2 4 2 2 4" xfId="32328"/>
    <cellStyle name="Note 3 2 2 2 4 2 3" xfId="7497"/>
    <cellStyle name="Note 3 2 2 2 4 2 3 2" xfId="29437"/>
    <cellStyle name="Note 3 2 2 2 4 2 4" xfId="13279"/>
    <cellStyle name="Note 3 2 2 2 4 2 4 2" xfId="35219"/>
    <cellStyle name="Note 3 2 2 2 4 2 5" xfId="19062"/>
    <cellStyle name="Note 3 2 2 2 4 2 5 2" xfId="41001"/>
    <cellStyle name="Note 3 2 2 2 4 2 6" xfId="24844"/>
    <cellStyle name="Note 3 2 2 2 4 3" xfId="5794"/>
    <cellStyle name="Note 3 2 2 2 4 3 2" xfId="14468"/>
    <cellStyle name="Note 3 2 2 2 4 3 2 2" xfId="36408"/>
    <cellStyle name="Note 3 2 2 2 4 3 3" xfId="20251"/>
    <cellStyle name="Note 3 2 2 2 4 3 3 2" xfId="42190"/>
    <cellStyle name="Note 3 2 2 2 4 3 4" xfId="27735"/>
    <cellStyle name="Note 3 2 2 2 4 4" xfId="8686"/>
    <cellStyle name="Note 3 2 2 2 4 4 2" xfId="30626"/>
    <cellStyle name="Note 3 2 2 2 4 5" xfId="4605"/>
    <cellStyle name="Note 3 2 2 2 4 5 2" xfId="26546"/>
    <cellStyle name="Note 3 2 2 2 4 6" xfId="11577"/>
    <cellStyle name="Note 3 2 2 2 4 6 2" xfId="33517"/>
    <cellStyle name="Note 3 2 2 2 4 7" xfId="17360"/>
    <cellStyle name="Note 3 2 2 2 4 7 2" xfId="39299"/>
    <cellStyle name="Note 3 2 2 2 4 8" xfId="23142"/>
    <cellStyle name="Note 3 2 2 2 5" xfId="2449"/>
    <cellStyle name="Note 3 2 2 2 5 2" xfId="7044"/>
    <cellStyle name="Note 3 2 2 2 5 2 2" xfId="15717"/>
    <cellStyle name="Note 3 2 2 2 5 2 2 2" xfId="37657"/>
    <cellStyle name="Note 3 2 2 2 5 2 3" xfId="21500"/>
    <cellStyle name="Note 3 2 2 2 5 2 3 2" xfId="43439"/>
    <cellStyle name="Note 3 2 2 2 5 2 4" xfId="28984"/>
    <cellStyle name="Note 3 2 2 2 5 3" xfId="9935"/>
    <cellStyle name="Note 3 2 2 2 5 3 2" xfId="31875"/>
    <cellStyle name="Note 3 2 2 2 5 4" xfId="4152"/>
    <cellStyle name="Note 3 2 2 2 5 4 2" xfId="26093"/>
    <cellStyle name="Note 3 2 2 2 5 5" xfId="12826"/>
    <cellStyle name="Note 3 2 2 2 5 5 2" xfId="34766"/>
    <cellStyle name="Note 3 2 2 2 5 6" xfId="18609"/>
    <cellStyle name="Note 3 2 2 2 5 6 2" xfId="40548"/>
    <cellStyle name="Note 3 2 2 2 5 7" xfId="24391"/>
    <cellStyle name="Note 3 2 2 2 6" xfId="1709"/>
    <cellStyle name="Note 3 2 2 2 6 2" xfId="9195"/>
    <cellStyle name="Note 3 2 2 2 6 2 2" xfId="14977"/>
    <cellStyle name="Note 3 2 2 2 6 2 2 2" xfId="36917"/>
    <cellStyle name="Note 3 2 2 2 6 2 3" xfId="20760"/>
    <cellStyle name="Note 3 2 2 2 6 2 3 2" xfId="42699"/>
    <cellStyle name="Note 3 2 2 2 6 2 4" xfId="31135"/>
    <cellStyle name="Note 3 2 2 2 6 3" xfId="6304"/>
    <cellStyle name="Note 3 2 2 2 6 3 2" xfId="28244"/>
    <cellStyle name="Note 3 2 2 2 6 4" xfId="12086"/>
    <cellStyle name="Note 3 2 2 2 6 4 2" xfId="34026"/>
    <cellStyle name="Note 3 2 2 2 6 5" xfId="17869"/>
    <cellStyle name="Note 3 2 2 2 6 5 2" xfId="39808"/>
    <cellStyle name="Note 3 2 2 2 6 6" xfId="23651"/>
    <cellStyle name="Note 3 2 2 2 7" xfId="5341"/>
    <cellStyle name="Note 3 2 2 2 7 2" xfId="14015"/>
    <cellStyle name="Note 3 2 2 2 7 2 2" xfId="35955"/>
    <cellStyle name="Note 3 2 2 2 7 3" xfId="19798"/>
    <cellStyle name="Note 3 2 2 2 7 3 2" xfId="41737"/>
    <cellStyle name="Note 3 2 2 2 7 4" xfId="27282"/>
    <cellStyle name="Note 3 2 2 2 8" xfId="8233"/>
    <cellStyle name="Note 3 2 2 2 8 2" xfId="30173"/>
    <cellStyle name="Note 3 2 2 2 9" xfId="3412"/>
    <cellStyle name="Note 3 2 2 2 9 2" xfId="25353"/>
    <cellStyle name="Note 3 2 2 3" xfId="717"/>
    <cellStyle name="Note 3 2 2 3 10" xfId="16911"/>
    <cellStyle name="Note 3 2 2 3 10 2" xfId="38850"/>
    <cellStyle name="Note 3 2 2 3 11" xfId="22693"/>
    <cellStyle name="Note 3 2 2 3 2" xfId="718"/>
    <cellStyle name="Note 3 2 2 3 2 2" xfId="2454"/>
    <cellStyle name="Note 3 2 2 3 2 2 2" xfId="9940"/>
    <cellStyle name="Note 3 2 2 3 2 2 2 2" xfId="15722"/>
    <cellStyle name="Note 3 2 2 3 2 2 2 2 2" xfId="37662"/>
    <cellStyle name="Note 3 2 2 3 2 2 2 3" xfId="21505"/>
    <cellStyle name="Note 3 2 2 3 2 2 2 3 2" xfId="43444"/>
    <cellStyle name="Note 3 2 2 3 2 2 2 4" xfId="31880"/>
    <cellStyle name="Note 3 2 2 3 2 2 3" xfId="7049"/>
    <cellStyle name="Note 3 2 2 3 2 2 3 2" xfId="28989"/>
    <cellStyle name="Note 3 2 2 3 2 2 4" xfId="12831"/>
    <cellStyle name="Note 3 2 2 3 2 2 4 2" xfId="34771"/>
    <cellStyle name="Note 3 2 2 3 2 2 5" xfId="18614"/>
    <cellStyle name="Note 3 2 2 3 2 2 5 2" xfId="40553"/>
    <cellStyle name="Note 3 2 2 3 2 2 6" xfId="24396"/>
    <cellStyle name="Note 3 2 2 3 2 3" xfId="5346"/>
    <cellStyle name="Note 3 2 2 3 2 3 2" xfId="14020"/>
    <cellStyle name="Note 3 2 2 3 2 3 2 2" xfId="35960"/>
    <cellStyle name="Note 3 2 2 3 2 3 3" xfId="19803"/>
    <cellStyle name="Note 3 2 2 3 2 3 3 2" xfId="41742"/>
    <cellStyle name="Note 3 2 2 3 2 3 4" xfId="27287"/>
    <cellStyle name="Note 3 2 2 3 2 4" xfId="8238"/>
    <cellStyle name="Note 3 2 2 3 2 4 2" xfId="30178"/>
    <cellStyle name="Note 3 2 2 3 2 5" xfId="4157"/>
    <cellStyle name="Note 3 2 2 3 2 5 2" xfId="26098"/>
    <cellStyle name="Note 3 2 2 3 2 6" xfId="11129"/>
    <cellStyle name="Note 3 2 2 3 2 6 2" xfId="33069"/>
    <cellStyle name="Note 3 2 2 3 2 7" xfId="16912"/>
    <cellStyle name="Note 3 2 2 3 2 7 2" xfId="38851"/>
    <cellStyle name="Note 3 2 2 3 2 8" xfId="22694"/>
    <cellStyle name="Note 3 2 2 3 3" xfId="1200"/>
    <cellStyle name="Note 3 2 2 3 3 2" xfId="2904"/>
    <cellStyle name="Note 3 2 2 3 3 2 2" xfId="10390"/>
    <cellStyle name="Note 3 2 2 3 3 2 2 2" xfId="16172"/>
    <cellStyle name="Note 3 2 2 3 3 2 2 2 2" xfId="38112"/>
    <cellStyle name="Note 3 2 2 3 3 2 2 3" xfId="21955"/>
    <cellStyle name="Note 3 2 2 3 3 2 2 3 2" xfId="43894"/>
    <cellStyle name="Note 3 2 2 3 3 2 2 4" xfId="32330"/>
    <cellStyle name="Note 3 2 2 3 3 2 3" xfId="7499"/>
    <cellStyle name="Note 3 2 2 3 3 2 3 2" xfId="29439"/>
    <cellStyle name="Note 3 2 2 3 3 2 4" xfId="13281"/>
    <cellStyle name="Note 3 2 2 3 3 2 4 2" xfId="35221"/>
    <cellStyle name="Note 3 2 2 3 3 2 5" xfId="19064"/>
    <cellStyle name="Note 3 2 2 3 3 2 5 2" xfId="41003"/>
    <cellStyle name="Note 3 2 2 3 3 2 6" xfId="24846"/>
    <cellStyle name="Note 3 2 2 3 3 3" xfId="5796"/>
    <cellStyle name="Note 3 2 2 3 3 3 2" xfId="14470"/>
    <cellStyle name="Note 3 2 2 3 3 3 2 2" xfId="36410"/>
    <cellStyle name="Note 3 2 2 3 3 3 3" xfId="20253"/>
    <cellStyle name="Note 3 2 2 3 3 3 3 2" xfId="42192"/>
    <cellStyle name="Note 3 2 2 3 3 3 4" xfId="27737"/>
    <cellStyle name="Note 3 2 2 3 3 4" xfId="8688"/>
    <cellStyle name="Note 3 2 2 3 3 4 2" xfId="30628"/>
    <cellStyle name="Note 3 2 2 3 3 5" xfId="4607"/>
    <cellStyle name="Note 3 2 2 3 3 5 2" xfId="26548"/>
    <cellStyle name="Note 3 2 2 3 3 6" xfId="11579"/>
    <cellStyle name="Note 3 2 2 3 3 6 2" xfId="33519"/>
    <cellStyle name="Note 3 2 2 3 3 7" xfId="17362"/>
    <cellStyle name="Note 3 2 2 3 3 7 2" xfId="39301"/>
    <cellStyle name="Note 3 2 2 3 3 8" xfId="23144"/>
    <cellStyle name="Note 3 2 2 3 4" xfId="2453"/>
    <cellStyle name="Note 3 2 2 3 4 2" xfId="7048"/>
    <cellStyle name="Note 3 2 2 3 4 2 2" xfId="15721"/>
    <cellStyle name="Note 3 2 2 3 4 2 2 2" xfId="37661"/>
    <cellStyle name="Note 3 2 2 3 4 2 3" xfId="21504"/>
    <cellStyle name="Note 3 2 2 3 4 2 3 2" xfId="43443"/>
    <cellStyle name="Note 3 2 2 3 4 2 4" xfId="28988"/>
    <cellStyle name="Note 3 2 2 3 4 3" xfId="9939"/>
    <cellStyle name="Note 3 2 2 3 4 3 2" xfId="31879"/>
    <cellStyle name="Note 3 2 2 3 4 4" xfId="4156"/>
    <cellStyle name="Note 3 2 2 3 4 4 2" xfId="26097"/>
    <cellStyle name="Note 3 2 2 3 4 5" xfId="12830"/>
    <cellStyle name="Note 3 2 2 3 4 5 2" xfId="34770"/>
    <cellStyle name="Note 3 2 2 3 4 6" xfId="18613"/>
    <cellStyle name="Note 3 2 2 3 4 6 2" xfId="40552"/>
    <cellStyle name="Note 3 2 2 3 4 7" xfId="24395"/>
    <cellStyle name="Note 3 2 2 3 5" xfId="1711"/>
    <cellStyle name="Note 3 2 2 3 5 2" xfId="9197"/>
    <cellStyle name="Note 3 2 2 3 5 2 2" xfId="14979"/>
    <cellStyle name="Note 3 2 2 3 5 2 2 2" xfId="36919"/>
    <cellStyle name="Note 3 2 2 3 5 2 3" xfId="20762"/>
    <cellStyle name="Note 3 2 2 3 5 2 3 2" xfId="42701"/>
    <cellStyle name="Note 3 2 2 3 5 2 4" xfId="31137"/>
    <cellStyle name="Note 3 2 2 3 5 3" xfId="6306"/>
    <cellStyle name="Note 3 2 2 3 5 3 2" xfId="28246"/>
    <cellStyle name="Note 3 2 2 3 5 4" xfId="12088"/>
    <cellStyle name="Note 3 2 2 3 5 4 2" xfId="34028"/>
    <cellStyle name="Note 3 2 2 3 5 5" xfId="17871"/>
    <cellStyle name="Note 3 2 2 3 5 5 2" xfId="39810"/>
    <cellStyle name="Note 3 2 2 3 5 6" xfId="23653"/>
    <cellStyle name="Note 3 2 2 3 6" xfId="5345"/>
    <cellStyle name="Note 3 2 2 3 6 2" xfId="14019"/>
    <cellStyle name="Note 3 2 2 3 6 2 2" xfId="35959"/>
    <cellStyle name="Note 3 2 2 3 6 3" xfId="19802"/>
    <cellStyle name="Note 3 2 2 3 6 3 2" xfId="41741"/>
    <cellStyle name="Note 3 2 2 3 6 4" xfId="27286"/>
    <cellStyle name="Note 3 2 2 3 7" xfId="8237"/>
    <cellStyle name="Note 3 2 2 3 7 2" xfId="30177"/>
    <cellStyle name="Note 3 2 2 3 8" xfId="3414"/>
    <cellStyle name="Note 3 2 2 3 8 2" xfId="25355"/>
    <cellStyle name="Note 3 2 2 3 9" xfId="11128"/>
    <cellStyle name="Note 3 2 2 3 9 2" xfId="33068"/>
    <cellStyle name="Note 3 2 2 4" xfId="719"/>
    <cellStyle name="Note 3 2 2 4 10" xfId="16913"/>
    <cellStyle name="Note 3 2 2 4 10 2" xfId="38852"/>
    <cellStyle name="Note 3 2 2 4 11" xfId="22695"/>
    <cellStyle name="Note 3 2 2 4 2" xfId="720"/>
    <cellStyle name="Note 3 2 2 4 2 2" xfId="2456"/>
    <cellStyle name="Note 3 2 2 4 2 2 2" xfId="9942"/>
    <cellStyle name="Note 3 2 2 4 2 2 2 2" xfId="15724"/>
    <cellStyle name="Note 3 2 2 4 2 2 2 2 2" xfId="37664"/>
    <cellStyle name="Note 3 2 2 4 2 2 2 3" xfId="21507"/>
    <cellStyle name="Note 3 2 2 4 2 2 2 3 2" xfId="43446"/>
    <cellStyle name="Note 3 2 2 4 2 2 2 4" xfId="31882"/>
    <cellStyle name="Note 3 2 2 4 2 2 3" xfId="7051"/>
    <cellStyle name="Note 3 2 2 4 2 2 3 2" xfId="28991"/>
    <cellStyle name="Note 3 2 2 4 2 2 4" xfId="12833"/>
    <cellStyle name="Note 3 2 2 4 2 2 4 2" xfId="34773"/>
    <cellStyle name="Note 3 2 2 4 2 2 5" xfId="18616"/>
    <cellStyle name="Note 3 2 2 4 2 2 5 2" xfId="40555"/>
    <cellStyle name="Note 3 2 2 4 2 2 6" xfId="24398"/>
    <cellStyle name="Note 3 2 2 4 2 3" xfId="5348"/>
    <cellStyle name="Note 3 2 2 4 2 3 2" xfId="14022"/>
    <cellStyle name="Note 3 2 2 4 2 3 2 2" xfId="35962"/>
    <cellStyle name="Note 3 2 2 4 2 3 3" xfId="19805"/>
    <cellStyle name="Note 3 2 2 4 2 3 3 2" xfId="41744"/>
    <cellStyle name="Note 3 2 2 4 2 3 4" xfId="27289"/>
    <cellStyle name="Note 3 2 2 4 2 4" xfId="8240"/>
    <cellStyle name="Note 3 2 2 4 2 4 2" xfId="30180"/>
    <cellStyle name="Note 3 2 2 4 2 5" xfId="4159"/>
    <cellStyle name="Note 3 2 2 4 2 5 2" xfId="26100"/>
    <cellStyle name="Note 3 2 2 4 2 6" xfId="11131"/>
    <cellStyle name="Note 3 2 2 4 2 6 2" xfId="33071"/>
    <cellStyle name="Note 3 2 2 4 2 7" xfId="16914"/>
    <cellStyle name="Note 3 2 2 4 2 7 2" xfId="38853"/>
    <cellStyle name="Note 3 2 2 4 2 8" xfId="22696"/>
    <cellStyle name="Note 3 2 2 4 3" xfId="1201"/>
    <cellStyle name="Note 3 2 2 4 3 2" xfId="2905"/>
    <cellStyle name="Note 3 2 2 4 3 2 2" xfId="10391"/>
    <cellStyle name="Note 3 2 2 4 3 2 2 2" xfId="16173"/>
    <cellStyle name="Note 3 2 2 4 3 2 2 2 2" xfId="38113"/>
    <cellStyle name="Note 3 2 2 4 3 2 2 3" xfId="21956"/>
    <cellStyle name="Note 3 2 2 4 3 2 2 3 2" xfId="43895"/>
    <cellStyle name="Note 3 2 2 4 3 2 2 4" xfId="32331"/>
    <cellStyle name="Note 3 2 2 4 3 2 3" xfId="7500"/>
    <cellStyle name="Note 3 2 2 4 3 2 3 2" xfId="29440"/>
    <cellStyle name="Note 3 2 2 4 3 2 4" xfId="13282"/>
    <cellStyle name="Note 3 2 2 4 3 2 4 2" xfId="35222"/>
    <cellStyle name="Note 3 2 2 4 3 2 5" xfId="19065"/>
    <cellStyle name="Note 3 2 2 4 3 2 5 2" xfId="41004"/>
    <cellStyle name="Note 3 2 2 4 3 2 6" xfId="24847"/>
    <cellStyle name="Note 3 2 2 4 3 3" xfId="5797"/>
    <cellStyle name="Note 3 2 2 4 3 3 2" xfId="14471"/>
    <cellStyle name="Note 3 2 2 4 3 3 2 2" xfId="36411"/>
    <cellStyle name="Note 3 2 2 4 3 3 3" xfId="20254"/>
    <cellStyle name="Note 3 2 2 4 3 3 3 2" xfId="42193"/>
    <cellStyle name="Note 3 2 2 4 3 3 4" xfId="27738"/>
    <cellStyle name="Note 3 2 2 4 3 4" xfId="8689"/>
    <cellStyle name="Note 3 2 2 4 3 4 2" xfId="30629"/>
    <cellStyle name="Note 3 2 2 4 3 5" xfId="4608"/>
    <cellStyle name="Note 3 2 2 4 3 5 2" xfId="26549"/>
    <cellStyle name="Note 3 2 2 4 3 6" xfId="11580"/>
    <cellStyle name="Note 3 2 2 4 3 6 2" xfId="33520"/>
    <cellStyle name="Note 3 2 2 4 3 7" xfId="17363"/>
    <cellStyle name="Note 3 2 2 4 3 7 2" xfId="39302"/>
    <cellStyle name="Note 3 2 2 4 3 8" xfId="23145"/>
    <cellStyle name="Note 3 2 2 4 4" xfId="2455"/>
    <cellStyle name="Note 3 2 2 4 4 2" xfId="7050"/>
    <cellStyle name="Note 3 2 2 4 4 2 2" xfId="15723"/>
    <cellStyle name="Note 3 2 2 4 4 2 2 2" xfId="37663"/>
    <cellStyle name="Note 3 2 2 4 4 2 3" xfId="21506"/>
    <cellStyle name="Note 3 2 2 4 4 2 3 2" xfId="43445"/>
    <cellStyle name="Note 3 2 2 4 4 2 4" xfId="28990"/>
    <cellStyle name="Note 3 2 2 4 4 3" xfId="9941"/>
    <cellStyle name="Note 3 2 2 4 4 3 2" xfId="31881"/>
    <cellStyle name="Note 3 2 2 4 4 4" xfId="4158"/>
    <cellStyle name="Note 3 2 2 4 4 4 2" xfId="26099"/>
    <cellStyle name="Note 3 2 2 4 4 5" xfId="12832"/>
    <cellStyle name="Note 3 2 2 4 4 5 2" xfId="34772"/>
    <cellStyle name="Note 3 2 2 4 4 6" xfId="18615"/>
    <cellStyle name="Note 3 2 2 4 4 6 2" xfId="40554"/>
    <cellStyle name="Note 3 2 2 4 4 7" xfId="24397"/>
    <cellStyle name="Note 3 2 2 4 5" xfId="1712"/>
    <cellStyle name="Note 3 2 2 4 5 2" xfId="9198"/>
    <cellStyle name="Note 3 2 2 4 5 2 2" xfId="14980"/>
    <cellStyle name="Note 3 2 2 4 5 2 2 2" xfId="36920"/>
    <cellStyle name="Note 3 2 2 4 5 2 3" xfId="20763"/>
    <cellStyle name="Note 3 2 2 4 5 2 3 2" xfId="42702"/>
    <cellStyle name="Note 3 2 2 4 5 2 4" xfId="31138"/>
    <cellStyle name="Note 3 2 2 4 5 3" xfId="6307"/>
    <cellStyle name="Note 3 2 2 4 5 3 2" xfId="28247"/>
    <cellStyle name="Note 3 2 2 4 5 4" xfId="12089"/>
    <cellStyle name="Note 3 2 2 4 5 4 2" xfId="34029"/>
    <cellStyle name="Note 3 2 2 4 5 5" xfId="17872"/>
    <cellStyle name="Note 3 2 2 4 5 5 2" xfId="39811"/>
    <cellStyle name="Note 3 2 2 4 5 6" xfId="23654"/>
    <cellStyle name="Note 3 2 2 4 6" xfId="5347"/>
    <cellStyle name="Note 3 2 2 4 6 2" xfId="14021"/>
    <cellStyle name="Note 3 2 2 4 6 2 2" xfId="35961"/>
    <cellStyle name="Note 3 2 2 4 6 3" xfId="19804"/>
    <cellStyle name="Note 3 2 2 4 6 3 2" xfId="41743"/>
    <cellStyle name="Note 3 2 2 4 6 4" xfId="27288"/>
    <cellStyle name="Note 3 2 2 4 7" xfId="8239"/>
    <cellStyle name="Note 3 2 2 4 7 2" xfId="30179"/>
    <cellStyle name="Note 3 2 2 4 8" xfId="3415"/>
    <cellStyle name="Note 3 2 2 4 8 2" xfId="25356"/>
    <cellStyle name="Note 3 2 2 4 9" xfId="11130"/>
    <cellStyle name="Note 3 2 2 4 9 2" xfId="33070"/>
    <cellStyle name="Note 3 2 2 5" xfId="721"/>
    <cellStyle name="Note 3 2 2 5 2" xfId="2457"/>
    <cellStyle name="Note 3 2 2 5 2 2" xfId="7052"/>
    <cellStyle name="Note 3 2 2 5 2 2 2" xfId="15725"/>
    <cellStyle name="Note 3 2 2 5 2 2 2 2" xfId="37665"/>
    <cellStyle name="Note 3 2 2 5 2 2 3" xfId="21508"/>
    <cellStyle name="Note 3 2 2 5 2 2 3 2" xfId="43447"/>
    <cellStyle name="Note 3 2 2 5 2 2 4" xfId="28992"/>
    <cellStyle name="Note 3 2 2 5 2 3" xfId="9943"/>
    <cellStyle name="Note 3 2 2 5 2 3 2" xfId="31883"/>
    <cellStyle name="Note 3 2 2 5 2 4" xfId="4160"/>
    <cellStyle name="Note 3 2 2 5 2 4 2" xfId="26101"/>
    <cellStyle name="Note 3 2 2 5 2 5" xfId="12834"/>
    <cellStyle name="Note 3 2 2 5 2 5 2" xfId="34774"/>
    <cellStyle name="Note 3 2 2 5 2 6" xfId="18617"/>
    <cellStyle name="Note 3 2 2 5 2 6 2" xfId="40556"/>
    <cellStyle name="Note 3 2 2 5 2 7" xfId="24399"/>
    <cellStyle name="Note 3 2 2 5 3" xfId="1708"/>
    <cellStyle name="Note 3 2 2 5 3 2" xfId="9194"/>
    <cellStyle name="Note 3 2 2 5 3 2 2" xfId="14976"/>
    <cellStyle name="Note 3 2 2 5 3 2 2 2" xfId="36916"/>
    <cellStyle name="Note 3 2 2 5 3 2 3" xfId="20759"/>
    <cellStyle name="Note 3 2 2 5 3 2 3 2" xfId="42698"/>
    <cellStyle name="Note 3 2 2 5 3 2 4" xfId="31134"/>
    <cellStyle name="Note 3 2 2 5 3 3" xfId="6303"/>
    <cellStyle name="Note 3 2 2 5 3 3 2" xfId="28243"/>
    <cellStyle name="Note 3 2 2 5 3 4" xfId="12085"/>
    <cellStyle name="Note 3 2 2 5 3 4 2" xfId="34025"/>
    <cellStyle name="Note 3 2 2 5 3 5" xfId="17868"/>
    <cellStyle name="Note 3 2 2 5 3 5 2" xfId="39807"/>
    <cellStyle name="Note 3 2 2 5 3 6" xfId="23650"/>
    <cellStyle name="Note 3 2 2 5 4" xfId="5349"/>
    <cellStyle name="Note 3 2 2 5 4 2" xfId="14023"/>
    <cellStyle name="Note 3 2 2 5 4 2 2" xfId="35963"/>
    <cellStyle name="Note 3 2 2 5 4 3" xfId="19806"/>
    <cellStyle name="Note 3 2 2 5 4 3 2" xfId="41745"/>
    <cellStyle name="Note 3 2 2 5 4 4" xfId="27290"/>
    <cellStyle name="Note 3 2 2 5 5" xfId="8241"/>
    <cellStyle name="Note 3 2 2 5 5 2" xfId="30181"/>
    <cellStyle name="Note 3 2 2 5 6" xfId="3411"/>
    <cellStyle name="Note 3 2 2 5 6 2" xfId="25352"/>
    <cellStyle name="Note 3 2 2 5 7" xfId="11132"/>
    <cellStyle name="Note 3 2 2 5 7 2" xfId="33072"/>
    <cellStyle name="Note 3 2 2 5 8" xfId="16915"/>
    <cellStyle name="Note 3 2 2 5 8 2" xfId="38854"/>
    <cellStyle name="Note 3 2 2 5 9" xfId="22697"/>
    <cellStyle name="Note 3 2 2 6" xfId="913"/>
    <cellStyle name="Note 3 2 2 6 2" xfId="2619"/>
    <cellStyle name="Note 3 2 2 6 2 2" xfId="10105"/>
    <cellStyle name="Note 3 2 2 6 2 2 2" xfId="15887"/>
    <cellStyle name="Note 3 2 2 6 2 2 2 2" xfId="37827"/>
    <cellStyle name="Note 3 2 2 6 2 2 3" xfId="21670"/>
    <cellStyle name="Note 3 2 2 6 2 2 3 2" xfId="43609"/>
    <cellStyle name="Note 3 2 2 6 2 2 4" xfId="32045"/>
    <cellStyle name="Note 3 2 2 6 2 3" xfId="7214"/>
    <cellStyle name="Note 3 2 2 6 2 3 2" xfId="29154"/>
    <cellStyle name="Note 3 2 2 6 2 4" xfId="12996"/>
    <cellStyle name="Note 3 2 2 6 2 4 2" xfId="34936"/>
    <cellStyle name="Note 3 2 2 6 2 5" xfId="18779"/>
    <cellStyle name="Note 3 2 2 6 2 5 2" xfId="40718"/>
    <cellStyle name="Note 3 2 2 6 2 6" xfId="24561"/>
    <cellStyle name="Note 3 2 2 6 3" xfId="5511"/>
    <cellStyle name="Note 3 2 2 6 3 2" xfId="14185"/>
    <cellStyle name="Note 3 2 2 6 3 2 2" xfId="36125"/>
    <cellStyle name="Note 3 2 2 6 3 3" xfId="19968"/>
    <cellStyle name="Note 3 2 2 6 3 3 2" xfId="41907"/>
    <cellStyle name="Note 3 2 2 6 3 4" xfId="27452"/>
    <cellStyle name="Note 3 2 2 6 4" xfId="8403"/>
    <cellStyle name="Note 3 2 2 6 4 2" xfId="30343"/>
    <cellStyle name="Note 3 2 2 6 5" xfId="4322"/>
    <cellStyle name="Note 3 2 2 6 5 2" xfId="26263"/>
    <cellStyle name="Note 3 2 2 6 6" xfId="11294"/>
    <cellStyle name="Note 3 2 2 6 6 2" xfId="33234"/>
    <cellStyle name="Note 3 2 2 6 7" xfId="17077"/>
    <cellStyle name="Note 3 2 2 6 7 2" xfId="39016"/>
    <cellStyle name="Note 3 2 2 6 8" xfId="22859"/>
    <cellStyle name="Note 3 2 2 7" xfId="2448"/>
    <cellStyle name="Note 3 2 2 7 2" xfId="7043"/>
    <cellStyle name="Note 3 2 2 7 2 2" xfId="15716"/>
    <cellStyle name="Note 3 2 2 7 2 2 2" xfId="37656"/>
    <cellStyle name="Note 3 2 2 7 2 3" xfId="21499"/>
    <cellStyle name="Note 3 2 2 7 2 3 2" xfId="43438"/>
    <cellStyle name="Note 3 2 2 7 2 4" xfId="28983"/>
    <cellStyle name="Note 3 2 2 7 3" xfId="9934"/>
    <cellStyle name="Note 3 2 2 7 3 2" xfId="31874"/>
    <cellStyle name="Note 3 2 2 7 4" xfId="4151"/>
    <cellStyle name="Note 3 2 2 7 4 2" xfId="26092"/>
    <cellStyle name="Note 3 2 2 7 5" xfId="12825"/>
    <cellStyle name="Note 3 2 2 7 5 2" xfId="34765"/>
    <cellStyle name="Note 3 2 2 7 6" xfId="18608"/>
    <cellStyle name="Note 3 2 2 7 6 2" xfId="40547"/>
    <cellStyle name="Note 3 2 2 7 7" xfId="24390"/>
    <cellStyle name="Note 3 2 2 8" xfId="1348"/>
    <cellStyle name="Note 3 2 2 8 2" xfId="8834"/>
    <cellStyle name="Note 3 2 2 8 2 2" xfId="14616"/>
    <cellStyle name="Note 3 2 2 8 2 2 2" xfId="36556"/>
    <cellStyle name="Note 3 2 2 8 2 3" xfId="20399"/>
    <cellStyle name="Note 3 2 2 8 2 3 2" xfId="42338"/>
    <cellStyle name="Note 3 2 2 8 2 4" xfId="30774"/>
    <cellStyle name="Note 3 2 2 8 3" xfId="5943"/>
    <cellStyle name="Note 3 2 2 8 3 2" xfId="27883"/>
    <cellStyle name="Note 3 2 2 8 4" xfId="11725"/>
    <cellStyle name="Note 3 2 2 8 4 2" xfId="33665"/>
    <cellStyle name="Note 3 2 2 8 5" xfId="17508"/>
    <cellStyle name="Note 3 2 2 8 5 2" xfId="39447"/>
    <cellStyle name="Note 3 2 2 8 6" xfId="23290"/>
    <cellStyle name="Note 3 2 2 9" xfId="5340"/>
    <cellStyle name="Note 3 2 2 9 2" xfId="14014"/>
    <cellStyle name="Note 3 2 2 9 2 2" xfId="35954"/>
    <cellStyle name="Note 3 2 2 9 3" xfId="19797"/>
    <cellStyle name="Note 3 2 2 9 3 2" xfId="41736"/>
    <cellStyle name="Note 3 2 2 9 4" xfId="27281"/>
    <cellStyle name="Note 3 2 3" xfId="722"/>
    <cellStyle name="Note 3 2 3 10" xfId="11133"/>
    <cellStyle name="Note 3 2 3 10 2" xfId="33073"/>
    <cellStyle name="Note 3 2 3 11" xfId="16916"/>
    <cellStyle name="Note 3 2 3 11 2" xfId="38855"/>
    <cellStyle name="Note 3 2 3 12" xfId="22698"/>
    <cellStyle name="Note 3 2 3 2" xfId="723"/>
    <cellStyle name="Note 3 2 3 2 10" xfId="16917"/>
    <cellStyle name="Note 3 2 3 2 10 2" xfId="38856"/>
    <cellStyle name="Note 3 2 3 2 11" xfId="22699"/>
    <cellStyle name="Note 3 2 3 2 2" xfId="724"/>
    <cellStyle name="Note 3 2 3 2 2 2" xfId="2460"/>
    <cellStyle name="Note 3 2 3 2 2 2 2" xfId="9946"/>
    <cellStyle name="Note 3 2 3 2 2 2 2 2" xfId="15728"/>
    <cellStyle name="Note 3 2 3 2 2 2 2 2 2" xfId="37668"/>
    <cellStyle name="Note 3 2 3 2 2 2 2 3" xfId="21511"/>
    <cellStyle name="Note 3 2 3 2 2 2 2 3 2" xfId="43450"/>
    <cellStyle name="Note 3 2 3 2 2 2 2 4" xfId="31886"/>
    <cellStyle name="Note 3 2 3 2 2 2 3" xfId="7055"/>
    <cellStyle name="Note 3 2 3 2 2 2 3 2" xfId="28995"/>
    <cellStyle name="Note 3 2 3 2 2 2 4" xfId="12837"/>
    <cellStyle name="Note 3 2 3 2 2 2 4 2" xfId="34777"/>
    <cellStyle name="Note 3 2 3 2 2 2 5" xfId="18620"/>
    <cellStyle name="Note 3 2 3 2 2 2 5 2" xfId="40559"/>
    <cellStyle name="Note 3 2 3 2 2 2 6" xfId="24402"/>
    <cellStyle name="Note 3 2 3 2 2 3" xfId="5352"/>
    <cellStyle name="Note 3 2 3 2 2 3 2" xfId="14026"/>
    <cellStyle name="Note 3 2 3 2 2 3 2 2" xfId="35966"/>
    <cellStyle name="Note 3 2 3 2 2 3 3" xfId="19809"/>
    <cellStyle name="Note 3 2 3 2 2 3 3 2" xfId="41748"/>
    <cellStyle name="Note 3 2 3 2 2 3 4" xfId="27293"/>
    <cellStyle name="Note 3 2 3 2 2 4" xfId="8244"/>
    <cellStyle name="Note 3 2 3 2 2 4 2" xfId="30184"/>
    <cellStyle name="Note 3 2 3 2 2 5" xfId="4163"/>
    <cellStyle name="Note 3 2 3 2 2 5 2" xfId="26104"/>
    <cellStyle name="Note 3 2 3 2 2 6" xfId="11135"/>
    <cellStyle name="Note 3 2 3 2 2 6 2" xfId="33075"/>
    <cellStyle name="Note 3 2 3 2 2 7" xfId="16918"/>
    <cellStyle name="Note 3 2 3 2 2 7 2" xfId="38857"/>
    <cellStyle name="Note 3 2 3 2 2 8" xfId="22700"/>
    <cellStyle name="Note 3 2 3 2 3" xfId="1203"/>
    <cellStyle name="Note 3 2 3 2 3 2" xfId="2907"/>
    <cellStyle name="Note 3 2 3 2 3 2 2" xfId="10393"/>
    <cellStyle name="Note 3 2 3 2 3 2 2 2" xfId="16175"/>
    <cellStyle name="Note 3 2 3 2 3 2 2 2 2" xfId="38115"/>
    <cellStyle name="Note 3 2 3 2 3 2 2 3" xfId="21958"/>
    <cellStyle name="Note 3 2 3 2 3 2 2 3 2" xfId="43897"/>
    <cellStyle name="Note 3 2 3 2 3 2 2 4" xfId="32333"/>
    <cellStyle name="Note 3 2 3 2 3 2 3" xfId="7502"/>
    <cellStyle name="Note 3 2 3 2 3 2 3 2" xfId="29442"/>
    <cellStyle name="Note 3 2 3 2 3 2 4" xfId="13284"/>
    <cellStyle name="Note 3 2 3 2 3 2 4 2" xfId="35224"/>
    <cellStyle name="Note 3 2 3 2 3 2 5" xfId="19067"/>
    <cellStyle name="Note 3 2 3 2 3 2 5 2" xfId="41006"/>
    <cellStyle name="Note 3 2 3 2 3 2 6" xfId="24849"/>
    <cellStyle name="Note 3 2 3 2 3 3" xfId="5799"/>
    <cellStyle name="Note 3 2 3 2 3 3 2" xfId="14473"/>
    <cellStyle name="Note 3 2 3 2 3 3 2 2" xfId="36413"/>
    <cellStyle name="Note 3 2 3 2 3 3 3" xfId="20256"/>
    <cellStyle name="Note 3 2 3 2 3 3 3 2" xfId="42195"/>
    <cellStyle name="Note 3 2 3 2 3 3 4" xfId="27740"/>
    <cellStyle name="Note 3 2 3 2 3 4" xfId="8691"/>
    <cellStyle name="Note 3 2 3 2 3 4 2" xfId="30631"/>
    <cellStyle name="Note 3 2 3 2 3 5" xfId="4610"/>
    <cellStyle name="Note 3 2 3 2 3 5 2" xfId="26551"/>
    <cellStyle name="Note 3 2 3 2 3 6" xfId="11582"/>
    <cellStyle name="Note 3 2 3 2 3 6 2" xfId="33522"/>
    <cellStyle name="Note 3 2 3 2 3 7" xfId="17365"/>
    <cellStyle name="Note 3 2 3 2 3 7 2" xfId="39304"/>
    <cellStyle name="Note 3 2 3 2 3 8" xfId="23147"/>
    <cellStyle name="Note 3 2 3 2 4" xfId="2459"/>
    <cellStyle name="Note 3 2 3 2 4 2" xfId="7054"/>
    <cellStyle name="Note 3 2 3 2 4 2 2" xfId="15727"/>
    <cellStyle name="Note 3 2 3 2 4 2 2 2" xfId="37667"/>
    <cellStyle name="Note 3 2 3 2 4 2 3" xfId="21510"/>
    <cellStyle name="Note 3 2 3 2 4 2 3 2" xfId="43449"/>
    <cellStyle name="Note 3 2 3 2 4 2 4" xfId="28994"/>
    <cellStyle name="Note 3 2 3 2 4 3" xfId="9945"/>
    <cellStyle name="Note 3 2 3 2 4 3 2" xfId="31885"/>
    <cellStyle name="Note 3 2 3 2 4 4" xfId="4162"/>
    <cellStyle name="Note 3 2 3 2 4 4 2" xfId="26103"/>
    <cellStyle name="Note 3 2 3 2 4 5" xfId="12836"/>
    <cellStyle name="Note 3 2 3 2 4 5 2" xfId="34776"/>
    <cellStyle name="Note 3 2 3 2 4 6" xfId="18619"/>
    <cellStyle name="Note 3 2 3 2 4 6 2" xfId="40558"/>
    <cellStyle name="Note 3 2 3 2 4 7" xfId="24401"/>
    <cellStyle name="Note 3 2 3 2 5" xfId="1714"/>
    <cellStyle name="Note 3 2 3 2 5 2" xfId="9200"/>
    <cellStyle name="Note 3 2 3 2 5 2 2" xfId="14982"/>
    <cellStyle name="Note 3 2 3 2 5 2 2 2" xfId="36922"/>
    <cellStyle name="Note 3 2 3 2 5 2 3" xfId="20765"/>
    <cellStyle name="Note 3 2 3 2 5 2 3 2" xfId="42704"/>
    <cellStyle name="Note 3 2 3 2 5 2 4" xfId="31140"/>
    <cellStyle name="Note 3 2 3 2 5 3" xfId="6309"/>
    <cellStyle name="Note 3 2 3 2 5 3 2" xfId="28249"/>
    <cellStyle name="Note 3 2 3 2 5 4" xfId="12091"/>
    <cellStyle name="Note 3 2 3 2 5 4 2" xfId="34031"/>
    <cellStyle name="Note 3 2 3 2 5 5" xfId="17874"/>
    <cellStyle name="Note 3 2 3 2 5 5 2" xfId="39813"/>
    <cellStyle name="Note 3 2 3 2 5 6" xfId="23656"/>
    <cellStyle name="Note 3 2 3 2 6" xfId="5351"/>
    <cellStyle name="Note 3 2 3 2 6 2" xfId="14025"/>
    <cellStyle name="Note 3 2 3 2 6 2 2" xfId="35965"/>
    <cellStyle name="Note 3 2 3 2 6 3" xfId="19808"/>
    <cellStyle name="Note 3 2 3 2 6 3 2" xfId="41747"/>
    <cellStyle name="Note 3 2 3 2 6 4" xfId="27292"/>
    <cellStyle name="Note 3 2 3 2 7" xfId="8243"/>
    <cellStyle name="Note 3 2 3 2 7 2" xfId="30183"/>
    <cellStyle name="Note 3 2 3 2 8" xfId="3417"/>
    <cellStyle name="Note 3 2 3 2 8 2" xfId="25358"/>
    <cellStyle name="Note 3 2 3 2 9" xfId="11134"/>
    <cellStyle name="Note 3 2 3 2 9 2" xfId="33074"/>
    <cellStyle name="Note 3 2 3 3" xfId="725"/>
    <cellStyle name="Note 3 2 3 3 2" xfId="2461"/>
    <cellStyle name="Note 3 2 3 3 2 2" xfId="9947"/>
    <cellStyle name="Note 3 2 3 3 2 2 2" xfId="15729"/>
    <cellStyle name="Note 3 2 3 3 2 2 2 2" xfId="37669"/>
    <cellStyle name="Note 3 2 3 3 2 2 3" xfId="21512"/>
    <cellStyle name="Note 3 2 3 3 2 2 3 2" xfId="43451"/>
    <cellStyle name="Note 3 2 3 3 2 2 4" xfId="31887"/>
    <cellStyle name="Note 3 2 3 3 2 3" xfId="7056"/>
    <cellStyle name="Note 3 2 3 3 2 3 2" xfId="28996"/>
    <cellStyle name="Note 3 2 3 3 2 4" xfId="12838"/>
    <cellStyle name="Note 3 2 3 3 2 4 2" xfId="34778"/>
    <cellStyle name="Note 3 2 3 3 2 5" xfId="18621"/>
    <cellStyle name="Note 3 2 3 3 2 5 2" xfId="40560"/>
    <cellStyle name="Note 3 2 3 3 2 6" xfId="24403"/>
    <cellStyle name="Note 3 2 3 3 3" xfId="5353"/>
    <cellStyle name="Note 3 2 3 3 3 2" xfId="14027"/>
    <cellStyle name="Note 3 2 3 3 3 2 2" xfId="35967"/>
    <cellStyle name="Note 3 2 3 3 3 3" xfId="19810"/>
    <cellStyle name="Note 3 2 3 3 3 3 2" xfId="41749"/>
    <cellStyle name="Note 3 2 3 3 3 4" xfId="27294"/>
    <cellStyle name="Note 3 2 3 3 4" xfId="8245"/>
    <cellStyle name="Note 3 2 3 3 4 2" xfId="30185"/>
    <cellStyle name="Note 3 2 3 3 5" xfId="4164"/>
    <cellStyle name="Note 3 2 3 3 5 2" xfId="26105"/>
    <cellStyle name="Note 3 2 3 3 6" xfId="11136"/>
    <cellStyle name="Note 3 2 3 3 6 2" xfId="33076"/>
    <cellStyle name="Note 3 2 3 3 7" xfId="16919"/>
    <cellStyle name="Note 3 2 3 3 7 2" xfId="38858"/>
    <cellStyle name="Note 3 2 3 3 8" xfId="22701"/>
    <cellStyle name="Note 3 2 3 4" xfId="1202"/>
    <cellStyle name="Note 3 2 3 4 2" xfId="2906"/>
    <cellStyle name="Note 3 2 3 4 2 2" xfId="10392"/>
    <cellStyle name="Note 3 2 3 4 2 2 2" xfId="16174"/>
    <cellStyle name="Note 3 2 3 4 2 2 2 2" xfId="38114"/>
    <cellStyle name="Note 3 2 3 4 2 2 3" xfId="21957"/>
    <cellStyle name="Note 3 2 3 4 2 2 3 2" xfId="43896"/>
    <cellStyle name="Note 3 2 3 4 2 2 4" xfId="32332"/>
    <cellStyle name="Note 3 2 3 4 2 3" xfId="7501"/>
    <cellStyle name="Note 3 2 3 4 2 3 2" xfId="29441"/>
    <cellStyle name="Note 3 2 3 4 2 4" xfId="13283"/>
    <cellStyle name="Note 3 2 3 4 2 4 2" xfId="35223"/>
    <cellStyle name="Note 3 2 3 4 2 5" xfId="19066"/>
    <cellStyle name="Note 3 2 3 4 2 5 2" xfId="41005"/>
    <cellStyle name="Note 3 2 3 4 2 6" xfId="24848"/>
    <cellStyle name="Note 3 2 3 4 3" xfId="5798"/>
    <cellStyle name="Note 3 2 3 4 3 2" xfId="14472"/>
    <cellStyle name="Note 3 2 3 4 3 2 2" xfId="36412"/>
    <cellStyle name="Note 3 2 3 4 3 3" xfId="20255"/>
    <cellStyle name="Note 3 2 3 4 3 3 2" xfId="42194"/>
    <cellStyle name="Note 3 2 3 4 3 4" xfId="27739"/>
    <cellStyle name="Note 3 2 3 4 4" xfId="8690"/>
    <cellStyle name="Note 3 2 3 4 4 2" xfId="30630"/>
    <cellStyle name="Note 3 2 3 4 5" xfId="4609"/>
    <cellStyle name="Note 3 2 3 4 5 2" xfId="26550"/>
    <cellStyle name="Note 3 2 3 4 6" xfId="11581"/>
    <cellStyle name="Note 3 2 3 4 6 2" xfId="33521"/>
    <cellStyle name="Note 3 2 3 4 7" xfId="17364"/>
    <cellStyle name="Note 3 2 3 4 7 2" xfId="39303"/>
    <cellStyle name="Note 3 2 3 4 8" xfId="23146"/>
    <cellStyle name="Note 3 2 3 5" xfId="2458"/>
    <cellStyle name="Note 3 2 3 5 2" xfId="7053"/>
    <cellStyle name="Note 3 2 3 5 2 2" xfId="15726"/>
    <cellStyle name="Note 3 2 3 5 2 2 2" xfId="37666"/>
    <cellStyle name="Note 3 2 3 5 2 3" xfId="21509"/>
    <cellStyle name="Note 3 2 3 5 2 3 2" xfId="43448"/>
    <cellStyle name="Note 3 2 3 5 2 4" xfId="28993"/>
    <cellStyle name="Note 3 2 3 5 3" xfId="9944"/>
    <cellStyle name="Note 3 2 3 5 3 2" xfId="31884"/>
    <cellStyle name="Note 3 2 3 5 4" xfId="4161"/>
    <cellStyle name="Note 3 2 3 5 4 2" xfId="26102"/>
    <cellStyle name="Note 3 2 3 5 5" xfId="12835"/>
    <cellStyle name="Note 3 2 3 5 5 2" xfId="34775"/>
    <cellStyle name="Note 3 2 3 5 6" xfId="18618"/>
    <cellStyle name="Note 3 2 3 5 6 2" xfId="40557"/>
    <cellStyle name="Note 3 2 3 5 7" xfId="24400"/>
    <cellStyle name="Note 3 2 3 6" xfId="1713"/>
    <cellStyle name="Note 3 2 3 6 2" xfId="9199"/>
    <cellStyle name="Note 3 2 3 6 2 2" xfId="14981"/>
    <cellStyle name="Note 3 2 3 6 2 2 2" xfId="36921"/>
    <cellStyle name="Note 3 2 3 6 2 3" xfId="20764"/>
    <cellStyle name="Note 3 2 3 6 2 3 2" xfId="42703"/>
    <cellStyle name="Note 3 2 3 6 2 4" xfId="31139"/>
    <cellStyle name="Note 3 2 3 6 3" xfId="6308"/>
    <cellStyle name="Note 3 2 3 6 3 2" xfId="28248"/>
    <cellStyle name="Note 3 2 3 6 4" xfId="12090"/>
    <cellStyle name="Note 3 2 3 6 4 2" xfId="34030"/>
    <cellStyle name="Note 3 2 3 6 5" xfId="17873"/>
    <cellStyle name="Note 3 2 3 6 5 2" xfId="39812"/>
    <cellStyle name="Note 3 2 3 6 6" xfId="23655"/>
    <cellStyle name="Note 3 2 3 7" xfId="5350"/>
    <cellStyle name="Note 3 2 3 7 2" xfId="14024"/>
    <cellStyle name="Note 3 2 3 7 2 2" xfId="35964"/>
    <cellStyle name="Note 3 2 3 7 3" xfId="19807"/>
    <cellStyle name="Note 3 2 3 7 3 2" xfId="41746"/>
    <cellStyle name="Note 3 2 3 7 4" xfId="27291"/>
    <cellStyle name="Note 3 2 3 8" xfId="8242"/>
    <cellStyle name="Note 3 2 3 8 2" xfId="30182"/>
    <cellStyle name="Note 3 2 3 9" xfId="3416"/>
    <cellStyle name="Note 3 2 3 9 2" xfId="25357"/>
    <cellStyle name="Note 3 2 4" xfId="726"/>
    <cellStyle name="Note 3 2 4 10" xfId="16920"/>
    <cellStyle name="Note 3 2 4 10 2" xfId="38859"/>
    <cellStyle name="Note 3 2 4 11" xfId="22702"/>
    <cellStyle name="Note 3 2 4 2" xfId="727"/>
    <cellStyle name="Note 3 2 4 2 2" xfId="2463"/>
    <cellStyle name="Note 3 2 4 2 2 2" xfId="9949"/>
    <cellStyle name="Note 3 2 4 2 2 2 2" xfId="15731"/>
    <cellStyle name="Note 3 2 4 2 2 2 2 2" xfId="37671"/>
    <cellStyle name="Note 3 2 4 2 2 2 3" xfId="21514"/>
    <cellStyle name="Note 3 2 4 2 2 2 3 2" xfId="43453"/>
    <cellStyle name="Note 3 2 4 2 2 2 4" xfId="31889"/>
    <cellStyle name="Note 3 2 4 2 2 3" xfId="7058"/>
    <cellStyle name="Note 3 2 4 2 2 3 2" xfId="28998"/>
    <cellStyle name="Note 3 2 4 2 2 4" xfId="12840"/>
    <cellStyle name="Note 3 2 4 2 2 4 2" xfId="34780"/>
    <cellStyle name="Note 3 2 4 2 2 5" xfId="18623"/>
    <cellStyle name="Note 3 2 4 2 2 5 2" xfId="40562"/>
    <cellStyle name="Note 3 2 4 2 2 6" xfId="24405"/>
    <cellStyle name="Note 3 2 4 2 3" xfId="5355"/>
    <cellStyle name="Note 3 2 4 2 3 2" xfId="14029"/>
    <cellStyle name="Note 3 2 4 2 3 2 2" xfId="35969"/>
    <cellStyle name="Note 3 2 4 2 3 3" xfId="19812"/>
    <cellStyle name="Note 3 2 4 2 3 3 2" xfId="41751"/>
    <cellStyle name="Note 3 2 4 2 3 4" xfId="27296"/>
    <cellStyle name="Note 3 2 4 2 4" xfId="8247"/>
    <cellStyle name="Note 3 2 4 2 4 2" xfId="30187"/>
    <cellStyle name="Note 3 2 4 2 5" xfId="4166"/>
    <cellStyle name="Note 3 2 4 2 5 2" xfId="26107"/>
    <cellStyle name="Note 3 2 4 2 6" xfId="11138"/>
    <cellStyle name="Note 3 2 4 2 6 2" xfId="33078"/>
    <cellStyle name="Note 3 2 4 2 7" xfId="16921"/>
    <cellStyle name="Note 3 2 4 2 7 2" xfId="38860"/>
    <cellStyle name="Note 3 2 4 2 8" xfId="22703"/>
    <cellStyle name="Note 3 2 4 3" xfId="1204"/>
    <cellStyle name="Note 3 2 4 3 2" xfId="2908"/>
    <cellStyle name="Note 3 2 4 3 2 2" xfId="10394"/>
    <cellStyle name="Note 3 2 4 3 2 2 2" xfId="16176"/>
    <cellStyle name="Note 3 2 4 3 2 2 2 2" xfId="38116"/>
    <cellStyle name="Note 3 2 4 3 2 2 3" xfId="21959"/>
    <cellStyle name="Note 3 2 4 3 2 2 3 2" xfId="43898"/>
    <cellStyle name="Note 3 2 4 3 2 2 4" xfId="32334"/>
    <cellStyle name="Note 3 2 4 3 2 3" xfId="7503"/>
    <cellStyle name="Note 3 2 4 3 2 3 2" xfId="29443"/>
    <cellStyle name="Note 3 2 4 3 2 4" xfId="13285"/>
    <cellStyle name="Note 3 2 4 3 2 4 2" xfId="35225"/>
    <cellStyle name="Note 3 2 4 3 2 5" xfId="19068"/>
    <cellStyle name="Note 3 2 4 3 2 5 2" xfId="41007"/>
    <cellStyle name="Note 3 2 4 3 2 6" xfId="24850"/>
    <cellStyle name="Note 3 2 4 3 3" xfId="5800"/>
    <cellStyle name="Note 3 2 4 3 3 2" xfId="14474"/>
    <cellStyle name="Note 3 2 4 3 3 2 2" xfId="36414"/>
    <cellStyle name="Note 3 2 4 3 3 3" xfId="20257"/>
    <cellStyle name="Note 3 2 4 3 3 3 2" xfId="42196"/>
    <cellStyle name="Note 3 2 4 3 3 4" xfId="27741"/>
    <cellStyle name="Note 3 2 4 3 4" xfId="8692"/>
    <cellStyle name="Note 3 2 4 3 4 2" xfId="30632"/>
    <cellStyle name="Note 3 2 4 3 5" xfId="4611"/>
    <cellStyle name="Note 3 2 4 3 5 2" xfId="26552"/>
    <cellStyle name="Note 3 2 4 3 6" xfId="11583"/>
    <cellStyle name="Note 3 2 4 3 6 2" xfId="33523"/>
    <cellStyle name="Note 3 2 4 3 7" xfId="17366"/>
    <cellStyle name="Note 3 2 4 3 7 2" xfId="39305"/>
    <cellStyle name="Note 3 2 4 3 8" xfId="23148"/>
    <cellStyle name="Note 3 2 4 4" xfId="2462"/>
    <cellStyle name="Note 3 2 4 4 2" xfId="7057"/>
    <cellStyle name="Note 3 2 4 4 2 2" xfId="15730"/>
    <cellStyle name="Note 3 2 4 4 2 2 2" xfId="37670"/>
    <cellStyle name="Note 3 2 4 4 2 3" xfId="21513"/>
    <cellStyle name="Note 3 2 4 4 2 3 2" xfId="43452"/>
    <cellStyle name="Note 3 2 4 4 2 4" xfId="28997"/>
    <cellStyle name="Note 3 2 4 4 3" xfId="9948"/>
    <cellStyle name="Note 3 2 4 4 3 2" xfId="31888"/>
    <cellStyle name="Note 3 2 4 4 4" xfId="4165"/>
    <cellStyle name="Note 3 2 4 4 4 2" xfId="26106"/>
    <cellStyle name="Note 3 2 4 4 5" xfId="12839"/>
    <cellStyle name="Note 3 2 4 4 5 2" xfId="34779"/>
    <cellStyle name="Note 3 2 4 4 6" xfId="18622"/>
    <cellStyle name="Note 3 2 4 4 6 2" xfId="40561"/>
    <cellStyle name="Note 3 2 4 4 7" xfId="24404"/>
    <cellStyle name="Note 3 2 4 5" xfId="1715"/>
    <cellStyle name="Note 3 2 4 5 2" xfId="9201"/>
    <cellStyle name="Note 3 2 4 5 2 2" xfId="14983"/>
    <cellStyle name="Note 3 2 4 5 2 2 2" xfId="36923"/>
    <cellStyle name="Note 3 2 4 5 2 3" xfId="20766"/>
    <cellStyle name="Note 3 2 4 5 2 3 2" xfId="42705"/>
    <cellStyle name="Note 3 2 4 5 2 4" xfId="31141"/>
    <cellStyle name="Note 3 2 4 5 3" xfId="6310"/>
    <cellStyle name="Note 3 2 4 5 3 2" xfId="28250"/>
    <cellStyle name="Note 3 2 4 5 4" xfId="12092"/>
    <cellStyle name="Note 3 2 4 5 4 2" xfId="34032"/>
    <cellStyle name="Note 3 2 4 5 5" xfId="17875"/>
    <cellStyle name="Note 3 2 4 5 5 2" xfId="39814"/>
    <cellStyle name="Note 3 2 4 5 6" xfId="23657"/>
    <cellStyle name="Note 3 2 4 6" xfId="5354"/>
    <cellStyle name="Note 3 2 4 6 2" xfId="14028"/>
    <cellStyle name="Note 3 2 4 6 2 2" xfId="35968"/>
    <cellStyle name="Note 3 2 4 6 3" xfId="19811"/>
    <cellStyle name="Note 3 2 4 6 3 2" xfId="41750"/>
    <cellStyle name="Note 3 2 4 6 4" xfId="27295"/>
    <cellStyle name="Note 3 2 4 7" xfId="8246"/>
    <cellStyle name="Note 3 2 4 7 2" xfId="30186"/>
    <cellStyle name="Note 3 2 4 8" xfId="3418"/>
    <cellStyle name="Note 3 2 4 8 2" xfId="25359"/>
    <cellStyle name="Note 3 2 4 9" xfId="11137"/>
    <cellStyle name="Note 3 2 4 9 2" xfId="33077"/>
    <cellStyle name="Note 3 2 5" xfId="728"/>
    <cellStyle name="Note 3 2 5 10" xfId="16922"/>
    <cellStyle name="Note 3 2 5 10 2" xfId="38861"/>
    <cellStyle name="Note 3 2 5 11" xfId="22704"/>
    <cellStyle name="Note 3 2 5 2" xfId="729"/>
    <cellStyle name="Note 3 2 5 2 2" xfId="2465"/>
    <cellStyle name="Note 3 2 5 2 2 2" xfId="9951"/>
    <cellStyle name="Note 3 2 5 2 2 2 2" xfId="15733"/>
    <cellStyle name="Note 3 2 5 2 2 2 2 2" xfId="37673"/>
    <cellStyle name="Note 3 2 5 2 2 2 3" xfId="21516"/>
    <cellStyle name="Note 3 2 5 2 2 2 3 2" xfId="43455"/>
    <cellStyle name="Note 3 2 5 2 2 2 4" xfId="31891"/>
    <cellStyle name="Note 3 2 5 2 2 3" xfId="7060"/>
    <cellStyle name="Note 3 2 5 2 2 3 2" xfId="29000"/>
    <cellStyle name="Note 3 2 5 2 2 4" xfId="12842"/>
    <cellStyle name="Note 3 2 5 2 2 4 2" xfId="34782"/>
    <cellStyle name="Note 3 2 5 2 2 5" xfId="18625"/>
    <cellStyle name="Note 3 2 5 2 2 5 2" xfId="40564"/>
    <cellStyle name="Note 3 2 5 2 2 6" xfId="24407"/>
    <cellStyle name="Note 3 2 5 2 3" xfId="5357"/>
    <cellStyle name="Note 3 2 5 2 3 2" xfId="14031"/>
    <cellStyle name="Note 3 2 5 2 3 2 2" xfId="35971"/>
    <cellStyle name="Note 3 2 5 2 3 3" xfId="19814"/>
    <cellStyle name="Note 3 2 5 2 3 3 2" xfId="41753"/>
    <cellStyle name="Note 3 2 5 2 3 4" xfId="27298"/>
    <cellStyle name="Note 3 2 5 2 4" xfId="8249"/>
    <cellStyle name="Note 3 2 5 2 4 2" xfId="30189"/>
    <cellStyle name="Note 3 2 5 2 5" xfId="4168"/>
    <cellStyle name="Note 3 2 5 2 5 2" xfId="26109"/>
    <cellStyle name="Note 3 2 5 2 6" xfId="11140"/>
    <cellStyle name="Note 3 2 5 2 6 2" xfId="33080"/>
    <cellStyle name="Note 3 2 5 2 7" xfId="16923"/>
    <cellStyle name="Note 3 2 5 2 7 2" xfId="38862"/>
    <cellStyle name="Note 3 2 5 2 8" xfId="22705"/>
    <cellStyle name="Note 3 2 5 3" xfId="1205"/>
    <cellStyle name="Note 3 2 5 3 2" xfId="2909"/>
    <cellStyle name="Note 3 2 5 3 2 2" xfId="10395"/>
    <cellStyle name="Note 3 2 5 3 2 2 2" xfId="16177"/>
    <cellStyle name="Note 3 2 5 3 2 2 2 2" xfId="38117"/>
    <cellStyle name="Note 3 2 5 3 2 2 3" xfId="21960"/>
    <cellStyle name="Note 3 2 5 3 2 2 3 2" xfId="43899"/>
    <cellStyle name="Note 3 2 5 3 2 2 4" xfId="32335"/>
    <cellStyle name="Note 3 2 5 3 2 3" xfId="7504"/>
    <cellStyle name="Note 3 2 5 3 2 3 2" xfId="29444"/>
    <cellStyle name="Note 3 2 5 3 2 4" xfId="13286"/>
    <cellStyle name="Note 3 2 5 3 2 4 2" xfId="35226"/>
    <cellStyle name="Note 3 2 5 3 2 5" xfId="19069"/>
    <cellStyle name="Note 3 2 5 3 2 5 2" xfId="41008"/>
    <cellStyle name="Note 3 2 5 3 2 6" xfId="24851"/>
    <cellStyle name="Note 3 2 5 3 3" xfId="5801"/>
    <cellStyle name="Note 3 2 5 3 3 2" xfId="14475"/>
    <cellStyle name="Note 3 2 5 3 3 2 2" xfId="36415"/>
    <cellStyle name="Note 3 2 5 3 3 3" xfId="20258"/>
    <cellStyle name="Note 3 2 5 3 3 3 2" xfId="42197"/>
    <cellStyle name="Note 3 2 5 3 3 4" xfId="27742"/>
    <cellStyle name="Note 3 2 5 3 4" xfId="8693"/>
    <cellStyle name="Note 3 2 5 3 4 2" xfId="30633"/>
    <cellStyle name="Note 3 2 5 3 5" xfId="4612"/>
    <cellStyle name="Note 3 2 5 3 5 2" xfId="26553"/>
    <cellStyle name="Note 3 2 5 3 6" xfId="11584"/>
    <cellStyle name="Note 3 2 5 3 6 2" xfId="33524"/>
    <cellStyle name="Note 3 2 5 3 7" xfId="17367"/>
    <cellStyle name="Note 3 2 5 3 7 2" xfId="39306"/>
    <cellStyle name="Note 3 2 5 3 8" xfId="23149"/>
    <cellStyle name="Note 3 2 5 4" xfId="2464"/>
    <cellStyle name="Note 3 2 5 4 2" xfId="7059"/>
    <cellStyle name="Note 3 2 5 4 2 2" xfId="15732"/>
    <cellStyle name="Note 3 2 5 4 2 2 2" xfId="37672"/>
    <cellStyle name="Note 3 2 5 4 2 3" xfId="21515"/>
    <cellStyle name="Note 3 2 5 4 2 3 2" xfId="43454"/>
    <cellStyle name="Note 3 2 5 4 2 4" xfId="28999"/>
    <cellStyle name="Note 3 2 5 4 3" xfId="9950"/>
    <cellStyle name="Note 3 2 5 4 3 2" xfId="31890"/>
    <cellStyle name="Note 3 2 5 4 4" xfId="4167"/>
    <cellStyle name="Note 3 2 5 4 4 2" xfId="26108"/>
    <cellStyle name="Note 3 2 5 4 5" xfId="12841"/>
    <cellStyle name="Note 3 2 5 4 5 2" xfId="34781"/>
    <cellStyle name="Note 3 2 5 4 6" xfId="18624"/>
    <cellStyle name="Note 3 2 5 4 6 2" xfId="40563"/>
    <cellStyle name="Note 3 2 5 4 7" xfId="24406"/>
    <cellStyle name="Note 3 2 5 5" xfId="1716"/>
    <cellStyle name="Note 3 2 5 5 2" xfId="9202"/>
    <cellStyle name="Note 3 2 5 5 2 2" xfId="14984"/>
    <cellStyle name="Note 3 2 5 5 2 2 2" xfId="36924"/>
    <cellStyle name="Note 3 2 5 5 2 3" xfId="20767"/>
    <cellStyle name="Note 3 2 5 5 2 3 2" xfId="42706"/>
    <cellStyle name="Note 3 2 5 5 2 4" xfId="31142"/>
    <cellStyle name="Note 3 2 5 5 3" xfId="6311"/>
    <cellStyle name="Note 3 2 5 5 3 2" xfId="28251"/>
    <cellStyle name="Note 3 2 5 5 4" xfId="12093"/>
    <cellStyle name="Note 3 2 5 5 4 2" xfId="34033"/>
    <cellStyle name="Note 3 2 5 5 5" xfId="17876"/>
    <cellStyle name="Note 3 2 5 5 5 2" xfId="39815"/>
    <cellStyle name="Note 3 2 5 5 6" xfId="23658"/>
    <cellStyle name="Note 3 2 5 6" xfId="5356"/>
    <cellStyle name="Note 3 2 5 6 2" xfId="14030"/>
    <cellStyle name="Note 3 2 5 6 2 2" xfId="35970"/>
    <cellStyle name="Note 3 2 5 6 3" xfId="19813"/>
    <cellStyle name="Note 3 2 5 6 3 2" xfId="41752"/>
    <cellStyle name="Note 3 2 5 6 4" xfId="27297"/>
    <cellStyle name="Note 3 2 5 7" xfId="8248"/>
    <cellStyle name="Note 3 2 5 7 2" xfId="30188"/>
    <cellStyle name="Note 3 2 5 8" xfId="3419"/>
    <cellStyle name="Note 3 2 5 8 2" xfId="25360"/>
    <cellStyle name="Note 3 2 5 9" xfId="11139"/>
    <cellStyle name="Note 3 2 5 9 2" xfId="33079"/>
    <cellStyle name="Note 3 2 6" xfId="730"/>
    <cellStyle name="Note 3 2 6 2" xfId="2466"/>
    <cellStyle name="Note 3 2 6 2 2" xfId="7061"/>
    <cellStyle name="Note 3 2 6 2 2 2" xfId="15734"/>
    <cellStyle name="Note 3 2 6 2 2 2 2" xfId="37674"/>
    <cellStyle name="Note 3 2 6 2 2 3" xfId="21517"/>
    <cellStyle name="Note 3 2 6 2 2 3 2" xfId="43456"/>
    <cellStyle name="Note 3 2 6 2 2 4" xfId="29001"/>
    <cellStyle name="Note 3 2 6 2 3" xfId="9952"/>
    <cellStyle name="Note 3 2 6 2 3 2" xfId="31892"/>
    <cellStyle name="Note 3 2 6 2 4" xfId="4169"/>
    <cellStyle name="Note 3 2 6 2 4 2" xfId="26110"/>
    <cellStyle name="Note 3 2 6 2 5" xfId="12843"/>
    <cellStyle name="Note 3 2 6 2 5 2" xfId="34783"/>
    <cellStyle name="Note 3 2 6 2 6" xfId="18626"/>
    <cellStyle name="Note 3 2 6 2 6 2" xfId="40565"/>
    <cellStyle name="Note 3 2 6 2 7" xfId="24408"/>
    <cellStyle name="Note 3 2 6 3" xfId="1707"/>
    <cellStyle name="Note 3 2 6 3 2" xfId="9193"/>
    <cellStyle name="Note 3 2 6 3 2 2" xfId="14975"/>
    <cellStyle name="Note 3 2 6 3 2 2 2" xfId="36915"/>
    <cellStyle name="Note 3 2 6 3 2 3" xfId="20758"/>
    <cellStyle name="Note 3 2 6 3 2 3 2" xfId="42697"/>
    <cellStyle name="Note 3 2 6 3 2 4" xfId="31133"/>
    <cellStyle name="Note 3 2 6 3 3" xfId="6302"/>
    <cellStyle name="Note 3 2 6 3 3 2" xfId="28242"/>
    <cellStyle name="Note 3 2 6 3 4" xfId="12084"/>
    <cellStyle name="Note 3 2 6 3 4 2" xfId="34024"/>
    <cellStyle name="Note 3 2 6 3 5" xfId="17867"/>
    <cellStyle name="Note 3 2 6 3 5 2" xfId="39806"/>
    <cellStyle name="Note 3 2 6 3 6" xfId="23649"/>
    <cellStyle name="Note 3 2 6 4" xfId="5358"/>
    <cellStyle name="Note 3 2 6 4 2" xfId="14032"/>
    <cellStyle name="Note 3 2 6 4 2 2" xfId="35972"/>
    <cellStyle name="Note 3 2 6 4 3" xfId="19815"/>
    <cellStyle name="Note 3 2 6 4 3 2" xfId="41754"/>
    <cellStyle name="Note 3 2 6 4 4" xfId="27299"/>
    <cellStyle name="Note 3 2 6 5" xfId="8250"/>
    <cellStyle name="Note 3 2 6 5 2" xfId="30190"/>
    <cellStyle name="Note 3 2 6 6" xfId="3410"/>
    <cellStyle name="Note 3 2 6 6 2" xfId="25351"/>
    <cellStyle name="Note 3 2 6 7" xfId="11141"/>
    <cellStyle name="Note 3 2 6 7 2" xfId="33081"/>
    <cellStyle name="Note 3 2 6 8" xfId="16924"/>
    <cellStyle name="Note 3 2 6 8 2" xfId="38863"/>
    <cellStyle name="Note 3 2 6 9" xfId="22706"/>
    <cellStyle name="Note 3 2 7" xfId="875"/>
    <cellStyle name="Note 3 2 7 2" xfId="2581"/>
    <cellStyle name="Note 3 2 7 2 2" xfId="10067"/>
    <cellStyle name="Note 3 2 7 2 2 2" xfId="15849"/>
    <cellStyle name="Note 3 2 7 2 2 2 2" xfId="37789"/>
    <cellStyle name="Note 3 2 7 2 2 3" xfId="21632"/>
    <cellStyle name="Note 3 2 7 2 2 3 2" xfId="43571"/>
    <cellStyle name="Note 3 2 7 2 2 4" xfId="32007"/>
    <cellStyle name="Note 3 2 7 2 3" xfId="7176"/>
    <cellStyle name="Note 3 2 7 2 3 2" xfId="29116"/>
    <cellStyle name="Note 3 2 7 2 4" xfId="12958"/>
    <cellStyle name="Note 3 2 7 2 4 2" xfId="34898"/>
    <cellStyle name="Note 3 2 7 2 5" xfId="18741"/>
    <cellStyle name="Note 3 2 7 2 5 2" xfId="40680"/>
    <cellStyle name="Note 3 2 7 2 6" xfId="24523"/>
    <cellStyle name="Note 3 2 7 3" xfId="5473"/>
    <cellStyle name="Note 3 2 7 3 2" xfId="14147"/>
    <cellStyle name="Note 3 2 7 3 2 2" xfId="36087"/>
    <cellStyle name="Note 3 2 7 3 3" xfId="19930"/>
    <cellStyle name="Note 3 2 7 3 3 2" xfId="41869"/>
    <cellStyle name="Note 3 2 7 3 4" xfId="27414"/>
    <cellStyle name="Note 3 2 7 4" xfId="8365"/>
    <cellStyle name="Note 3 2 7 4 2" xfId="30305"/>
    <cellStyle name="Note 3 2 7 5" xfId="4284"/>
    <cellStyle name="Note 3 2 7 5 2" xfId="26225"/>
    <cellStyle name="Note 3 2 7 6" xfId="11256"/>
    <cellStyle name="Note 3 2 7 6 2" xfId="33196"/>
    <cellStyle name="Note 3 2 7 7" xfId="17039"/>
    <cellStyle name="Note 3 2 7 7 2" xfId="38978"/>
    <cellStyle name="Note 3 2 7 8" xfId="22821"/>
    <cellStyle name="Note 3 2 8" xfId="2447"/>
    <cellStyle name="Note 3 2 8 2" xfId="7042"/>
    <cellStyle name="Note 3 2 8 2 2" xfId="15715"/>
    <cellStyle name="Note 3 2 8 2 2 2" xfId="37655"/>
    <cellStyle name="Note 3 2 8 2 3" xfId="21498"/>
    <cellStyle name="Note 3 2 8 2 3 2" xfId="43437"/>
    <cellStyle name="Note 3 2 8 2 4" xfId="28982"/>
    <cellStyle name="Note 3 2 8 3" xfId="9933"/>
    <cellStyle name="Note 3 2 8 3 2" xfId="31873"/>
    <cellStyle name="Note 3 2 8 4" xfId="4150"/>
    <cellStyle name="Note 3 2 8 4 2" xfId="26091"/>
    <cellStyle name="Note 3 2 8 5" xfId="12824"/>
    <cellStyle name="Note 3 2 8 5 2" xfId="34764"/>
    <cellStyle name="Note 3 2 8 6" xfId="18607"/>
    <cellStyle name="Note 3 2 8 6 2" xfId="40546"/>
    <cellStyle name="Note 3 2 8 7" xfId="24389"/>
    <cellStyle name="Note 3 2 9" xfId="1347"/>
    <cellStyle name="Note 3 2 9 2" xfId="8833"/>
    <cellStyle name="Note 3 2 9 2 2" xfId="14615"/>
    <cellStyle name="Note 3 2 9 2 2 2" xfId="36555"/>
    <cellStyle name="Note 3 2 9 2 3" xfId="20398"/>
    <cellStyle name="Note 3 2 9 2 3 2" xfId="42337"/>
    <cellStyle name="Note 3 2 9 2 4" xfId="30773"/>
    <cellStyle name="Note 3 2 9 3" xfId="5942"/>
    <cellStyle name="Note 3 2 9 3 2" xfId="27882"/>
    <cellStyle name="Note 3 2 9 4" xfId="11724"/>
    <cellStyle name="Note 3 2 9 4 2" xfId="33664"/>
    <cellStyle name="Note 3 2 9 5" xfId="17507"/>
    <cellStyle name="Note 3 2 9 5 2" xfId="39446"/>
    <cellStyle name="Note 3 2 9 6" xfId="23289"/>
    <cellStyle name="Note 3 3" xfId="731"/>
    <cellStyle name="Note 3 3 10" xfId="8251"/>
    <cellStyle name="Note 3 3 10 2" xfId="30191"/>
    <cellStyle name="Note 3 3 11" xfId="3052"/>
    <cellStyle name="Note 3 3 11 2" xfId="24993"/>
    <cellStyle name="Note 3 3 12" xfId="11142"/>
    <cellStyle name="Note 3 3 12 2" xfId="33082"/>
    <cellStyle name="Note 3 3 13" xfId="16925"/>
    <cellStyle name="Note 3 3 13 2" xfId="38864"/>
    <cellStyle name="Note 3 3 14" xfId="22707"/>
    <cellStyle name="Note 3 3 2" xfId="732"/>
    <cellStyle name="Note 3 3 2 10" xfId="11143"/>
    <cellStyle name="Note 3 3 2 10 2" xfId="33083"/>
    <cellStyle name="Note 3 3 2 11" xfId="16926"/>
    <cellStyle name="Note 3 3 2 11 2" xfId="38865"/>
    <cellStyle name="Note 3 3 2 12" xfId="22708"/>
    <cellStyle name="Note 3 3 2 2" xfId="733"/>
    <cellStyle name="Note 3 3 2 2 10" xfId="16927"/>
    <cellStyle name="Note 3 3 2 2 10 2" xfId="38866"/>
    <cellStyle name="Note 3 3 2 2 11" xfId="22709"/>
    <cellStyle name="Note 3 3 2 2 2" xfId="734"/>
    <cellStyle name="Note 3 3 2 2 2 2" xfId="2470"/>
    <cellStyle name="Note 3 3 2 2 2 2 2" xfId="9956"/>
    <cellStyle name="Note 3 3 2 2 2 2 2 2" xfId="15738"/>
    <cellStyle name="Note 3 3 2 2 2 2 2 2 2" xfId="37678"/>
    <cellStyle name="Note 3 3 2 2 2 2 2 3" xfId="21521"/>
    <cellStyle name="Note 3 3 2 2 2 2 2 3 2" xfId="43460"/>
    <cellStyle name="Note 3 3 2 2 2 2 2 4" xfId="31896"/>
    <cellStyle name="Note 3 3 2 2 2 2 3" xfId="7065"/>
    <cellStyle name="Note 3 3 2 2 2 2 3 2" xfId="29005"/>
    <cellStyle name="Note 3 3 2 2 2 2 4" xfId="12847"/>
    <cellStyle name="Note 3 3 2 2 2 2 4 2" xfId="34787"/>
    <cellStyle name="Note 3 3 2 2 2 2 5" xfId="18630"/>
    <cellStyle name="Note 3 3 2 2 2 2 5 2" xfId="40569"/>
    <cellStyle name="Note 3 3 2 2 2 2 6" xfId="24412"/>
    <cellStyle name="Note 3 3 2 2 2 3" xfId="5362"/>
    <cellStyle name="Note 3 3 2 2 2 3 2" xfId="14036"/>
    <cellStyle name="Note 3 3 2 2 2 3 2 2" xfId="35976"/>
    <cellStyle name="Note 3 3 2 2 2 3 3" xfId="19819"/>
    <cellStyle name="Note 3 3 2 2 2 3 3 2" xfId="41758"/>
    <cellStyle name="Note 3 3 2 2 2 3 4" xfId="27303"/>
    <cellStyle name="Note 3 3 2 2 2 4" xfId="8254"/>
    <cellStyle name="Note 3 3 2 2 2 4 2" xfId="30194"/>
    <cellStyle name="Note 3 3 2 2 2 5" xfId="4173"/>
    <cellStyle name="Note 3 3 2 2 2 5 2" xfId="26114"/>
    <cellStyle name="Note 3 3 2 2 2 6" xfId="11145"/>
    <cellStyle name="Note 3 3 2 2 2 6 2" xfId="33085"/>
    <cellStyle name="Note 3 3 2 2 2 7" xfId="16928"/>
    <cellStyle name="Note 3 3 2 2 2 7 2" xfId="38867"/>
    <cellStyle name="Note 3 3 2 2 2 8" xfId="22710"/>
    <cellStyle name="Note 3 3 2 2 3" xfId="1207"/>
    <cellStyle name="Note 3 3 2 2 3 2" xfId="2911"/>
    <cellStyle name="Note 3 3 2 2 3 2 2" xfId="10397"/>
    <cellStyle name="Note 3 3 2 2 3 2 2 2" xfId="16179"/>
    <cellStyle name="Note 3 3 2 2 3 2 2 2 2" xfId="38119"/>
    <cellStyle name="Note 3 3 2 2 3 2 2 3" xfId="21962"/>
    <cellStyle name="Note 3 3 2 2 3 2 2 3 2" xfId="43901"/>
    <cellStyle name="Note 3 3 2 2 3 2 2 4" xfId="32337"/>
    <cellStyle name="Note 3 3 2 2 3 2 3" xfId="7506"/>
    <cellStyle name="Note 3 3 2 2 3 2 3 2" xfId="29446"/>
    <cellStyle name="Note 3 3 2 2 3 2 4" xfId="13288"/>
    <cellStyle name="Note 3 3 2 2 3 2 4 2" xfId="35228"/>
    <cellStyle name="Note 3 3 2 2 3 2 5" xfId="19071"/>
    <cellStyle name="Note 3 3 2 2 3 2 5 2" xfId="41010"/>
    <cellStyle name="Note 3 3 2 2 3 2 6" xfId="24853"/>
    <cellStyle name="Note 3 3 2 2 3 3" xfId="5803"/>
    <cellStyle name="Note 3 3 2 2 3 3 2" xfId="14477"/>
    <cellStyle name="Note 3 3 2 2 3 3 2 2" xfId="36417"/>
    <cellStyle name="Note 3 3 2 2 3 3 3" xfId="20260"/>
    <cellStyle name="Note 3 3 2 2 3 3 3 2" xfId="42199"/>
    <cellStyle name="Note 3 3 2 2 3 3 4" xfId="27744"/>
    <cellStyle name="Note 3 3 2 2 3 4" xfId="8695"/>
    <cellStyle name="Note 3 3 2 2 3 4 2" xfId="30635"/>
    <cellStyle name="Note 3 3 2 2 3 5" xfId="4614"/>
    <cellStyle name="Note 3 3 2 2 3 5 2" xfId="26555"/>
    <cellStyle name="Note 3 3 2 2 3 6" xfId="11586"/>
    <cellStyle name="Note 3 3 2 2 3 6 2" xfId="33526"/>
    <cellStyle name="Note 3 3 2 2 3 7" xfId="17369"/>
    <cellStyle name="Note 3 3 2 2 3 7 2" xfId="39308"/>
    <cellStyle name="Note 3 3 2 2 3 8" xfId="23151"/>
    <cellStyle name="Note 3 3 2 2 4" xfId="2469"/>
    <cellStyle name="Note 3 3 2 2 4 2" xfId="7064"/>
    <cellStyle name="Note 3 3 2 2 4 2 2" xfId="15737"/>
    <cellStyle name="Note 3 3 2 2 4 2 2 2" xfId="37677"/>
    <cellStyle name="Note 3 3 2 2 4 2 3" xfId="21520"/>
    <cellStyle name="Note 3 3 2 2 4 2 3 2" xfId="43459"/>
    <cellStyle name="Note 3 3 2 2 4 2 4" xfId="29004"/>
    <cellStyle name="Note 3 3 2 2 4 3" xfId="9955"/>
    <cellStyle name="Note 3 3 2 2 4 3 2" xfId="31895"/>
    <cellStyle name="Note 3 3 2 2 4 4" xfId="4172"/>
    <cellStyle name="Note 3 3 2 2 4 4 2" xfId="26113"/>
    <cellStyle name="Note 3 3 2 2 4 5" xfId="12846"/>
    <cellStyle name="Note 3 3 2 2 4 5 2" xfId="34786"/>
    <cellStyle name="Note 3 3 2 2 4 6" xfId="18629"/>
    <cellStyle name="Note 3 3 2 2 4 6 2" xfId="40568"/>
    <cellStyle name="Note 3 3 2 2 4 7" xfId="24411"/>
    <cellStyle name="Note 3 3 2 2 5" xfId="1719"/>
    <cellStyle name="Note 3 3 2 2 5 2" xfId="9205"/>
    <cellStyle name="Note 3 3 2 2 5 2 2" xfId="14987"/>
    <cellStyle name="Note 3 3 2 2 5 2 2 2" xfId="36927"/>
    <cellStyle name="Note 3 3 2 2 5 2 3" xfId="20770"/>
    <cellStyle name="Note 3 3 2 2 5 2 3 2" xfId="42709"/>
    <cellStyle name="Note 3 3 2 2 5 2 4" xfId="31145"/>
    <cellStyle name="Note 3 3 2 2 5 3" xfId="6314"/>
    <cellStyle name="Note 3 3 2 2 5 3 2" xfId="28254"/>
    <cellStyle name="Note 3 3 2 2 5 4" xfId="12096"/>
    <cellStyle name="Note 3 3 2 2 5 4 2" xfId="34036"/>
    <cellStyle name="Note 3 3 2 2 5 5" xfId="17879"/>
    <cellStyle name="Note 3 3 2 2 5 5 2" xfId="39818"/>
    <cellStyle name="Note 3 3 2 2 5 6" xfId="23661"/>
    <cellStyle name="Note 3 3 2 2 6" xfId="5361"/>
    <cellStyle name="Note 3 3 2 2 6 2" xfId="14035"/>
    <cellStyle name="Note 3 3 2 2 6 2 2" xfId="35975"/>
    <cellStyle name="Note 3 3 2 2 6 3" xfId="19818"/>
    <cellStyle name="Note 3 3 2 2 6 3 2" xfId="41757"/>
    <cellStyle name="Note 3 3 2 2 6 4" xfId="27302"/>
    <cellStyle name="Note 3 3 2 2 7" xfId="8253"/>
    <cellStyle name="Note 3 3 2 2 7 2" xfId="30193"/>
    <cellStyle name="Note 3 3 2 2 8" xfId="3422"/>
    <cellStyle name="Note 3 3 2 2 8 2" xfId="25363"/>
    <cellStyle name="Note 3 3 2 2 9" xfId="11144"/>
    <cellStyle name="Note 3 3 2 2 9 2" xfId="33084"/>
    <cellStyle name="Note 3 3 2 3" xfId="735"/>
    <cellStyle name="Note 3 3 2 3 2" xfId="2471"/>
    <cellStyle name="Note 3 3 2 3 2 2" xfId="9957"/>
    <cellStyle name="Note 3 3 2 3 2 2 2" xfId="15739"/>
    <cellStyle name="Note 3 3 2 3 2 2 2 2" xfId="37679"/>
    <cellStyle name="Note 3 3 2 3 2 2 3" xfId="21522"/>
    <cellStyle name="Note 3 3 2 3 2 2 3 2" xfId="43461"/>
    <cellStyle name="Note 3 3 2 3 2 2 4" xfId="31897"/>
    <cellStyle name="Note 3 3 2 3 2 3" xfId="7066"/>
    <cellStyle name="Note 3 3 2 3 2 3 2" xfId="29006"/>
    <cellStyle name="Note 3 3 2 3 2 4" xfId="12848"/>
    <cellStyle name="Note 3 3 2 3 2 4 2" xfId="34788"/>
    <cellStyle name="Note 3 3 2 3 2 5" xfId="18631"/>
    <cellStyle name="Note 3 3 2 3 2 5 2" xfId="40570"/>
    <cellStyle name="Note 3 3 2 3 2 6" xfId="24413"/>
    <cellStyle name="Note 3 3 2 3 3" xfId="5363"/>
    <cellStyle name="Note 3 3 2 3 3 2" xfId="14037"/>
    <cellStyle name="Note 3 3 2 3 3 2 2" xfId="35977"/>
    <cellStyle name="Note 3 3 2 3 3 3" xfId="19820"/>
    <cellStyle name="Note 3 3 2 3 3 3 2" xfId="41759"/>
    <cellStyle name="Note 3 3 2 3 3 4" xfId="27304"/>
    <cellStyle name="Note 3 3 2 3 4" xfId="8255"/>
    <cellStyle name="Note 3 3 2 3 4 2" xfId="30195"/>
    <cellStyle name="Note 3 3 2 3 5" xfId="4174"/>
    <cellStyle name="Note 3 3 2 3 5 2" xfId="26115"/>
    <cellStyle name="Note 3 3 2 3 6" xfId="11146"/>
    <cellStyle name="Note 3 3 2 3 6 2" xfId="33086"/>
    <cellStyle name="Note 3 3 2 3 7" xfId="16929"/>
    <cellStyle name="Note 3 3 2 3 7 2" xfId="38868"/>
    <cellStyle name="Note 3 3 2 3 8" xfId="22711"/>
    <cellStyle name="Note 3 3 2 4" xfId="1206"/>
    <cellStyle name="Note 3 3 2 4 2" xfId="2910"/>
    <cellStyle name="Note 3 3 2 4 2 2" xfId="10396"/>
    <cellStyle name="Note 3 3 2 4 2 2 2" xfId="16178"/>
    <cellStyle name="Note 3 3 2 4 2 2 2 2" xfId="38118"/>
    <cellStyle name="Note 3 3 2 4 2 2 3" xfId="21961"/>
    <cellStyle name="Note 3 3 2 4 2 2 3 2" xfId="43900"/>
    <cellStyle name="Note 3 3 2 4 2 2 4" xfId="32336"/>
    <cellStyle name="Note 3 3 2 4 2 3" xfId="7505"/>
    <cellStyle name="Note 3 3 2 4 2 3 2" xfId="29445"/>
    <cellStyle name="Note 3 3 2 4 2 4" xfId="13287"/>
    <cellStyle name="Note 3 3 2 4 2 4 2" xfId="35227"/>
    <cellStyle name="Note 3 3 2 4 2 5" xfId="19070"/>
    <cellStyle name="Note 3 3 2 4 2 5 2" xfId="41009"/>
    <cellStyle name="Note 3 3 2 4 2 6" xfId="24852"/>
    <cellStyle name="Note 3 3 2 4 3" xfId="5802"/>
    <cellStyle name="Note 3 3 2 4 3 2" xfId="14476"/>
    <cellStyle name="Note 3 3 2 4 3 2 2" xfId="36416"/>
    <cellStyle name="Note 3 3 2 4 3 3" xfId="20259"/>
    <cellStyle name="Note 3 3 2 4 3 3 2" xfId="42198"/>
    <cellStyle name="Note 3 3 2 4 3 4" xfId="27743"/>
    <cellStyle name="Note 3 3 2 4 4" xfId="8694"/>
    <cellStyle name="Note 3 3 2 4 4 2" xfId="30634"/>
    <cellStyle name="Note 3 3 2 4 5" xfId="4613"/>
    <cellStyle name="Note 3 3 2 4 5 2" xfId="26554"/>
    <cellStyle name="Note 3 3 2 4 6" xfId="11585"/>
    <cellStyle name="Note 3 3 2 4 6 2" xfId="33525"/>
    <cellStyle name="Note 3 3 2 4 7" xfId="17368"/>
    <cellStyle name="Note 3 3 2 4 7 2" xfId="39307"/>
    <cellStyle name="Note 3 3 2 4 8" xfId="23150"/>
    <cellStyle name="Note 3 3 2 5" xfId="2468"/>
    <cellStyle name="Note 3 3 2 5 2" xfId="7063"/>
    <cellStyle name="Note 3 3 2 5 2 2" xfId="15736"/>
    <cellStyle name="Note 3 3 2 5 2 2 2" xfId="37676"/>
    <cellStyle name="Note 3 3 2 5 2 3" xfId="21519"/>
    <cellStyle name="Note 3 3 2 5 2 3 2" xfId="43458"/>
    <cellStyle name="Note 3 3 2 5 2 4" xfId="29003"/>
    <cellStyle name="Note 3 3 2 5 3" xfId="9954"/>
    <cellStyle name="Note 3 3 2 5 3 2" xfId="31894"/>
    <cellStyle name="Note 3 3 2 5 4" xfId="4171"/>
    <cellStyle name="Note 3 3 2 5 4 2" xfId="26112"/>
    <cellStyle name="Note 3 3 2 5 5" xfId="12845"/>
    <cellStyle name="Note 3 3 2 5 5 2" xfId="34785"/>
    <cellStyle name="Note 3 3 2 5 6" xfId="18628"/>
    <cellStyle name="Note 3 3 2 5 6 2" xfId="40567"/>
    <cellStyle name="Note 3 3 2 5 7" xfId="24410"/>
    <cellStyle name="Note 3 3 2 6" xfId="1718"/>
    <cellStyle name="Note 3 3 2 6 2" xfId="9204"/>
    <cellStyle name="Note 3 3 2 6 2 2" xfId="14986"/>
    <cellStyle name="Note 3 3 2 6 2 2 2" xfId="36926"/>
    <cellStyle name="Note 3 3 2 6 2 3" xfId="20769"/>
    <cellStyle name="Note 3 3 2 6 2 3 2" xfId="42708"/>
    <cellStyle name="Note 3 3 2 6 2 4" xfId="31144"/>
    <cellStyle name="Note 3 3 2 6 3" xfId="6313"/>
    <cellStyle name="Note 3 3 2 6 3 2" xfId="28253"/>
    <cellStyle name="Note 3 3 2 6 4" xfId="12095"/>
    <cellStyle name="Note 3 3 2 6 4 2" xfId="34035"/>
    <cellStyle name="Note 3 3 2 6 5" xfId="17878"/>
    <cellStyle name="Note 3 3 2 6 5 2" xfId="39817"/>
    <cellStyle name="Note 3 3 2 6 6" xfId="23660"/>
    <cellStyle name="Note 3 3 2 7" xfId="5360"/>
    <cellStyle name="Note 3 3 2 7 2" xfId="14034"/>
    <cellStyle name="Note 3 3 2 7 2 2" xfId="35974"/>
    <cellStyle name="Note 3 3 2 7 3" xfId="19817"/>
    <cellStyle name="Note 3 3 2 7 3 2" xfId="41756"/>
    <cellStyle name="Note 3 3 2 7 4" xfId="27301"/>
    <cellStyle name="Note 3 3 2 8" xfId="8252"/>
    <cellStyle name="Note 3 3 2 8 2" xfId="30192"/>
    <cellStyle name="Note 3 3 2 9" xfId="3421"/>
    <cellStyle name="Note 3 3 2 9 2" xfId="25362"/>
    <cellStyle name="Note 3 3 3" xfId="736"/>
    <cellStyle name="Note 3 3 3 10" xfId="16930"/>
    <cellStyle name="Note 3 3 3 10 2" xfId="38869"/>
    <cellStyle name="Note 3 3 3 11" xfId="22712"/>
    <cellStyle name="Note 3 3 3 2" xfId="737"/>
    <cellStyle name="Note 3 3 3 2 2" xfId="2473"/>
    <cellStyle name="Note 3 3 3 2 2 2" xfId="9959"/>
    <cellStyle name="Note 3 3 3 2 2 2 2" xfId="15741"/>
    <cellStyle name="Note 3 3 3 2 2 2 2 2" xfId="37681"/>
    <cellStyle name="Note 3 3 3 2 2 2 3" xfId="21524"/>
    <cellStyle name="Note 3 3 3 2 2 2 3 2" xfId="43463"/>
    <cellStyle name="Note 3 3 3 2 2 2 4" xfId="31899"/>
    <cellStyle name="Note 3 3 3 2 2 3" xfId="7068"/>
    <cellStyle name="Note 3 3 3 2 2 3 2" xfId="29008"/>
    <cellStyle name="Note 3 3 3 2 2 4" xfId="12850"/>
    <cellStyle name="Note 3 3 3 2 2 4 2" xfId="34790"/>
    <cellStyle name="Note 3 3 3 2 2 5" xfId="18633"/>
    <cellStyle name="Note 3 3 3 2 2 5 2" xfId="40572"/>
    <cellStyle name="Note 3 3 3 2 2 6" xfId="24415"/>
    <cellStyle name="Note 3 3 3 2 3" xfId="5365"/>
    <cellStyle name="Note 3 3 3 2 3 2" xfId="14039"/>
    <cellStyle name="Note 3 3 3 2 3 2 2" xfId="35979"/>
    <cellStyle name="Note 3 3 3 2 3 3" xfId="19822"/>
    <cellStyle name="Note 3 3 3 2 3 3 2" xfId="41761"/>
    <cellStyle name="Note 3 3 3 2 3 4" xfId="27306"/>
    <cellStyle name="Note 3 3 3 2 4" xfId="8257"/>
    <cellStyle name="Note 3 3 3 2 4 2" xfId="30197"/>
    <cellStyle name="Note 3 3 3 2 5" xfId="4176"/>
    <cellStyle name="Note 3 3 3 2 5 2" xfId="26117"/>
    <cellStyle name="Note 3 3 3 2 6" xfId="11148"/>
    <cellStyle name="Note 3 3 3 2 6 2" xfId="33088"/>
    <cellStyle name="Note 3 3 3 2 7" xfId="16931"/>
    <cellStyle name="Note 3 3 3 2 7 2" xfId="38870"/>
    <cellStyle name="Note 3 3 3 2 8" xfId="22713"/>
    <cellStyle name="Note 3 3 3 3" xfId="1208"/>
    <cellStyle name="Note 3 3 3 3 2" xfId="2912"/>
    <cellStyle name="Note 3 3 3 3 2 2" xfId="10398"/>
    <cellStyle name="Note 3 3 3 3 2 2 2" xfId="16180"/>
    <cellStyle name="Note 3 3 3 3 2 2 2 2" xfId="38120"/>
    <cellStyle name="Note 3 3 3 3 2 2 3" xfId="21963"/>
    <cellStyle name="Note 3 3 3 3 2 2 3 2" xfId="43902"/>
    <cellStyle name="Note 3 3 3 3 2 2 4" xfId="32338"/>
    <cellStyle name="Note 3 3 3 3 2 3" xfId="7507"/>
    <cellStyle name="Note 3 3 3 3 2 3 2" xfId="29447"/>
    <cellStyle name="Note 3 3 3 3 2 4" xfId="13289"/>
    <cellStyle name="Note 3 3 3 3 2 4 2" xfId="35229"/>
    <cellStyle name="Note 3 3 3 3 2 5" xfId="19072"/>
    <cellStyle name="Note 3 3 3 3 2 5 2" xfId="41011"/>
    <cellStyle name="Note 3 3 3 3 2 6" xfId="24854"/>
    <cellStyle name="Note 3 3 3 3 3" xfId="5804"/>
    <cellStyle name="Note 3 3 3 3 3 2" xfId="14478"/>
    <cellStyle name="Note 3 3 3 3 3 2 2" xfId="36418"/>
    <cellStyle name="Note 3 3 3 3 3 3" xfId="20261"/>
    <cellStyle name="Note 3 3 3 3 3 3 2" xfId="42200"/>
    <cellStyle name="Note 3 3 3 3 3 4" xfId="27745"/>
    <cellStyle name="Note 3 3 3 3 4" xfId="8696"/>
    <cellStyle name="Note 3 3 3 3 4 2" xfId="30636"/>
    <cellStyle name="Note 3 3 3 3 5" xfId="4615"/>
    <cellStyle name="Note 3 3 3 3 5 2" xfId="26556"/>
    <cellStyle name="Note 3 3 3 3 6" xfId="11587"/>
    <cellStyle name="Note 3 3 3 3 6 2" xfId="33527"/>
    <cellStyle name="Note 3 3 3 3 7" xfId="17370"/>
    <cellStyle name="Note 3 3 3 3 7 2" xfId="39309"/>
    <cellStyle name="Note 3 3 3 3 8" xfId="23152"/>
    <cellStyle name="Note 3 3 3 4" xfId="2472"/>
    <cellStyle name="Note 3 3 3 4 2" xfId="7067"/>
    <cellStyle name="Note 3 3 3 4 2 2" xfId="15740"/>
    <cellStyle name="Note 3 3 3 4 2 2 2" xfId="37680"/>
    <cellStyle name="Note 3 3 3 4 2 3" xfId="21523"/>
    <cellStyle name="Note 3 3 3 4 2 3 2" xfId="43462"/>
    <cellStyle name="Note 3 3 3 4 2 4" xfId="29007"/>
    <cellStyle name="Note 3 3 3 4 3" xfId="9958"/>
    <cellStyle name="Note 3 3 3 4 3 2" xfId="31898"/>
    <cellStyle name="Note 3 3 3 4 4" xfId="4175"/>
    <cellStyle name="Note 3 3 3 4 4 2" xfId="26116"/>
    <cellStyle name="Note 3 3 3 4 5" xfId="12849"/>
    <cellStyle name="Note 3 3 3 4 5 2" xfId="34789"/>
    <cellStyle name="Note 3 3 3 4 6" xfId="18632"/>
    <cellStyle name="Note 3 3 3 4 6 2" xfId="40571"/>
    <cellStyle name="Note 3 3 3 4 7" xfId="24414"/>
    <cellStyle name="Note 3 3 3 5" xfId="1720"/>
    <cellStyle name="Note 3 3 3 5 2" xfId="9206"/>
    <cellStyle name="Note 3 3 3 5 2 2" xfId="14988"/>
    <cellStyle name="Note 3 3 3 5 2 2 2" xfId="36928"/>
    <cellStyle name="Note 3 3 3 5 2 3" xfId="20771"/>
    <cellStyle name="Note 3 3 3 5 2 3 2" xfId="42710"/>
    <cellStyle name="Note 3 3 3 5 2 4" xfId="31146"/>
    <cellStyle name="Note 3 3 3 5 3" xfId="6315"/>
    <cellStyle name="Note 3 3 3 5 3 2" xfId="28255"/>
    <cellStyle name="Note 3 3 3 5 4" xfId="12097"/>
    <cellStyle name="Note 3 3 3 5 4 2" xfId="34037"/>
    <cellStyle name="Note 3 3 3 5 5" xfId="17880"/>
    <cellStyle name="Note 3 3 3 5 5 2" xfId="39819"/>
    <cellStyle name="Note 3 3 3 5 6" xfId="23662"/>
    <cellStyle name="Note 3 3 3 6" xfId="5364"/>
    <cellStyle name="Note 3 3 3 6 2" xfId="14038"/>
    <cellStyle name="Note 3 3 3 6 2 2" xfId="35978"/>
    <cellStyle name="Note 3 3 3 6 3" xfId="19821"/>
    <cellStyle name="Note 3 3 3 6 3 2" xfId="41760"/>
    <cellStyle name="Note 3 3 3 6 4" xfId="27305"/>
    <cellStyle name="Note 3 3 3 7" xfId="8256"/>
    <cellStyle name="Note 3 3 3 7 2" xfId="30196"/>
    <cellStyle name="Note 3 3 3 8" xfId="3423"/>
    <cellStyle name="Note 3 3 3 8 2" xfId="25364"/>
    <cellStyle name="Note 3 3 3 9" xfId="11147"/>
    <cellStyle name="Note 3 3 3 9 2" xfId="33087"/>
    <cellStyle name="Note 3 3 4" xfId="738"/>
    <cellStyle name="Note 3 3 4 10" xfId="16932"/>
    <cellStyle name="Note 3 3 4 10 2" xfId="38871"/>
    <cellStyle name="Note 3 3 4 11" xfId="22714"/>
    <cellStyle name="Note 3 3 4 2" xfId="739"/>
    <cellStyle name="Note 3 3 4 2 2" xfId="2475"/>
    <cellStyle name="Note 3 3 4 2 2 2" xfId="9961"/>
    <cellStyle name="Note 3 3 4 2 2 2 2" xfId="15743"/>
    <cellStyle name="Note 3 3 4 2 2 2 2 2" xfId="37683"/>
    <cellStyle name="Note 3 3 4 2 2 2 3" xfId="21526"/>
    <cellStyle name="Note 3 3 4 2 2 2 3 2" xfId="43465"/>
    <cellStyle name="Note 3 3 4 2 2 2 4" xfId="31901"/>
    <cellStyle name="Note 3 3 4 2 2 3" xfId="7070"/>
    <cellStyle name="Note 3 3 4 2 2 3 2" xfId="29010"/>
    <cellStyle name="Note 3 3 4 2 2 4" xfId="12852"/>
    <cellStyle name="Note 3 3 4 2 2 4 2" xfId="34792"/>
    <cellStyle name="Note 3 3 4 2 2 5" xfId="18635"/>
    <cellStyle name="Note 3 3 4 2 2 5 2" xfId="40574"/>
    <cellStyle name="Note 3 3 4 2 2 6" xfId="24417"/>
    <cellStyle name="Note 3 3 4 2 3" xfId="5367"/>
    <cellStyle name="Note 3 3 4 2 3 2" xfId="14041"/>
    <cellStyle name="Note 3 3 4 2 3 2 2" xfId="35981"/>
    <cellStyle name="Note 3 3 4 2 3 3" xfId="19824"/>
    <cellStyle name="Note 3 3 4 2 3 3 2" xfId="41763"/>
    <cellStyle name="Note 3 3 4 2 3 4" xfId="27308"/>
    <cellStyle name="Note 3 3 4 2 4" xfId="8259"/>
    <cellStyle name="Note 3 3 4 2 4 2" xfId="30199"/>
    <cellStyle name="Note 3 3 4 2 5" xfId="4178"/>
    <cellStyle name="Note 3 3 4 2 5 2" xfId="26119"/>
    <cellStyle name="Note 3 3 4 2 6" xfId="11150"/>
    <cellStyle name="Note 3 3 4 2 6 2" xfId="33090"/>
    <cellStyle name="Note 3 3 4 2 7" xfId="16933"/>
    <cellStyle name="Note 3 3 4 2 7 2" xfId="38872"/>
    <cellStyle name="Note 3 3 4 2 8" xfId="22715"/>
    <cellStyle name="Note 3 3 4 3" xfId="1209"/>
    <cellStyle name="Note 3 3 4 3 2" xfId="2913"/>
    <cellStyle name="Note 3 3 4 3 2 2" xfId="10399"/>
    <cellStyle name="Note 3 3 4 3 2 2 2" xfId="16181"/>
    <cellStyle name="Note 3 3 4 3 2 2 2 2" xfId="38121"/>
    <cellStyle name="Note 3 3 4 3 2 2 3" xfId="21964"/>
    <cellStyle name="Note 3 3 4 3 2 2 3 2" xfId="43903"/>
    <cellStyle name="Note 3 3 4 3 2 2 4" xfId="32339"/>
    <cellStyle name="Note 3 3 4 3 2 3" xfId="7508"/>
    <cellStyle name="Note 3 3 4 3 2 3 2" xfId="29448"/>
    <cellStyle name="Note 3 3 4 3 2 4" xfId="13290"/>
    <cellStyle name="Note 3 3 4 3 2 4 2" xfId="35230"/>
    <cellStyle name="Note 3 3 4 3 2 5" xfId="19073"/>
    <cellStyle name="Note 3 3 4 3 2 5 2" xfId="41012"/>
    <cellStyle name="Note 3 3 4 3 2 6" xfId="24855"/>
    <cellStyle name="Note 3 3 4 3 3" xfId="5805"/>
    <cellStyle name="Note 3 3 4 3 3 2" xfId="14479"/>
    <cellStyle name="Note 3 3 4 3 3 2 2" xfId="36419"/>
    <cellStyle name="Note 3 3 4 3 3 3" xfId="20262"/>
    <cellStyle name="Note 3 3 4 3 3 3 2" xfId="42201"/>
    <cellStyle name="Note 3 3 4 3 3 4" xfId="27746"/>
    <cellStyle name="Note 3 3 4 3 4" xfId="8697"/>
    <cellStyle name="Note 3 3 4 3 4 2" xfId="30637"/>
    <cellStyle name="Note 3 3 4 3 5" xfId="4616"/>
    <cellStyle name="Note 3 3 4 3 5 2" xfId="26557"/>
    <cellStyle name="Note 3 3 4 3 6" xfId="11588"/>
    <cellStyle name="Note 3 3 4 3 6 2" xfId="33528"/>
    <cellStyle name="Note 3 3 4 3 7" xfId="17371"/>
    <cellStyle name="Note 3 3 4 3 7 2" xfId="39310"/>
    <cellStyle name="Note 3 3 4 3 8" xfId="23153"/>
    <cellStyle name="Note 3 3 4 4" xfId="2474"/>
    <cellStyle name="Note 3 3 4 4 2" xfId="7069"/>
    <cellStyle name="Note 3 3 4 4 2 2" xfId="15742"/>
    <cellStyle name="Note 3 3 4 4 2 2 2" xfId="37682"/>
    <cellStyle name="Note 3 3 4 4 2 3" xfId="21525"/>
    <cellStyle name="Note 3 3 4 4 2 3 2" xfId="43464"/>
    <cellStyle name="Note 3 3 4 4 2 4" xfId="29009"/>
    <cellStyle name="Note 3 3 4 4 3" xfId="9960"/>
    <cellStyle name="Note 3 3 4 4 3 2" xfId="31900"/>
    <cellStyle name="Note 3 3 4 4 4" xfId="4177"/>
    <cellStyle name="Note 3 3 4 4 4 2" xfId="26118"/>
    <cellStyle name="Note 3 3 4 4 5" xfId="12851"/>
    <cellStyle name="Note 3 3 4 4 5 2" xfId="34791"/>
    <cellStyle name="Note 3 3 4 4 6" xfId="18634"/>
    <cellStyle name="Note 3 3 4 4 6 2" xfId="40573"/>
    <cellStyle name="Note 3 3 4 4 7" xfId="24416"/>
    <cellStyle name="Note 3 3 4 5" xfId="1721"/>
    <cellStyle name="Note 3 3 4 5 2" xfId="9207"/>
    <cellStyle name="Note 3 3 4 5 2 2" xfId="14989"/>
    <cellStyle name="Note 3 3 4 5 2 2 2" xfId="36929"/>
    <cellStyle name="Note 3 3 4 5 2 3" xfId="20772"/>
    <cellStyle name="Note 3 3 4 5 2 3 2" xfId="42711"/>
    <cellStyle name="Note 3 3 4 5 2 4" xfId="31147"/>
    <cellStyle name="Note 3 3 4 5 3" xfId="6316"/>
    <cellStyle name="Note 3 3 4 5 3 2" xfId="28256"/>
    <cellStyle name="Note 3 3 4 5 4" xfId="12098"/>
    <cellStyle name="Note 3 3 4 5 4 2" xfId="34038"/>
    <cellStyle name="Note 3 3 4 5 5" xfId="17881"/>
    <cellStyle name="Note 3 3 4 5 5 2" xfId="39820"/>
    <cellStyle name="Note 3 3 4 5 6" xfId="23663"/>
    <cellStyle name="Note 3 3 4 6" xfId="5366"/>
    <cellStyle name="Note 3 3 4 6 2" xfId="14040"/>
    <cellStyle name="Note 3 3 4 6 2 2" xfId="35980"/>
    <cellStyle name="Note 3 3 4 6 3" xfId="19823"/>
    <cellStyle name="Note 3 3 4 6 3 2" xfId="41762"/>
    <cellStyle name="Note 3 3 4 6 4" xfId="27307"/>
    <cellStyle name="Note 3 3 4 7" xfId="8258"/>
    <cellStyle name="Note 3 3 4 7 2" xfId="30198"/>
    <cellStyle name="Note 3 3 4 8" xfId="3424"/>
    <cellStyle name="Note 3 3 4 8 2" xfId="25365"/>
    <cellStyle name="Note 3 3 4 9" xfId="11149"/>
    <cellStyle name="Note 3 3 4 9 2" xfId="33089"/>
    <cellStyle name="Note 3 3 5" xfId="740"/>
    <cellStyle name="Note 3 3 5 2" xfId="2476"/>
    <cellStyle name="Note 3 3 5 2 2" xfId="7071"/>
    <cellStyle name="Note 3 3 5 2 2 2" xfId="15744"/>
    <cellStyle name="Note 3 3 5 2 2 2 2" xfId="37684"/>
    <cellStyle name="Note 3 3 5 2 2 3" xfId="21527"/>
    <cellStyle name="Note 3 3 5 2 2 3 2" xfId="43466"/>
    <cellStyle name="Note 3 3 5 2 2 4" xfId="29011"/>
    <cellStyle name="Note 3 3 5 2 3" xfId="9962"/>
    <cellStyle name="Note 3 3 5 2 3 2" xfId="31902"/>
    <cellStyle name="Note 3 3 5 2 4" xfId="4179"/>
    <cellStyle name="Note 3 3 5 2 4 2" xfId="26120"/>
    <cellStyle name="Note 3 3 5 2 5" xfId="12853"/>
    <cellStyle name="Note 3 3 5 2 5 2" xfId="34793"/>
    <cellStyle name="Note 3 3 5 2 6" xfId="18636"/>
    <cellStyle name="Note 3 3 5 2 6 2" xfId="40575"/>
    <cellStyle name="Note 3 3 5 2 7" xfId="24418"/>
    <cellStyle name="Note 3 3 5 3" xfId="1717"/>
    <cellStyle name="Note 3 3 5 3 2" xfId="9203"/>
    <cellStyle name="Note 3 3 5 3 2 2" xfId="14985"/>
    <cellStyle name="Note 3 3 5 3 2 2 2" xfId="36925"/>
    <cellStyle name="Note 3 3 5 3 2 3" xfId="20768"/>
    <cellStyle name="Note 3 3 5 3 2 3 2" xfId="42707"/>
    <cellStyle name="Note 3 3 5 3 2 4" xfId="31143"/>
    <cellStyle name="Note 3 3 5 3 3" xfId="6312"/>
    <cellStyle name="Note 3 3 5 3 3 2" xfId="28252"/>
    <cellStyle name="Note 3 3 5 3 4" xfId="12094"/>
    <cellStyle name="Note 3 3 5 3 4 2" xfId="34034"/>
    <cellStyle name="Note 3 3 5 3 5" xfId="17877"/>
    <cellStyle name="Note 3 3 5 3 5 2" xfId="39816"/>
    <cellStyle name="Note 3 3 5 3 6" xfId="23659"/>
    <cellStyle name="Note 3 3 5 4" xfId="5368"/>
    <cellStyle name="Note 3 3 5 4 2" xfId="14042"/>
    <cellStyle name="Note 3 3 5 4 2 2" xfId="35982"/>
    <cellStyle name="Note 3 3 5 4 3" xfId="19825"/>
    <cellStyle name="Note 3 3 5 4 3 2" xfId="41764"/>
    <cellStyle name="Note 3 3 5 4 4" xfId="27309"/>
    <cellStyle name="Note 3 3 5 5" xfId="8260"/>
    <cellStyle name="Note 3 3 5 5 2" xfId="30200"/>
    <cellStyle name="Note 3 3 5 6" xfId="3420"/>
    <cellStyle name="Note 3 3 5 6 2" xfId="25361"/>
    <cellStyle name="Note 3 3 5 7" xfId="11151"/>
    <cellStyle name="Note 3 3 5 7 2" xfId="33091"/>
    <cellStyle name="Note 3 3 5 8" xfId="16934"/>
    <cellStyle name="Note 3 3 5 8 2" xfId="38873"/>
    <cellStyle name="Note 3 3 5 9" xfId="22716"/>
    <cellStyle name="Note 3 3 6" xfId="894"/>
    <cellStyle name="Note 3 3 6 2" xfId="2600"/>
    <cellStyle name="Note 3 3 6 2 2" xfId="10086"/>
    <cellStyle name="Note 3 3 6 2 2 2" xfId="15868"/>
    <cellStyle name="Note 3 3 6 2 2 2 2" xfId="37808"/>
    <cellStyle name="Note 3 3 6 2 2 3" xfId="21651"/>
    <cellStyle name="Note 3 3 6 2 2 3 2" xfId="43590"/>
    <cellStyle name="Note 3 3 6 2 2 4" xfId="32026"/>
    <cellStyle name="Note 3 3 6 2 3" xfId="7195"/>
    <cellStyle name="Note 3 3 6 2 3 2" xfId="29135"/>
    <cellStyle name="Note 3 3 6 2 4" xfId="12977"/>
    <cellStyle name="Note 3 3 6 2 4 2" xfId="34917"/>
    <cellStyle name="Note 3 3 6 2 5" xfId="18760"/>
    <cellStyle name="Note 3 3 6 2 5 2" xfId="40699"/>
    <cellStyle name="Note 3 3 6 2 6" xfId="24542"/>
    <cellStyle name="Note 3 3 6 3" xfId="5492"/>
    <cellStyle name="Note 3 3 6 3 2" xfId="14166"/>
    <cellStyle name="Note 3 3 6 3 2 2" xfId="36106"/>
    <cellStyle name="Note 3 3 6 3 3" xfId="19949"/>
    <cellStyle name="Note 3 3 6 3 3 2" xfId="41888"/>
    <cellStyle name="Note 3 3 6 3 4" xfId="27433"/>
    <cellStyle name="Note 3 3 6 4" xfId="8384"/>
    <cellStyle name="Note 3 3 6 4 2" xfId="30324"/>
    <cellStyle name="Note 3 3 6 5" xfId="4303"/>
    <cellStyle name="Note 3 3 6 5 2" xfId="26244"/>
    <cellStyle name="Note 3 3 6 6" xfId="11275"/>
    <cellStyle name="Note 3 3 6 6 2" xfId="33215"/>
    <cellStyle name="Note 3 3 6 7" xfId="17058"/>
    <cellStyle name="Note 3 3 6 7 2" xfId="38997"/>
    <cellStyle name="Note 3 3 6 8" xfId="22840"/>
    <cellStyle name="Note 3 3 7" xfId="2467"/>
    <cellStyle name="Note 3 3 7 2" xfId="7062"/>
    <cellStyle name="Note 3 3 7 2 2" xfId="15735"/>
    <cellStyle name="Note 3 3 7 2 2 2" xfId="37675"/>
    <cellStyle name="Note 3 3 7 2 3" xfId="21518"/>
    <cellStyle name="Note 3 3 7 2 3 2" xfId="43457"/>
    <cellStyle name="Note 3 3 7 2 4" xfId="29002"/>
    <cellStyle name="Note 3 3 7 3" xfId="9953"/>
    <cellStyle name="Note 3 3 7 3 2" xfId="31893"/>
    <cellStyle name="Note 3 3 7 4" xfId="4170"/>
    <cellStyle name="Note 3 3 7 4 2" xfId="26111"/>
    <cellStyle name="Note 3 3 7 5" xfId="12844"/>
    <cellStyle name="Note 3 3 7 5 2" xfId="34784"/>
    <cellStyle name="Note 3 3 7 6" xfId="18627"/>
    <cellStyle name="Note 3 3 7 6 2" xfId="40566"/>
    <cellStyle name="Note 3 3 7 7" xfId="24409"/>
    <cellStyle name="Note 3 3 8" xfId="1349"/>
    <cellStyle name="Note 3 3 8 2" xfId="8835"/>
    <cellStyle name="Note 3 3 8 2 2" xfId="14617"/>
    <cellStyle name="Note 3 3 8 2 2 2" xfId="36557"/>
    <cellStyle name="Note 3 3 8 2 3" xfId="20400"/>
    <cellStyle name="Note 3 3 8 2 3 2" xfId="42339"/>
    <cellStyle name="Note 3 3 8 2 4" xfId="30775"/>
    <cellStyle name="Note 3 3 8 3" xfId="5944"/>
    <cellStyle name="Note 3 3 8 3 2" xfId="27884"/>
    <cellStyle name="Note 3 3 8 4" xfId="11726"/>
    <cellStyle name="Note 3 3 8 4 2" xfId="33666"/>
    <cellStyle name="Note 3 3 8 5" xfId="17509"/>
    <cellStyle name="Note 3 3 8 5 2" xfId="39448"/>
    <cellStyle name="Note 3 3 8 6" xfId="23291"/>
    <cellStyle name="Note 3 3 9" xfId="5359"/>
    <cellStyle name="Note 3 3 9 2" xfId="14033"/>
    <cellStyle name="Note 3 3 9 2 2" xfId="35973"/>
    <cellStyle name="Note 3 3 9 3" xfId="19816"/>
    <cellStyle name="Note 3 3 9 3 2" xfId="41755"/>
    <cellStyle name="Note 3 3 9 4" xfId="27300"/>
    <cellStyle name="Note 3 4" xfId="741"/>
    <cellStyle name="Note 3 4 10" xfId="11152"/>
    <cellStyle name="Note 3 4 10 2" xfId="33092"/>
    <cellStyle name="Note 3 4 11" xfId="16935"/>
    <cellStyle name="Note 3 4 11 2" xfId="38874"/>
    <cellStyle name="Note 3 4 12" xfId="22717"/>
    <cellStyle name="Note 3 4 2" xfId="742"/>
    <cellStyle name="Note 3 4 2 10" xfId="16936"/>
    <cellStyle name="Note 3 4 2 10 2" xfId="38875"/>
    <cellStyle name="Note 3 4 2 11" xfId="22718"/>
    <cellStyle name="Note 3 4 2 2" xfId="743"/>
    <cellStyle name="Note 3 4 2 2 2" xfId="2479"/>
    <cellStyle name="Note 3 4 2 2 2 2" xfId="9965"/>
    <cellStyle name="Note 3 4 2 2 2 2 2" xfId="15747"/>
    <cellStyle name="Note 3 4 2 2 2 2 2 2" xfId="37687"/>
    <cellStyle name="Note 3 4 2 2 2 2 3" xfId="21530"/>
    <cellStyle name="Note 3 4 2 2 2 2 3 2" xfId="43469"/>
    <cellStyle name="Note 3 4 2 2 2 2 4" xfId="31905"/>
    <cellStyle name="Note 3 4 2 2 2 3" xfId="7074"/>
    <cellStyle name="Note 3 4 2 2 2 3 2" xfId="29014"/>
    <cellStyle name="Note 3 4 2 2 2 4" xfId="12856"/>
    <cellStyle name="Note 3 4 2 2 2 4 2" xfId="34796"/>
    <cellStyle name="Note 3 4 2 2 2 5" xfId="18639"/>
    <cellStyle name="Note 3 4 2 2 2 5 2" xfId="40578"/>
    <cellStyle name="Note 3 4 2 2 2 6" xfId="24421"/>
    <cellStyle name="Note 3 4 2 2 3" xfId="5371"/>
    <cellStyle name="Note 3 4 2 2 3 2" xfId="14045"/>
    <cellStyle name="Note 3 4 2 2 3 2 2" xfId="35985"/>
    <cellStyle name="Note 3 4 2 2 3 3" xfId="19828"/>
    <cellStyle name="Note 3 4 2 2 3 3 2" xfId="41767"/>
    <cellStyle name="Note 3 4 2 2 3 4" xfId="27312"/>
    <cellStyle name="Note 3 4 2 2 4" xfId="8263"/>
    <cellStyle name="Note 3 4 2 2 4 2" xfId="30203"/>
    <cellStyle name="Note 3 4 2 2 5" xfId="4182"/>
    <cellStyle name="Note 3 4 2 2 5 2" xfId="26123"/>
    <cellStyle name="Note 3 4 2 2 6" xfId="11154"/>
    <cellStyle name="Note 3 4 2 2 6 2" xfId="33094"/>
    <cellStyle name="Note 3 4 2 2 7" xfId="16937"/>
    <cellStyle name="Note 3 4 2 2 7 2" xfId="38876"/>
    <cellStyle name="Note 3 4 2 2 8" xfId="22719"/>
    <cellStyle name="Note 3 4 2 3" xfId="1211"/>
    <cellStyle name="Note 3 4 2 3 2" xfId="2915"/>
    <cellStyle name="Note 3 4 2 3 2 2" xfId="10401"/>
    <cellStyle name="Note 3 4 2 3 2 2 2" xfId="16183"/>
    <cellStyle name="Note 3 4 2 3 2 2 2 2" xfId="38123"/>
    <cellStyle name="Note 3 4 2 3 2 2 3" xfId="21966"/>
    <cellStyle name="Note 3 4 2 3 2 2 3 2" xfId="43905"/>
    <cellStyle name="Note 3 4 2 3 2 2 4" xfId="32341"/>
    <cellStyle name="Note 3 4 2 3 2 3" xfId="7510"/>
    <cellStyle name="Note 3 4 2 3 2 3 2" xfId="29450"/>
    <cellStyle name="Note 3 4 2 3 2 4" xfId="13292"/>
    <cellStyle name="Note 3 4 2 3 2 4 2" xfId="35232"/>
    <cellStyle name="Note 3 4 2 3 2 5" xfId="19075"/>
    <cellStyle name="Note 3 4 2 3 2 5 2" xfId="41014"/>
    <cellStyle name="Note 3 4 2 3 2 6" xfId="24857"/>
    <cellStyle name="Note 3 4 2 3 3" xfId="5807"/>
    <cellStyle name="Note 3 4 2 3 3 2" xfId="14481"/>
    <cellStyle name="Note 3 4 2 3 3 2 2" xfId="36421"/>
    <cellStyle name="Note 3 4 2 3 3 3" xfId="20264"/>
    <cellStyle name="Note 3 4 2 3 3 3 2" xfId="42203"/>
    <cellStyle name="Note 3 4 2 3 3 4" xfId="27748"/>
    <cellStyle name="Note 3 4 2 3 4" xfId="8699"/>
    <cellStyle name="Note 3 4 2 3 4 2" xfId="30639"/>
    <cellStyle name="Note 3 4 2 3 5" xfId="4618"/>
    <cellStyle name="Note 3 4 2 3 5 2" xfId="26559"/>
    <cellStyle name="Note 3 4 2 3 6" xfId="11590"/>
    <cellStyle name="Note 3 4 2 3 6 2" xfId="33530"/>
    <cellStyle name="Note 3 4 2 3 7" xfId="17373"/>
    <cellStyle name="Note 3 4 2 3 7 2" xfId="39312"/>
    <cellStyle name="Note 3 4 2 3 8" xfId="23155"/>
    <cellStyle name="Note 3 4 2 4" xfId="2478"/>
    <cellStyle name="Note 3 4 2 4 2" xfId="7073"/>
    <cellStyle name="Note 3 4 2 4 2 2" xfId="15746"/>
    <cellStyle name="Note 3 4 2 4 2 2 2" xfId="37686"/>
    <cellStyle name="Note 3 4 2 4 2 3" xfId="21529"/>
    <cellStyle name="Note 3 4 2 4 2 3 2" xfId="43468"/>
    <cellStyle name="Note 3 4 2 4 2 4" xfId="29013"/>
    <cellStyle name="Note 3 4 2 4 3" xfId="9964"/>
    <cellStyle name="Note 3 4 2 4 3 2" xfId="31904"/>
    <cellStyle name="Note 3 4 2 4 4" xfId="4181"/>
    <cellStyle name="Note 3 4 2 4 4 2" xfId="26122"/>
    <cellStyle name="Note 3 4 2 4 5" xfId="12855"/>
    <cellStyle name="Note 3 4 2 4 5 2" xfId="34795"/>
    <cellStyle name="Note 3 4 2 4 6" xfId="18638"/>
    <cellStyle name="Note 3 4 2 4 6 2" xfId="40577"/>
    <cellStyle name="Note 3 4 2 4 7" xfId="24420"/>
    <cellStyle name="Note 3 4 2 5" xfId="1723"/>
    <cellStyle name="Note 3 4 2 5 2" xfId="9209"/>
    <cellStyle name="Note 3 4 2 5 2 2" xfId="14991"/>
    <cellStyle name="Note 3 4 2 5 2 2 2" xfId="36931"/>
    <cellStyle name="Note 3 4 2 5 2 3" xfId="20774"/>
    <cellStyle name="Note 3 4 2 5 2 3 2" xfId="42713"/>
    <cellStyle name="Note 3 4 2 5 2 4" xfId="31149"/>
    <cellStyle name="Note 3 4 2 5 3" xfId="6318"/>
    <cellStyle name="Note 3 4 2 5 3 2" xfId="28258"/>
    <cellStyle name="Note 3 4 2 5 4" xfId="12100"/>
    <cellStyle name="Note 3 4 2 5 4 2" xfId="34040"/>
    <cellStyle name="Note 3 4 2 5 5" xfId="17883"/>
    <cellStyle name="Note 3 4 2 5 5 2" xfId="39822"/>
    <cellStyle name="Note 3 4 2 5 6" xfId="23665"/>
    <cellStyle name="Note 3 4 2 6" xfId="5370"/>
    <cellStyle name="Note 3 4 2 6 2" xfId="14044"/>
    <cellStyle name="Note 3 4 2 6 2 2" xfId="35984"/>
    <cellStyle name="Note 3 4 2 6 3" xfId="19827"/>
    <cellStyle name="Note 3 4 2 6 3 2" xfId="41766"/>
    <cellStyle name="Note 3 4 2 6 4" xfId="27311"/>
    <cellStyle name="Note 3 4 2 7" xfId="8262"/>
    <cellStyle name="Note 3 4 2 7 2" xfId="30202"/>
    <cellStyle name="Note 3 4 2 8" xfId="3426"/>
    <cellStyle name="Note 3 4 2 8 2" xfId="25367"/>
    <cellStyle name="Note 3 4 2 9" xfId="11153"/>
    <cellStyle name="Note 3 4 2 9 2" xfId="33093"/>
    <cellStyle name="Note 3 4 3" xfId="744"/>
    <cellStyle name="Note 3 4 3 2" xfId="2480"/>
    <cellStyle name="Note 3 4 3 2 2" xfId="7075"/>
    <cellStyle name="Note 3 4 3 2 2 2" xfId="15748"/>
    <cellStyle name="Note 3 4 3 2 2 2 2" xfId="37688"/>
    <cellStyle name="Note 3 4 3 2 2 3" xfId="21531"/>
    <cellStyle name="Note 3 4 3 2 2 3 2" xfId="43470"/>
    <cellStyle name="Note 3 4 3 2 2 4" xfId="29015"/>
    <cellStyle name="Note 3 4 3 2 3" xfId="9966"/>
    <cellStyle name="Note 3 4 3 2 3 2" xfId="31906"/>
    <cellStyle name="Note 3 4 3 2 4" xfId="4183"/>
    <cellStyle name="Note 3 4 3 2 4 2" xfId="26124"/>
    <cellStyle name="Note 3 4 3 2 5" xfId="12857"/>
    <cellStyle name="Note 3 4 3 2 5 2" xfId="34797"/>
    <cellStyle name="Note 3 4 3 2 6" xfId="18640"/>
    <cellStyle name="Note 3 4 3 2 6 2" xfId="40579"/>
    <cellStyle name="Note 3 4 3 2 7" xfId="24422"/>
    <cellStyle name="Note 3 4 3 3" xfId="1722"/>
    <cellStyle name="Note 3 4 3 3 2" xfId="9208"/>
    <cellStyle name="Note 3 4 3 3 2 2" xfId="14990"/>
    <cellStyle name="Note 3 4 3 3 2 2 2" xfId="36930"/>
    <cellStyle name="Note 3 4 3 3 2 3" xfId="20773"/>
    <cellStyle name="Note 3 4 3 3 2 3 2" xfId="42712"/>
    <cellStyle name="Note 3 4 3 3 2 4" xfId="31148"/>
    <cellStyle name="Note 3 4 3 3 3" xfId="6317"/>
    <cellStyle name="Note 3 4 3 3 3 2" xfId="28257"/>
    <cellStyle name="Note 3 4 3 3 4" xfId="12099"/>
    <cellStyle name="Note 3 4 3 3 4 2" xfId="34039"/>
    <cellStyle name="Note 3 4 3 3 5" xfId="17882"/>
    <cellStyle name="Note 3 4 3 3 5 2" xfId="39821"/>
    <cellStyle name="Note 3 4 3 3 6" xfId="23664"/>
    <cellStyle name="Note 3 4 3 4" xfId="5372"/>
    <cellStyle name="Note 3 4 3 4 2" xfId="14046"/>
    <cellStyle name="Note 3 4 3 4 2 2" xfId="35986"/>
    <cellStyle name="Note 3 4 3 4 3" xfId="19829"/>
    <cellStyle name="Note 3 4 3 4 3 2" xfId="41768"/>
    <cellStyle name="Note 3 4 3 4 4" xfId="27313"/>
    <cellStyle name="Note 3 4 3 5" xfId="8264"/>
    <cellStyle name="Note 3 4 3 5 2" xfId="30204"/>
    <cellStyle name="Note 3 4 3 6" xfId="3425"/>
    <cellStyle name="Note 3 4 3 6 2" xfId="25366"/>
    <cellStyle name="Note 3 4 3 7" xfId="11155"/>
    <cellStyle name="Note 3 4 3 7 2" xfId="33095"/>
    <cellStyle name="Note 3 4 3 8" xfId="16938"/>
    <cellStyle name="Note 3 4 3 8 2" xfId="38877"/>
    <cellStyle name="Note 3 4 3 9" xfId="22720"/>
    <cellStyle name="Note 3 4 4" xfId="1210"/>
    <cellStyle name="Note 3 4 4 2" xfId="2914"/>
    <cellStyle name="Note 3 4 4 2 2" xfId="10400"/>
    <cellStyle name="Note 3 4 4 2 2 2" xfId="16182"/>
    <cellStyle name="Note 3 4 4 2 2 2 2" xfId="38122"/>
    <cellStyle name="Note 3 4 4 2 2 3" xfId="21965"/>
    <cellStyle name="Note 3 4 4 2 2 3 2" xfId="43904"/>
    <cellStyle name="Note 3 4 4 2 2 4" xfId="32340"/>
    <cellStyle name="Note 3 4 4 2 3" xfId="7509"/>
    <cellStyle name="Note 3 4 4 2 3 2" xfId="29449"/>
    <cellStyle name="Note 3 4 4 2 4" xfId="13291"/>
    <cellStyle name="Note 3 4 4 2 4 2" xfId="35231"/>
    <cellStyle name="Note 3 4 4 2 5" xfId="19074"/>
    <cellStyle name="Note 3 4 4 2 5 2" xfId="41013"/>
    <cellStyle name="Note 3 4 4 2 6" xfId="24856"/>
    <cellStyle name="Note 3 4 4 3" xfId="5806"/>
    <cellStyle name="Note 3 4 4 3 2" xfId="14480"/>
    <cellStyle name="Note 3 4 4 3 2 2" xfId="36420"/>
    <cellStyle name="Note 3 4 4 3 3" xfId="20263"/>
    <cellStyle name="Note 3 4 4 3 3 2" xfId="42202"/>
    <cellStyle name="Note 3 4 4 3 4" xfId="27747"/>
    <cellStyle name="Note 3 4 4 4" xfId="8698"/>
    <cellStyle name="Note 3 4 4 4 2" xfId="30638"/>
    <cellStyle name="Note 3 4 4 5" xfId="4617"/>
    <cellStyle name="Note 3 4 4 5 2" xfId="26558"/>
    <cellStyle name="Note 3 4 4 6" xfId="11589"/>
    <cellStyle name="Note 3 4 4 6 2" xfId="33529"/>
    <cellStyle name="Note 3 4 4 7" xfId="17372"/>
    <cellStyle name="Note 3 4 4 7 2" xfId="39311"/>
    <cellStyle name="Note 3 4 4 8" xfId="23154"/>
    <cellStyle name="Note 3 4 5" xfId="2477"/>
    <cellStyle name="Note 3 4 5 2" xfId="7072"/>
    <cellStyle name="Note 3 4 5 2 2" xfId="15745"/>
    <cellStyle name="Note 3 4 5 2 2 2" xfId="37685"/>
    <cellStyle name="Note 3 4 5 2 3" xfId="21528"/>
    <cellStyle name="Note 3 4 5 2 3 2" xfId="43467"/>
    <cellStyle name="Note 3 4 5 2 4" xfId="29012"/>
    <cellStyle name="Note 3 4 5 3" xfId="9963"/>
    <cellStyle name="Note 3 4 5 3 2" xfId="31903"/>
    <cellStyle name="Note 3 4 5 4" xfId="4180"/>
    <cellStyle name="Note 3 4 5 4 2" xfId="26121"/>
    <cellStyle name="Note 3 4 5 5" xfId="12854"/>
    <cellStyle name="Note 3 4 5 5 2" xfId="34794"/>
    <cellStyle name="Note 3 4 5 6" xfId="18637"/>
    <cellStyle name="Note 3 4 5 6 2" xfId="40576"/>
    <cellStyle name="Note 3 4 5 7" xfId="24419"/>
    <cellStyle name="Note 3 4 6" xfId="1346"/>
    <cellStyle name="Note 3 4 6 2" xfId="8832"/>
    <cellStyle name="Note 3 4 6 2 2" xfId="14614"/>
    <cellStyle name="Note 3 4 6 2 2 2" xfId="36554"/>
    <cellStyle name="Note 3 4 6 2 3" xfId="20397"/>
    <cellStyle name="Note 3 4 6 2 3 2" xfId="42336"/>
    <cellStyle name="Note 3 4 6 2 4" xfId="30772"/>
    <cellStyle name="Note 3 4 6 3" xfId="5941"/>
    <cellStyle name="Note 3 4 6 3 2" xfId="27881"/>
    <cellStyle name="Note 3 4 6 4" xfId="11723"/>
    <cellStyle name="Note 3 4 6 4 2" xfId="33663"/>
    <cellStyle name="Note 3 4 6 5" xfId="17506"/>
    <cellStyle name="Note 3 4 6 5 2" xfId="39445"/>
    <cellStyle name="Note 3 4 6 6" xfId="23288"/>
    <cellStyle name="Note 3 4 7" xfId="5369"/>
    <cellStyle name="Note 3 4 7 2" xfId="14043"/>
    <cellStyle name="Note 3 4 7 2 2" xfId="35983"/>
    <cellStyle name="Note 3 4 7 3" xfId="19826"/>
    <cellStyle name="Note 3 4 7 3 2" xfId="41765"/>
    <cellStyle name="Note 3 4 7 4" xfId="27310"/>
    <cellStyle name="Note 3 4 8" xfId="8261"/>
    <cellStyle name="Note 3 4 8 2" xfId="30201"/>
    <cellStyle name="Note 3 4 9" xfId="3049"/>
    <cellStyle name="Note 3 4 9 2" xfId="24990"/>
    <cellStyle name="Note 3 5" xfId="745"/>
    <cellStyle name="Note 3 5 10" xfId="16939"/>
    <cellStyle name="Note 3 5 10 2" xfId="38878"/>
    <cellStyle name="Note 3 5 11" xfId="22721"/>
    <cellStyle name="Note 3 5 2" xfId="746"/>
    <cellStyle name="Note 3 5 2 2" xfId="2482"/>
    <cellStyle name="Note 3 5 2 2 2" xfId="9968"/>
    <cellStyle name="Note 3 5 2 2 2 2" xfId="15750"/>
    <cellStyle name="Note 3 5 2 2 2 2 2" xfId="37690"/>
    <cellStyle name="Note 3 5 2 2 2 3" xfId="21533"/>
    <cellStyle name="Note 3 5 2 2 2 3 2" xfId="43472"/>
    <cellStyle name="Note 3 5 2 2 2 4" xfId="31908"/>
    <cellStyle name="Note 3 5 2 2 3" xfId="7077"/>
    <cellStyle name="Note 3 5 2 2 3 2" xfId="29017"/>
    <cellStyle name="Note 3 5 2 2 4" xfId="12859"/>
    <cellStyle name="Note 3 5 2 2 4 2" xfId="34799"/>
    <cellStyle name="Note 3 5 2 2 5" xfId="18642"/>
    <cellStyle name="Note 3 5 2 2 5 2" xfId="40581"/>
    <cellStyle name="Note 3 5 2 2 6" xfId="24424"/>
    <cellStyle name="Note 3 5 2 3" xfId="5374"/>
    <cellStyle name="Note 3 5 2 3 2" xfId="14048"/>
    <cellStyle name="Note 3 5 2 3 2 2" xfId="35988"/>
    <cellStyle name="Note 3 5 2 3 3" xfId="19831"/>
    <cellStyle name="Note 3 5 2 3 3 2" xfId="41770"/>
    <cellStyle name="Note 3 5 2 3 4" xfId="27315"/>
    <cellStyle name="Note 3 5 2 4" xfId="8266"/>
    <cellStyle name="Note 3 5 2 4 2" xfId="30206"/>
    <cellStyle name="Note 3 5 2 5" xfId="4185"/>
    <cellStyle name="Note 3 5 2 5 2" xfId="26126"/>
    <cellStyle name="Note 3 5 2 6" xfId="11157"/>
    <cellStyle name="Note 3 5 2 6 2" xfId="33097"/>
    <cellStyle name="Note 3 5 2 7" xfId="16940"/>
    <cellStyle name="Note 3 5 2 7 2" xfId="38879"/>
    <cellStyle name="Note 3 5 2 8" xfId="22722"/>
    <cellStyle name="Note 3 5 3" xfId="1212"/>
    <cellStyle name="Note 3 5 3 2" xfId="2916"/>
    <cellStyle name="Note 3 5 3 2 2" xfId="10402"/>
    <cellStyle name="Note 3 5 3 2 2 2" xfId="16184"/>
    <cellStyle name="Note 3 5 3 2 2 2 2" xfId="38124"/>
    <cellStyle name="Note 3 5 3 2 2 3" xfId="21967"/>
    <cellStyle name="Note 3 5 3 2 2 3 2" xfId="43906"/>
    <cellStyle name="Note 3 5 3 2 2 4" xfId="32342"/>
    <cellStyle name="Note 3 5 3 2 3" xfId="7511"/>
    <cellStyle name="Note 3 5 3 2 3 2" xfId="29451"/>
    <cellStyle name="Note 3 5 3 2 4" xfId="13293"/>
    <cellStyle name="Note 3 5 3 2 4 2" xfId="35233"/>
    <cellStyle name="Note 3 5 3 2 5" xfId="19076"/>
    <cellStyle name="Note 3 5 3 2 5 2" xfId="41015"/>
    <cellStyle name="Note 3 5 3 2 6" xfId="24858"/>
    <cellStyle name="Note 3 5 3 3" xfId="5808"/>
    <cellStyle name="Note 3 5 3 3 2" xfId="14482"/>
    <cellStyle name="Note 3 5 3 3 2 2" xfId="36422"/>
    <cellStyle name="Note 3 5 3 3 3" xfId="20265"/>
    <cellStyle name="Note 3 5 3 3 3 2" xfId="42204"/>
    <cellStyle name="Note 3 5 3 3 4" xfId="27749"/>
    <cellStyle name="Note 3 5 3 4" xfId="8700"/>
    <cellStyle name="Note 3 5 3 4 2" xfId="30640"/>
    <cellStyle name="Note 3 5 3 5" xfId="4619"/>
    <cellStyle name="Note 3 5 3 5 2" xfId="26560"/>
    <cellStyle name="Note 3 5 3 6" xfId="11591"/>
    <cellStyle name="Note 3 5 3 6 2" xfId="33531"/>
    <cellStyle name="Note 3 5 3 7" xfId="17374"/>
    <cellStyle name="Note 3 5 3 7 2" xfId="39313"/>
    <cellStyle name="Note 3 5 3 8" xfId="23156"/>
    <cellStyle name="Note 3 5 4" xfId="2481"/>
    <cellStyle name="Note 3 5 4 2" xfId="7076"/>
    <cellStyle name="Note 3 5 4 2 2" xfId="15749"/>
    <cellStyle name="Note 3 5 4 2 2 2" xfId="37689"/>
    <cellStyle name="Note 3 5 4 2 3" xfId="21532"/>
    <cellStyle name="Note 3 5 4 2 3 2" xfId="43471"/>
    <cellStyle name="Note 3 5 4 2 4" xfId="29016"/>
    <cellStyle name="Note 3 5 4 3" xfId="9967"/>
    <cellStyle name="Note 3 5 4 3 2" xfId="31907"/>
    <cellStyle name="Note 3 5 4 4" xfId="4184"/>
    <cellStyle name="Note 3 5 4 4 2" xfId="26125"/>
    <cellStyle name="Note 3 5 4 5" xfId="12858"/>
    <cellStyle name="Note 3 5 4 5 2" xfId="34798"/>
    <cellStyle name="Note 3 5 4 6" xfId="18641"/>
    <cellStyle name="Note 3 5 4 6 2" xfId="40580"/>
    <cellStyle name="Note 3 5 4 7" xfId="24423"/>
    <cellStyle name="Note 3 5 5" xfId="1724"/>
    <cellStyle name="Note 3 5 5 2" xfId="9210"/>
    <cellStyle name="Note 3 5 5 2 2" xfId="14992"/>
    <cellStyle name="Note 3 5 5 2 2 2" xfId="36932"/>
    <cellStyle name="Note 3 5 5 2 3" xfId="20775"/>
    <cellStyle name="Note 3 5 5 2 3 2" xfId="42714"/>
    <cellStyle name="Note 3 5 5 2 4" xfId="31150"/>
    <cellStyle name="Note 3 5 5 3" xfId="6319"/>
    <cellStyle name="Note 3 5 5 3 2" xfId="28259"/>
    <cellStyle name="Note 3 5 5 4" xfId="12101"/>
    <cellStyle name="Note 3 5 5 4 2" xfId="34041"/>
    <cellStyle name="Note 3 5 5 5" xfId="17884"/>
    <cellStyle name="Note 3 5 5 5 2" xfId="39823"/>
    <cellStyle name="Note 3 5 5 6" xfId="23666"/>
    <cellStyle name="Note 3 5 6" xfId="5373"/>
    <cellStyle name="Note 3 5 6 2" xfId="14047"/>
    <cellStyle name="Note 3 5 6 2 2" xfId="35987"/>
    <cellStyle name="Note 3 5 6 3" xfId="19830"/>
    <cellStyle name="Note 3 5 6 3 2" xfId="41769"/>
    <cellStyle name="Note 3 5 6 4" xfId="27314"/>
    <cellStyle name="Note 3 5 7" xfId="8265"/>
    <cellStyle name="Note 3 5 7 2" xfId="30205"/>
    <cellStyle name="Note 3 5 8" xfId="3427"/>
    <cellStyle name="Note 3 5 8 2" xfId="25368"/>
    <cellStyle name="Note 3 5 9" xfId="11156"/>
    <cellStyle name="Note 3 5 9 2" xfId="33096"/>
    <cellStyle name="Note 3 6" xfId="747"/>
    <cellStyle name="Note 3 6 10" xfId="16941"/>
    <cellStyle name="Note 3 6 10 2" xfId="38880"/>
    <cellStyle name="Note 3 6 11" xfId="22723"/>
    <cellStyle name="Note 3 6 2" xfId="748"/>
    <cellStyle name="Note 3 6 2 2" xfId="2484"/>
    <cellStyle name="Note 3 6 2 2 2" xfId="9970"/>
    <cellStyle name="Note 3 6 2 2 2 2" xfId="15752"/>
    <cellStyle name="Note 3 6 2 2 2 2 2" xfId="37692"/>
    <cellStyle name="Note 3 6 2 2 2 3" xfId="21535"/>
    <cellStyle name="Note 3 6 2 2 2 3 2" xfId="43474"/>
    <cellStyle name="Note 3 6 2 2 2 4" xfId="31910"/>
    <cellStyle name="Note 3 6 2 2 3" xfId="7079"/>
    <cellStyle name="Note 3 6 2 2 3 2" xfId="29019"/>
    <cellStyle name="Note 3 6 2 2 4" xfId="12861"/>
    <cellStyle name="Note 3 6 2 2 4 2" xfId="34801"/>
    <cellStyle name="Note 3 6 2 2 5" xfId="18644"/>
    <cellStyle name="Note 3 6 2 2 5 2" xfId="40583"/>
    <cellStyle name="Note 3 6 2 2 6" xfId="24426"/>
    <cellStyle name="Note 3 6 2 3" xfId="5376"/>
    <cellStyle name="Note 3 6 2 3 2" xfId="14050"/>
    <cellStyle name="Note 3 6 2 3 2 2" xfId="35990"/>
    <cellStyle name="Note 3 6 2 3 3" xfId="19833"/>
    <cellStyle name="Note 3 6 2 3 3 2" xfId="41772"/>
    <cellStyle name="Note 3 6 2 3 4" xfId="27317"/>
    <cellStyle name="Note 3 6 2 4" xfId="8268"/>
    <cellStyle name="Note 3 6 2 4 2" xfId="30208"/>
    <cellStyle name="Note 3 6 2 5" xfId="4187"/>
    <cellStyle name="Note 3 6 2 5 2" xfId="26128"/>
    <cellStyle name="Note 3 6 2 6" xfId="11159"/>
    <cellStyle name="Note 3 6 2 6 2" xfId="33099"/>
    <cellStyle name="Note 3 6 2 7" xfId="16942"/>
    <cellStyle name="Note 3 6 2 7 2" xfId="38881"/>
    <cellStyle name="Note 3 6 2 8" xfId="22724"/>
    <cellStyle name="Note 3 6 3" xfId="1213"/>
    <cellStyle name="Note 3 6 3 2" xfId="2917"/>
    <cellStyle name="Note 3 6 3 2 2" xfId="10403"/>
    <cellStyle name="Note 3 6 3 2 2 2" xfId="16185"/>
    <cellStyle name="Note 3 6 3 2 2 2 2" xfId="38125"/>
    <cellStyle name="Note 3 6 3 2 2 3" xfId="21968"/>
    <cellStyle name="Note 3 6 3 2 2 3 2" xfId="43907"/>
    <cellStyle name="Note 3 6 3 2 2 4" xfId="32343"/>
    <cellStyle name="Note 3 6 3 2 3" xfId="7512"/>
    <cellStyle name="Note 3 6 3 2 3 2" xfId="29452"/>
    <cellStyle name="Note 3 6 3 2 4" xfId="13294"/>
    <cellStyle name="Note 3 6 3 2 4 2" xfId="35234"/>
    <cellStyle name="Note 3 6 3 2 5" xfId="19077"/>
    <cellStyle name="Note 3 6 3 2 5 2" xfId="41016"/>
    <cellStyle name="Note 3 6 3 2 6" xfId="24859"/>
    <cellStyle name="Note 3 6 3 3" xfId="5809"/>
    <cellStyle name="Note 3 6 3 3 2" xfId="14483"/>
    <cellStyle name="Note 3 6 3 3 2 2" xfId="36423"/>
    <cellStyle name="Note 3 6 3 3 3" xfId="20266"/>
    <cellStyle name="Note 3 6 3 3 3 2" xfId="42205"/>
    <cellStyle name="Note 3 6 3 3 4" xfId="27750"/>
    <cellStyle name="Note 3 6 3 4" xfId="8701"/>
    <cellStyle name="Note 3 6 3 4 2" xfId="30641"/>
    <cellStyle name="Note 3 6 3 5" xfId="4620"/>
    <cellStyle name="Note 3 6 3 5 2" xfId="26561"/>
    <cellStyle name="Note 3 6 3 6" xfId="11592"/>
    <cellStyle name="Note 3 6 3 6 2" xfId="33532"/>
    <cellStyle name="Note 3 6 3 7" xfId="17375"/>
    <cellStyle name="Note 3 6 3 7 2" xfId="39314"/>
    <cellStyle name="Note 3 6 3 8" xfId="23157"/>
    <cellStyle name="Note 3 6 4" xfId="2483"/>
    <cellStyle name="Note 3 6 4 2" xfId="7078"/>
    <cellStyle name="Note 3 6 4 2 2" xfId="15751"/>
    <cellStyle name="Note 3 6 4 2 2 2" xfId="37691"/>
    <cellStyle name="Note 3 6 4 2 3" xfId="21534"/>
    <cellStyle name="Note 3 6 4 2 3 2" xfId="43473"/>
    <cellStyle name="Note 3 6 4 2 4" xfId="29018"/>
    <cellStyle name="Note 3 6 4 3" xfId="9969"/>
    <cellStyle name="Note 3 6 4 3 2" xfId="31909"/>
    <cellStyle name="Note 3 6 4 4" xfId="4186"/>
    <cellStyle name="Note 3 6 4 4 2" xfId="26127"/>
    <cellStyle name="Note 3 6 4 5" xfId="12860"/>
    <cellStyle name="Note 3 6 4 5 2" xfId="34800"/>
    <cellStyle name="Note 3 6 4 6" xfId="18643"/>
    <cellStyle name="Note 3 6 4 6 2" xfId="40582"/>
    <cellStyle name="Note 3 6 4 7" xfId="24425"/>
    <cellStyle name="Note 3 6 5" xfId="1725"/>
    <cellStyle name="Note 3 6 5 2" xfId="9211"/>
    <cellStyle name="Note 3 6 5 2 2" xfId="14993"/>
    <cellStyle name="Note 3 6 5 2 2 2" xfId="36933"/>
    <cellStyle name="Note 3 6 5 2 3" xfId="20776"/>
    <cellStyle name="Note 3 6 5 2 3 2" xfId="42715"/>
    <cellStyle name="Note 3 6 5 2 4" xfId="31151"/>
    <cellStyle name="Note 3 6 5 3" xfId="6320"/>
    <cellStyle name="Note 3 6 5 3 2" xfId="28260"/>
    <cellStyle name="Note 3 6 5 4" xfId="12102"/>
    <cellStyle name="Note 3 6 5 4 2" xfId="34042"/>
    <cellStyle name="Note 3 6 5 5" xfId="17885"/>
    <cellStyle name="Note 3 6 5 5 2" xfId="39824"/>
    <cellStyle name="Note 3 6 5 6" xfId="23667"/>
    <cellStyle name="Note 3 6 6" xfId="5375"/>
    <cellStyle name="Note 3 6 6 2" xfId="14049"/>
    <cellStyle name="Note 3 6 6 2 2" xfId="35989"/>
    <cellStyle name="Note 3 6 6 3" xfId="19832"/>
    <cellStyle name="Note 3 6 6 3 2" xfId="41771"/>
    <cellStyle name="Note 3 6 6 4" xfId="27316"/>
    <cellStyle name="Note 3 6 7" xfId="8267"/>
    <cellStyle name="Note 3 6 7 2" xfId="30207"/>
    <cellStyle name="Note 3 6 8" xfId="3428"/>
    <cellStyle name="Note 3 6 8 2" xfId="25369"/>
    <cellStyle name="Note 3 6 9" xfId="11158"/>
    <cellStyle name="Note 3 6 9 2" xfId="33098"/>
    <cellStyle name="Note 3 7" xfId="749"/>
    <cellStyle name="Note 3 7 2" xfId="2485"/>
    <cellStyle name="Note 3 7 2 2" xfId="7080"/>
    <cellStyle name="Note 3 7 2 2 2" xfId="15753"/>
    <cellStyle name="Note 3 7 2 2 2 2" xfId="37693"/>
    <cellStyle name="Note 3 7 2 2 3" xfId="21536"/>
    <cellStyle name="Note 3 7 2 2 3 2" xfId="43475"/>
    <cellStyle name="Note 3 7 2 2 4" xfId="29020"/>
    <cellStyle name="Note 3 7 2 3" xfId="9971"/>
    <cellStyle name="Note 3 7 2 3 2" xfId="31911"/>
    <cellStyle name="Note 3 7 2 4" xfId="4188"/>
    <cellStyle name="Note 3 7 2 4 2" xfId="26129"/>
    <cellStyle name="Note 3 7 2 5" xfId="12862"/>
    <cellStyle name="Note 3 7 2 5 2" xfId="34802"/>
    <cellStyle name="Note 3 7 2 6" xfId="18645"/>
    <cellStyle name="Note 3 7 2 6 2" xfId="40584"/>
    <cellStyle name="Note 3 7 2 7" xfId="24427"/>
    <cellStyle name="Note 3 7 3" xfId="1706"/>
    <cellStyle name="Note 3 7 3 2" xfId="9192"/>
    <cellStyle name="Note 3 7 3 2 2" xfId="14974"/>
    <cellStyle name="Note 3 7 3 2 2 2" xfId="36914"/>
    <cellStyle name="Note 3 7 3 2 3" xfId="20757"/>
    <cellStyle name="Note 3 7 3 2 3 2" xfId="42696"/>
    <cellStyle name="Note 3 7 3 2 4" xfId="31132"/>
    <cellStyle name="Note 3 7 3 3" xfId="6301"/>
    <cellStyle name="Note 3 7 3 3 2" xfId="28241"/>
    <cellStyle name="Note 3 7 3 4" xfId="12083"/>
    <cellStyle name="Note 3 7 3 4 2" xfId="34023"/>
    <cellStyle name="Note 3 7 3 5" xfId="17866"/>
    <cellStyle name="Note 3 7 3 5 2" xfId="39805"/>
    <cellStyle name="Note 3 7 3 6" xfId="23648"/>
    <cellStyle name="Note 3 7 4" xfId="5377"/>
    <cellStyle name="Note 3 7 4 2" xfId="14051"/>
    <cellStyle name="Note 3 7 4 2 2" xfId="35991"/>
    <cellStyle name="Note 3 7 4 3" xfId="19834"/>
    <cellStyle name="Note 3 7 4 3 2" xfId="41773"/>
    <cellStyle name="Note 3 7 4 4" xfId="27318"/>
    <cellStyle name="Note 3 7 5" xfId="8269"/>
    <cellStyle name="Note 3 7 5 2" xfId="30209"/>
    <cellStyle name="Note 3 7 6" xfId="3409"/>
    <cellStyle name="Note 3 7 6 2" xfId="25350"/>
    <cellStyle name="Note 3 7 7" xfId="11160"/>
    <cellStyle name="Note 3 7 7 2" xfId="33100"/>
    <cellStyle name="Note 3 7 8" xfId="16943"/>
    <cellStyle name="Note 3 7 8 2" xfId="38882"/>
    <cellStyle name="Note 3 7 9" xfId="22725"/>
    <cellStyle name="Note 3 8" xfId="856"/>
    <cellStyle name="Note 3 8 2" xfId="2562"/>
    <cellStyle name="Note 3 8 2 2" xfId="10048"/>
    <cellStyle name="Note 3 8 2 2 2" xfId="15830"/>
    <cellStyle name="Note 3 8 2 2 2 2" xfId="37770"/>
    <cellStyle name="Note 3 8 2 2 3" xfId="21613"/>
    <cellStyle name="Note 3 8 2 2 3 2" xfId="43552"/>
    <cellStyle name="Note 3 8 2 2 4" xfId="31988"/>
    <cellStyle name="Note 3 8 2 3" xfId="7157"/>
    <cellStyle name="Note 3 8 2 3 2" xfId="29097"/>
    <cellStyle name="Note 3 8 2 4" xfId="12939"/>
    <cellStyle name="Note 3 8 2 4 2" xfId="34879"/>
    <cellStyle name="Note 3 8 2 5" xfId="18722"/>
    <cellStyle name="Note 3 8 2 5 2" xfId="40661"/>
    <cellStyle name="Note 3 8 2 6" xfId="24504"/>
    <cellStyle name="Note 3 8 3" xfId="5454"/>
    <cellStyle name="Note 3 8 3 2" xfId="14128"/>
    <cellStyle name="Note 3 8 3 2 2" xfId="36068"/>
    <cellStyle name="Note 3 8 3 3" xfId="19911"/>
    <cellStyle name="Note 3 8 3 3 2" xfId="41850"/>
    <cellStyle name="Note 3 8 3 4" xfId="27395"/>
    <cellStyle name="Note 3 8 4" xfId="8346"/>
    <cellStyle name="Note 3 8 4 2" xfId="30286"/>
    <cellStyle name="Note 3 8 5" xfId="4265"/>
    <cellStyle name="Note 3 8 5 2" xfId="26206"/>
    <cellStyle name="Note 3 8 6" xfId="11237"/>
    <cellStyle name="Note 3 8 6 2" xfId="33177"/>
    <cellStyle name="Note 3 8 7" xfId="17020"/>
    <cellStyle name="Note 3 8 7 2" xfId="38959"/>
    <cellStyle name="Note 3 8 8" xfId="22802"/>
    <cellStyle name="Note 3 9" xfId="2446"/>
    <cellStyle name="Note 3 9 2" xfId="7041"/>
    <cellStyle name="Note 3 9 2 2" xfId="15714"/>
    <cellStyle name="Note 3 9 2 2 2" xfId="37654"/>
    <cellStyle name="Note 3 9 2 3" xfId="21497"/>
    <cellStyle name="Note 3 9 2 3 2" xfId="43436"/>
    <cellStyle name="Note 3 9 2 4" xfId="28981"/>
    <cellStyle name="Note 3 9 3" xfId="9932"/>
    <cellStyle name="Note 3 9 3 2" xfId="31872"/>
    <cellStyle name="Note 3 9 4" xfId="4149"/>
    <cellStyle name="Note 3 9 4 2" xfId="26090"/>
    <cellStyle name="Note 3 9 5" xfId="12823"/>
    <cellStyle name="Note 3 9 5 2" xfId="34763"/>
    <cellStyle name="Note 3 9 6" xfId="18606"/>
    <cellStyle name="Note 3 9 6 2" xfId="40545"/>
    <cellStyle name="Note 3 9 7" xfId="24388"/>
    <cellStyle name="Note 4" xfId="836"/>
    <cellStyle name="Note 4 2" xfId="2543"/>
    <cellStyle name="Note 4 2 2" xfId="10029"/>
    <cellStyle name="Note 4 2 2 2" xfId="15811"/>
    <cellStyle name="Note 4 2 2 2 2" xfId="37751"/>
    <cellStyle name="Note 4 2 2 3" xfId="21594"/>
    <cellStyle name="Note 4 2 2 3 2" xfId="43533"/>
    <cellStyle name="Note 4 2 2 4" xfId="31969"/>
    <cellStyle name="Note 4 2 3" xfId="7138"/>
    <cellStyle name="Note 4 2 3 2" xfId="29078"/>
    <cellStyle name="Note 4 2 4" xfId="12920"/>
    <cellStyle name="Note 4 2 4 2" xfId="34860"/>
    <cellStyle name="Note 4 2 5" xfId="18703"/>
    <cellStyle name="Note 4 2 5 2" xfId="40642"/>
    <cellStyle name="Note 4 2 6" xfId="24485"/>
    <cellStyle name="Note 4 3" xfId="5435"/>
    <cellStyle name="Note 4 3 2" xfId="14109"/>
    <cellStyle name="Note 4 3 2 2" xfId="36049"/>
    <cellStyle name="Note 4 3 3" xfId="19892"/>
    <cellStyle name="Note 4 3 3 2" xfId="41831"/>
    <cellStyle name="Note 4 3 4" xfId="27376"/>
    <cellStyle name="Note 4 4" xfId="8327"/>
    <cellStyle name="Note 4 4 2" xfId="30267"/>
    <cellStyle name="Note 4 5" xfId="4246"/>
    <cellStyle name="Note 4 5 2" xfId="26187"/>
    <cellStyle name="Note 4 6" xfId="11218"/>
    <cellStyle name="Note 4 6 2" xfId="33158"/>
    <cellStyle name="Note 4 7" xfId="17001"/>
    <cellStyle name="Note 4 7 2" xfId="38940"/>
    <cellStyle name="Note 4 8" xfId="22783"/>
    <cellStyle name="Output" xfId="803" builtinId="21" customBuiltin="1"/>
    <cellStyle name="Percent 2" xfId="4"/>
    <cellStyle name="Percent 3" xfId="11"/>
    <cellStyle name="Percent 3 10" xfId="1748"/>
    <cellStyle name="Percent 3 10 2" xfId="6343"/>
    <cellStyle name="Percent 3 10 2 2" xfId="15016"/>
    <cellStyle name="Percent 3 10 2 2 2" xfId="36956"/>
    <cellStyle name="Percent 3 10 2 3" xfId="20799"/>
    <cellStyle name="Percent 3 10 2 3 2" xfId="42738"/>
    <cellStyle name="Percent 3 10 2 4" xfId="28283"/>
    <cellStyle name="Percent 3 10 3" xfId="9234"/>
    <cellStyle name="Percent 3 10 3 2" xfId="31174"/>
    <cellStyle name="Percent 3 10 4" xfId="3451"/>
    <cellStyle name="Percent 3 10 4 2" xfId="25392"/>
    <cellStyle name="Percent 3 10 5" xfId="12125"/>
    <cellStyle name="Percent 3 10 5 2" xfId="34065"/>
    <cellStyle name="Percent 3 10 6" xfId="17908"/>
    <cellStyle name="Percent 3 10 6 2" xfId="39847"/>
    <cellStyle name="Percent 3 10 7" xfId="23690"/>
    <cellStyle name="Percent 3 11" xfId="1280"/>
    <cellStyle name="Percent 3 11 2" xfId="8766"/>
    <cellStyle name="Percent 3 11 2 2" xfId="14548"/>
    <cellStyle name="Percent 3 11 2 2 2" xfId="36488"/>
    <cellStyle name="Percent 3 11 2 3" xfId="20331"/>
    <cellStyle name="Percent 3 11 2 3 2" xfId="42270"/>
    <cellStyle name="Percent 3 11 2 4" xfId="30706"/>
    <cellStyle name="Percent 3 11 3" xfId="5875"/>
    <cellStyle name="Percent 3 11 3 2" xfId="27815"/>
    <cellStyle name="Percent 3 11 4" xfId="11657"/>
    <cellStyle name="Percent 3 11 4 2" xfId="33597"/>
    <cellStyle name="Percent 3 11 5" xfId="17440"/>
    <cellStyle name="Percent 3 11 5 2" xfId="39379"/>
    <cellStyle name="Percent 3 11 6" xfId="23222"/>
    <cellStyle name="Percent 3 12" xfId="4640"/>
    <cellStyle name="Percent 3 12 2" xfId="13314"/>
    <cellStyle name="Percent 3 12 2 2" xfId="35254"/>
    <cellStyle name="Percent 3 12 3" xfId="19097"/>
    <cellStyle name="Percent 3 12 3 2" xfId="41036"/>
    <cellStyle name="Percent 3 12 4" xfId="26581"/>
    <cellStyle name="Percent 3 13" xfId="7532"/>
    <cellStyle name="Percent 3 13 2" xfId="29472"/>
    <cellStyle name="Percent 3 14" xfId="2983"/>
    <cellStyle name="Percent 3 14 2" xfId="24924"/>
    <cellStyle name="Percent 3 15" xfId="10423"/>
    <cellStyle name="Percent 3 15 2" xfId="32363"/>
    <cellStyle name="Percent 3 16" xfId="16206"/>
    <cellStyle name="Percent 3 16 2" xfId="38145"/>
    <cellStyle name="Percent 3 17" xfId="21988"/>
    <cellStyle name="Percent 3 2" xfId="750"/>
    <cellStyle name="Percent 3 2 10" xfId="5378"/>
    <cellStyle name="Percent 3 2 10 2" xfId="14052"/>
    <cellStyle name="Percent 3 2 10 2 2" xfId="35992"/>
    <cellStyle name="Percent 3 2 10 3" xfId="19835"/>
    <cellStyle name="Percent 3 2 10 3 2" xfId="41774"/>
    <cellStyle name="Percent 3 2 10 4" xfId="27319"/>
    <cellStyle name="Percent 3 2 11" xfId="8270"/>
    <cellStyle name="Percent 3 2 11 2" xfId="30210"/>
    <cellStyle name="Percent 3 2 12" xfId="3053"/>
    <cellStyle name="Percent 3 2 12 2" xfId="24994"/>
    <cellStyle name="Percent 3 2 13" xfId="11161"/>
    <cellStyle name="Percent 3 2 13 2" xfId="33101"/>
    <cellStyle name="Percent 3 2 14" xfId="16944"/>
    <cellStyle name="Percent 3 2 14 2" xfId="38883"/>
    <cellStyle name="Percent 3 2 15" xfId="22726"/>
    <cellStyle name="Percent 3 2 2" xfId="751"/>
    <cellStyle name="Percent 3 2 2 10" xfId="8271"/>
    <cellStyle name="Percent 3 2 2 10 2" xfId="30211"/>
    <cellStyle name="Percent 3 2 2 11" xfId="3054"/>
    <cellStyle name="Percent 3 2 2 11 2" xfId="24995"/>
    <cellStyle name="Percent 3 2 2 12" xfId="11162"/>
    <cellStyle name="Percent 3 2 2 12 2" xfId="33102"/>
    <cellStyle name="Percent 3 2 2 13" xfId="16945"/>
    <cellStyle name="Percent 3 2 2 13 2" xfId="38884"/>
    <cellStyle name="Percent 3 2 2 14" xfId="22727"/>
    <cellStyle name="Percent 3 2 2 2" xfId="752"/>
    <cellStyle name="Percent 3 2 2 2 10" xfId="11163"/>
    <cellStyle name="Percent 3 2 2 2 10 2" xfId="33103"/>
    <cellStyle name="Percent 3 2 2 2 11" xfId="16946"/>
    <cellStyle name="Percent 3 2 2 2 11 2" xfId="38885"/>
    <cellStyle name="Percent 3 2 2 2 12" xfId="22728"/>
    <cellStyle name="Percent 3 2 2 2 2" xfId="753"/>
    <cellStyle name="Percent 3 2 2 2 2 10" xfId="16947"/>
    <cellStyle name="Percent 3 2 2 2 2 10 2" xfId="38886"/>
    <cellStyle name="Percent 3 2 2 2 2 11" xfId="22729"/>
    <cellStyle name="Percent 3 2 2 2 2 2" xfId="754"/>
    <cellStyle name="Percent 3 2 2 2 2 2 2" xfId="2490"/>
    <cellStyle name="Percent 3 2 2 2 2 2 2 2" xfId="9976"/>
    <cellStyle name="Percent 3 2 2 2 2 2 2 2 2" xfId="15758"/>
    <cellStyle name="Percent 3 2 2 2 2 2 2 2 2 2" xfId="37698"/>
    <cellStyle name="Percent 3 2 2 2 2 2 2 2 3" xfId="21541"/>
    <cellStyle name="Percent 3 2 2 2 2 2 2 2 3 2" xfId="43480"/>
    <cellStyle name="Percent 3 2 2 2 2 2 2 2 4" xfId="31916"/>
    <cellStyle name="Percent 3 2 2 2 2 2 2 3" xfId="7085"/>
    <cellStyle name="Percent 3 2 2 2 2 2 2 3 2" xfId="29025"/>
    <cellStyle name="Percent 3 2 2 2 2 2 2 4" xfId="12867"/>
    <cellStyle name="Percent 3 2 2 2 2 2 2 4 2" xfId="34807"/>
    <cellStyle name="Percent 3 2 2 2 2 2 2 5" xfId="18650"/>
    <cellStyle name="Percent 3 2 2 2 2 2 2 5 2" xfId="40589"/>
    <cellStyle name="Percent 3 2 2 2 2 2 2 6" xfId="24432"/>
    <cellStyle name="Percent 3 2 2 2 2 2 3" xfId="5382"/>
    <cellStyle name="Percent 3 2 2 2 2 2 3 2" xfId="14056"/>
    <cellStyle name="Percent 3 2 2 2 2 2 3 2 2" xfId="35996"/>
    <cellStyle name="Percent 3 2 2 2 2 2 3 3" xfId="19839"/>
    <cellStyle name="Percent 3 2 2 2 2 2 3 3 2" xfId="41778"/>
    <cellStyle name="Percent 3 2 2 2 2 2 3 4" xfId="27323"/>
    <cellStyle name="Percent 3 2 2 2 2 2 4" xfId="8274"/>
    <cellStyle name="Percent 3 2 2 2 2 2 4 2" xfId="30214"/>
    <cellStyle name="Percent 3 2 2 2 2 2 5" xfId="4193"/>
    <cellStyle name="Percent 3 2 2 2 2 2 5 2" xfId="26134"/>
    <cellStyle name="Percent 3 2 2 2 2 2 6" xfId="11165"/>
    <cellStyle name="Percent 3 2 2 2 2 2 6 2" xfId="33105"/>
    <cellStyle name="Percent 3 2 2 2 2 2 7" xfId="16948"/>
    <cellStyle name="Percent 3 2 2 2 2 2 7 2" xfId="38887"/>
    <cellStyle name="Percent 3 2 2 2 2 2 8" xfId="22730"/>
    <cellStyle name="Percent 3 2 2 2 2 3" xfId="1215"/>
    <cellStyle name="Percent 3 2 2 2 2 3 2" xfId="2919"/>
    <cellStyle name="Percent 3 2 2 2 2 3 2 2" xfId="10405"/>
    <cellStyle name="Percent 3 2 2 2 2 3 2 2 2" xfId="16187"/>
    <cellStyle name="Percent 3 2 2 2 2 3 2 2 2 2" xfId="38127"/>
    <cellStyle name="Percent 3 2 2 2 2 3 2 2 3" xfId="21970"/>
    <cellStyle name="Percent 3 2 2 2 2 3 2 2 3 2" xfId="43909"/>
    <cellStyle name="Percent 3 2 2 2 2 3 2 2 4" xfId="32345"/>
    <cellStyle name="Percent 3 2 2 2 2 3 2 3" xfId="7514"/>
    <cellStyle name="Percent 3 2 2 2 2 3 2 3 2" xfId="29454"/>
    <cellStyle name="Percent 3 2 2 2 2 3 2 4" xfId="13296"/>
    <cellStyle name="Percent 3 2 2 2 2 3 2 4 2" xfId="35236"/>
    <cellStyle name="Percent 3 2 2 2 2 3 2 5" xfId="19079"/>
    <cellStyle name="Percent 3 2 2 2 2 3 2 5 2" xfId="41018"/>
    <cellStyle name="Percent 3 2 2 2 2 3 2 6" xfId="24861"/>
    <cellStyle name="Percent 3 2 2 2 2 3 3" xfId="5811"/>
    <cellStyle name="Percent 3 2 2 2 2 3 3 2" xfId="14485"/>
    <cellStyle name="Percent 3 2 2 2 2 3 3 2 2" xfId="36425"/>
    <cellStyle name="Percent 3 2 2 2 2 3 3 3" xfId="20268"/>
    <cellStyle name="Percent 3 2 2 2 2 3 3 3 2" xfId="42207"/>
    <cellStyle name="Percent 3 2 2 2 2 3 3 4" xfId="27752"/>
    <cellStyle name="Percent 3 2 2 2 2 3 4" xfId="8703"/>
    <cellStyle name="Percent 3 2 2 2 2 3 4 2" xfId="30643"/>
    <cellStyle name="Percent 3 2 2 2 2 3 5" xfId="4622"/>
    <cellStyle name="Percent 3 2 2 2 2 3 5 2" xfId="26563"/>
    <cellStyle name="Percent 3 2 2 2 2 3 6" xfId="11594"/>
    <cellStyle name="Percent 3 2 2 2 2 3 6 2" xfId="33534"/>
    <cellStyle name="Percent 3 2 2 2 2 3 7" xfId="17377"/>
    <cellStyle name="Percent 3 2 2 2 2 3 7 2" xfId="39316"/>
    <cellStyle name="Percent 3 2 2 2 2 3 8" xfId="23159"/>
    <cellStyle name="Percent 3 2 2 2 2 4" xfId="2489"/>
    <cellStyle name="Percent 3 2 2 2 2 4 2" xfId="7084"/>
    <cellStyle name="Percent 3 2 2 2 2 4 2 2" xfId="15757"/>
    <cellStyle name="Percent 3 2 2 2 2 4 2 2 2" xfId="37697"/>
    <cellStyle name="Percent 3 2 2 2 2 4 2 3" xfId="21540"/>
    <cellStyle name="Percent 3 2 2 2 2 4 2 3 2" xfId="43479"/>
    <cellStyle name="Percent 3 2 2 2 2 4 2 4" xfId="29024"/>
    <cellStyle name="Percent 3 2 2 2 2 4 3" xfId="9975"/>
    <cellStyle name="Percent 3 2 2 2 2 4 3 2" xfId="31915"/>
    <cellStyle name="Percent 3 2 2 2 2 4 4" xfId="4192"/>
    <cellStyle name="Percent 3 2 2 2 2 4 4 2" xfId="26133"/>
    <cellStyle name="Percent 3 2 2 2 2 4 5" xfId="12866"/>
    <cellStyle name="Percent 3 2 2 2 2 4 5 2" xfId="34806"/>
    <cellStyle name="Percent 3 2 2 2 2 4 6" xfId="18649"/>
    <cellStyle name="Percent 3 2 2 2 2 4 6 2" xfId="40588"/>
    <cellStyle name="Percent 3 2 2 2 2 4 7" xfId="24431"/>
    <cellStyle name="Percent 3 2 2 2 2 5" xfId="1729"/>
    <cellStyle name="Percent 3 2 2 2 2 5 2" xfId="9215"/>
    <cellStyle name="Percent 3 2 2 2 2 5 2 2" xfId="14997"/>
    <cellStyle name="Percent 3 2 2 2 2 5 2 2 2" xfId="36937"/>
    <cellStyle name="Percent 3 2 2 2 2 5 2 3" xfId="20780"/>
    <cellStyle name="Percent 3 2 2 2 2 5 2 3 2" xfId="42719"/>
    <cellStyle name="Percent 3 2 2 2 2 5 2 4" xfId="31155"/>
    <cellStyle name="Percent 3 2 2 2 2 5 3" xfId="6324"/>
    <cellStyle name="Percent 3 2 2 2 2 5 3 2" xfId="28264"/>
    <cellStyle name="Percent 3 2 2 2 2 5 4" xfId="12106"/>
    <cellStyle name="Percent 3 2 2 2 2 5 4 2" xfId="34046"/>
    <cellStyle name="Percent 3 2 2 2 2 5 5" xfId="17889"/>
    <cellStyle name="Percent 3 2 2 2 2 5 5 2" xfId="39828"/>
    <cellStyle name="Percent 3 2 2 2 2 5 6" xfId="23671"/>
    <cellStyle name="Percent 3 2 2 2 2 6" xfId="5381"/>
    <cellStyle name="Percent 3 2 2 2 2 6 2" xfId="14055"/>
    <cellStyle name="Percent 3 2 2 2 2 6 2 2" xfId="35995"/>
    <cellStyle name="Percent 3 2 2 2 2 6 3" xfId="19838"/>
    <cellStyle name="Percent 3 2 2 2 2 6 3 2" xfId="41777"/>
    <cellStyle name="Percent 3 2 2 2 2 6 4" xfId="27322"/>
    <cellStyle name="Percent 3 2 2 2 2 7" xfId="8273"/>
    <cellStyle name="Percent 3 2 2 2 2 7 2" xfId="30213"/>
    <cellStyle name="Percent 3 2 2 2 2 8" xfId="3432"/>
    <cellStyle name="Percent 3 2 2 2 2 8 2" xfId="25373"/>
    <cellStyle name="Percent 3 2 2 2 2 9" xfId="11164"/>
    <cellStyle name="Percent 3 2 2 2 2 9 2" xfId="33104"/>
    <cellStyle name="Percent 3 2 2 2 3" xfId="755"/>
    <cellStyle name="Percent 3 2 2 2 3 2" xfId="2491"/>
    <cellStyle name="Percent 3 2 2 2 3 2 2" xfId="9977"/>
    <cellStyle name="Percent 3 2 2 2 3 2 2 2" xfId="15759"/>
    <cellStyle name="Percent 3 2 2 2 3 2 2 2 2" xfId="37699"/>
    <cellStyle name="Percent 3 2 2 2 3 2 2 3" xfId="21542"/>
    <cellStyle name="Percent 3 2 2 2 3 2 2 3 2" xfId="43481"/>
    <cellStyle name="Percent 3 2 2 2 3 2 2 4" xfId="31917"/>
    <cellStyle name="Percent 3 2 2 2 3 2 3" xfId="7086"/>
    <cellStyle name="Percent 3 2 2 2 3 2 3 2" xfId="29026"/>
    <cellStyle name="Percent 3 2 2 2 3 2 4" xfId="12868"/>
    <cellStyle name="Percent 3 2 2 2 3 2 4 2" xfId="34808"/>
    <cellStyle name="Percent 3 2 2 2 3 2 5" xfId="18651"/>
    <cellStyle name="Percent 3 2 2 2 3 2 5 2" xfId="40590"/>
    <cellStyle name="Percent 3 2 2 2 3 2 6" xfId="24433"/>
    <cellStyle name="Percent 3 2 2 2 3 3" xfId="5383"/>
    <cellStyle name="Percent 3 2 2 2 3 3 2" xfId="14057"/>
    <cellStyle name="Percent 3 2 2 2 3 3 2 2" xfId="35997"/>
    <cellStyle name="Percent 3 2 2 2 3 3 3" xfId="19840"/>
    <cellStyle name="Percent 3 2 2 2 3 3 3 2" xfId="41779"/>
    <cellStyle name="Percent 3 2 2 2 3 3 4" xfId="27324"/>
    <cellStyle name="Percent 3 2 2 2 3 4" xfId="8275"/>
    <cellStyle name="Percent 3 2 2 2 3 4 2" xfId="30215"/>
    <cellStyle name="Percent 3 2 2 2 3 5" xfId="4194"/>
    <cellStyle name="Percent 3 2 2 2 3 5 2" xfId="26135"/>
    <cellStyle name="Percent 3 2 2 2 3 6" xfId="11166"/>
    <cellStyle name="Percent 3 2 2 2 3 6 2" xfId="33106"/>
    <cellStyle name="Percent 3 2 2 2 3 7" xfId="16949"/>
    <cellStyle name="Percent 3 2 2 2 3 7 2" xfId="38888"/>
    <cellStyle name="Percent 3 2 2 2 3 8" xfId="22731"/>
    <cellStyle name="Percent 3 2 2 2 4" xfId="1214"/>
    <cellStyle name="Percent 3 2 2 2 4 2" xfId="2918"/>
    <cellStyle name="Percent 3 2 2 2 4 2 2" xfId="10404"/>
    <cellStyle name="Percent 3 2 2 2 4 2 2 2" xfId="16186"/>
    <cellStyle name="Percent 3 2 2 2 4 2 2 2 2" xfId="38126"/>
    <cellStyle name="Percent 3 2 2 2 4 2 2 3" xfId="21969"/>
    <cellStyle name="Percent 3 2 2 2 4 2 2 3 2" xfId="43908"/>
    <cellStyle name="Percent 3 2 2 2 4 2 2 4" xfId="32344"/>
    <cellStyle name="Percent 3 2 2 2 4 2 3" xfId="7513"/>
    <cellStyle name="Percent 3 2 2 2 4 2 3 2" xfId="29453"/>
    <cellStyle name="Percent 3 2 2 2 4 2 4" xfId="13295"/>
    <cellStyle name="Percent 3 2 2 2 4 2 4 2" xfId="35235"/>
    <cellStyle name="Percent 3 2 2 2 4 2 5" xfId="19078"/>
    <cellStyle name="Percent 3 2 2 2 4 2 5 2" xfId="41017"/>
    <cellStyle name="Percent 3 2 2 2 4 2 6" xfId="24860"/>
    <cellStyle name="Percent 3 2 2 2 4 3" xfId="5810"/>
    <cellStyle name="Percent 3 2 2 2 4 3 2" xfId="14484"/>
    <cellStyle name="Percent 3 2 2 2 4 3 2 2" xfId="36424"/>
    <cellStyle name="Percent 3 2 2 2 4 3 3" xfId="20267"/>
    <cellStyle name="Percent 3 2 2 2 4 3 3 2" xfId="42206"/>
    <cellStyle name="Percent 3 2 2 2 4 3 4" xfId="27751"/>
    <cellStyle name="Percent 3 2 2 2 4 4" xfId="8702"/>
    <cellStyle name="Percent 3 2 2 2 4 4 2" xfId="30642"/>
    <cellStyle name="Percent 3 2 2 2 4 5" xfId="4621"/>
    <cellStyle name="Percent 3 2 2 2 4 5 2" xfId="26562"/>
    <cellStyle name="Percent 3 2 2 2 4 6" xfId="11593"/>
    <cellStyle name="Percent 3 2 2 2 4 6 2" xfId="33533"/>
    <cellStyle name="Percent 3 2 2 2 4 7" xfId="17376"/>
    <cellStyle name="Percent 3 2 2 2 4 7 2" xfId="39315"/>
    <cellStyle name="Percent 3 2 2 2 4 8" xfId="23158"/>
    <cellStyle name="Percent 3 2 2 2 5" xfId="2488"/>
    <cellStyle name="Percent 3 2 2 2 5 2" xfId="7083"/>
    <cellStyle name="Percent 3 2 2 2 5 2 2" xfId="15756"/>
    <cellStyle name="Percent 3 2 2 2 5 2 2 2" xfId="37696"/>
    <cellStyle name="Percent 3 2 2 2 5 2 3" xfId="21539"/>
    <cellStyle name="Percent 3 2 2 2 5 2 3 2" xfId="43478"/>
    <cellStyle name="Percent 3 2 2 2 5 2 4" xfId="29023"/>
    <cellStyle name="Percent 3 2 2 2 5 3" xfId="9974"/>
    <cellStyle name="Percent 3 2 2 2 5 3 2" xfId="31914"/>
    <cellStyle name="Percent 3 2 2 2 5 4" xfId="4191"/>
    <cellStyle name="Percent 3 2 2 2 5 4 2" xfId="26132"/>
    <cellStyle name="Percent 3 2 2 2 5 5" xfId="12865"/>
    <cellStyle name="Percent 3 2 2 2 5 5 2" xfId="34805"/>
    <cellStyle name="Percent 3 2 2 2 5 6" xfId="18648"/>
    <cellStyle name="Percent 3 2 2 2 5 6 2" xfId="40587"/>
    <cellStyle name="Percent 3 2 2 2 5 7" xfId="24430"/>
    <cellStyle name="Percent 3 2 2 2 6" xfId="1728"/>
    <cellStyle name="Percent 3 2 2 2 6 2" xfId="9214"/>
    <cellStyle name="Percent 3 2 2 2 6 2 2" xfId="14996"/>
    <cellStyle name="Percent 3 2 2 2 6 2 2 2" xfId="36936"/>
    <cellStyle name="Percent 3 2 2 2 6 2 3" xfId="20779"/>
    <cellStyle name="Percent 3 2 2 2 6 2 3 2" xfId="42718"/>
    <cellStyle name="Percent 3 2 2 2 6 2 4" xfId="31154"/>
    <cellStyle name="Percent 3 2 2 2 6 3" xfId="6323"/>
    <cellStyle name="Percent 3 2 2 2 6 3 2" xfId="28263"/>
    <cellStyle name="Percent 3 2 2 2 6 4" xfId="12105"/>
    <cellStyle name="Percent 3 2 2 2 6 4 2" xfId="34045"/>
    <cellStyle name="Percent 3 2 2 2 6 5" xfId="17888"/>
    <cellStyle name="Percent 3 2 2 2 6 5 2" xfId="39827"/>
    <cellStyle name="Percent 3 2 2 2 6 6" xfId="23670"/>
    <cellStyle name="Percent 3 2 2 2 7" xfId="5380"/>
    <cellStyle name="Percent 3 2 2 2 7 2" xfId="14054"/>
    <cellStyle name="Percent 3 2 2 2 7 2 2" xfId="35994"/>
    <cellStyle name="Percent 3 2 2 2 7 3" xfId="19837"/>
    <cellStyle name="Percent 3 2 2 2 7 3 2" xfId="41776"/>
    <cellStyle name="Percent 3 2 2 2 7 4" xfId="27321"/>
    <cellStyle name="Percent 3 2 2 2 8" xfId="8272"/>
    <cellStyle name="Percent 3 2 2 2 8 2" xfId="30212"/>
    <cellStyle name="Percent 3 2 2 2 9" xfId="3431"/>
    <cellStyle name="Percent 3 2 2 2 9 2" xfId="25372"/>
    <cellStyle name="Percent 3 2 2 3" xfId="756"/>
    <cellStyle name="Percent 3 2 2 3 10" xfId="16950"/>
    <cellStyle name="Percent 3 2 2 3 10 2" xfId="38889"/>
    <cellStyle name="Percent 3 2 2 3 11" xfId="22732"/>
    <cellStyle name="Percent 3 2 2 3 2" xfId="757"/>
    <cellStyle name="Percent 3 2 2 3 2 2" xfId="2493"/>
    <cellStyle name="Percent 3 2 2 3 2 2 2" xfId="9979"/>
    <cellStyle name="Percent 3 2 2 3 2 2 2 2" xfId="15761"/>
    <cellStyle name="Percent 3 2 2 3 2 2 2 2 2" xfId="37701"/>
    <cellStyle name="Percent 3 2 2 3 2 2 2 3" xfId="21544"/>
    <cellStyle name="Percent 3 2 2 3 2 2 2 3 2" xfId="43483"/>
    <cellStyle name="Percent 3 2 2 3 2 2 2 4" xfId="31919"/>
    <cellStyle name="Percent 3 2 2 3 2 2 3" xfId="7088"/>
    <cellStyle name="Percent 3 2 2 3 2 2 3 2" xfId="29028"/>
    <cellStyle name="Percent 3 2 2 3 2 2 4" xfId="12870"/>
    <cellStyle name="Percent 3 2 2 3 2 2 4 2" xfId="34810"/>
    <cellStyle name="Percent 3 2 2 3 2 2 5" xfId="18653"/>
    <cellStyle name="Percent 3 2 2 3 2 2 5 2" xfId="40592"/>
    <cellStyle name="Percent 3 2 2 3 2 2 6" xfId="24435"/>
    <cellStyle name="Percent 3 2 2 3 2 3" xfId="5385"/>
    <cellStyle name="Percent 3 2 2 3 2 3 2" xfId="14059"/>
    <cellStyle name="Percent 3 2 2 3 2 3 2 2" xfId="35999"/>
    <cellStyle name="Percent 3 2 2 3 2 3 3" xfId="19842"/>
    <cellStyle name="Percent 3 2 2 3 2 3 3 2" xfId="41781"/>
    <cellStyle name="Percent 3 2 2 3 2 3 4" xfId="27326"/>
    <cellStyle name="Percent 3 2 2 3 2 4" xfId="8277"/>
    <cellStyle name="Percent 3 2 2 3 2 4 2" xfId="30217"/>
    <cellStyle name="Percent 3 2 2 3 2 5" xfId="4196"/>
    <cellStyle name="Percent 3 2 2 3 2 5 2" xfId="26137"/>
    <cellStyle name="Percent 3 2 2 3 2 6" xfId="11168"/>
    <cellStyle name="Percent 3 2 2 3 2 6 2" xfId="33108"/>
    <cellStyle name="Percent 3 2 2 3 2 7" xfId="16951"/>
    <cellStyle name="Percent 3 2 2 3 2 7 2" xfId="38890"/>
    <cellStyle name="Percent 3 2 2 3 2 8" xfId="22733"/>
    <cellStyle name="Percent 3 2 2 3 3" xfId="1216"/>
    <cellStyle name="Percent 3 2 2 3 3 2" xfId="2920"/>
    <cellStyle name="Percent 3 2 2 3 3 2 2" xfId="10406"/>
    <cellStyle name="Percent 3 2 2 3 3 2 2 2" xfId="16188"/>
    <cellStyle name="Percent 3 2 2 3 3 2 2 2 2" xfId="38128"/>
    <cellStyle name="Percent 3 2 2 3 3 2 2 3" xfId="21971"/>
    <cellStyle name="Percent 3 2 2 3 3 2 2 3 2" xfId="43910"/>
    <cellStyle name="Percent 3 2 2 3 3 2 2 4" xfId="32346"/>
    <cellStyle name="Percent 3 2 2 3 3 2 3" xfId="7515"/>
    <cellStyle name="Percent 3 2 2 3 3 2 3 2" xfId="29455"/>
    <cellStyle name="Percent 3 2 2 3 3 2 4" xfId="13297"/>
    <cellStyle name="Percent 3 2 2 3 3 2 4 2" xfId="35237"/>
    <cellStyle name="Percent 3 2 2 3 3 2 5" xfId="19080"/>
    <cellStyle name="Percent 3 2 2 3 3 2 5 2" xfId="41019"/>
    <cellStyle name="Percent 3 2 2 3 3 2 6" xfId="24862"/>
    <cellStyle name="Percent 3 2 2 3 3 3" xfId="5812"/>
    <cellStyle name="Percent 3 2 2 3 3 3 2" xfId="14486"/>
    <cellStyle name="Percent 3 2 2 3 3 3 2 2" xfId="36426"/>
    <cellStyle name="Percent 3 2 2 3 3 3 3" xfId="20269"/>
    <cellStyle name="Percent 3 2 2 3 3 3 3 2" xfId="42208"/>
    <cellStyle name="Percent 3 2 2 3 3 3 4" xfId="27753"/>
    <cellStyle name="Percent 3 2 2 3 3 4" xfId="8704"/>
    <cellStyle name="Percent 3 2 2 3 3 4 2" xfId="30644"/>
    <cellStyle name="Percent 3 2 2 3 3 5" xfId="4623"/>
    <cellStyle name="Percent 3 2 2 3 3 5 2" xfId="26564"/>
    <cellStyle name="Percent 3 2 2 3 3 6" xfId="11595"/>
    <cellStyle name="Percent 3 2 2 3 3 6 2" xfId="33535"/>
    <cellStyle name="Percent 3 2 2 3 3 7" xfId="17378"/>
    <cellStyle name="Percent 3 2 2 3 3 7 2" xfId="39317"/>
    <cellStyle name="Percent 3 2 2 3 3 8" xfId="23160"/>
    <cellStyle name="Percent 3 2 2 3 4" xfId="2492"/>
    <cellStyle name="Percent 3 2 2 3 4 2" xfId="7087"/>
    <cellStyle name="Percent 3 2 2 3 4 2 2" xfId="15760"/>
    <cellStyle name="Percent 3 2 2 3 4 2 2 2" xfId="37700"/>
    <cellStyle name="Percent 3 2 2 3 4 2 3" xfId="21543"/>
    <cellStyle name="Percent 3 2 2 3 4 2 3 2" xfId="43482"/>
    <cellStyle name="Percent 3 2 2 3 4 2 4" xfId="29027"/>
    <cellStyle name="Percent 3 2 2 3 4 3" xfId="9978"/>
    <cellStyle name="Percent 3 2 2 3 4 3 2" xfId="31918"/>
    <cellStyle name="Percent 3 2 2 3 4 4" xfId="4195"/>
    <cellStyle name="Percent 3 2 2 3 4 4 2" xfId="26136"/>
    <cellStyle name="Percent 3 2 2 3 4 5" xfId="12869"/>
    <cellStyle name="Percent 3 2 2 3 4 5 2" xfId="34809"/>
    <cellStyle name="Percent 3 2 2 3 4 6" xfId="18652"/>
    <cellStyle name="Percent 3 2 2 3 4 6 2" xfId="40591"/>
    <cellStyle name="Percent 3 2 2 3 4 7" xfId="24434"/>
    <cellStyle name="Percent 3 2 2 3 5" xfId="1730"/>
    <cellStyle name="Percent 3 2 2 3 5 2" xfId="9216"/>
    <cellStyle name="Percent 3 2 2 3 5 2 2" xfId="14998"/>
    <cellStyle name="Percent 3 2 2 3 5 2 2 2" xfId="36938"/>
    <cellStyle name="Percent 3 2 2 3 5 2 3" xfId="20781"/>
    <cellStyle name="Percent 3 2 2 3 5 2 3 2" xfId="42720"/>
    <cellStyle name="Percent 3 2 2 3 5 2 4" xfId="31156"/>
    <cellStyle name="Percent 3 2 2 3 5 3" xfId="6325"/>
    <cellStyle name="Percent 3 2 2 3 5 3 2" xfId="28265"/>
    <cellStyle name="Percent 3 2 2 3 5 4" xfId="12107"/>
    <cellStyle name="Percent 3 2 2 3 5 4 2" xfId="34047"/>
    <cellStyle name="Percent 3 2 2 3 5 5" xfId="17890"/>
    <cellStyle name="Percent 3 2 2 3 5 5 2" xfId="39829"/>
    <cellStyle name="Percent 3 2 2 3 5 6" xfId="23672"/>
    <cellStyle name="Percent 3 2 2 3 6" xfId="5384"/>
    <cellStyle name="Percent 3 2 2 3 6 2" xfId="14058"/>
    <cellStyle name="Percent 3 2 2 3 6 2 2" xfId="35998"/>
    <cellStyle name="Percent 3 2 2 3 6 3" xfId="19841"/>
    <cellStyle name="Percent 3 2 2 3 6 3 2" xfId="41780"/>
    <cellStyle name="Percent 3 2 2 3 6 4" xfId="27325"/>
    <cellStyle name="Percent 3 2 2 3 7" xfId="8276"/>
    <cellStyle name="Percent 3 2 2 3 7 2" xfId="30216"/>
    <cellStyle name="Percent 3 2 2 3 8" xfId="3433"/>
    <cellStyle name="Percent 3 2 2 3 8 2" xfId="25374"/>
    <cellStyle name="Percent 3 2 2 3 9" xfId="11167"/>
    <cellStyle name="Percent 3 2 2 3 9 2" xfId="33107"/>
    <cellStyle name="Percent 3 2 2 4" xfId="758"/>
    <cellStyle name="Percent 3 2 2 4 10" xfId="16952"/>
    <cellStyle name="Percent 3 2 2 4 10 2" xfId="38891"/>
    <cellStyle name="Percent 3 2 2 4 11" xfId="22734"/>
    <cellStyle name="Percent 3 2 2 4 2" xfId="759"/>
    <cellStyle name="Percent 3 2 2 4 2 2" xfId="2495"/>
    <cellStyle name="Percent 3 2 2 4 2 2 2" xfId="9981"/>
    <cellStyle name="Percent 3 2 2 4 2 2 2 2" xfId="15763"/>
    <cellStyle name="Percent 3 2 2 4 2 2 2 2 2" xfId="37703"/>
    <cellStyle name="Percent 3 2 2 4 2 2 2 3" xfId="21546"/>
    <cellStyle name="Percent 3 2 2 4 2 2 2 3 2" xfId="43485"/>
    <cellStyle name="Percent 3 2 2 4 2 2 2 4" xfId="31921"/>
    <cellStyle name="Percent 3 2 2 4 2 2 3" xfId="7090"/>
    <cellStyle name="Percent 3 2 2 4 2 2 3 2" xfId="29030"/>
    <cellStyle name="Percent 3 2 2 4 2 2 4" xfId="12872"/>
    <cellStyle name="Percent 3 2 2 4 2 2 4 2" xfId="34812"/>
    <cellStyle name="Percent 3 2 2 4 2 2 5" xfId="18655"/>
    <cellStyle name="Percent 3 2 2 4 2 2 5 2" xfId="40594"/>
    <cellStyle name="Percent 3 2 2 4 2 2 6" xfId="24437"/>
    <cellStyle name="Percent 3 2 2 4 2 3" xfId="5387"/>
    <cellStyle name="Percent 3 2 2 4 2 3 2" xfId="14061"/>
    <cellStyle name="Percent 3 2 2 4 2 3 2 2" xfId="36001"/>
    <cellStyle name="Percent 3 2 2 4 2 3 3" xfId="19844"/>
    <cellStyle name="Percent 3 2 2 4 2 3 3 2" xfId="41783"/>
    <cellStyle name="Percent 3 2 2 4 2 3 4" xfId="27328"/>
    <cellStyle name="Percent 3 2 2 4 2 4" xfId="8279"/>
    <cellStyle name="Percent 3 2 2 4 2 4 2" xfId="30219"/>
    <cellStyle name="Percent 3 2 2 4 2 5" xfId="4198"/>
    <cellStyle name="Percent 3 2 2 4 2 5 2" xfId="26139"/>
    <cellStyle name="Percent 3 2 2 4 2 6" xfId="11170"/>
    <cellStyle name="Percent 3 2 2 4 2 6 2" xfId="33110"/>
    <cellStyle name="Percent 3 2 2 4 2 7" xfId="16953"/>
    <cellStyle name="Percent 3 2 2 4 2 7 2" xfId="38892"/>
    <cellStyle name="Percent 3 2 2 4 2 8" xfId="22735"/>
    <cellStyle name="Percent 3 2 2 4 3" xfId="1217"/>
    <cellStyle name="Percent 3 2 2 4 3 2" xfId="2921"/>
    <cellStyle name="Percent 3 2 2 4 3 2 2" xfId="10407"/>
    <cellStyle name="Percent 3 2 2 4 3 2 2 2" xfId="16189"/>
    <cellStyle name="Percent 3 2 2 4 3 2 2 2 2" xfId="38129"/>
    <cellStyle name="Percent 3 2 2 4 3 2 2 3" xfId="21972"/>
    <cellStyle name="Percent 3 2 2 4 3 2 2 3 2" xfId="43911"/>
    <cellStyle name="Percent 3 2 2 4 3 2 2 4" xfId="32347"/>
    <cellStyle name="Percent 3 2 2 4 3 2 3" xfId="7516"/>
    <cellStyle name="Percent 3 2 2 4 3 2 3 2" xfId="29456"/>
    <cellStyle name="Percent 3 2 2 4 3 2 4" xfId="13298"/>
    <cellStyle name="Percent 3 2 2 4 3 2 4 2" xfId="35238"/>
    <cellStyle name="Percent 3 2 2 4 3 2 5" xfId="19081"/>
    <cellStyle name="Percent 3 2 2 4 3 2 5 2" xfId="41020"/>
    <cellStyle name="Percent 3 2 2 4 3 2 6" xfId="24863"/>
    <cellStyle name="Percent 3 2 2 4 3 3" xfId="5813"/>
    <cellStyle name="Percent 3 2 2 4 3 3 2" xfId="14487"/>
    <cellStyle name="Percent 3 2 2 4 3 3 2 2" xfId="36427"/>
    <cellStyle name="Percent 3 2 2 4 3 3 3" xfId="20270"/>
    <cellStyle name="Percent 3 2 2 4 3 3 3 2" xfId="42209"/>
    <cellStyle name="Percent 3 2 2 4 3 3 4" xfId="27754"/>
    <cellStyle name="Percent 3 2 2 4 3 4" xfId="8705"/>
    <cellStyle name="Percent 3 2 2 4 3 4 2" xfId="30645"/>
    <cellStyle name="Percent 3 2 2 4 3 5" xfId="4624"/>
    <cellStyle name="Percent 3 2 2 4 3 5 2" xfId="26565"/>
    <cellStyle name="Percent 3 2 2 4 3 6" xfId="11596"/>
    <cellStyle name="Percent 3 2 2 4 3 6 2" xfId="33536"/>
    <cellStyle name="Percent 3 2 2 4 3 7" xfId="17379"/>
    <cellStyle name="Percent 3 2 2 4 3 7 2" xfId="39318"/>
    <cellStyle name="Percent 3 2 2 4 3 8" xfId="23161"/>
    <cellStyle name="Percent 3 2 2 4 4" xfId="2494"/>
    <cellStyle name="Percent 3 2 2 4 4 2" xfId="7089"/>
    <cellStyle name="Percent 3 2 2 4 4 2 2" xfId="15762"/>
    <cellStyle name="Percent 3 2 2 4 4 2 2 2" xfId="37702"/>
    <cellStyle name="Percent 3 2 2 4 4 2 3" xfId="21545"/>
    <cellStyle name="Percent 3 2 2 4 4 2 3 2" xfId="43484"/>
    <cellStyle name="Percent 3 2 2 4 4 2 4" xfId="29029"/>
    <cellStyle name="Percent 3 2 2 4 4 3" xfId="9980"/>
    <cellStyle name="Percent 3 2 2 4 4 3 2" xfId="31920"/>
    <cellStyle name="Percent 3 2 2 4 4 4" xfId="4197"/>
    <cellStyle name="Percent 3 2 2 4 4 4 2" xfId="26138"/>
    <cellStyle name="Percent 3 2 2 4 4 5" xfId="12871"/>
    <cellStyle name="Percent 3 2 2 4 4 5 2" xfId="34811"/>
    <cellStyle name="Percent 3 2 2 4 4 6" xfId="18654"/>
    <cellStyle name="Percent 3 2 2 4 4 6 2" xfId="40593"/>
    <cellStyle name="Percent 3 2 2 4 4 7" xfId="24436"/>
    <cellStyle name="Percent 3 2 2 4 5" xfId="1731"/>
    <cellStyle name="Percent 3 2 2 4 5 2" xfId="9217"/>
    <cellStyle name="Percent 3 2 2 4 5 2 2" xfId="14999"/>
    <cellStyle name="Percent 3 2 2 4 5 2 2 2" xfId="36939"/>
    <cellStyle name="Percent 3 2 2 4 5 2 3" xfId="20782"/>
    <cellStyle name="Percent 3 2 2 4 5 2 3 2" xfId="42721"/>
    <cellStyle name="Percent 3 2 2 4 5 2 4" xfId="31157"/>
    <cellStyle name="Percent 3 2 2 4 5 3" xfId="6326"/>
    <cellStyle name="Percent 3 2 2 4 5 3 2" xfId="28266"/>
    <cellStyle name="Percent 3 2 2 4 5 4" xfId="12108"/>
    <cellStyle name="Percent 3 2 2 4 5 4 2" xfId="34048"/>
    <cellStyle name="Percent 3 2 2 4 5 5" xfId="17891"/>
    <cellStyle name="Percent 3 2 2 4 5 5 2" xfId="39830"/>
    <cellStyle name="Percent 3 2 2 4 5 6" xfId="23673"/>
    <cellStyle name="Percent 3 2 2 4 6" xfId="5386"/>
    <cellStyle name="Percent 3 2 2 4 6 2" xfId="14060"/>
    <cellStyle name="Percent 3 2 2 4 6 2 2" xfId="36000"/>
    <cellStyle name="Percent 3 2 2 4 6 3" xfId="19843"/>
    <cellStyle name="Percent 3 2 2 4 6 3 2" xfId="41782"/>
    <cellStyle name="Percent 3 2 2 4 6 4" xfId="27327"/>
    <cellStyle name="Percent 3 2 2 4 7" xfId="8278"/>
    <cellStyle name="Percent 3 2 2 4 7 2" xfId="30218"/>
    <cellStyle name="Percent 3 2 2 4 8" xfId="3434"/>
    <cellStyle name="Percent 3 2 2 4 8 2" xfId="25375"/>
    <cellStyle name="Percent 3 2 2 4 9" xfId="11169"/>
    <cellStyle name="Percent 3 2 2 4 9 2" xfId="33109"/>
    <cellStyle name="Percent 3 2 2 5" xfId="760"/>
    <cellStyle name="Percent 3 2 2 5 2" xfId="2496"/>
    <cellStyle name="Percent 3 2 2 5 2 2" xfId="7091"/>
    <cellStyle name="Percent 3 2 2 5 2 2 2" xfId="15764"/>
    <cellStyle name="Percent 3 2 2 5 2 2 2 2" xfId="37704"/>
    <cellStyle name="Percent 3 2 2 5 2 2 3" xfId="21547"/>
    <cellStyle name="Percent 3 2 2 5 2 2 3 2" xfId="43486"/>
    <cellStyle name="Percent 3 2 2 5 2 2 4" xfId="29031"/>
    <cellStyle name="Percent 3 2 2 5 2 3" xfId="9982"/>
    <cellStyle name="Percent 3 2 2 5 2 3 2" xfId="31922"/>
    <cellStyle name="Percent 3 2 2 5 2 4" xfId="4199"/>
    <cellStyle name="Percent 3 2 2 5 2 4 2" xfId="26140"/>
    <cellStyle name="Percent 3 2 2 5 2 5" xfId="12873"/>
    <cellStyle name="Percent 3 2 2 5 2 5 2" xfId="34813"/>
    <cellStyle name="Percent 3 2 2 5 2 6" xfId="18656"/>
    <cellStyle name="Percent 3 2 2 5 2 6 2" xfId="40595"/>
    <cellStyle name="Percent 3 2 2 5 2 7" xfId="24438"/>
    <cellStyle name="Percent 3 2 2 5 3" xfId="1727"/>
    <cellStyle name="Percent 3 2 2 5 3 2" xfId="9213"/>
    <cellStyle name="Percent 3 2 2 5 3 2 2" xfId="14995"/>
    <cellStyle name="Percent 3 2 2 5 3 2 2 2" xfId="36935"/>
    <cellStyle name="Percent 3 2 2 5 3 2 3" xfId="20778"/>
    <cellStyle name="Percent 3 2 2 5 3 2 3 2" xfId="42717"/>
    <cellStyle name="Percent 3 2 2 5 3 2 4" xfId="31153"/>
    <cellStyle name="Percent 3 2 2 5 3 3" xfId="6322"/>
    <cellStyle name="Percent 3 2 2 5 3 3 2" xfId="28262"/>
    <cellStyle name="Percent 3 2 2 5 3 4" xfId="12104"/>
    <cellStyle name="Percent 3 2 2 5 3 4 2" xfId="34044"/>
    <cellStyle name="Percent 3 2 2 5 3 5" xfId="17887"/>
    <cellStyle name="Percent 3 2 2 5 3 5 2" xfId="39826"/>
    <cellStyle name="Percent 3 2 2 5 3 6" xfId="23669"/>
    <cellStyle name="Percent 3 2 2 5 4" xfId="5388"/>
    <cellStyle name="Percent 3 2 2 5 4 2" xfId="14062"/>
    <cellStyle name="Percent 3 2 2 5 4 2 2" xfId="36002"/>
    <cellStyle name="Percent 3 2 2 5 4 3" xfId="19845"/>
    <cellStyle name="Percent 3 2 2 5 4 3 2" xfId="41784"/>
    <cellStyle name="Percent 3 2 2 5 4 4" xfId="27329"/>
    <cellStyle name="Percent 3 2 2 5 5" xfId="8280"/>
    <cellStyle name="Percent 3 2 2 5 5 2" xfId="30220"/>
    <cellStyle name="Percent 3 2 2 5 6" xfId="3430"/>
    <cellStyle name="Percent 3 2 2 5 6 2" xfId="25371"/>
    <cellStyle name="Percent 3 2 2 5 7" xfId="11171"/>
    <cellStyle name="Percent 3 2 2 5 7 2" xfId="33111"/>
    <cellStyle name="Percent 3 2 2 5 8" xfId="16954"/>
    <cellStyle name="Percent 3 2 2 5 8 2" xfId="38893"/>
    <cellStyle name="Percent 3 2 2 5 9" xfId="22736"/>
    <cellStyle name="Percent 3 2 2 6" xfId="898"/>
    <cellStyle name="Percent 3 2 2 6 2" xfId="2604"/>
    <cellStyle name="Percent 3 2 2 6 2 2" xfId="10090"/>
    <cellStyle name="Percent 3 2 2 6 2 2 2" xfId="15872"/>
    <cellStyle name="Percent 3 2 2 6 2 2 2 2" xfId="37812"/>
    <cellStyle name="Percent 3 2 2 6 2 2 3" xfId="21655"/>
    <cellStyle name="Percent 3 2 2 6 2 2 3 2" xfId="43594"/>
    <cellStyle name="Percent 3 2 2 6 2 2 4" xfId="32030"/>
    <cellStyle name="Percent 3 2 2 6 2 3" xfId="7199"/>
    <cellStyle name="Percent 3 2 2 6 2 3 2" xfId="29139"/>
    <cellStyle name="Percent 3 2 2 6 2 4" xfId="12981"/>
    <cellStyle name="Percent 3 2 2 6 2 4 2" xfId="34921"/>
    <cellStyle name="Percent 3 2 2 6 2 5" xfId="18764"/>
    <cellStyle name="Percent 3 2 2 6 2 5 2" xfId="40703"/>
    <cellStyle name="Percent 3 2 2 6 2 6" xfId="24546"/>
    <cellStyle name="Percent 3 2 2 6 3" xfId="5496"/>
    <cellStyle name="Percent 3 2 2 6 3 2" xfId="14170"/>
    <cellStyle name="Percent 3 2 2 6 3 2 2" xfId="36110"/>
    <cellStyle name="Percent 3 2 2 6 3 3" xfId="19953"/>
    <cellStyle name="Percent 3 2 2 6 3 3 2" xfId="41892"/>
    <cellStyle name="Percent 3 2 2 6 3 4" xfId="27437"/>
    <cellStyle name="Percent 3 2 2 6 4" xfId="8388"/>
    <cellStyle name="Percent 3 2 2 6 4 2" xfId="30328"/>
    <cellStyle name="Percent 3 2 2 6 5" xfId="4307"/>
    <cellStyle name="Percent 3 2 2 6 5 2" xfId="26248"/>
    <cellStyle name="Percent 3 2 2 6 6" xfId="11279"/>
    <cellStyle name="Percent 3 2 2 6 6 2" xfId="33219"/>
    <cellStyle name="Percent 3 2 2 6 7" xfId="17062"/>
    <cellStyle name="Percent 3 2 2 6 7 2" xfId="39001"/>
    <cellStyle name="Percent 3 2 2 6 8" xfId="22844"/>
    <cellStyle name="Percent 3 2 2 7" xfId="2487"/>
    <cellStyle name="Percent 3 2 2 7 2" xfId="7082"/>
    <cellStyle name="Percent 3 2 2 7 2 2" xfId="15755"/>
    <cellStyle name="Percent 3 2 2 7 2 2 2" xfId="37695"/>
    <cellStyle name="Percent 3 2 2 7 2 3" xfId="21538"/>
    <cellStyle name="Percent 3 2 2 7 2 3 2" xfId="43477"/>
    <cellStyle name="Percent 3 2 2 7 2 4" xfId="29022"/>
    <cellStyle name="Percent 3 2 2 7 3" xfId="9973"/>
    <cellStyle name="Percent 3 2 2 7 3 2" xfId="31913"/>
    <cellStyle name="Percent 3 2 2 7 4" xfId="4190"/>
    <cellStyle name="Percent 3 2 2 7 4 2" xfId="26131"/>
    <cellStyle name="Percent 3 2 2 7 5" xfId="12864"/>
    <cellStyle name="Percent 3 2 2 7 5 2" xfId="34804"/>
    <cellStyle name="Percent 3 2 2 7 6" xfId="18647"/>
    <cellStyle name="Percent 3 2 2 7 6 2" xfId="40586"/>
    <cellStyle name="Percent 3 2 2 7 7" xfId="24429"/>
    <cellStyle name="Percent 3 2 2 8" xfId="1351"/>
    <cellStyle name="Percent 3 2 2 8 2" xfId="8837"/>
    <cellStyle name="Percent 3 2 2 8 2 2" xfId="14619"/>
    <cellStyle name="Percent 3 2 2 8 2 2 2" xfId="36559"/>
    <cellStyle name="Percent 3 2 2 8 2 3" xfId="20402"/>
    <cellStyle name="Percent 3 2 2 8 2 3 2" xfId="42341"/>
    <cellStyle name="Percent 3 2 2 8 2 4" xfId="30777"/>
    <cellStyle name="Percent 3 2 2 8 3" xfId="5946"/>
    <cellStyle name="Percent 3 2 2 8 3 2" xfId="27886"/>
    <cellStyle name="Percent 3 2 2 8 4" xfId="11728"/>
    <cellStyle name="Percent 3 2 2 8 4 2" xfId="33668"/>
    <cellStyle name="Percent 3 2 2 8 5" xfId="17511"/>
    <cellStyle name="Percent 3 2 2 8 5 2" xfId="39450"/>
    <cellStyle name="Percent 3 2 2 8 6" xfId="23293"/>
    <cellStyle name="Percent 3 2 2 9" xfId="5379"/>
    <cellStyle name="Percent 3 2 2 9 2" xfId="14053"/>
    <cellStyle name="Percent 3 2 2 9 2 2" xfId="35993"/>
    <cellStyle name="Percent 3 2 2 9 3" xfId="19836"/>
    <cellStyle name="Percent 3 2 2 9 3 2" xfId="41775"/>
    <cellStyle name="Percent 3 2 2 9 4" xfId="27320"/>
    <cellStyle name="Percent 3 2 3" xfId="761"/>
    <cellStyle name="Percent 3 2 3 10" xfId="11172"/>
    <cellStyle name="Percent 3 2 3 10 2" xfId="33112"/>
    <cellStyle name="Percent 3 2 3 11" xfId="16955"/>
    <cellStyle name="Percent 3 2 3 11 2" xfId="38894"/>
    <cellStyle name="Percent 3 2 3 12" xfId="22737"/>
    <cellStyle name="Percent 3 2 3 2" xfId="762"/>
    <cellStyle name="Percent 3 2 3 2 10" xfId="16956"/>
    <cellStyle name="Percent 3 2 3 2 10 2" xfId="38895"/>
    <cellStyle name="Percent 3 2 3 2 11" xfId="22738"/>
    <cellStyle name="Percent 3 2 3 2 2" xfId="763"/>
    <cellStyle name="Percent 3 2 3 2 2 2" xfId="2499"/>
    <cellStyle name="Percent 3 2 3 2 2 2 2" xfId="9985"/>
    <cellStyle name="Percent 3 2 3 2 2 2 2 2" xfId="15767"/>
    <cellStyle name="Percent 3 2 3 2 2 2 2 2 2" xfId="37707"/>
    <cellStyle name="Percent 3 2 3 2 2 2 2 3" xfId="21550"/>
    <cellStyle name="Percent 3 2 3 2 2 2 2 3 2" xfId="43489"/>
    <cellStyle name="Percent 3 2 3 2 2 2 2 4" xfId="31925"/>
    <cellStyle name="Percent 3 2 3 2 2 2 3" xfId="7094"/>
    <cellStyle name="Percent 3 2 3 2 2 2 3 2" xfId="29034"/>
    <cellStyle name="Percent 3 2 3 2 2 2 4" xfId="12876"/>
    <cellStyle name="Percent 3 2 3 2 2 2 4 2" xfId="34816"/>
    <cellStyle name="Percent 3 2 3 2 2 2 5" xfId="18659"/>
    <cellStyle name="Percent 3 2 3 2 2 2 5 2" xfId="40598"/>
    <cellStyle name="Percent 3 2 3 2 2 2 6" xfId="24441"/>
    <cellStyle name="Percent 3 2 3 2 2 3" xfId="5391"/>
    <cellStyle name="Percent 3 2 3 2 2 3 2" xfId="14065"/>
    <cellStyle name="Percent 3 2 3 2 2 3 2 2" xfId="36005"/>
    <cellStyle name="Percent 3 2 3 2 2 3 3" xfId="19848"/>
    <cellStyle name="Percent 3 2 3 2 2 3 3 2" xfId="41787"/>
    <cellStyle name="Percent 3 2 3 2 2 3 4" xfId="27332"/>
    <cellStyle name="Percent 3 2 3 2 2 4" xfId="8283"/>
    <cellStyle name="Percent 3 2 3 2 2 4 2" xfId="30223"/>
    <cellStyle name="Percent 3 2 3 2 2 5" xfId="4202"/>
    <cellStyle name="Percent 3 2 3 2 2 5 2" xfId="26143"/>
    <cellStyle name="Percent 3 2 3 2 2 6" xfId="11174"/>
    <cellStyle name="Percent 3 2 3 2 2 6 2" xfId="33114"/>
    <cellStyle name="Percent 3 2 3 2 2 7" xfId="16957"/>
    <cellStyle name="Percent 3 2 3 2 2 7 2" xfId="38896"/>
    <cellStyle name="Percent 3 2 3 2 2 8" xfId="22739"/>
    <cellStyle name="Percent 3 2 3 2 3" xfId="1219"/>
    <cellStyle name="Percent 3 2 3 2 3 2" xfId="2923"/>
    <cellStyle name="Percent 3 2 3 2 3 2 2" xfId="10409"/>
    <cellStyle name="Percent 3 2 3 2 3 2 2 2" xfId="16191"/>
    <cellStyle name="Percent 3 2 3 2 3 2 2 2 2" xfId="38131"/>
    <cellStyle name="Percent 3 2 3 2 3 2 2 3" xfId="21974"/>
    <cellStyle name="Percent 3 2 3 2 3 2 2 3 2" xfId="43913"/>
    <cellStyle name="Percent 3 2 3 2 3 2 2 4" xfId="32349"/>
    <cellStyle name="Percent 3 2 3 2 3 2 3" xfId="7518"/>
    <cellStyle name="Percent 3 2 3 2 3 2 3 2" xfId="29458"/>
    <cellStyle name="Percent 3 2 3 2 3 2 4" xfId="13300"/>
    <cellStyle name="Percent 3 2 3 2 3 2 4 2" xfId="35240"/>
    <cellStyle name="Percent 3 2 3 2 3 2 5" xfId="19083"/>
    <cellStyle name="Percent 3 2 3 2 3 2 5 2" xfId="41022"/>
    <cellStyle name="Percent 3 2 3 2 3 2 6" xfId="24865"/>
    <cellStyle name="Percent 3 2 3 2 3 3" xfId="5815"/>
    <cellStyle name="Percent 3 2 3 2 3 3 2" xfId="14489"/>
    <cellStyle name="Percent 3 2 3 2 3 3 2 2" xfId="36429"/>
    <cellStyle name="Percent 3 2 3 2 3 3 3" xfId="20272"/>
    <cellStyle name="Percent 3 2 3 2 3 3 3 2" xfId="42211"/>
    <cellStyle name="Percent 3 2 3 2 3 3 4" xfId="27756"/>
    <cellStyle name="Percent 3 2 3 2 3 4" xfId="8707"/>
    <cellStyle name="Percent 3 2 3 2 3 4 2" xfId="30647"/>
    <cellStyle name="Percent 3 2 3 2 3 5" xfId="4626"/>
    <cellStyle name="Percent 3 2 3 2 3 5 2" xfId="26567"/>
    <cellStyle name="Percent 3 2 3 2 3 6" xfId="11598"/>
    <cellStyle name="Percent 3 2 3 2 3 6 2" xfId="33538"/>
    <cellStyle name="Percent 3 2 3 2 3 7" xfId="17381"/>
    <cellStyle name="Percent 3 2 3 2 3 7 2" xfId="39320"/>
    <cellStyle name="Percent 3 2 3 2 3 8" xfId="23163"/>
    <cellStyle name="Percent 3 2 3 2 4" xfId="2498"/>
    <cellStyle name="Percent 3 2 3 2 4 2" xfId="7093"/>
    <cellStyle name="Percent 3 2 3 2 4 2 2" xfId="15766"/>
    <cellStyle name="Percent 3 2 3 2 4 2 2 2" xfId="37706"/>
    <cellStyle name="Percent 3 2 3 2 4 2 3" xfId="21549"/>
    <cellStyle name="Percent 3 2 3 2 4 2 3 2" xfId="43488"/>
    <cellStyle name="Percent 3 2 3 2 4 2 4" xfId="29033"/>
    <cellStyle name="Percent 3 2 3 2 4 3" xfId="9984"/>
    <cellStyle name="Percent 3 2 3 2 4 3 2" xfId="31924"/>
    <cellStyle name="Percent 3 2 3 2 4 4" xfId="4201"/>
    <cellStyle name="Percent 3 2 3 2 4 4 2" xfId="26142"/>
    <cellStyle name="Percent 3 2 3 2 4 5" xfId="12875"/>
    <cellStyle name="Percent 3 2 3 2 4 5 2" xfId="34815"/>
    <cellStyle name="Percent 3 2 3 2 4 6" xfId="18658"/>
    <cellStyle name="Percent 3 2 3 2 4 6 2" xfId="40597"/>
    <cellStyle name="Percent 3 2 3 2 4 7" xfId="24440"/>
    <cellStyle name="Percent 3 2 3 2 5" xfId="1733"/>
    <cellStyle name="Percent 3 2 3 2 5 2" xfId="9219"/>
    <cellStyle name="Percent 3 2 3 2 5 2 2" xfId="15001"/>
    <cellStyle name="Percent 3 2 3 2 5 2 2 2" xfId="36941"/>
    <cellStyle name="Percent 3 2 3 2 5 2 3" xfId="20784"/>
    <cellStyle name="Percent 3 2 3 2 5 2 3 2" xfId="42723"/>
    <cellStyle name="Percent 3 2 3 2 5 2 4" xfId="31159"/>
    <cellStyle name="Percent 3 2 3 2 5 3" xfId="6328"/>
    <cellStyle name="Percent 3 2 3 2 5 3 2" xfId="28268"/>
    <cellStyle name="Percent 3 2 3 2 5 4" xfId="12110"/>
    <cellStyle name="Percent 3 2 3 2 5 4 2" xfId="34050"/>
    <cellStyle name="Percent 3 2 3 2 5 5" xfId="17893"/>
    <cellStyle name="Percent 3 2 3 2 5 5 2" xfId="39832"/>
    <cellStyle name="Percent 3 2 3 2 5 6" xfId="23675"/>
    <cellStyle name="Percent 3 2 3 2 6" xfId="5390"/>
    <cellStyle name="Percent 3 2 3 2 6 2" xfId="14064"/>
    <cellStyle name="Percent 3 2 3 2 6 2 2" xfId="36004"/>
    <cellStyle name="Percent 3 2 3 2 6 3" xfId="19847"/>
    <cellStyle name="Percent 3 2 3 2 6 3 2" xfId="41786"/>
    <cellStyle name="Percent 3 2 3 2 6 4" xfId="27331"/>
    <cellStyle name="Percent 3 2 3 2 7" xfId="8282"/>
    <cellStyle name="Percent 3 2 3 2 7 2" xfId="30222"/>
    <cellStyle name="Percent 3 2 3 2 8" xfId="3436"/>
    <cellStyle name="Percent 3 2 3 2 8 2" xfId="25377"/>
    <cellStyle name="Percent 3 2 3 2 9" xfId="11173"/>
    <cellStyle name="Percent 3 2 3 2 9 2" xfId="33113"/>
    <cellStyle name="Percent 3 2 3 3" xfId="764"/>
    <cellStyle name="Percent 3 2 3 3 2" xfId="2500"/>
    <cellStyle name="Percent 3 2 3 3 2 2" xfId="9986"/>
    <cellStyle name="Percent 3 2 3 3 2 2 2" xfId="15768"/>
    <cellStyle name="Percent 3 2 3 3 2 2 2 2" xfId="37708"/>
    <cellStyle name="Percent 3 2 3 3 2 2 3" xfId="21551"/>
    <cellStyle name="Percent 3 2 3 3 2 2 3 2" xfId="43490"/>
    <cellStyle name="Percent 3 2 3 3 2 2 4" xfId="31926"/>
    <cellStyle name="Percent 3 2 3 3 2 3" xfId="7095"/>
    <cellStyle name="Percent 3 2 3 3 2 3 2" xfId="29035"/>
    <cellStyle name="Percent 3 2 3 3 2 4" xfId="12877"/>
    <cellStyle name="Percent 3 2 3 3 2 4 2" xfId="34817"/>
    <cellStyle name="Percent 3 2 3 3 2 5" xfId="18660"/>
    <cellStyle name="Percent 3 2 3 3 2 5 2" xfId="40599"/>
    <cellStyle name="Percent 3 2 3 3 2 6" xfId="24442"/>
    <cellStyle name="Percent 3 2 3 3 3" xfId="5392"/>
    <cellStyle name="Percent 3 2 3 3 3 2" xfId="14066"/>
    <cellStyle name="Percent 3 2 3 3 3 2 2" xfId="36006"/>
    <cellStyle name="Percent 3 2 3 3 3 3" xfId="19849"/>
    <cellStyle name="Percent 3 2 3 3 3 3 2" xfId="41788"/>
    <cellStyle name="Percent 3 2 3 3 3 4" xfId="27333"/>
    <cellStyle name="Percent 3 2 3 3 4" xfId="8284"/>
    <cellStyle name="Percent 3 2 3 3 4 2" xfId="30224"/>
    <cellStyle name="Percent 3 2 3 3 5" xfId="4203"/>
    <cellStyle name="Percent 3 2 3 3 5 2" xfId="26144"/>
    <cellStyle name="Percent 3 2 3 3 6" xfId="11175"/>
    <cellStyle name="Percent 3 2 3 3 6 2" xfId="33115"/>
    <cellStyle name="Percent 3 2 3 3 7" xfId="16958"/>
    <cellStyle name="Percent 3 2 3 3 7 2" xfId="38897"/>
    <cellStyle name="Percent 3 2 3 3 8" xfId="22740"/>
    <cellStyle name="Percent 3 2 3 4" xfId="1218"/>
    <cellStyle name="Percent 3 2 3 4 2" xfId="2922"/>
    <cellStyle name="Percent 3 2 3 4 2 2" xfId="10408"/>
    <cellStyle name="Percent 3 2 3 4 2 2 2" xfId="16190"/>
    <cellStyle name="Percent 3 2 3 4 2 2 2 2" xfId="38130"/>
    <cellStyle name="Percent 3 2 3 4 2 2 3" xfId="21973"/>
    <cellStyle name="Percent 3 2 3 4 2 2 3 2" xfId="43912"/>
    <cellStyle name="Percent 3 2 3 4 2 2 4" xfId="32348"/>
    <cellStyle name="Percent 3 2 3 4 2 3" xfId="7517"/>
    <cellStyle name="Percent 3 2 3 4 2 3 2" xfId="29457"/>
    <cellStyle name="Percent 3 2 3 4 2 4" xfId="13299"/>
    <cellStyle name="Percent 3 2 3 4 2 4 2" xfId="35239"/>
    <cellStyle name="Percent 3 2 3 4 2 5" xfId="19082"/>
    <cellStyle name="Percent 3 2 3 4 2 5 2" xfId="41021"/>
    <cellStyle name="Percent 3 2 3 4 2 6" xfId="24864"/>
    <cellStyle name="Percent 3 2 3 4 3" xfId="5814"/>
    <cellStyle name="Percent 3 2 3 4 3 2" xfId="14488"/>
    <cellStyle name="Percent 3 2 3 4 3 2 2" xfId="36428"/>
    <cellStyle name="Percent 3 2 3 4 3 3" xfId="20271"/>
    <cellStyle name="Percent 3 2 3 4 3 3 2" xfId="42210"/>
    <cellStyle name="Percent 3 2 3 4 3 4" xfId="27755"/>
    <cellStyle name="Percent 3 2 3 4 4" xfId="8706"/>
    <cellStyle name="Percent 3 2 3 4 4 2" xfId="30646"/>
    <cellStyle name="Percent 3 2 3 4 5" xfId="4625"/>
    <cellStyle name="Percent 3 2 3 4 5 2" xfId="26566"/>
    <cellStyle name="Percent 3 2 3 4 6" xfId="11597"/>
    <cellStyle name="Percent 3 2 3 4 6 2" xfId="33537"/>
    <cellStyle name="Percent 3 2 3 4 7" xfId="17380"/>
    <cellStyle name="Percent 3 2 3 4 7 2" xfId="39319"/>
    <cellStyle name="Percent 3 2 3 4 8" xfId="23162"/>
    <cellStyle name="Percent 3 2 3 5" xfId="2497"/>
    <cellStyle name="Percent 3 2 3 5 2" xfId="7092"/>
    <cellStyle name="Percent 3 2 3 5 2 2" xfId="15765"/>
    <cellStyle name="Percent 3 2 3 5 2 2 2" xfId="37705"/>
    <cellStyle name="Percent 3 2 3 5 2 3" xfId="21548"/>
    <cellStyle name="Percent 3 2 3 5 2 3 2" xfId="43487"/>
    <cellStyle name="Percent 3 2 3 5 2 4" xfId="29032"/>
    <cellStyle name="Percent 3 2 3 5 3" xfId="9983"/>
    <cellStyle name="Percent 3 2 3 5 3 2" xfId="31923"/>
    <cellStyle name="Percent 3 2 3 5 4" xfId="4200"/>
    <cellStyle name="Percent 3 2 3 5 4 2" xfId="26141"/>
    <cellStyle name="Percent 3 2 3 5 5" xfId="12874"/>
    <cellStyle name="Percent 3 2 3 5 5 2" xfId="34814"/>
    <cellStyle name="Percent 3 2 3 5 6" xfId="18657"/>
    <cellStyle name="Percent 3 2 3 5 6 2" xfId="40596"/>
    <cellStyle name="Percent 3 2 3 5 7" xfId="24439"/>
    <cellStyle name="Percent 3 2 3 6" xfId="1732"/>
    <cellStyle name="Percent 3 2 3 6 2" xfId="9218"/>
    <cellStyle name="Percent 3 2 3 6 2 2" xfId="15000"/>
    <cellStyle name="Percent 3 2 3 6 2 2 2" xfId="36940"/>
    <cellStyle name="Percent 3 2 3 6 2 3" xfId="20783"/>
    <cellStyle name="Percent 3 2 3 6 2 3 2" xfId="42722"/>
    <cellStyle name="Percent 3 2 3 6 2 4" xfId="31158"/>
    <cellStyle name="Percent 3 2 3 6 3" xfId="6327"/>
    <cellStyle name="Percent 3 2 3 6 3 2" xfId="28267"/>
    <cellStyle name="Percent 3 2 3 6 4" xfId="12109"/>
    <cellStyle name="Percent 3 2 3 6 4 2" xfId="34049"/>
    <cellStyle name="Percent 3 2 3 6 5" xfId="17892"/>
    <cellStyle name="Percent 3 2 3 6 5 2" xfId="39831"/>
    <cellStyle name="Percent 3 2 3 6 6" xfId="23674"/>
    <cellStyle name="Percent 3 2 3 7" xfId="5389"/>
    <cellStyle name="Percent 3 2 3 7 2" xfId="14063"/>
    <cellStyle name="Percent 3 2 3 7 2 2" xfId="36003"/>
    <cellStyle name="Percent 3 2 3 7 3" xfId="19846"/>
    <cellStyle name="Percent 3 2 3 7 3 2" xfId="41785"/>
    <cellStyle name="Percent 3 2 3 7 4" xfId="27330"/>
    <cellStyle name="Percent 3 2 3 8" xfId="8281"/>
    <cellStyle name="Percent 3 2 3 8 2" xfId="30221"/>
    <cellStyle name="Percent 3 2 3 9" xfId="3435"/>
    <cellStyle name="Percent 3 2 3 9 2" xfId="25376"/>
    <cellStyle name="Percent 3 2 4" xfId="765"/>
    <cellStyle name="Percent 3 2 4 10" xfId="16959"/>
    <cellStyle name="Percent 3 2 4 10 2" xfId="38898"/>
    <cellStyle name="Percent 3 2 4 11" xfId="22741"/>
    <cellStyle name="Percent 3 2 4 2" xfId="766"/>
    <cellStyle name="Percent 3 2 4 2 2" xfId="2502"/>
    <cellStyle name="Percent 3 2 4 2 2 2" xfId="9988"/>
    <cellStyle name="Percent 3 2 4 2 2 2 2" xfId="15770"/>
    <cellStyle name="Percent 3 2 4 2 2 2 2 2" xfId="37710"/>
    <cellStyle name="Percent 3 2 4 2 2 2 3" xfId="21553"/>
    <cellStyle name="Percent 3 2 4 2 2 2 3 2" xfId="43492"/>
    <cellStyle name="Percent 3 2 4 2 2 2 4" xfId="31928"/>
    <cellStyle name="Percent 3 2 4 2 2 3" xfId="7097"/>
    <cellStyle name="Percent 3 2 4 2 2 3 2" xfId="29037"/>
    <cellStyle name="Percent 3 2 4 2 2 4" xfId="12879"/>
    <cellStyle name="Percent 3 2 4 2 2 4 2" xfId="34819"/>
    <cellStyle name="Percent 3 2 4 2 2 5" xfId="18662"/>
    <cellStyle name="Percent 3 2 4 2 2 5 2" xfId="40601"/>
    <cellStyle name="Percent 3 2 4 2 2 6" xfId="24444"/>
    <cellStyle name="Percent 3 2 4 2 3" xfId="5394"/>
    <cellStyle name="Percent 3 2 4 2 3 2" xfId="14068"/>
    <cellStyle name="Percent 3 2 4 2 3 2 2" xfId="36008"/>
    <cellStyle name="Percent 3 2 4 2 3 3" xfId="19851"/>
    <cellStyle name="Percent 3 2 4 2 3 3 2" xfId="41790"/>
    <cellStyle name="Percent 3 2 4 2 3 4" xfId="27335"/>
    <cellStyle name="Percent 3 2 4 2 4" xfId="8286"/>
    <cellStyle name="Percent 3 2 4 2 4 2" xfId="30226"/>
    <cellStyle name="Percent 3 2 4 2 5" xfId="4205"/>
    <cellStyle name="Percent 3 2 4 2 5 2" xfId="26146"/>
    <cellStyle name="Percent 3 2 4 2 6" xfId="11177"/>
    <cellStyle name="Percent 3 2 4 2 6 2" xfId="33117"/>
    <cellStyle name="Percent 3 2 4 2 7" xfId="16960"/>
    <cellStyle name="Percent 3 2 4 2 7 2" xfId="38899"/>
    <cellStyle name="Percent 3 2 4 2 8" xfId="22742"/>
    <cellStyle name="Percent 3 2 4 3" xfId="1220"/>
    <cellStyle name="Percent 3 2 4 3 2" xfId="2924"/>
    <cellStyle name="Percent 3 2 4 3 2 2" xfId="10410"/>
    <cellStyle name="Percent 3 2 4 3 2 2 2" xfId="16192"/>
    <cellStyle name="Percent 3 2 4 3 2 2 2 2" xfId="38132"/>
    <cellStyle name="Percent 3 2 4 3 2 2 3" xfId="21975"/>
    <cellStyle name="Percent 3 2 4 3 2 2 3 2" xfId="43914"/>
    <cellStyle name="Percent 3 2 4 3 2 2 4" xfId="32350"/>
    <cellStyle name="Percent 3 2 4 3 2 3" xfId="7519"/>
    <cellStyle name="Percent 3 2 4 3 2 3 2" xfId="29459"/>
    <cellStyle name="Percent 3 2 4 3 2 4" xfId="13301"/>
    <cellStyle name="Percent 3 2 4 3 2 4 2" xfId="35241"/>
    <cellStyle name="Percent 3 2 4 3 2 5" xfId="19084"/>
    <cellStyle name="Percent 3 2 4 3 2 5 2" xfId="41023"/>
    <cellStyle name="Percent 3 2 4 3 2 6" xfId="24866"/>
    <cellStyle name="Percent 3 2 4 3 3" xfId="5816"/>
    <cellStyle name="Percent 3 2 4 3 3 2" xfId="14490"/>
    <cellStyle name="Percent 3 2 4 3 3 2 2" xfId="36430"/>
    <cellStyle name="Percent 3 2 4 3 3 3" xfId="20273"/>
    <cellStyle name="Percent 3 2 4 3 3 3 2" xfId="42212"/>
    <cellStyle name="Percent 3 2 4 3 3 4" xfId="27757"/>
    <cellStyle name="Percent 3 2 4 3 4" xfId="8708"/>
    <cellStyle name="Percent 3 2 4 3 4 2" xfId="30648"/>
    <cellStyle name="Percent 3 2 4 3 5" xfId="4627"/>
    <cellStyle name="Percent 3 2 4 3 5 2" xfId="26568"/>
    <cellStyle name="Percent 3 2 4 3 6" xfId="11599"/>
    <cellStyle name="Percent 3 2 4 3 6 2" xfId="33539"/>
    <cellStyle name="Percent 3 2 4 3 7" xfId="17382"/>
    <cellStyle name="Percent 3 2 4 3 7 2" xfId="39321"/>
    <cellStyle name="Percent 3 2 4 3 8" xfId="23164"/>
    <cellStyle name="Percent 3 2 4 4" xfId="2501"/>
    <cellStyle name="Percent 3 2 4 4 2" xfId="7096"/>
    <cellStyle name="Percent 3 2 4 4 2 2" xfId="15769"/>
    <cellStyle name="Percent 3 2 4 4 2 2 2" xfId="37709"/>
    <cellStyle name="Percent 3 2 4 4 2 3" xfId="21552"/>
    <cellStyle name="Percent 3 2 4 4 2 3 2" xfId="43491"/>
    <cellStyle name="Percent 3 2 4 4 2 4" xfId="29036"/>
    <cellStyle name="Percent 3 2 4 4 3" xfId="9987"/>
    <cellStyle name="Percent 3 2 4 4 3 2" xfId="31927"/>
    <cellStyle name="Percent 3 2 4 4 4" xfId="4204"/>
    <cellStyle name="Percent 3 2 4 4 4 2" xfId="26145"/>
    <cellStyle name="Percent 3 2 4 4 5" xfId="12878"/>
    <cellStyle name="Percent 3 2 4 4 5 2" xfId="34818"/>
    <cellStyle name="Percent 3 2 4 4 6" xfId="18661"/>
    <cellStyle name="Percent 3 2 4 4 6 2" xfId="40600"/>
    <cellStyle name="Percent 3 2 4 4 7" xfId="24443"/>
    <cellStyle name="Percent 3 2 4 5" xfId="1734"/>
    <cellStyle name="Percent 3 2 4 5 2" xfId="9220"/>
    <cellStyle name="Percent 3 2 4 5 2 2" xfId="15002"/>
    <cellStyle name="Percent 3 2 4 5 2 2 2" xfId="36942"/>
    <cellStyle name="Percent 3 2 4 5 2 3" xfId="20785"/>
    <cellStyle name="Percent 3 2 4 5 2 3 2" xfId="42724"/>
    <cellStyle name="Percent 3 2 4 5 2 4" xfId="31160"/>
    <cellStyle name="Percent 3 2 4 5 3" xfId="6329"/>
    <cellStyle name="Percent 3 2 4 5 3 2" xfId="28269"/>
    <cellStyle name="Percent 3 2 4 5 4" xfId="12111"/>
    <cellStyle name="Percent 3 2 4 5 4 2" xfId="34051"/>
    <cellStyle name="Percent 3 2 4 5 5" xfId="17894"/>
    <cellStyle name="Percent 3 2 4 5 5 2" xfId="39833"/>
    <cellStyle name="Percent 3 2 4 5 6" xfId="23676"/>
    <cellStyle name="Percent 3 2 4 6" xfId="5393"/>
    <cellStyle name="Percent 3 2 4 6 2" xfId="14067"/>
    <cellStyle name="Percent 3 2 4 6 2 2" xfId="36007"/>
    <cellStyle name="Percent 3 2 4 6 3" xfId="19850"/>
    <cellStyle name="Percent 3 2 4 6 3 2" xfId="41789"/>
    <cellStyle name="Percent 3 2 4 6 4" xfId="27334"/>
    <cellStyle name="Percent 3 2 4 7" xfId="8285"/>
    <cellStyle name="Percent 3 2 4 7 2" xfId="30225"/>
    <cellStyle name="Percent 3 2 4 8" xfId="3437"/>
    <cellStyle name="Percent 3 2 4 8 2" xfId="25378"/>
    <cellStyle name="Percent 3 2 4 9" xfId="11176"/>
    <cellStyle name="Percent 3 2 4 9 2" xfId="33116"/>
    <cellStyle name="Percent 3 2 5" xfId="767"/>
    <cellStyle name="Percent 3 2 5 10" xfId="16961"/>
    <cellStyle name="Percent 3 2 5 10 2" xfId="38900"/>
    <cellStyle name="Percent 3 2 5 11" xfId="22743"/>
    <cellStyle name="Percent 3 2 5 2" xfId="768"/>
    <cellStyle name="Percent 3 2 5 2 2" xfId="2504"/>
    <cellStyle name="Percent 3 2 5 2 2 2" xfId="9990"/>
    <cellStyle name="Percent 3 2 5 2 2 2 2" xfId="15772"/>
    <cellStyle name="Percent 3 2 5 2 2 2 2 2" xfId="37712"/>
    <cellStyle name="Percent 3 2 5 2 2 2 3" xfId="21555"/>
    <cellStyle name="Percent 3 2 5 2 2 2 3 2" xfId="43494"/>
    <cellStyle name="Percent 3 2 5 2 2 2 4" xfId="31930"/>
    <cellStyle name="Percent 3 2 5 2 2 3" xfId="7099"/>
    <cellStyle name="Percent 3 2 5 2 2 3 2" xfId="29039"/>
    <cellStyle name="Percent 3 2 5 2 2 4" xfId="12881"/>
    <cellStyle name="Percent 3 2 5 2 2 4 2" xfId="34821"/>
    <cellStyle name="Percent 3 2 5 2 2 5" xfId="18664"/>
    <cellStyle name="Percent 3 2 5 2 2 5 2" xfId="40603"/>
    <cellStyle name="Percent 3 2 5 2 2 6" xfId="24446"/>
    <cellStyle name="Percent 3 2 5 2 3" xfId="5396"/>
    <cellStyle name="Percent 3 2 5 2 3 2" xfId="14070"/>
    <cellStyle name="Percent 3 2 5 2 3 2 2" xfId="36010"/>
    <cellStyle name="Percent 3 2 5 2 3 3" xfId="19853"/>
    <cellStyle name="Percent 3 2 5 2 3 3 2" xfId="41792"/>
    <cellStyle name="Percent 3 2 5 2 3 4" xfId="27337"/>
    <cellStyle name="Percent 3 2 5 2 4" xfId="8288"/>
    <cellStyle name="Percent 3 2 5 2 4 2" xfId="30228"/>
    <cellStyle name="Percent 3 2 5 2 5" xfId="4207"/>
    <cellStyle name="Percent 3 2 5 2 5 2" xfId="26148"/>
    <cellStyle name="Percent 3 2 5 2 6" xfId="11179"/>
    <cellStyle name="Percent 3 2 5 2 6 2" xfId="33119"/>
    <cellStyle name="Percent 3 2 5 2 7" xfId="16962"/>
    <cellStyle name="Percent 3 2 5 2 7 2" xfId="38901"/>
    <cellStyle name="Percent 3 2 5 2 8" xfId="22744"/>
    <cellStyle name="Percent 3 2 5 3" xfId="1221"/>
    <cellStyle name="Percent 3 2 5 3 2" xfId="2925"/>
    <cellStyle name="Percent 3 2 5 3 2 2" xfId="10411"/>
    <cellStyle name="Percent 3 2 5 3 2 2 2" xfId="16193"/>
    <cellStyle name="Percent 3 2 5 3 2 2 2 2" xfId="38133"/>
    <cellStyle name="Percent 3 2 5 3 2 2 3" xfId="21976"/>
    <cellStyle name="Percent 3 2 5 3 2 2 3 2" xfId="43915"/>
    <cellStyle name="Percent 3 2 5 3 2 2 4" xfId="32351"/>
    <cellStyle name="Percent 3 2 5 3 2 3" xfId="7520"/>
    <cellStyle name="Percent 3 2 5 3 2 3 2" xfId="29460"/>
    <cellStyle name="Percent 3 2 5 3 2 4" xfId="13302"/>
    <cellStyle name="Percent 3 2 5 3 2 4 2" xfId="35242"/>
    <cellStyle name="Percent 3 2 5 3 2 5" xfId="19085"/>
    <cellStyle name="Percent 3 2 5 3 2 5 2" xfId="41024"/>
    <cellStyle name="Percent 3 2 5 3 2 6" xfId="24867"/>
    <cellStyle name="Percent 3 2 5 3 3" xfId="5817"/>
    <cellStyle name="Percent 3 2 5 3 3 2" xfId="14491"/>
    <cellStyle name="Percent 3 2 5 3 3 2 2" xfId="36431"/>
    <cellStyle name="Percent 3 2 5 3 3 3" xfId="20274"/>
    <cellStyle name="Percent 3 2 5 3 3 3 2" xfId="42213"/>
    <cellStyle name="Percent 3 2 5 3 3 4" xfId="27758"/>
    <cellStyle name="Percent 3 2 5 3 4" xfId="8709"/>
    <cellStyle name="Percent 3 2 5 3 4 2" xfId="30649"/>
    <cellStyle name="Percent 3 2 5 3 5" xfId="4628"/>
    <cellStyle name="Percent 3 2 5 3 5 2" xfId="26569"/>
    <cellStyle name="Percent 3 2 5 3 6" xfId="11600"/>
    <cellStyle name="Percent 3 2 5 3 6 2" xfId="33540"/>
    <cellStyle name="Percent 3 2 5 3 7" xfId="17383"/>
    <cellStyle name="Percent 3 2 5 3 7 2" xfId="39322"/>
    <cellStyle name="Percent 3 2 5 3 8" xfId="23165"/>
    <cellStyle name="Percent 3 2 5 4" xfId="2503"/>
    <cellStyle name="Percent 3 2 5 4 2" xfId="7098"/>
    <cellStyle name="Percent 3 2 5 4 2 2" xfId="15771"/>
    <cellStyle name="Percent 3 2 5 4 2 2 2" xfId="37711"/>
    <cellStyle name="Percent 3 2 5 4 2 3" xfId="21554"/>
    <cellStyle name="Percent 3 2 5 4 2 3 2" xfId="43493"/>
    <cellStyle name="Percent 3 2 5 4 2 4" xfId="29038"/>
    <cellStyle name="Percent 3 2 5 4 3" xfId="9989"/>
    <cellStyle name="Percent 3 2 5 4 3 2" xfId="31929"/>
    <cellStyle name="Percent 3 2 5 4 4" xfId="4206"/>
    <cellStyle name="Percent 3 2 5 4 4 2" xfId="26147"/>
    <cellStyle name="Percent 3 2 5 4 5" xfId="12880"/>
    <cellStyle name="Percent 3 2 5 4 5 2" xfId="34820"/>
    <cellStyle name="Percent 3 2 5 4 6" xfId="18663"/>
    <cellStyle name="Percent 3 2 5 4 6 2" xfId="40602"/>
    <cellStyle name="Percent 3 2 5 4 7" xfId="24445"/>
    <cellStyle name="Percent 3 2 5 5" xfId="1735"/>
    <cellStyle name="Percent 3 2 5 5 2" xfId="9221"/>
    <cellStyle name="Percent 3 2 5 5 2 2" xfId="15003"/>
    <cellStyle name="Percent 3 2 5 5 2 2 2" xfId="36943"/>
    <cellStyle name="Percent 3 2 5 5 2 3" xfId="20786"/>
    <cellStyle name="Percent 3 2 5 5 2 3 2" xfId="42725"/>
    <cellStyle name="Percent 3 2 5 5 2 4" xfId="31161"/>
    <cellStyle name="Percent 3 2 5 5 3" xfId="6330"/>
    <cellStyle name="Percent 3 2 5 5 3 2" xfId="28270"/>
    <cellStyle name="Percent 3 2 5 5 4" xfId="12112"/>
    <cellStyle name="Percent 3 2 5 5 4 2" xfId="34052"/>
    <cellStyle name="Percent 3 2 5 5 5" xfId="17895"/>
    <cellStyle name="Percent 3 2 5 5 5 2" xfId="39834"/>
    <cellStyle name="Percent 3 2 5 5 6" xfId="23677"/>
    <cellStyle name="Percent 3 2 5 6" xfId="5395"/>
    <cellStyle name="Percent 3 2 5 6 2" xfId="14069"/>
    <cellStyle name="Percent 3 2 5 6 2 2" xfId="36009"/>
    <cellStyle name="Percent 3 2 5 6 3" xfId="19852"/>
    <cellStyle name="Percent 3 2 5 6 3 2" xfId="41791"/>
    <cellStyle name="Percent 3 2 5 6 4" xfId="27336"/>
    <cellStyle name="Percent 3 2 5 7" xfId="8287"/>
    <cellStyle name="Percent 3 2 5 7 2" xfId="30227"/>
    <cellStyle name="Percent 3 2 5 8" xfId="3438"/>
    <cellStyle name="Percent 3 2 5 8 2" xfId="25379"/>
    <cellStyle name="Percent 3 2 5 9" xfId="11178"/>
    <cellStyle name="Percent 3 2 5 9 2" xfId="33118"/>
    <cellStyle name="Percent 3 2 6" xfId="769"/>
    <cellStyle name="Percent 3 2 6 2" xfId="2505"/>
    <cellStyle name="Percent 3 2 6 2 2" xfId="7100"/>
    <cellStyle name="Percent 3 2 6 2 2 2" xfId="15773"/>
    <cellStyle name="Percent 3 2 6 2 2 2 2" xfId="37713"/>
    <cellStyle name="Percent 3 2 6 2 2 3" xfId="21556"/>
    <cellStyle name="Percent 3 2 6 2 2 3 2" xfId="43495"/>
    <cellStyle name="Percent 3 2 6 2 2 4" xfId="29040"/>
    <cellStyle name="Percent 3 2 6 2 3" xfId="9991"/>
    <cellStyle name="Percent 3 2 6 2 3 2" xfId="31931"/>
    <cellStyle name="Percent 3 2 6 2 4" xfId="4208"/>
    <cellStyle name="Percent 3 2 6 2 4 2" xfId="26149"/>
    <cellStyle name="Percent 3 2 6 2 5" xfId="12882"/>
    <cellStyle name="Percent 3 2 6 2 5 2" xfId="34822"/>
    <cellStyle name="Percent 3 2 6 2 6" xfId="18665"/>
    <cellStyle name="Percent 3 2 6 2 6 2" xfId="40604"/>
    <cellStyle name="Percent 3 2 6 2 7" xfId="24447"/>
    <cellStyle name="Percent 3 2 6 3" xfId="1726"/>
    <cellStyle name="Percent 3 2 6 3 2" xfId="9212"/>
    <cellStyle name="Percent 3 2 6 3 2 2" xfId="14994"/>
    <cellStyle name="Percent 3 2 6 3 2 2 2" xfId="36934"/>
    <cellStyle name="Percent 3 2 6 3 2 3" xfId="20777"/>
    <cellStyle name="Percent 3 2 6 3 2 3 2" xfId="42716"/>
    <cellStyle name="Percent 3 2 6 3 2 4" xfId="31152"/>
    <cellStyle name="Percent 3 2 6 3 3" xfId="6321"/>
    <cellStyle name="Percent 3 2 6 3 3 2" xfId="28261"/>
    <cellStyle name="Percent 3 2 6 3 4" xfId="12103"/>
    <cellStyle name="Percent 3 2 6 3 4 2" xfId="34043"/>
    <cellStyle name="Percent 3 2 6 3 5" xfId="17886"/>
    <cellStyle name="Percent 3 2 6 3 5 2" xfId="39825"/>
    <cellStyle name="Percent 3 2 6 3 6" xfId="23668"/>
    <cellStyle name="Percent 3 2 6 4" xfId="5397"/>
    <cellStyle name="Percent 3 2 6 4 2" xfId="14071"/>
    <cellStyle name="Percent 3 2 6 4 2 2" xfId="36011"/>
    <cellStyle name="Percent 3 2 6 4 3" xfId="19854"/>
    <cellStyle name="Percent 3 2 6 4 3 2" xfId="41793"/>
    <cellStyle name="Percent 3 2 6 4 4" xfId="27338"/>
    <cellStyle name="Percent 3 2 6 5" xfId="8289"/>
    <cellStyle name="Percent 3 2 6 5 2" xfId="30229"/>
    <cellStyle name="Percent 3 2 6 6" xfId="3429"/>
    <cellStyle name="Percent 3 2 6 6 2" xfId="25370"/>
    <cellStyle name="Percent 3 2 6 7" xfId="11180"/>
    <cellStyle name="Percent 3 2 6 7 2" xfId="33120"/>
    <cellStyle name="Percent 3 2 6 8" xfId="16963"/>
    <cellStyle name="Percent 3 2 6 8 2" xfId="38902"/>
    <cellStyle name="Percent 3 2 6 9" xfId="22745"/>
    <cellStyle name="Percent 3 2 7" xfId="860"/>
    <cellStyle name="Percent 3 2 7 2" xfId="2566"/>
    <cellStyle name="Percent 3 2 7 2 2" xfId="10052"/>
    <cellStyle name="Percent 3 2 7 2 2 2" xfId="15834"/>
    <cellStyle name="Percent 3 2 7 2 2 2 2" xfId="37774"/>
    <cellStyle name="Percent 3 2 7 2 2 3" xfId="21617"/>
    <cellStyle name="Percent 3 2 7 2 2 3 2" xfId="43556"/>
    <cellStyle name="Percent 3 2 7 2 2 4" xfId="31992"/>
    <cellStyle name="Percent 3 2 7 2 3" xfId="7161"/>
    <cellStyle name="Percent 3 2 7 2 3 2" xfId="29101"/>
    <cellStyle name="Percent 3 2 7 2 4" xfId="12943"/>
    <cellStyle name="Percent 3 2 7 2 4 2" xfId="34883"/>
    <cellStyle name="Percent 3 2 7 2 5" xfId="18726"/>
    <cellStyle name="Percent 3 2 7 2 5 2" xfId="40665"/>
    <cellStyle name="Percent 3 2 7 2 6" xfId="24508"/>
    <cellStyle name="Percent 3 2 7 3" xfId="5458"/>
    <cellStyle name="Percent 3 2 7 3 2" xfId="14132"/>
    <cellStyle name="Percent 3 2 7 3 2 2" xfId="36072"/>
    <cellStyle name="Percent 3 2 7 3 3" xfId="19915"/>
    <cellStyle name="Percent 3 2 7 3 3 2" xfId="41854"/>
    <cellStyle name="Percent 3 2 7 3 4" xfId="27399"/>
    <cellStyle name="Percent 3 2 7 4" xfId="8350"/>
    <cellStyle name="Percent 3 2 7 4 2" xfId="30290"/>
    <cellStyle name="Percent 3 2 7 5" xfId="4269"/>
    <cellStyle name="Percent 3 2 7 5 2" xfId="26210"/>
    <cellStyle name="Percent 3 2 7 6" xfId="11241"/>
    <cellStyle name="Percent 3 2 7 6 2" xfId="33181"/>
    <cellStyle name="Percent 3 2 7 7" xfId="17024"/>
    <cellStyle name="Percent 3 2 7 7 2" xfId="38963"/>
    <cellStyle name="Percent 3 2 7 8" xfId="22806"/>
    <cellStyle name="Percent 3 2 8" xfId="2486"/>
    <cellStyle name="Percent 3 2 8 2" xfId="7081"/>
    <cellStyle name="Percent 3 2 8 2 2" xfId="15754"/>
    <cellStyle name="Percent 3 2 8 2 2 2" xfId="37694"/>
    <cellStyle name="Percent 3 2 8 2 3" xfId="21537"/>
    <cellStyle name="Percent 3 2 8 2 3 2" xfId="43476"/>
    <cellStyle name="Percent 3 2 8 2 4" xfId="29021"/>
    <cellStyle name="Percent 3 2 8 3" xfId="9972"/>
    <cellStyle name="Percent 3 2 8 3 2" xfId="31912"/>
    <cellStyle name="Percent 3 2 8 4" xfId="4189"/>
    <cellStyle name="Percent 3 2 8 4 2" xfId="26130"/>
    <cellStyle name="Percent 3 2 8 5" xfId="12863"/>
    <cellStyle name="Percent 3 2 8 5 2" xfId="34803"/>
    <cellStyle name="Percent 3 2 8 6" xfId="18646"/>
    <cellStyle name="Percent 3 2 8 6 2" xfId="40585"/>
    <cellStyle name="Percent 3 2 8 7" xfId="24428"/>
    <cellStyle name="Percent 3 2 9" xfId="1350"/>
    <cellStyle name="Percent 3 2 9 2" xfId="8836"/>
    <cellStyle name="Percent 3 2 9 2 2" xfId="14618"/>
    <cellStyle name="Percent 3 2 9 2 2 2" xfId="36558"/>
    <cellStyle name="Percent 3 2 9 2 3" xfId="20401"/>
    <cellStyle name="Percent 3 2 9 2 3 2" xfId="42340"/>
    <cellStyle name="Percent 3 2 9 2 4" xfId="30776"/>
    <cellStyle name="Percent 3 2 9 3" xfId="5945"/>
    <cellStyle name="Percent 3 2 9 3 2" xfId="27885"/>
    <cellStyle name="Percent 3 2 9 4" xfId="11727"/>
    <cellStyle name="Percent 3 2 9 4 2" xfId="33667"/>
    <cellStyle name="Percent 3 2 9 5" xfId="17510"/>
    <cellStyle name="Percent 3 2 9 5 2" xfId="39449"/>
    <cellStyle name="Percent 3 2 9 6" xfId="23292"/>
    <cellStyle name="Percent 3 3" xfId="770"/>
    <cellStyle name="Percent 3 3 10" xfId="8290"/>
    <cellStyle name="Percent 3 3 10 2" xfId="30230"/>
    <cellStyle name="Percent 3 3 11" xfId="3055"/>
    <cellStyle name="Percent 3 3 11 2" xfId="24996"/>
    <cellStyle name="Percent 3 3 12" xfId="11181"/>
    <cellStyle name="Percent 3 3 12 2" xfId="33121"/>
    <cellStyle name="Percent 3 3 13" xfId="16964"/>
    <cellStyle name="Percent 3 3 13 2" xfId="38903"/>
    <cellStyle name="Percent 3 3 14" xfId="22746"/>
    <cellStyle name="Percent 3 3 2" xfId="771"/>
    <cellStyle name="Percent 3 3 2 10" xfId="11182"/>
    <cellStyle name="Percent 3 3 2 10 2" xfId="33122"/>
    <cellStyle name="Percent 3 3 2 11" xfId="16965"/>
    <cellStyle name="Percent 3 3 2 11 2" xfId="38904"/>
    <cellStyle name="Percent 3 3 2 12" xfId="22747"/>
    <cellStyle name="Percent 3 3 2 2" xfId="772"/>
    <cellStyle name="Percent 3 3 2 2 10" xfId="16966"/>
    <cellStyle name="Percent 3 3 2 2 10 2" xfId="38905"/>
    <cellStyle name="Percent 3 3 2 2 11" xfId="22748"/>
    <cellStyle name="Percent 3 3 2 2 2" xfId="773"/>
    <cellStyle name="Percent 3 3 2 2 2 2" xfId="2509"/>
    <cellStyle name="Percent 3 3 2 2 2 2 2" xfId="9995"/>
    <cellStyle name="Percent 3 3 2 2 2 2 2 2" xfId="15777"/>
    <cellStyle name="Percent 3 3 2 2 2 2 2 2 2" xfId="37717"/>
    <cellStyle name="Percent 3 3 2 2 2 2 2 3" xfId="21560"/>
    <cellStyle name="Percent 3 3 2 2 2 2 2 3 2" xfId="43499"/>
    <cellStyle name="Percent 3 3 2 2 2 2 2 4" xfId="31935"/>
    <cellStyle name="Percent 3 3 2 2 2 2 3" xfId="7104"/>
    <cellStyle name="Percent 3 3 2 2 2 2 3 2" xfId="29044"/>
    <cellStyle name="Percent 3 3 2 2 2 2 4" xfId="12886"/>
    <cellStyle name="Percent 3 3 2 2 2 2 4 2" xfId="34826"/>
    <cellStyle name="Percent 3 3 2 2 2 2 5" xfId="18669"/>
    <cellStyle name="Percent 3 3 2 2 2 2 5 2" xfId="40608"/>
    <cellStyle name="Percent 3 3 2 2 2 2 6" xfId="24451"/>
    <cellStyle name="Percent 3 3 2 2 2 3" xfId="5401"/>
    <cellStyle name="Percent 3 3 2 2 2 3 2" xfId="14075"/>
    <cellStyle name="Percent 3 3 2 2 2 3 2 2" xfId="36015"/>
    <cellStyle name="Percent 3 3 2 2 2 3 3" xfId="19858"/>
    <cellStyle name="Percent 3 3 2 2 2 3 3 2" xfId="41797"/>
    <cellStyle name="Percent 3 3 2 2 2 3 4" xfId="27342"/>
    <cellStyle name="Percent 3 3 2 2 2 4" xfId="8293"/>
    <cellStyle name="Percent 3 3 2 2 2 4 2" xfId="30233"/>
    <cellStyle name="Percent 3 3 2 2 2 5" xfId="4212"/>
    <cellStyle name="Percent 3 3 2 2 2 5 2" xfId="26153"/>
    <cellStyle name="Percent 3 3 2 2 2 6" xfId="11184"/>
    <cellStyle name="Percent 3 3 2 2 2 6 2" xfId="33124"/>
    <cellStyle name="Percent 3 3 2 2 2 7" xfId="16967"/>
    <cellStyle name="Percent 3 3 2 2 2 7 2" xfId="38906"/>
    <cellStyle name="Percent 3 3 2 2 2 8" xfId="22749"/>
    <cellStyle name="Percent 3 3 2 2 3" xfId="1223"/>
    <cellStyle name="Percent 3 3 2 2 3 2" xfId="2927"/>
    <cellStyle name="Percent 3 3 2 2 3 2 2" xfId="10413"/>
    <cellStyle name="Percent 3 3 2 2 3 2 2 2" xfId="16195"/>
    <cellStyle name="Percent 3 3 2 2 3 2 2 2 2" xfId="38135"/>
    <cellStyle name="Percent 3 3 2 2 3 2 2 3" xfId="21978"/>
    <cellStyle name="Percent 3 3 2 2 3 2 2 3 2" xfId="43917"/>
    <cellStyle name="Percent 3 3 2 2 3 2 2 4" xfId="32353"/>
    <cellStyle name="Percent 3 3 2 2 3 2 3" xfId="7522"/>
    <cellStyle name="Percent 3 3 2 2 3 2 3 2" xfId="29462"/>
    <cellStyle name="Percent 3 3 2 2 3 2 4" xfId="13304"/>
    <cellStyle name="Percent 3 3 2 2 3 2 4 2" xfId="35244"/>
    <cellStyle name="Percent 3 3 2 2 3 2 5" xfId="19087"/>
    <cellStyle name="Percent 3 3 2 2 3 2 5 2" xfId="41026"/>
    <cellStyle name="Percent 3 3 2 2 3 2 6" xfId="24869"/>
    <cellStyle name="Percent 3 3 2 2 3 3" xfId="5819"/>
    <cellStyle name="Percent 3 3 2 2 3 3 2" xfId="14493"/>
    <cellStyle name="Percent 3 3 2 2 3 3 2 2" xfId="36433"/>
    <cellStyle name="Percent 3 3 2 2 3 3 3" xfId="20276"/>
    <cellStyle name="Percent 3 3 2 2 3 3 3 2" xfId="42215"/>
    <cellStyle name="Percent 3 3 2 2 3 3 4" xfId="27760"/>
    <cellStyle name="Percent 3 3 2 2 3 4" xfId="8711"/>
    <cellStyle name="Percent 3 3 2 2 3 4 2" xfId="30651"/>
    <cellStyle name="Percent 3 3 2 2 3 5" xfId="4630"/>
    <cellStyle name="Percent 3 3 2 2 3 5 2" xfId="26571"/>
    <cellStyle name="Percent 3 3 2 2 3 6" xfId="11602"/>
    <cellStyle name="Percent 3 3 2 2 3 6 2" xfId="33542"/>
    <cellStyle name="Percent 3 3 2 2 3 7" xfId="17385"/>
    <cellStyle name="Percent 3 3 2 2 3 7 2" xfId="39324"/>
    <cellStyle name="Percent 3 3 2 2 3 8" xfId="23167"/>
    <cellStyle name="Percent 3 3 2 2 4" xfId="2508"/>
    <cellStyle name="Percent 3 3 2 2 4 2" xfId="7103"/>
    <cellStyle name="Percent 3 3 2 2 4 2 2" xfId="15776"/>
    <cellStyle name="Percent 3 3 2 2 4 2 2 2" xfId="37716"/>
    <cellStyle name="Percent 3 3 2 2 4 2 3" xfId="21559"/>
    <cellStyle name="Percent 3 3 2 2 4 2 3 2" xfId="43498"/>
    <cellStyle name="Percent 3 3 2 2 4 2 4" xfId="29043"/>
    <cellStyle name="Percent 3 3 2 2 4 3" xfId="9994"/>
    <cellStyle name="Percent 3 3 2 2 4 3 2" xfId="31934"/>
    <cellStyle name="Percent 3 3 2 2 4 4" xfId="4211"/>
    <cellStyle name="Percent 3 3 2 2 4 4 2" xfId="26152"/>
    <cellStyle name="Percent 3 3 2 2 4 5" xfId="12885"/>
    <cellStyle name="Percent 3 3 2 2 4 5 2" xfId="34825"/>
    <cellStyle name="Percent 3 3 2 2 4 6" xfId="18668"/>
    <cellStyle name="Percent 3 3 2 2 4 6 2" xfId="40607"/>
    <cellStyle name="Percent 3 3 2 2 4 7" xfId="24450"/>
    <cellStyle name="Percent 3 3 2 2 5" xfId="1738"/>
    <cellStyle name="Percent 3 3 2 2 5 2" xfId="9224"/>
    <cellStyle name="Percent 3 3 2 2 5 2 2" xfId="15006"/>
    <cellStyle name="Percent 3 3 2 2 5 2 2 2" xfId="36946"/>
    <cellStyle name="Percent 3 3 2 2 5 2 3" xfId="20789"/>
    <cellStyle name="Percent 3 3 2 2 5 2 3 2" xfId="42728"/>
    <cellStyle name="Percent 3 3 2 2 5 2 4" xfId="31164"/>
    <cellStyle name="Percent 3 3 2 2 5 3" xfId="6333"/>
    <cellStyle name="Percent 3 3 2 2 5 3 2" xfId="28273"/>
    <cellStyle name="Percent 3 3 2 2 5 4" xfId="12115"/>
    <cellStyle name="Percent 3 3 2 2 5 4 2" xfId="34055"/>
    <cellStyle name="Percent 3 3 2 2 5 5" xfId="17898"/>
    <cellStyle name="Percent 3 3 2 2 5 5 2" xfId="39837"/>
    <cellStyle name="Percent 3 3 2 2 5 6" xfId="23680"/>
    <cellStyle name="Percent 3 3 2 2 6" xfId="5400"/>
    <cellStyle name="Percent 3 3 2 2 6 2" xfId="14074"/>
    <cellStyle name="Percent 3 3 2 2 6 2 2" xfId="36014"/>
    <cellStyle name="Percent 3 3 2 2 6 3" xfId="19857"/>
    <cellStyle name="Percent 3 3 2 2 6 3 2" xfId="41796"/>
    <cellStyle name="Percent 3 3 2 2 6 4" xfId="27341"/>
    <cellStyle name="Percent 3 3 2 2 7" xfId="8292"/>
    <cellStyle name="Percent 3 3 2 2 7 2" xfId="30232"/>
    <cellStyle name="Percent 3 3 2 2 8" xfId="3441"/>
    <cellStyle name="Percent 3 3 2 2 8 2" xfId="25382"/>
    <cellStyle name="Percent 3 3 2 2 9" xfId="11183"/>
    <cellStyle name="Percent 3 3 2 2 9 2" xfId="33123"/>
    <cellStyle name="Percent 3 3 2 3" xfId="774"/>
    <cellStyle name="Percent 3 3 2 3 2" xfId="2510"/>
    <cellStyle name="Percent 3 3 2 3 2 2" xfId="9996"/>
    <cellStyle name="Percent 3 3 2 3 2 2 2" xfId="15778"/>
    <cellStyle name="Percent 3 3 2 3 2 2 2 2" xfId="37718"/>
    <cellStyle name="Percent 3 3 2 3 2 2 3" xfId="21561"/>
    <cellStyle name="Percent 3 3 2 3 2 2 3 2" xfId="43500"/>
    <cellStyle name="Percent 3 3 2 3 2 2 4" xfId="31936"/>
    <cellStyle name="Percent 3 3 2 3 2 3" xfId="7105"/>
    <cellStyle name="Percent 3 3 2 3 2 3 2" xfId="29045"/>
    <cellStyle name="Percent 3 3 2 3 2 4" xfId="12887"/>
    <cellStyle name="Percent 3 3 2 3 2 4 2" xfId="34827"/>
    <cellStyle name="Percent 3 3 2 3 2 5" xfId="18670"/>
    <cellStyle name="Percent 3 3 2 3 2 5 2" xfId="40609"/>
    <cellStyle name="Percent 3 3 2 3 2 6" xfId="24452"/>
    <cellStyle name="Percent 3 3 2 3 3" xfId="5402"/>
    <cellStyle name="Percent 3 3 2 3 3 2" xfId="14076"/>
    <cellStyle name="Percent 3 3 2 3 3 2 2" xfId="36016"/>
    <cellStyle name="Percent 3 3 2 3 3 3" xfId="19859"/>
    <cellStyle name="Percent 3 3 2 3 3 3 2" xfId="41798"/>
    <cellStyle name="Percent 3 3 2 3 3 4" xfId="27343"/>
    <cellStyle name="Percent 3 3 2 3 4" xfId="8294"/>
    <cellStyle name="Percent 3 3 2 3 4 2" xfId="30234"/>
    <cellStyle name="Percent 3 3 2 3 5" xfId="4213"/>
    <cellStyle name="Percent 3 3 2 3 5 2" xfId="26154"/>
    <cellStyle name="Percent 3 3 2 3 6" xfId="11185"/>
    <cellStyle name="Percent 3 3 2 3 6 2" xfId="33125"/>
    <cellStyle name="Percent 3 3 2 3 7" xfId="16968"/>
    <cellStyle name="Percent 3 3 2 3 7 2" xfId="38907"/>
    <cellStyle name="Percent 3 3 2 3 8" xfId="22750"/>
    <cellStyle name="Percent 3 3 2 4" xfId="1222"/>
    <cellStyle name="Percent 3 3 2 4 2" xfId="2926"/>
    <cellStyle name="Percent 3 3 2 4 2 2" xfId="10412"/>
    <cellStyle name="Percent 3 3 2 4 2 2 2" xfId="16194"/>
    <cellStyle name="Percent 3 3 2 4 2 2 2 2" xfId="38134"/>
    <cellStyle name="Percent 3 3 2 4 2 2 3" xfId="21977"/>
    <cellStyle name="Percent 3 3 2 4 2 2 3 2" xfId="43916"/>
    <cellStyle name="Percent 3 3 2 4 2 2 4" xfId="32352"/>
    <cellStyle name="Percent 3 3 2 4 2 3" xfId="7521"/>
    <cellStyle name="Percent 3 3 2 4 2 3 2" xfId="29461"/>
    <cellStyle name="Percent 3 3 2 4 2 4" xfId="13303"/>
    <cellStyle name="Percent 3 3 2 4 2 4 2" xfId="35243"/>
    <cellStyle name="Percent 3 3 2 4 2 5" xfId="19086"/>
    <cellStyle name="Percent 3 3 2 4 2 5 2" xfId="41025"/>
    <cellStyle name="Percent 3 3 2 4 2 6" xfId="24868"/>
    <cellStyle name="Percent 3 3 2 4 3" xfId="5818"/>
    <cellStyle name="Percent 3 3 2 4 3 2" xfId="14492"/>
    <cellStyle name="Percent 3 3 2 4 3 2 2" xfId="36432"/>
    <cellStyle name="Percent 3 3 2 4 3 3" xfId="20275"/>
    <cellStyle name="Percent 3 3 2 4 3 3 2" xfId="42214"/>
    <cellStyle name="Percent 3 3 2 4 3 4" xfId="27759"/>
    <cellStyle name="Percent 3 3 2 4 4" xfId="8710"/>
    <cellStyle name="Percent 3 3 2 4 4 2" xfId="30650"/>
    <cellStyle name="Percent 3 3 2 4 5" xfId="4629"/>
    <cellStyle name="Percent 3 3 2 4 5 2" xfId="26570"/>
    <cellStyle name="Percent 3 3 2 4 6" xfId="11601"/>
    <cellStyle name="Percent 3 3 2 4 6 2" xfId="33541"/>
    <cellStyle name="Percent 3 3 2 4 7" xfId="17384"/>
    <cellStyle name="Percent 3 3 2 4 7 2" xfId="39323"/>
    <cellStyle name="Percent 3 3 2 4 8" xfId="23166"/>
    <cellStyle name="Percent 3 3 2 5" xfId="2507"/>
    <cellStyle name="Percent 3 3 2 5 2" xfId="7102"/>
    <cellStyle name="Percent 3 3 2 5 2 2" xfId="15775"/>
    <cellStyle name="Percent 3 3 2 5 2 2 2" xfId="37715"/>
    <cellStyle name="Percent 3 3 2 5 2 3" xfId="21558"/>
    <cellStyle name="Percent 3 3 2 5 2 3 2" xfId="43497"/>
    <cellStyle name="Percent 3 3 2 5 2 4" xfId="29042"/>
    <cellStyle name="Percent 3 3 2 5 3" xfId="9993"/>
    <cellStyle name="Percent 3 3 2 5 3 2" xfId="31933"/>
    <cellStyle name="Percent 3 3 2 5 4" xfId="4210"/>
    <cellStyle name="Percent 3 3 2 5 4 2" xfId="26151"/>
    <cellStyle name="Percent 3 3 2 5 5" xfId="12884"/>
    <cellStyle name="Percent 3 3 2 5 5 2" xfId="34824"/>
    <cellStyle name="Percent 3 3 2 5 6" xfId="18667"/>
    <cellStyle name="Percent 3 3 2 5 6 2" xfId="40606"/>
    <cellStyle name="Percent 3 3 2 5 7" xfId="24449"/>
    <cellStyle name="Percent 3 3 2 6" xfId="1737"/>
    <cellStyle name="Percent 3 3 2 6 2" xfId="9223"/>
    <cellStyle name="Percent 3 3 2 6 2 2" xfId="15005"/>
    <cellStyle name="Percent 3 3 2 6 2 2 2" xfId="36945"/>
    <cellStyle name="Percent 3 3 2 6 2 3" xfId="20788"/>
    <cellStyle name="Percent 3 3 2 6 2 3 2" xfId="42727"/>
    <cellStyle name="Percent 3 3 2 6 2 4" xfId="31163"/>
    <cellStyle name="Percent 3 3 2 6 3" xfId="6332"/>
    <cellStyle name="Percent 3 3 2 6 3 2" xfId="28272"/>
    <cellStyle name="Percent 3 3 2 6 4" xfId="12114"/>
    <cellStyle name="Percent 3 3 2 6 4 2" xfId="34054"/>
    <cellStyle name="Percent 3 3 2 6 5" xfId="17897"/>
    <cellStyle name="Percent 3 3 2 6 5 2" xfId="39836"/>
    <cellStyle name="Percent 3 3 2 6 6" xfId="23679"/>
    <cellStyle name="Percent 3 3 2 7" xfId="5399"/>
    <cellStyle name="Percent 3 3 2 7 2" xfId="14073"/>
    <cellStyle name="Percent 3 3 2 7 2 2" xfId="36013"/>
    <cellStyle name="Percent 3 3 2 7 3" xfId="19856"/>
    <cellStyle name="Percent 3 3 2 7 3 2" xfId="41795"/>
    <cellStyle name="Percent 3 3 2 7 4" xfId="27340"/>
    <cellStyle name="Percent 3 3 2 8" xfId="8291"/>
    <cellStyle name="Percent 3 3 2 8 2" xfId="30231"/>
    <cellStyle name="Percent 3 3 2 9" xfId="3440"/>
    <cellStyle name="Percent 3 3 2 9 2" xfId="25381"/>
    <cellStyle name="Percent 3 3 3" xfId="775"/>
    <cellStyle name="Percent 3 3 3 10" xfId="16969"/>
    <cellStyle name="Percent 3 3 3 10 2" xfId="38908"/>
    <cellStyle name="Percent 3 3 3 11" xfId="22751"/>
    <cellStyle name="Percent 3 3 3 2" xfId="776"/>
    <cellStyle name="Percent 3 3 3 2 2" xfId="2512"/>
    <cellStyle name="Percent 3 3 3 2 2 2" xfId="9998"/>
    <cellStyle name="Percent 3 3 3 2 2 2 2" xfId="15780"/>
    <cellStyle name="Percent 3 3 3 2 2 2 2 2" xfId="37720"/>
    <cellStyle name="Percent 3 3 3 2 2 2 3" xfId="21563"/>
    <cellStyle name="Percent 3 3 3 2 2 2 3 2" xfId="43502"/>
    <cellStyle name="Percent 3 3 3 2 2 2 4" xfId="31938"/>
    <cellStyle name="Percent 3 3 3 2 2 3" xfId="7107"/>
    <cellStyle name="Percent 3 3 3 2 2 3 2" xfId="29047"/>
    <cellStyle name="Percent 3 3 3 2 2 4" xfId="12889"/>
    <cellStyle name="Percent 3 3 3 2 2 4 2" xfId="34829"/>
    <cellStyle name="Percent 3 3 3 2 2 5" xfId="18672"/>
    <cellStyle name="Percent 3 3 3 2 2 5 2" xfId="40611"/>
    <cellStyle name="Percent 3 3 3 2 2 6" xfId="24454"/>
    <cellStyle name="Percent 3 3 3 2 3" xfId="5404"/>
    <cellStyle name="Percent 3 3 3 2 3 2" xfId="14078"/>
    <cellStyle name="Percent 3 3 3 2 3 2 2" xfId="36018"/>
    <cellStyle name="Percent 3 3 3 2 3 3" xfId="19861"/>
    <cellStyle name="Percent 3 3 3 2 3 3 2" xfId="41800"/>
    <cellStyle name="Percent 3 3 3 2 3 4" xfId="27345"/>
    <cellStyle name="Percent 3 3 3 2 4" xfId="8296"/>
    <cellStyle name="Percent 3 3 3 2 4 2" xfId="30236"/>
    <cellStyle name="Percent 3 3 3 2 5" xfId="4215"/>
    <cellStyle name="Percent 3 3 3 2 5 2" xfId="26156"/>
    <cellStyle name="Percent 3 3 3 2 6" xfId="11187"/>
    <cellStyle name="Percent 3 3 3 2 6 2" xfId="33127"/>
    <cellStyle name="Percent 3 3 3 2 7" xfId="16970"/>
    <cellStyle name="Percent 3 3 3 2 7 2" xfId="38909"/>
    <cellStyle name="Percent 3 3 3 2 8" xfId="22752"/>
    <cellStyle name="Percent 3 3 3 3" xfId="1224"/>
    <cellStyle name="Percent 3 3 3 3 2" xfId="2928"/>
    <cellStyle name="Percent 3 3 3 3 2 2" xfId="10414"/>
    <cellStyle name="Percent 3 3 3 3 2 2 2" xfId="16196"/>
    <cellStyle name="Percent 3 3 3 3 2 2 2 2" xfId="38136"/>
    <cellStyle name="Percent 3 3 3 3 2 2 3" xfId="21979"/>
    <cellStyle name="Percent 3 3 3 3 2 2 3 2" xfId="43918"/>
    <cellStyle name="Percent 3 3 3 3 2 2 4" xfId="32354"/>
    <cellStyle name="Percent 3 3 3 3 2 3" xfId="7523"/>
    <cellStyle name="Percent 3 3 3 3 2 3 2" xfId="29463"/>
    <cellStyle name="Percent 3 3 3 3 2 4" xfId="13305"/>
    <cellStyle name="Percent 3 3 3 3 2 4 2" xfId="35245"/>
    <cellStyle name="Percent 3 3 3 3 2 5" xfId="19088"/>
    <cellStyle name="Percent 3 3 3 3 2 5 2" xfId="41027"/>
    <cellStyle name="Percent 3 3 3 3 2 6" xfId="24870"/>
    <cellStyle name="Percent 3 3 3 3 3" xfId="5820"/>
    <cellStyle name="Percent 3 3 3 3 3 2" xfId="14494"/>
    <cellStyle name="Percent 3 3 3 3 3 2 2" xfId="36434"/>
    <cellStyle name="Percent 3 3 3 3 3 3" xfId="20277"/>
    <cellStyle name="Percent 3 3 3 3 3 3 2" xfId="42216"/>
    <cellStyle name="Percent 3 3 3 3 3 4" xfId="27761"/>
    <cellStyle name="Percent 3 3 3 3 4" xfId="8712"/>
    <cellStyle name="Percent 3 3 3 3 4 2" xfId="30652"/>
    <cellStyle name="Percent 3 3 3 3 5" xfId="4631"/>
    <cellStyle name="Percent 3 3 3 3 5 2" xfId="26572"/>
    <cellStyle name="Percent 3 3 3 3 6" xfId="11603"/>
    <cellStyle name="Percent 3 3 3 3 6 2" xfId="33543"/>
    <cellStyle name="Percent 3 3 3 3 7" xfId="17386"/>
    <cellStyle name="Percent 3 3 3 3 7 2" xfId="39325"/>
    <cellStyle name="Percent 3 3 3 3 8" xfId="23168"/>
    <cellStyle name="Percent 3 3 3 4" xfId="2511"/>
    <cellStyle name="Percent 3 3 3 4 2" xfId="7106"/>
    <cellStyle name="Percent 3 3 3 4 2 2" xfId="15779"/>
    <cellStyle name="Percent 3 3 3 4 2 2 2" xfId="37719"/>
    <cellStyle name="Percent 3 3 3 4 2 3" xfId="21562"/>
    <cellStyle name="Percent 3 3 3 4 2 3 2" xfId="43501"/>
    <cellStyle name="Percent 3 3 3 4 2 4" xfId="29046"/>
    <cellStyle name="Percent 3 3 3 4 3" xfId="9997"/>
    <cellStyle name="Percent 3 3 3 4 3 2" xfId="31937"/>
    <cellStyle name="Percent 3 3 3 4 4" xfId="4214"/>
    <cellStyle name="Percent 3 3 3 4 4 2" xfId="26155"/>
    <cellStyle name="Percent 3 3 3 4 5" xfId="12888"/>
    <cellStyle name="Percent 3 3 3 4 5 2" xfId="34828"/>
    <cellStyle name="Percent 3 3 3 4 6" xfId="18671"/>
    <cellStyle name="Percent 3 3 3 4 6 2" xfId="40610"/>
    <cellStyle name="Percent 3 3 3 4 7" xfId="24453"/>
    <cellStyle name="Percent 3 3 3 5" xfId="1739"/>
    <cellStyle name="Percent 3 3 3 5 2" xfId="9225"/>
    <cellStyle name="Percent 3 3 3 5 2 2" xfId="15007"/>
    <cellStyle name="Percent 3 3 3 5 2 2 2" xfId="36947"/>
    <cellStyle name="Percent 3 3 3 5 2 3" xfId="20790"/>
    <cellStyle name="Percent 3 3 3 5 2 3 2" xfId="42729"/>
    <cellStyle name="Percent 3 3 3 5 2 4" xfId="31165"/>
    <cellStyle name="Percent 3 3 3 5 3" xfId="6334"/>
    <cellStyle name="Percent 3 3 3 5 3 2" xfId="28274"/>
    <cellStyle name="Percent 3 3 3 5 4" xfId="12116"/>
    <cellStyle name="Percent 3 3 3 5 4 2" xfId="34056"/>
    <cellStyle name="Percent 3 3 3 5 5" xfId="17899"/>
    <cellStyle name="Percent 3 3 3 5 5 2" xfId="39838"/>
    <cellStyle name="Percent 3 3 3 5 6" xfId="23681"/>
    <cellStyle name="Percent 3 3 3 6" xfId="5403"/>
    <cellStyle name="Percent 3 3 3 6 2" xfId="14077"/>
    <cellStyle name="Percent 3 3 3 6 2 2" xfId="36017"/>
    <cellStyle name="Percent 3 3 3 6 3" xfId="19860"/>
    <cellStyle name="Percent 3 3 3 6 3 2" xfId="41799"/>
    <cellStyle name="Percent 3 3 3 6 4" xfId="27344"/>
    <cellStyle name="Percent 3 3 3 7" xfId="8295"/>
    <cellStyle name="Percent 3 3 3 7 2" xfId="30235"/>
    <cellStyle name="Percent 3 3 3 8" xfId="3442"/>
    <cellStyle name="Percent 3 3 3 8 2" xfId="25383"/>
    <cellStyle name="Percent 3 3 3 9" xfId="11186"/>
    <cellStyle name="Percent 3 3 3 9 2" xfId="33126"/>
    <cellStyle name="Percent 3 3 4" xfId="777"/>
    <cellStyle name="Percent 3 3 4 10" xfId="16971"/>
    <cellStyle name="Percent 3 3 4 10 2" xfId="38910"/>
    <cellStyle name="Percent 3 3 4 11" xfId="22753"/>
    <cellStyle name="Percent 3 3 4 2" xfId="778"/>
    <cellStyle name="Percent 3 3 4 2 2" xfId="2514"/>
    <cellStyle name="Percent 3 3 4 2 2 2" xfId="10000"/>
    <cellStyle name="Percent 3 3 4 2 2 2 2" xfId="15782"/>
    <cellStyle name="Percent 3 3 4 2 2 2 2 2" xfId="37722"/>
    <cellStyle name="Percent 3 3 4 2 2 2 3" xfId="21565"/>
    <cellStyle name="Percent 3 3 4 2 2 2 3 2" xfId="43504"/>
    <cellStyle name="Percent 3 3 4 2 2 2 4" xfId="31940"/>
    <cellStyle name="Percent 3 3 4 2 2 3" xfId="7109"/>
    <cellStyle name="Percent 3 3 4 2 2 3 2" xfId="29049"/>
    <cellStyle name="Percent 3 3 4 2 2 4" xfId="12891"/>
    <cellStyle name="Percent 3 3 4 2 2 4 2" xfId="34831"/>
    <cellStyle name="Percent 3 3 4 2 2 5" xfId="18674"/>
    <cellStyle name="Percent 3 3 4 2 2 5 2" xfId="40613"/>
    <cellStyle name="Percent 3 3 4 2 2 6" xfId="24456"/>
    <cellStyle name="Percent 3 3 4 2 3" xfId="5406"/>
    <cellStyle name="Percent 3 3 4 2 3 2" xfId="14080"/>
    <cellStyle name="Percent 3 3 4 2 3 2 2" xfId="36020"/>
    <cellStyle name="Percent 3 3 4 2 3 3" xfId="19863"/>
    <cellStyle name="Percent 3 3 4 2 3 3 2" xfId="41802"/>
    <cellStyle name="Percent 3 3 4 2 3 4" xfId="27347"/>
    <cellStyle name="Percent 3 3 4 2 4" xfId="8298"/>
    <cellStyle name="Percent 3 3 4 2 4 2" xfId="30238"/>
    <cellStyle name="Percent 3 3 4 2 5" xfId="4217"/>
    <cellStyle name="Percent 3 3 4 2 5 2" xfId="26158"/>
    <cellStyle name="Percent 3 3 4 2 6" xfId="11189"/>
    <cellStyle name="Percent 3 3 4 2 6 2" xfId="33129"/>
    <cellStyle name="Percent 3 3 4 2 7" xfId="16972"/>
    <cellStyle name="Percent 3 3 4 2 7 2" xfId="38911"/>
    <cellStyle name="Percent 3 3 4 2 8" xfId="22754"/>
    <cellStyle name="Percent 3 3 4 3" xfId="1225"/>
    <cellStyle name="Percent 3 3 4 3 2" xfId="2929"/>
    <cellStyle name="Percent 3 3 4 3 2 2" xfId="10415"/>
    <cellStyle name="Percent 3 3 4 3 2 2 2" xfId="16197"/>
    <cellStyle name="Percent 3 3 4 3 2 2 2 2" xfId="38137"/>
    <cellStyle name="Percent 3 3 4 3 2 2 3" xfId="21980"/>
    <cellStyle name="Percent 3 3 4 3 2 2 3 2" xfId="43919"/>
    <cellStyle name="Percent 3 3 4 3 2 2 4" xfId="32355"/>
    <cellStyle name="Percent 3 3 4 3 2 3" xfId="7524"/>
    <cellStyle name="Percent 3 3 4 3 2 3 2" xfId="29464"/>
    <cellStyle name="Percent 3 3 4 3 2 4" xfId="13306"/>
    <cellStyle name="Percent 3 3 4 3 2 4 2" xfId="35246"/>
    <cellStyle name="Percent 3 3 4 3 2 5" xfId="19089"/>
    <cellStyle name="Percent 3 3 4 3 2 5 2" xfId="41028"/>
    <cellStyle name="Percent 3 3 4 3 2 6" xfId="24871"/>
    <cellStyle name="Percent 3 3 4 3 3" xfId="5821"/>
    <cellStyle name="Percent 3 3 4 3 3 2" xfId="14495"/>
    <cellStyle name="Percent 3 3 4 3 3 2 2" xfId="36435"/>
    <cellStyle name="Percent 3 3 4 3 3 3" xfId="20278"/>
    <cellStyle name="Percent 3 3 4 3 3 3 2" xfId="42217"/>
    <cellStyle name="Percent 3 3 4 3 3 4" xfId="27762"/>
    <cellStyle name="Percent 3 3 4 3 4" xfId="8713"/>
    <cellStyle name="Percent 3 3 4 3 4 2" xfId="30653"/>
    <cellStyle name="Percent 3 3 4 3 5" xfId="4632"/>
    <cellStyle name="Percent 3 3 4 3 5 2" xfId="26573"/>
    <cellStyle name="Percent 3 3 4 3 6" xfId="11604"/>
    <cellStyle name="Percent 3 3 4 3 6 2" xfId="33544"/>
    <cellStyle name="Percent 3 3 4 3 7" xfId="17387"/>
    <cellStyle name="Percent 3 3 4 3 7 2" xfId="39326"/>
    <cellStyle name="Percent 3 3 4 3 8" xfId="23169"/>
    <cellStyle name="Percent 3 3 4 4" xfId="2513"/>
    <cellStyle name="Percent 3 3 4 4 2" xfId="7108"/>
    <cellStyle name="Percent 3 3 4 4 2 2" xfId="15781"/>
    <cellStyle name="Percent 3 3 4 4 2 2 2" xfId="37721"/>
    <cellStyle name="Percent 3 3 4 4 2 3" xfId="21564"/>
    <cellStyle name="Percent 3 3 4 4 2 3 2" xfId="43503"/>
    <cellStyle name="Percent 3 3 4 4 2 4" xfId="29048"/>
    <cellStyle name="Percent 3 3 4 4 3" xfId="9999"/>
    <cellStyle name="Percent 3 3 4 4 3 2" xfId="31939"/>
    <cellStyle name="Percent 3 3 4 4 4" xfId="4216"/>
    <cellStyle name="Percent 3 3 4 4 4 2" xfId="26157"/>
    <cellStyle name="Percent 3 3 4 4 5" xfId="12890"/>
    <cellStyle name="Percent 3 3 4 4 5 2" xfId="34830"/>
    <cellStyle name="Percent 3 3 4 4 6" xfId="18673"/>
    <cellStyle name="Percent 3 3 4 4 6 2" xfId="40612"/>
    <cellStyle name="Percent 3 3 4 4 7" xfId="24455"/>
    <cellStyle name="Percent 3 3 4 5" xfId="1740"/>
    <cellStyle name="Percent 3 3 4 5 2" xfId="9226"/>
    <cellStyle name="Percent 3 3 4 5 2 2" xfId="15008"/>
    <cellStyle name="Percent 3 3 4 5 2 2 2" xfId="36948"/>
    <cellStyle name="Percent 3 3 4 5 2 3" xfId="20791"/>
    <cellStyle name="Percent 3 3 4 5 2 3 2" xfId="42730"/>
    <cellStyle name="Percent 3 3 4 5 2 4" xfId="31166"/>
    <cellStyle name="Percent 3 3 4 5 3" xfId="6335"/>
    <cellStyle name="Percent 3 3 4 5 3 2" xfId="28275"/>
    <cellStyle name="Percent 3 3 4 5 4" xfId="12117"/>
    <cellStyle name="Percent 3 3 4 5 4 2" xfId="34057"/>
    <cellStyle name="Percent 3 3 4 5 5" xfId="17900"/>
    <cellStyle name="Percent 3 3 4 5 5 2" xfId="39839"/>
    <cellStyle name="Percent 3 3 4 5 6" xfId="23682"/>
    <cellStyle name="Percent 3 3 4 6" xfId="5405"/>
    <cellStyle name="Percent 3 3 4 6 2" xfId="14079"/>
    <cellStyle name="Percent 3 3 4 6 2 2" xfId="36019"/>
    <cellStyle name="Percent 3 3 4 6 3" xfId="19862"/>
    <cellStyle name="Percent 3 3 4 6 3 2" xfId="41801"/>
    <cellStyle name="Percent 3 3 4 6 4" xfId="27346"/>
    <cellStyle name="Percent 3 3 4 7" xfId="8297"/>
    <cellStyle name="Percent 3 3 4 7 2" xfId="30237"/>
    <cellStyle name="Percent 3 3 4 8" xfId="3443"/>
    <cellStyle name="Percent 3 3 4 8 2" xfId="25384"/>
    <cellStyle name="Percent 3 3 4 9" xfId="11188"/>
    <cellStyle name="Percent 3 3 4 9 2" xfId="33128"/>
    <cellStyle name="Percent 3 3 5" xfId="779"/>
    <cellStyle name="Percent 3 3 5 2" xfId="2515"/>
    <cellStyle name="Percent 3 3 5 2 2" xfId="7110"/>
    <cellStyle name="Percent 3 3 5 2 2 2" xfId="15783"/>
    <cellStyle name="Percent 3 3 5 2 2 2 2" xfId="37723"/>
    <cellStyle name="Percent 3 3 5 2 2 3" xfId="21566"/>
    <cellStyle name="Percent 3 3 5 2 2 3 2" xfId="43505"/>
    <cellStyle name="Percent 3 3 5 2 2 4" xfId="29050"/>
    <cellStyle name="Percent 3 3 5 2 3" xfId="10001"/>
    <cellStyle name="Percent 3 3 5 2 3 2" xfId="31941"/>
    <cellStyle name="Percent 3 3 5 2 4" xfId="4218"/>
    <cellStyle name="Percent 3 3 5 2 4 2" xfId="26159"/>
    <cellStyle name="Percent 3 3 5 2 5" xfId="12892"/>
    <cellStyle name="Percent 3 3 5 2 5 2" xfId="34832"/>
    <cellStyle name="Percent 3 3 5 2 6" xfId="18675"/>
    <cellStyle name="Percent 3 3 5 2 6 2" xfId="40614"/>
    <cellStyle name="Percent 3 3 5 2 7" xfId="24457"/>
    <cellStyle name="Percent 3 3 5 3" xfId="1736"/>
    <cellStyle name="Percent 3 3 5 3 2" xfId="9222"/>
    <cellStyle name="Percent 3 3 5 3 2 2" xfId="15004"/>
    <cellStyle name="Percent 3 3 5 3 2 2 2" xfId="36944"/>
    <cellStyle name="Percent 3 3 5 3 2 3" xfId="20787"/>
    <cellStyle name="Percent 3 3 5 3 2 3 2" xfId="42726"/>
    <cellStyle name="Percent 3 3 5 3 2 4" xfId="31162"/>
    <cellStyle name="Percent 3 3 5 3 3" xfId="6331"/>
    <cellStyle name="Percent 3 3 5 3 3 2" xfId="28271"/>
    <cellStyle name="Percent 3 3 5 3 4" xfId="12113"/>
    <cellStyle name="Percent 3 3 5 3 4 2" xfId="34053"/>
    <cellStyle name="Percent 3 3 5 3 5" xfId="17896"/>
    <cellStyle name="Percent 3 3 5 3 5 2" xfId="39835"/>
    <cellStyle name="Percent 3 3 5 3 6" xfId="23678"/>
    <cellStyle name="Percent 3 3 5 4" xfId="5407"/>
    <cellStyle name="Percent 3 3 5 4 2" xfId="14081"/>
    <cellStyle name="Percent 3 3 5 4 2 2" xfId="36021"/>
    <cellStyle name="Percent 3 3 5 4 3" xfId="19864"/>
    <cellStyle name="Percent 3 3 5 4 3 2" xfId="41803"/>
    <cellStyle name="Percent 3 3 5 4 4" xfId="27348"/>
    <cellStyle name="Percent 3 3 5 5" xfId="8299"/>
    <cellStyle name="Percent 3 3 5 5 2" xfId="30239"/>
    <cellStyle name="Percent 3 3 5 6" xfId="3439"/>
    <cellStyle name="Percent 3 3 5 6 2" xfId="25380"/>
    <cellStyle name="Percent 3 3 5 7" xfId="11190"/>
    <cellStyle name="Percent 3 3 5 7 2" xfId="33130"/>
    <cellStyle name="Percent 3 3 5 8" xfId="16973"/>
    <cellStyle name="Percent 3 3 5 8 2" xfId="38912"/>
    <cellStyle name="Percent 3 3 5 9" xfId="22755"/>
    <cellStyle name="Percent 3 3 6" xfId="879"/>
    <cellStyle name="Percent 3 3 6 2" xfId="2585"/>
    <cellStyle name="Percent 3 3 6 2 2" xfId="10071"/>
    <cellStyle name="Percent 3 3 6 2 2 2" xfId="15853"/>
    <cellStyle name="Percent 3 3 6 2 2 2 2" xfId="37793"/>
    <cellStyle name="Percent 3 3 6 2 2 3" xfId="21636"/>
    <cellStyle name="Percent 3 3 6 2 2 3 2" xfId="43575"/>
    <cellStyle name="Percent 3 3 6 2 2 4" xfId="32011"/>
    <cellStyle name="Percent 3 3 6 2 3" xfId="7180"/>
    <cellStyle name="Percent 3 3 6 2 3 2" xfId="29120"/>
    <cellStyle name="Percent 3 3 6 2 4" xfId="12962"/>
    <cellStyle name="Percent 3 3 6 2 4 2" xfId="34902"/>
    <cellStyle name="Percent 3 3 6 2 5" xfId="18745"/>
    <cellStyle name="Percent 3 3 6 2 5 2" xfId="40684"/>
    <cellStyle name="Percent 3 3 6 2 6" xfId="24527"/>
    <cellStyle name="Percent 3 3 6 3" xfId="5477"/>
    <cellStyle name="Percent 3 3 6 3 2" xfId="14151"/>
    <cellStyle name="Percent 3 3 6 3 2 2" xfId="36091"/>
    <cellStyle name="Percent 3 3 6 3 3" xfId="19934"/>
    <cellStyle name="Percent 3 3 6 3 3 2" xfId="41873"/>
    <cellStyle name="Percent 3 3 6 3 4" xfId="27418"/>
    <cellStyle name="Percent 3 3 6 4" xfId="8369"/>
    <cellStyle name="Percent 3 3 6 4 2" xfId="30309"/>
    <cellStyle name="Percent 3 3 6 5" xfId="4288"/>
    <cellStyle name="Percent 3 3 6 5 2" xfId="26229"/>
    <cellStyle name="Percent 3 3 6 6" xfId="11260"/>
    <cellStyle name="Percent 3 3 6 6 2" xfId="33200"/>
    <cellStyle name="Percent 3 3 6 7" xfId="17043"/>
    <cellStyle name="Percent 3 3 6 7 2" xfId="38982"/>
    <cellStyle name="Percent 3 3 6 8" xfId="22825"/>
    <cellStyle name="Percent 3 3 7" xfId="2506"/>
    <cellStyle name="Percent 3 3 7 2" xfId="7101"/>
    <cellStyle name="Percent 3 3 7 2 2" xfId="15774"/>
    <cellStyle name="Percent 3 3 7 2 2 2" xfId="37714"/>
    <cellStyle name="Percent 3 3 7 2 3" xfId="21557"/>
    <cellStyle name="Percent 3 3 7 2 3 2" xfId="43496"/>
    <cellStyle name="Percent 3 3 7 2 4" xfId="29041"/>
    <cellStyle name="Percent 3 3 7 3" xfId="9992"/>
    <cellStyle name="Percent 3 3 7 3 2" xfId="31932"/>
    <cellStyle name="Percent 3 3 7 4" xfId="4209"/>
    <cellStyle name="Percent 3 3 7 4 2" xfId="26150"/>
    <cellStyle name="Percent 3 3 7 5" xfId="12883"/>
    <cellStyle name="Percent 3 3 7 5 2" xfId="34823"/>
    <cellStyle name="Percent 3 3 7 6" xfId="18666"/>
    <cellStyle name="Percent 3 3 7 6 2" xfId="40605"/>
    <cellStyle name="Percent 3 3 7 7" xfId="24448"/>
    <cellStyle name="Percent 3 3 8" xfId="1352"/>
    <cellStyle name="Percent 3 3 8 2" xfId="8838"/>
    <cellStyle name="Percent 3 3 8 2 2" xfId="14620"/>
    <cellStyle name="Percent 3 3 8 2 2 2" xfId="36560"/>
    <cellStyle name="Percent 3 3 8 2 3" xfId="20403"/>
    <cellStyle name="Percent 3 3 8 2 3 2" xfId="42342"/>
    <cellStyle name="Percent 3 3 8 2 4" xfId="30778"/>
    <cellStyle name="Percent 3 3 8 3" xfId="5947"/>
    <cellStyle name="Percent 3 3 8 3 2" xfId="27887"/>
    <cellStyle name="Percent 3 3 8 4" xfId="11729"/>
    <cellStyle name="Percent 3 3 8 4 2" xfId="33669"/>
    <cellStyle name="Percent 3 3 8 5" xfId="17512"/>
    <cellStyle name="Percent 3 3 8 5 2" xfId="39451"/>
    <cellStyle name="Percent 3 3 8 6" xfId="23294"/>
    <cellStyle name="Percent 3 3 9" xfId="5398"/>
    <cellStyle name="Percent 3 3 9 2" xfId="14072"/>
    <cellStyle name="Percent 3 3 9 2 2" xfId="36012"/>
    <cellStyle name="Percent 3 3 9 3" xfId="19855"/>
    <cellStyle name="Percent 3 3 9 3 2" xfId="41794"/>
    <cellStyle name="Percent 3 3 9 4" xfId="27339"/>
    <cellStyle name="Percent 3 4" xfId="780"/>
    <cellStyle name="Percent 3 4 10" xfId="11191"/>
    <cellStyle name="Percent 3 4 10 2" xfId="33131"/>
    <cellStyle name="Percent 3 4 11" xfId="16974"/>
    <cellStyle name="Percent 3 4 11 2" xfId="38913"/>
    <cellStyle name="Percent 3 4 12" xfId="22756"/>
    <cellStyle name="Percent 3 4 2" xfId="781"/>
    <cellStyle name="Percent 3 4 2 10" xfId="16975"/>
    <cellStyle name="Percent 3 4 2 10 2" xfId="38914"/>
    <cellStyle name="Percent 3 4 2 11" xfId="22757"/>
    <cellStyle name="Percent 3 4 2 2" xfId="782"/>
    <cellStyle name="Percent 3 4 2 2 2" xfId="2518"/>
    <cellStyle name="Percent 3 4 2 2 2 2" xfId="10004"/>
    <cellStyle name="Percent 3 4 2 2 2 2 2" xfId="15786"/>
    <cellStyle name="Percent 3 4 2 2 2 2 2 2" xfId="37726"/>
    <cellStyle name="Percent 3 4 2 2 2 2 3" xfId="21569"/>
    <cellStyle name="Percent 3 4 2 2 2 2 3 2" xfId="43508"/>
    <cellStyle name="Percent 3 4 2 2 2 2 4" xfId="31944"/>
    <cellStyle name="Percent 3 4 2 2 2 3" xfId="7113"/>
    <cellStyle name="Percent 3 4 2 2 2 3 2" xfId="29053"/>
    <cellStyle name="Percent 3 4 2 2 2 4" xfId="12895"/>
    <cellStyle name="Percent 3 4 2 2 2 4 2" xfId="34835"/>
    <cellStyle name="Percent 3 4 2 2 2 5" xfId="18678"/>
    <cellStyle name="Percent 3 4 2 2 2 5 2" xfId="40617"/>
    <cellStyle name="Percent 3 4 2 2 2 6" xfId="24460"/>
    <cellStyle name="Percent 3 4 2 2 3" xfId="5410"/>
    <cellStyle name="Percent 3 4 2 2 3 2" xfId="14084"/>
    <cellStyle name="Percent 3 4 2 2 3 2 2" xfId="36024"/>
    <cellStyle name="Percent 3 4 2 2 3 3" xfId="19867"/>
    <cellStyle name="Percent 3 4 2 2 3 3 2" xfId="41806"/>
    <cellStyle name="Percent 3 4 2 2 3 4" xfId="27351"/>
    <cellStyle name="Percent 3 4 2 2 4" xfId="8302"/>
    <cellStyle name="Percent 3 4 2 2 4 2" xfId="30242"/>
    <cellStyle name="Percent 3 4 2 2 5" xfId="4221"/>
    <cellStyle name="Percent 3 4 2 2 5 2" xfId="26162"/>
    <cellStyle name="Percent 3 4 2 2 6" xfId="11193"/>
    <cellStyle name="Percent 3 4 2 2 6 2" xfId="33133"/>
    <cellStyle name="Percent 3 4 2 2 7" xfId="16976"/>
    <cellStyle name="Percent 3 4 2 2 7 2" xfId="38915"/>
    <cellStyle name="Percent 3 4 2 2 8" xfId="22758"/>
    <cellStyle name="Percent 3 4 2 3" xfId="1227"/>
    <cellStyle name="Percent 3 4 2 3 2" xfId="2931"/>
    <cellStyle name="Percent 3 4 2 3 2 2" xfId="10417"/>
    <cellStyle name="Percent 3 4 2 3 2 2 2" xfId="16199"/>
    <cellStyle name="Percent 3 4 2 3 2 2 2 2" xfId="38139"/>
    <cellStyle name="Percent 3 4 2 3 2 2 3" xfId="21982"/>
    <cellStyle name="Percent 3 4 2 3 2 2 3 2" xfId="43921"/>
    <cellStyle name="Percent 3 4 2 3 2 2 4" xfId="32357"/>
    <cellStyle name="Percent 3 4 2 3 2 3" xfId="7526"/>
    <cellStyle name="Percent 3 4 2 3 2 3 2" xfId="29466"/>
    <cellStyle name="Percent 3 4 2 3 2 4" xfId="13308"/>
    <cellStyle name="Percent 3 4 2 3 2 4 2" xfId="35248"/>
    <cellStyle name="Percent 3 4 2 3 2 5" xfId="19091"/>
    <cellStyle name="Percent 3 4 2 3 2 5 2" xfId="41030"/>
    <cellStyle name="Percent 3 4 2 3 2 6" xfId="24873"/>
    <cellStyle name="Percent 3 4 2 3 3" xfId="5823"/>
    <cellStyle name="Percent 3 4 2 3 3 2" xfId="14497"/>
    <cellStyle name="Percent 3 4 2 3 3 2 2" xfId="36437"/>
    <cellStyle name="Percent 3 4 2 3 3 3" xfId="20280"/>
    <cellStyle name="Percent 3 4 2 3 3 3 2" xfId="42219"/>
    <cellStyle name="Percent 3 4 2 3 3 4" xfId="27764"/>
    <cellStyle name="Percent 3 4 2 3 4" xfId="8715"/>
    <cellStyle name="Percent 3 4 2 3 4 2" xfId="30655"/>
    <cellStyle name="Percent 3 4 2 3 5" xfId="4634"/>
    <cellStyle name="Percent 3 4 2 3 5 2" xfId="26575"/>
    <cellStyle name="Percent 3 4 2 3 6" xfId="11606"/>
    <cellStyle name="Percent 3 4 2 3 6 2" xfId="33546"/>
    <cellStyle name="Percent 3 4 2 3 7" xfId="17389"/>
    <cellStyle name="Percent 3 4 2 3 7 2" xfId="39328"/>
    <cellStyle name="Percent 3 4 2 3 8" xfId="23171"/>
    <cellStyle name="Percent 3 4 2 4" xfId="2517"/>
    <cellStyle name="Percent 3 4 2 4 2" xfId="7112"/>
    <cellStyle name="Percent 3 4 2 4 2 2" xfId="15785"/>
    <cellStyle name="Percent 3 4 2 4 2 2 2" xfId="37725"/>
    <cellStyle name="Percent 3 4 2 4 2 3" xfId="21568"/>
    <cellStyle name="Percent 3 4 2 4 2 3 2" xfId="43507"/>
    <cellStyle name="Percent 3 4 2 4 2 4" xfId="29052"/>
    <cellStyle name="Percent 3 4 2 4 3" xfId="10003"/>
    <cellStyle name="Percent 3 4 2 4 3 2" xfId="31943"/>
    <cellStyle name="Percent 3 4 2 4 4" xfId="4220"/>
    <cellStyle name="Percent 3 4 2 4 4 2" xfId="26161"/>
    <cellStyle name="Percent 3 4 2 4 5" xfId="12894"/>
    <cellStyle name="Percent 3 4 2 4 5 2" xfId="34834"/>
    <cellStyle name="Percent 3 4 2 4 6" xfId="18677"/>
    <cellStyle name="Percent 3 4 2 4 6 2" xfId="40616"/>
    <cellStyle name="Percent 3 4 2 4 7" xfId="24459"/>
    <cellStyle name="Percent 3 4 2 5" xfId="1742"/>
    <cellStyle name="Percent 3 4 2 5 2" xfId="9228"/>
    <cellStyle name="Percent 3 4 2 5 2 2" xfId="15010"/>
    <cellStyle name="Percent 3 4 2 5 2 2 2" xfId="36950"/>
    <cellStyle name="Percent 3 4 2 5 2 3" xfId="20793"/>
    <cellStyle name="Percent 3 4 2 5 2 3 2" xfId="42732"/>
    <cellStyle name="Percent 3 4 2 5 2 4" xfId="31168"/>
    <cellStyle name="Percent 3 4 2 5 3" xfId="6337"/>
    <cellStyle name="Percent 3 4 2 5 3 2" xfId="28277"/>
    <cellStyle name="Percent 3 4 2 5 4" xfId="12119"/>
    <cellStyle name="Percent 3 4 2 5 4 2" xfId="34059"/>
    <cellStyle name="Percent 3 4 2 5 5" xfId="17902"/>
    <cellStyle name="Percent 3 4 2 5 5 2" xfId="39841"/>
    <cellStyle name="Percent 3 4 2 5 6" xfId="23684"/>
    <cellStyle name="Percent 3 4 2 6" xfId="5409"/>
    <cellStyle name="Percent 3 4 2 6 2" xfId="14083"/>
    <cellStyle name="Percent 3 4 2 6 2 2" xfId="36023"/>
    <cellStyle name="Percent 3 4 2 6 3" xfId="19866"/>
    <cellStyle name="Percent 3 4 2 6 3 2" xfId="41805"/>
    <cellStyle name="Percent 3 4 2 6 4" xfId="27350"/>
    <cellStyle name="Percent 3 4 2 7" xfId="8301"/>
    <cellStyle name="Percent 3 4 2 7 2" xfId="30241"/>
    <cellStyle name="Percent 3 4 2 8" xfId="3445"/>
    <cellStyle name="Percent 3 4 2 8 2" xfId="25386"/>
    <cellStyle name="Percent 3 4 2 9" xfId="11192"/>
    <cellStyle name="Percent 3 4 2 9 2" xfId="33132"/>
    <cellStyle name="Percent 3 4 3" xfId="783"/>
    <cellStyle name="Percent 3 4 3 2" xfId="2519"/>
    <cellStyle name="Percent 3 4 3 2 2" xfId="10005"/>
    <cellStyle name="Percent 3 4 3 2 2 2" xfId="15787"/>
    <cellStyle name="Percent 3 4 3 2 2 2 2" xfId="37727"/>
    <cellStyle name="Percent 3 4 3 2 2 3" xfId="21570"/>
    <cellStyle name="Percent 3 4 3 2 2 3 2" xfId="43509"/>
    <cellStyle name="Percent 3 4 3 2 2 4" xfId="31945"/>
    <cellStyle name="Percent 3 4 3 2 3" xfId="7114"/>
    <cellStyle name="Percent 3 4 3 2 3 2" xfId="29054"/>
    <cellStyle name="Percent 3 4 3 2 4" xfId="12896"/>
    <cellStyle name="Percent 3 4 3 2 4 2" xfId="34836"/>
    <cellStyle name="Percent 3 4 3 2 5" xfId="18679"/>
    <cellStyle name="Percent 3 4 3 2 5 2" xfId="40618"/>
    <cellStyle name="Percent 3 4 3 2 6" xfId="24461"/>
    <cellStyle name="Percent 3 4 3 3" xfId="5411"/>
    <cellStyle name="Percent 3 4 3 3 2" xfId="14085"/>
    <cellStyle name="Percent 3 4 3 3 2 2" xfId="36025"/>
    <cellStyle name="Percent 3 4 3 3 3" xfId="19868"/>
    <cellStyle name="Percent 3 4 3 3 3 2" xfId="41807"/>
    <cellStyle name="Percent 3 4 3 3 4" xfId="27352"/>
    <cellStyle name="Percent 3 4 3 4" xfId="8303"/>
    <cellStyle name="Percent 3 4 3 4 2" xfId="30243"/>
    <cellStyle name="Percent 3 4 3 5" xfId="4222"/>
    <cellStyle name="Percent 3 4 3 5 2" xfId="26163"/>
    <cellStyle name="Percent 3 4 3 6" xfId="11194"/>
    <cellStyle name="Percent 3 4 3 6 2" xfId="33134"/>
    <cellStyle name="Percent 3 4 3 7" xfId="16977"/>
    <cellStyle name="Percent 3 4 3 7 2" xfId="38916"/>
    <cellStyle name="Percent 3 4 3 8" xfId="22759"/>
    <cellStyle name="Percent 3 4 4" xfId="1226"/>
    <cellStyle name="Percent 3 4 4 2" xfId="2930"/>
    <cellStyle name="Percent 3 4 4 2 2" xfId="10416"/>
    <cellStyle name="Percent 3 4 4 2 2 2" xfId="16198"/>
    <cellStyle name="Percent 3 4 4 2 2 2 2" xfId="38138"/>
    <cellStyle name="Percent 3 4 4 2 2 3" xfId="21981"/>
    <cellStyle name="Percent 3 4 4 2 2 3 2" xfId="43920"/>
    <cellStyle name="Percent 3 4 4 2 2 4" xfId="32356"/>
    <cellStyle name="Percent 3 4 4 2 3" xfId="7525"/>
    <cellStyle name="Percent 3 4 4 2 3 2" xfId="29465"/>
    <cellStyle name="Percent 3 4 4 2 4" xfId="13307"/>
    <cellStyle name="Percent 3 4 4 2 4 2" xfId="35247"/>
    <cellStyle name="Percent 3 4 4 2 5" xfId="19090"/>
    <cellStyle name="Percent 3 4 4 2 5 2" xfId="41029"/>
    <cellStyle name="Percent 3 4 4 2 6" xfId="24872"/>
    <cellStyle name="Percent 3 4 4 3" xfId="5822"/>
    <cellStyle name="Percent 3 4 4 3 2" xfId="14496"/>
    <cellStyle name="Percent 3 4 4 3 2 2" xfId="36436"/>
    <cellStyle name="Percent 3 4 4 3 3" xfId="20279"/>
    <cellStyle name="Percent 3 4 4 3 3 2" xfId="42218"/>
    <cellStyle name="Percent 3 4 4 3 4" xfId="27763"/>
    <cellStyle name="Percent 3 4 4 4" xfId="8714"/>
    <cellStyle name="Percent 3 4 4 4 2" xfId="30654"/>
    <cellStyle name="Percent 3 4 4 5" xfId="4633"/>
    <cellStyle name="Percent 3 4 4 5 2" xfId="26574"/>
    <cellStyle name="Percent 3 4 4 6" xfId="11605"/>
    <cellStyle name="Percent 3 4 4 6 2" xfId="33545"/>
    <cellStyle name="Percent 3 4 4 7" xfId="17388"/>
    <cellStyle name="Percent 3 4 4 7 2" xfId="39327"/>
    <cellStyle name="Percent 3 4 4 8" xfId="23170"/>
    <cellStyle name="Percent 3 4 5" xfId="2516"/>
    <cellStyle name="Percent 3 4 5 2" xfId="7111"/>
    <cellStyle name="Percent 3 4 5 2 2" xfId="15784"/>
    <cellStyle name="Percent 3 4 5 2 2 2" xfId="37724"/>
    <cellStyle name="Percent 3 4 5 2 3" xfId="21567"/>
    <cellStyle name="Percent 3 4 5 2 3 2" xfId="43506"/>
    <cellStyle name="Percent 3 4 5 2 4" xfId="29051"/>
    <cellStyle name="Percent 3 4 5 3" xfId="10002"/>
    <cellStyle name="Percent 3 4 5 3 2" xfId="31942"/>
    <cellStyle name="Percent 3 4 5 4" xfId="4219"/>
    <cellStyle name="Percent 3 4 5 4 2" xfId="26160"/>
    <cellStyle name="Percent 3 4 5 5" xfId="12893"/>
    <cellStyle name="Percent 3 4 5 5 2" xfId="34833"/>
    <cellStyle name="Percent 3 4 5 6" xfId="18676"/>
    <cellStyle name="Percent 3 4 5 6 2" xfId="40615"/>
    <cellStyle name="Percent 3 4 5 7" xfId="24458"/>
    <cellStyle name="Percent 3 4 6" xfId="1741"/>
    <cellStyle name="Percent 3 4 6 2" xfId="9227"/>
    <cellStyle name="Percent 3 4 6 2 2" xfId="15009"/>
    <cellStyle name="Percent 3 4 6 2 2 2" xfId="36949"/>
    <cellStyle name="Percent 3 4 6 2 3" xfId="20792"/>
    <cellStyle name="Percent 3 4 6 2 3 2" xfId="42731"/>
    <cellStyle name="Percent 3 4 6 2 4" xfId="31167"/>
    <cellStyle name="Percent 3 4 6 3" xfId="6336"/>
    <cellStyle name="Percent 3 4 6 3 2" xfId="28276"/>
    <cellStyle name="Percent 3 4 6 4" xfId="12118"/>
    <cellStyle name="Percent 3 4 6 4 2" xfId="34058"/>
    <cellStyle name="Percent 3 4 6 5" xfId="17901"/>
    <cellStyle name="Percent 3 4 6 5 2" xfId="39840"/>
    <cellStyle name="Percent 3 4 6 6" xfId="23683"/>
    <cellStyle name="Percent 3 4 7" xfId="5408"/>
    <cellStyle name="Percent 3 4 7 2" xfId="14082"/>
    <cellStyle name="Percent 3 4 7 2 2" xfId="36022"/>
    <cellStyle name="Percent 3 4 7 3" xfId="19865"/>
    <cellStyle name="Percent 3 4 7 3 2" xfId="41804"/>
    <cellStyle name="Percent 3 4 7 4" xfId="27349"/>
    <cellStyle name="Percent 3 4 8" xfId="8300"/>
    <cellStyle name="Percent 3 4 8 2" xfId="30240"/>
    <cellStyle name="Percent 3 4 9" xfId="3444"/>
    <cellStyle name="Percent 3 4 9 2" xfId="25385"/>
    <cellStyle name="Percent 3 5" xfId="784"/>
    <cellStyle name="Percent 3 5 10" xfId="16978"/>
    <cellStyle name="Percent 3 5 10 2" xfId="38917"/>
    <cellStyle name="Percent 3 5 11" xfId="22760"/>
    <cellStyle name="Percent 3 5 2" xfId="785"/>
    <cellStyle name="Percent 3 5 2 2" xfId="2521"/>
    <cellStyle name="Percent 3 5 2 2 2" xfId="10007"/>
    <cellStyle name="Percent 3 5 2 2 2 2" xfId="15789"/>
    <cellStyle name="Percent 3 5 2 2 2 2 2" xfId="37729"/>
    <cellStyle name="Percent 3 5 2 2 2 3" xfId="21572"/>
    <cellStyle name="Percent 3 5 2 2 2 3 2" xfId="43511"/>
    <cellStyle name="Percent 3 5 2 2 2 4" xfId="31947"/>
    <cellStyle name="Percent 3 5 2 2 3" xfId="7116"/>
    <cellStyle name="Percent 3 5 2 2 3 2" xfId="29056"/>
    <cellStyle name="Percent 3 5 2 2 4" xfId="12898"/>
    <cellStyle name="Percent 3 5 2 2 4 2" xfId="34838"/>
    <cellStyle name="Percent 3 5 2 2 5" xfId="18681"/>
    <cellStyle name="Percent 3 5 2 2 5 2" xfId="40620"/>
    <cellStyle name="Percent 3 5 2 2 6" xfId="24463"/>
    <cellStyle name="Percent 3 5 2 3" xfId="5413"/>
    <cellStyle name="Percent 3 5 2 3 2" xfId="14087"/>
    <cellStyle name="Percent 3 5 2 3 2 2" xfId="36027"/>
    <cellStyle name="Percent 3 5 2 3 3" xfId="19870"/>
    <cellStyle name="Percent 3 5 2 3 3 2" xfId="41809"/>
    <cellStyle name="Percent 3 5 2 3 4" xfId="27354"/>
    <cellStyle name="Percent 3 5 2 4" xfId="8305"/>
    <cellStyle name="Percent 3 5 2 4 2" xfId="30245"/>
    <cellStyle name="Percent 3 5 2 5" xfId="4224"/>
    <cellStyle name="Percent 3 5 2 5 2" xfId="26165"/>
    <cellStyle name="Percent 3 5 2 6" xfId="11196"/>
    <cellStyle name="Percent 3 5 2 6 2" xfId="33136"/>
    <cellStyle name="Percent 3 5 2 7" xfId="16979"/>
    <cellStyle name="Percent 3 5 2 7 2" xfId="38918"/>
    <cellStyle name="Percent 3 5 2 8" xfId="22761"/>
    <cellStyle name="Percent 3 5 3" xfId="1228"/>
    <cellStyle name="Percent 3 5 3 2" xfId="2932"/>
    <cellStyle name="Percent 3 5 3 2 2" xfId="10418"/>
    <cellStyle name="Percent 3 5 3 2 2 2" xfId="16200"/>
    <cellStyle name="Percent 3 5 3 2 2 2 2" xfId="38140"/>
    <cellStyle name="Percent 3 5 3 2 2 3" xfId="21983"/>
    <cellStyle name="Percent 3 5 3 2 2 3 2" xfId="43922"/>
    <cellStyle name="Percent 3 5 3 2 2 4" xfId="32358"/>
    <cellStyle name="Percent 3 5 3 2 3" xfId="7527"/>
    <cellStyle name="Percent 3 5 3 2 3 2" xfId="29467"/>
    <cellStyle name="Percent 3 5 3 2 4" xfId="13309"/>
    <cellStyle name="Percent 3 5 3 2 4 2" xfId="35249"/>
    <cellStyle name="Percent 3 5 3 2 5" xfId="19092"/>
    <cellStyle name="Percent 3 5 3 2 5 2" xfId="41031"/>
    <cellStyle name="Percent 3 5 3 2 6" xfId="24874"/>
    <cellStyle name="Percent 3 5 3 3" xfId="5824"/>
    <cellStyle name="Percent 3 5 3 3 2" xfId="14498"/>
    <cellStyle name="Percent 3 5 3 3 2 2" xfId="36438"/>
    <cellStyle name="Percent 3 5 3 3 3" xfId="20281"/>
    <cellStyle name="Percent 3 5 3 3 3 2" xfId="42220"/>
    <cellStyle name="Percent 3 5 3 3 4" xfId="27765"/>
    <cellStyle name="Percent 3 5 3 4" xfId="8716"/>
    <cellStyle name="Percent 3 5 3 4 2" xfId="30656"/>
    <cellStyle name="Percent 3 5 3 5" xfId="4635"/>
    <cellStyle name="Percent 3 5 3 5 2" xfId="26576"/>
    <cellStyle name="Percent 3 5 3 6" xfId="11607"/>
    <cellStyle name="Percent 3 5 3 6 2" xfId="33547"/>
    <cellStyle name="Percent 3 5 3 7" xfId="17390"/>
    <cellStyle name="Percent 3 5 3 7 2" xfId="39329"/>
    <cellStyle name="Percent 3 5 3 8" xfId="23172"/>
    <cellStyle name="Percent 3 5 4" xfId="2520"/>
    <cellStyle name="Percent 3 5 4 2" xfId="7115"/>
    <cellStyle name="Percent 3 5 4 2 2" xfId="15788"/>
    <cellStyle name="Percent 3 5 4 2 2 2" xfId="37728"/>
    <cellStyle name="Percent 3 5 4 2 3" xfId="21571"/>
    <cellStyle name="Percent 3 5 4 2 3 2" xfId="43510"/>
    <cellStyle name="Percent 3 5 4 2 4" xfId="29055"/>
    <cellStyle name="Percent 3 5 4 3" xfId="10006"/>
    <cellStyle name="Percent 3 5 4 3 2" xfId="31946"/>
    <cellStyle name="Percent 3 5 4 4" xfId="4223"/>
    <cellStyle name="Percent 3 5 4 4 2" xfId="26164"/>
    <cellStyle name="Percent 3 5 4 5" xfId="12897"/>
    <cellStyle name="Percent 3 5 4 5 2" xfId="34837"/>
    <cellStyle name="Percent 3 5 4 6" xfId="18680"/>
    <cellStyle name="Percent 3 5 4 6 2" xfId="40619"/>
    <cellStyle name="Percent 3 5 4 7" xfId="24462"/>
    <cellStyle name="Percent 3 5 5" xfId="1743"/>
    <cellStyle name="Percent 3 5 5 2" xfId="9229"/>
    <cellStyle name="Percent 3 5 5 2 2" xfId="15011"/>
    <cellStyle name="Percent 3 5 5 2 2 2" xfId="36951"/>
    <cellStyle name="Percent 3 5 5 2 3" xfId="20794"/>
    <cellStyle name="Percent 3 5 5 2 3 2" xfId="42733"/>
    <cellStyle name="Percent 3 5 5 2 4" xfId="31169"/>
    <cellStyle name="Percent 3 5 5 3" xfId="6338"/>
    <cellStyle name="Percent 3 5 5 3 2" xfId="28278"/>
    <cellStyle name="Percent 3 5 5 4" xfId="12120"/>
    <cellStyle name="Percent 3 5 5 4 2" xfId="34060"/>
    <cellStyle name="Percent 3 5 5 5" xfId="17903"/>
    <cellStyle name="Percent 3 5 5 5 2" xfId="39842"/>
    <cellStyle name="Percent 3 5 5 6" xfId="23685"/>
    <cellStyle name="Percent 3 5 6" xfId="5412"/>
    <cellStyle name="Percent 3 5 6 2" xfId="14086"/>
    <cellStyle name="Percent 3 5 6 2 2" xfId="36026"/>
    <cellStyle name="Percent 3 5 6 3" xfId="19869"/>
    <cellStyle name="Percent 3 5 6 3 2" xfId="41808"/>
    <cellStyle name="Percent 3 5 6 4" xfId="27353"/>
    <cellStyle name="Percent 3 5 7" xfId="8304"/>
    <cellStyle name="Percent 3 5 7 2" xfId="30244"/>
    <cellStyle name="Percent 3 5 8" xfId="3446"/>
    <cellStyle name="Percent 3 5 8 2" xfId="25387"/>
    <cellStyle name="Percent 3 5 9" xfId="11195"/>
    <cellStyle name="Percent 3 5 9 2" xfId="33135"/>
    <cellStyle name="Percent 3 6" xfId="786"/>
    <cellStyle name="Percent 3 6 10" xfId="16980"/>
    <cellStyle name="Percent 3 6 10 2" xfId="38919"/>
    <cellStyle name="Percent 3 6 11" xfId="22762"/>
    <cellStyle name="Percent 3 6 2" xfId="787"/>
    <cellStyle name="Percent 3 6 2 2" xfId="2523"/>
    <cellStyle name="Percent 3 6 2 2 2" xfId="10009"/>
    <cellStyle name="Percent 3 6 2 2 2 2" xfId="15791"/>
    <cellStyle name="Percent 3 6 2 2 2 2 2" xfId="37731"/>
    <cellStyle name="Percent 3 6 2 2 2 3" xfId="21574"/>
    <cellStyle name="Percent 3 6 2 2 2 3 2" xfId="43513"/>
    <cellStyle name="Percent 3 6 2 2 2 4" xfId="31949"/>
    <cellStyle name="Percent 3 6 2 2 3" xfId="7118"/>
    <cellStyle name="Percent 3 6 2 2 3 2" xfId="29058"/>
    <cellStyle name="Percent 3 6 2 2 4" xfId="12900"/>
    <cellStyle name="Percent 3 6 2 2 4 2" xfId="34840"/>
    <cellStyle name="Percent 3 6 2 2 5" xfId="18683"/>
    <cellStyle name="Percent 3 6 2 2 5 2" xfId="40622"/>
    <cellStyle name="Percent 3 6 2 2 6" xfId="24465"/>
    <cellStyle name="Percent 3 6 2 3" xfId="5415"/>
    <cellStyle name="Percent 3 6 2 3 2" xfId="14089"/>
    <cellStyle name="Percent 3 6 2 3 2 2" xfId="36029"/>
    <cellStyle name="Percent 3 6 2 3 3" xfId="19872"/>
    <cellStyle name="Percent 3 6 2 3 3 2" xfId="41811"/>
    <cellStyle name="Percent 3 6 2 3 4" xfId="27356"/>
    <cellStyle name="Percent 3 6 2 4" xfId="8307"/>
    <cellStyle name="Percent 3 6 2 4 2" xfId="30247"/>
    <cellStyle name="Percent 3 6 2 5" xfId="4226"/>
    <cellStyle name="Percent 3 6 2 5 2" xfId="26167"/>
    <cellStyle name="Percent 3 6 2 6" xfId="11198"/>
    <cellStyle name="Percent 3 6 2 6 2" xfId="33138"/>
    <cellStyle name="Percent 3 6 2 7" xfId="16981"/>
    <cellStyle name="Percent 3 6 2 7 2" xfId="38920"/>
    <cellStyle name="Percent 3 6 2 8" xfId="22763"/>
    <cellStyle name="Percent 3 6 3" xfId="1229"/>
    <cellStyle name="Percent 3 6 3 2" xfId="2933"/>
    <cellStyle name="Percent 3 6 3 2 2" xfId="10419"/>
    <cellStyle name="Percent 3 6 3 2 2 2" xfId="16201"/>
    <cellStyle name="Percent 3 6 3 2 2 2 2" xfId="38141"/>
    <cellStyle name="Percent 3 6 3 2 2 3" xfId="21984"/>
    <cellStyle name="Percent 3 6 3 2 2 3 2" xfId="43923"/>
    <cellStyle name="Percent 3 6 3 2 2 4" xfId="32359"/>
    <cellStyle name="Percent 3 6 3 2 3" xfId="7528"/>
    <cellStyle name="Percent 3 6 3 2 3 2" xfId="29468"/>
    <cellStyle name="Percent 3 6 3 2 4" xfId="13310"/>
    <cellStyle name="Percent 3 6 3 2 4 2" xfId="35250"/>
    <cellStyle name="Percent 3 6 3 2 5" xfId="19093"/>
    <cellStyle name="Percent 3 6 3 2 5 2" xfId="41032"/>
    <cellStyle name="Percent 3 6 3 2 6" xfId="24875"/>
    <cellStyle name="Percent 3 6 3 3" xfId="5825"/>
    <cellStyle name="Percent 3 6 3 3 2" xfId="14499"/>
    <cellStyle name="Percent 3 6 3 3 2 2" xfId="36439"/>
    <cellStyle name="Percent 3 6 3 3 3" xfId="20282"/>
    <cellStyle name="Percent 3 6 3 3 3 2" xfId="42221"/>
    <cellStyle name="Percent 3 6 3 3 4" xfId="27766"/>
    <cellStyle name="Percent 3 6 3 4" xfId="8717"/>
    <cellStyle name="Percent 3 6 3 4 2" xfId="30657"/>
    <cellStyle name="Percent 3 6 3 5" xfId="4636"/>
    <cellStyle name="Percent 3 6 3 5 2" xfId="26577"/>
    <cellStyle name="Percent 3 6 3 6" xfId="11608"/>
    <cellStyle name="Percent 3 6 3 6 2" xfId="33548"/>
    <cellStyle name="Percent 3 6 3 7" xfId="17391"/>
    <cellStyle name="Percent 3 6 3 7 2" xfId="39330"/>
    <cellStyle name="Percent 3 6 3 8" xfId="23173"/>
    <cellStyle name="Percent 3 6 4" xfId="2522"/>
    <cellStyle name="Percent 3 6 4 2" xfId="7117"/>
    <cellStyle name="Percent 3 6 4 2 2" xfId="15790"/>
    <cellStyle name="Percent 3 6 4 2 2 2" xfId="37730"/>
    <cellStyle name="Percent 3 6 4 2 3" xfId="21573"/>
    <cellStyle name="Percent 3 6 4 2 3 2" xfId="43512"/>
    <cellStyle name="Percent 3 6 4 2 4" xfId="29057"/>
    <cellStyle name="Percent 3 6 4 3" xfId="10008"/>
    <cellStyle name="Percent 3 6 4 3 2" xfId="31948"/>
    <cellStyle name="Percent 3 6 4 4" xfId="4225"/>
    <cellStyle name="Percent 3 6 4 4 2" xfId="26166"/>
    <cellStyle name="Percent 3 6 4 5" xfId="12899"/>
    <cellStyle name="Percent 3 6 4 5 2" xfId="34839"/>
    <cellStyle name="Percent 3 6 4 6" xfId="18682"/>
    <cellStyle name="Percent 3 6 4 6 2" xfId="40621"/>
    <cellStyle name="Percent 3 6 4 7" xfId="24464"/>
    <cellStyle name="Percent 3 6 5" xfId="1744"/>
    <cellStyle name="Percent 3 6 5 2" xfId="9230"/>
    <cellStyle name="Percent 3 6 5 2 2" xfId="15012"/>
    <cellStyle name="Percent 3 6 5 2 2 2" xfId="36952"/>
    <cellStyle name="Percent 3 6 5 2 3" xfId="20795"/>
    <cellStyle name="Percent 3 6 5 2 3 2" xfId="42734"/>
    <cellStyle name="Percent 3 6 5 2 4" xfId="31170"/>
    <cellStyle name="Percent 3 6 5 3" xfId="6339"/>
    <cellStyle name="Percent 3 6 5 3 2" xfId="28279"/>
    <cellStyle name="Percent 3 6 5 4" xfId="12121"/>
    <cellStyle name="Percent 3 6 5 4 2" xfId="34061"/>
    <cellStyle name="Percent 3 6 5 5" xfId="17904"/>
    <cellStyle name="Percent 3 6 5 5 2" xfId="39843"/>
    <cellStyle name="Percent 3 6 5 6" xfId="23686"/>
    <cellStyle name="Percent 3 6 6" xfId="5414"/>
    <cellStyle name="Percent 3 6 6 2" xfId="14088"/>
    <cellStyle name="Percent 3 6 6 2 2" xfId="36028"/>
    <cellStyle name="Percent 3 6 6 3" xfId="19871"/>
    <cellStyle name="Percent 3 6 6 3 2" xfId="41810"/>
    <cellStyle name="Percent 3 6 6 4" xfId="27355"/>
    <cellStyle name="Percent 3 6 7" xfId="8306"/>
    <cellStyle name="Percent 3 6 7 2" xfId="30246"/>
    <cellStyle name="Percent 3 6 8" xfId="3447"/>
    <cellStyle name="Percent 3 6 8 2" xfId="25388"/>
    <cellStyle name="Percent 3 6 9" xfId="11197"/>
    <cellStyle name="Percent 3 6 9 2" xfId="33137"/>
    <cellStyle name="Percent 3 7" xfId="788"/>
    <cellStyle name="Percent 3 7 2" xfId="2524"/>
    <cellStyle name="Percent 3 7 2 2" xfId="7119"/>
    <cellStyle name="Percent 3 7 2 2 2" xfId="15792"/>
    <cellStyle name="Percent 3 7 2 2 2 2" xfId="37732"/>
    <cellStyle name="Percent 3 7 2 2 3" xfId="21575"/>
    <cellStyle name="Percent 3 7 2 2 3 2" xfId="43514"/>
    <cellStyle name="Percent 3 7 2 2 4" xfId="29059"/>
    <cellStyle name="Percent 3 7 2 3" xfId="10010"/>
    <cellStyle name="Percent 3 7 2 3 2" xfId="31950"/>
    <cellStyle name="Percent 3 7 2 4" xfId="4227"/>
    <cellStyle name="Percent 3 7 2 4 2" xfId="26168"/>
    <cellStyle name="Percent 3 7 2 5" xfId="12901"/>
    <cellStyle name="Percent 3 7 2 5 2" xfId="34841"/>
    <cellStyle name="Percent 3 7 2 6" xfId="18684"/>
    <cellStyle name="Percent 3 7 2 6 2" xfId="40623"/>
    <cellStyle name="Percent 3 7 2 7" xfId="24466"/>
    <cellStyle name="Percent 3 7 3" xfId="1358"/>
    <cellStyle name="Percent 3 7 3 2" xfId="8844"/>
    <cellStyle name="Percent 3 7 3 2 2" xfId="14626"/>
    <cellStyle name="Percent 3 7 3 2 2 2" xfId="36566"/>
    <cellStyle name="Percent 3 7 3 2 3" xfId="20409"/>
    <cellStyle name="Percent 3 7 3 2 3 2" xfId="42348"/>
    <cellStyle name="Percent 3 7 3 2 4" xfId="30784"/>
    <cellStyle name="Percent 3 7 3 3" xfId="5953"/>
    <cellStyle name="Percent 3 7 3 3 2" xfId="27893"/>
    <cellStyle name="Percent 3 7 3 4" xfId="11735"/>
    <cellStyle name="Percent 3 7 3 4 2" xfId="33675"/>
    <cellStyle name="Percent 3 7 3 5" xfId="17518"/>
    <cellStyle name="Percent 3 7 3 5 2" xfId="39457"/>
    <cellStyle name="Percent 3 7 3 6" xfId="23300"/>
    <cellStyle name="Percent 3 7 4" xfId="5416"/>
    <cellStyle name="Percent 3 7 4 2" xfId="14090"/>
    <cellStyle name="Percent 3 7 4 2 2" xfId="36030"/>
    <cellStyle name="Percent 3 7 4 3" xfId="19873"/>
    <cellStyle name="Percent 3 7 4 3 2" xfId="41812"/>
    <cellStyle name="Percent 3 7 4 4" xfId="27357"/>
    <cellStyle name="Percent 3 7 5" xfId="8308"/>
    <cellStyle name="Percent 3 7 5 2" xfId="30248"/>
    <cellStyle name="Percent 3 7 6" xfId="3061"/>
    <cellStyle name="Percent 3 7 6 2" xfId="25002"/>
    <cellStyle name="Percent 3 7 7" xfId="11199"/>
    <cellStyle name="Percent 3 7 7 2" xfId="33139"/>
    <cellStyle name="Percent 3 7 8" xfId="16982"/>
    <cellStyle name="Percent 3 7 8 2" xfId="38921"/>
    <cellStyle name="Percent 3 7 9" xfId="22764"/>
    <cellStyle name="Percent 3 8" xfId="793"/>
    <cellStyle name="Percent 3 8 2" xfId="2528"/>
    <cellStyle name="Percent 3 8 2 2" xfId="10014"/>
    <cellStyle name="Percent 3 8 2 2 2" xfId="15796"/>
    <cellStyle name="Percent 3 8 2 2 2 2" xfId="37736"/>
    <cellStyle name="Percent 3 8 2 2 3" xfId="21579"/>
    <cellStyle name="Percent 3 8 2 2 3 2" xfId="43518"/>
    <cellStyle name="Percent 3 8 2 2 4" xfId="31954"/>
    <cellStyle name="Percent 3 8 2 3" xfId="7123"/>
    <cellStyle name="Percent 3 8 2 3 2" xfId="29063"/>
    <cellStyle name="Percent 3 8 2 4" xfId="12905"/>
    <cellStyle name="Percent 3 8 2 4 2" xfId="34845"/>
    <cellStyle name="Percent 3 8 2 5" xfId="18688"/>
    <cellStyle name="Percent 3 8 2 5 2" xfId="40627"/>
    <cellStyle name="Percent 3 8 2 6" xfId="24470"/>
    <cellStyle name="Percent 3 8 3" xfId="5420"/>
    <cellStyle name="Percent 3 8 3 2" xfId="14094"/>
    <cellStyle name="Percent 3 8 3 2 2" xfId="36034"/>
    <cellStyle name="Percent 3 8 3 3" xfId="19877"/>
    <cellStyle name="Percent 3 8 3 3 2" xfId="41816"/>
    <cellStyle name="Percent 3 8 3 4" xfId="27361"/>
    <cellStyle name="Percent 3 8 4" xfId="8312"/>
    <cellStyle name="Percent 3 8 4 2" xfId="30252"/>
    <cellStyle name="Percent 3 8 5" xfId="4231"/>
    <cellStyle name="Percent 3 8 5 2" xfId="26172"/>
    <cellStyle name="Percent 3 8 6" xfId="11203"/>
    <cellStyle name="Percent 3 8 6 2" xfId="33143"/>
    <cellStyle name="Percent 3 8 7" xfId="16986"/>
    <cellStyle name="Percent 3 8 7 2" xfId="38925"/>
    <cellStyle name="Percent 3 8 8" xfId="22768"/>
    <cellStyle name="Percent 3 8 9" xfId="43927"/>
    <cellStyle name="Percent 3 9" xfId="841"/>
    <cellStyle name="Percent 3 9 2" xfId="2547"/>
    <cellStyle name="Percent 3 9 2 2" xfId="10033"/>
    <cellStyle name="Percent 3 9 2 2 2" xfId="15815"/>
    <cellStyle name="Percent 3 9 2 2 2 2" xfId="37755"/>
    <cellStyle name="Percent 3 9 2 2 3" xfId="21598"/>
    <cellStyle name="Percent 3 9 2 2 3 2" xfId="43537"/>
    <cellStyle name="Percent 3 9 2 2 4" xfId="31973"/>
    <cellStyle name="Percent 3 9 2 3" xfId="7142"/>
    <cellStyle name="Percent 3 9 2 3 2" xfId="29082"/>
    <cellStyle name="Percent 3 9 2 4" xfId="12924"/>
    <cellStyle name="Percent 3 9 2 4 2" xfId="34864"/>
    <cellStyle name="Percent 3 9 2 5" xfId="18707"/>
    <cellStyle name="Percent 3 9 2 5 2" xfId="40646"/>
    <cellStyle name="Percent 3 9 2 6" xfId="24489"/>
    <cellStyle name="Percent 3 9 3" xfId="5439"/>
    <cellStyle name="Percent 3 9 3 2" xfId="14113"/>
    <cellStyle name="Percent 3 9 3 2 2" xfId="36053"/>
    <cellStyle name="Percent 3 9 3 3" xfId="19896"/>
    <cellStyle name="Percent 3 9 3 3 2" xfId="41835"/>
    <cellStyle name="Percent 3 9 3 4" xfId="27380"/>
    <cellStyle name="Percent 3 9 4" xfId="8331"/>
    <cellStyle name="Percent 3 9 4 2" xfId="30271"/>
    <cellStyle name="Percent 3 9 5" xfId="4250"/>
    <cellStyle name="Percent 3 9 5 2" xfId="26191"/>
    <cellStyle name="Percent 3 9 6" xfId="11222"/>
    <cellStyle name="Percent 3 9 6 2" xfId="33162"/>
    <cellStyle name="Percent 3 9 7" xfId="17005"/>
    <cellStyle name="Percent 3 9 7 2" xfId="38944"/>
    <cellStyle name="Percent 3 9 8" xfId="22787"/>
    <cellStyle name="Percent 4" xfId="789"/>
    <cellStyle name="Title" xfId="794" builtinId="15" customBuiltin="1"/>
    <cellStyle name="Total" xfId="809" builtinId="25" customBuiltin="1"/>
    <cellStyle name="Warning Text" xfId="807" builtinId="11" customBuiltin="1"/>
  </cellStyles>
  <dxfs count="86">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ldoe.org/USERDATA/EXCEL/FTE97E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01541/Downloads/Chtr2014-15%20(1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harter school calculator"/>
      <sheetName val=" Detail 2014-15 Conf FEFP"/>
      <sheetName val="111-112-113 ADDITIONAL FUND"/>
      <sheetName val="Transportation Per Student"/>
      <sheetName val="75% or more ESE calcul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113"/>
  <sheetViews>
    <sheetView tabSelected="1" zoomScale="70" zoomScaleNormal="70" workbookViewId="0">
      <pane ySplit="3" topLeftCell="A13" activePane="bottomLeft" state="frozen"/>
      <selection activeCell="B2" sqref="B2"/>
      <selection pane="bottomLeft" activeCell="B35" sqref="B35"/>
    </sheetView>
  </sheetViews>
  <sheetFormatPr defaultRowHeight="21" x14ac:dyDescent="0.4"/>
  <cols>
    <col min="1" max="1" width="5.5546875" style="267" customWidth="1"/>
    <col min="2" max="2" width="18.5546875" style="248" customWidth="1"/>
    <col min="3" max="3" width="27.44140625" style="267" bestFit="1" customWidth="1"/>
    <col min="4" max="4" width="21.44140625" style="262" bestFit="1" customWidth="1"/>
    <col min="5" max="5" width="6.21875" style="262" customWidth="1"/>
    <col min="6" max="206" width="9.21875" style="267"/>
    <col min="207" max="207" width="9.21875" style="267" customWidth="1"/>
    <col min="208" max="16384" width="8.88671875" style="267"/>
  </cols>
  <sheetData>
    <row r="1" spans="1:9" ht="26.25" customHeight="1" x14ac:dyDescent="0.4">
      <c r="A1" s="250"/>
      <c r="B1" s="251" t="s">
        <v>481</v>
      </c>
      <c r="C1" s="262"/>
    </row>
    <row r="2" spans="1:9" ht="15" customHeight="1" x14ac:dyDescent="0.4">
      <c r="B2" s="246"/>
      <c r="C2" s="262"/>
    </row>
    <row r="3" spans="1:9" x14ac:dyDescent="0.4">
      <c r="A3" s="242"/>
      <c r="B3" s="247" t="s">
        <v>415</v>
      </c>
      <c r="C3" s="270" t="s">
        <v>416</v>
      </c>
      <c r="D3" s="270" t="s">
        <v>417</v>
      </c>
    </row>
    <row r="4" spans="1:9" s="262" customFormat="1" x14ac:dyDescent="0.4">
      <c r="A4" s="268">
        <v>1</v>
      </c>
      <c r="B4" s="245" t="s">
        <v>198</v>
      </c>
      <c r="C4" s="269" t="s">
        <v>493</v>
      </c>
      <c r="D4" s="264">
        <v>55632.480000000003</v>
      </c>
    </row>
    <row r="5" spans="1:9" s="262" customFormat="1" ht="20.55" customHeight="1" x14ac:dyDescent="0.4">
      <c r="A5" s="268">
        <v>2</v>
      </c>
      <c r="B5" s="245" t="s">
        <v>262</v>
      </c>
      <c r="C5" s="269" t="str">
        <f>+$C$4</f>
        <v>FTE Jan 15</v>
      </c>
      <c r="D5" s="264">
        <v>44844.54</v>
      </c>
      <c r="F5" s="266"/>
      <c r="G5" s="266"/>
      <c r="H5" s="266"/>
      <c r="I5" s="266"/>
    </row>
    <row r="6" spans="1:9" s="262" customFormat="1" x14ac:dyDescent="0.4">
      <c r="A6" s="268">
        <v>3</v>
      </c>
      <c r="B6" s="245" t="s">
        <v>265</v>
      </c>
      <c r="C6" s="269" t="str">
        <f>+$C$4</f>
        <v>FTE Jan 15</v>
      </c>
      <c r="D6" s="264">
        <v>70543.839999999997</v>
      </c>
      <c r="F6" s="266"/>
    </row>
    <row r="7" spans="1:9" s="262" customFormat="1" ht="21" customHeight="1" x14ac:dyDescent="0.4">
      <c r="A7" s="268">
        <v>4</v>
      </c>
      <c r="B7" s="245" t="s">
        <v>268</v>
      </c>
      <c r="C7" s="269" t="str">
        <f>+$C$4</f>
        <v>FTE Jan 15</v>
      </c>
      <c r="D7" s="264">
        <v>345139.66</v>
      </c>
      <c r="F7" s="266"/>
    </row>
    <row r="8" spans="1:9" s="262" customFormat="1" ht="20.55" customHeight="1" x14ac:dyDescent="0.4">
      <c r="A8" s="268"/>
      <c r="B8" s="245" t="s">
        <v>436</v>
      </c>
      <c r="C8" s="269" t="s">
        <v>421</v>
      </c>
      <c r="D8" s="261">
        <v>20833.330000000002</v>
      </c>
      <c r="F8" s="249"/>
    </row>
    <row r="9" spans="1:9" s="262" customFormat="1" x14ac:dyDescent="0.4">
      <c r="A9" s="268"/>
      <c r="B9" s="245">
        <v>9100</v>
      </c>
      <c r="C9" s="269" t="s">
        <v>418</v>
      </c>
      <c r="D9" s="261">
        <v>-6226.42</v>
      </c>
      <c r="F9" s="249"/>
    </row>
    <row r="10" spans="1:9" s="262" customFormat="1" x14ac:dyDescent="0.4">
      <c r="A10" s="268"/>
      <c r="B10" s="245">
        <v>9100</v>
      </c>
      <c r="C10" s="269" t="s">
        <v>437</v>
      </c>
      <c r="D10" s="261">
        <v>-411.59</v>
      </c>
      <c r="F10" s="249"/>
    </row>
    <row r="11" spans="1:9" s="262" customFormat="1" x14ac:dyDescent="0.4">
      <c r="A11" s="268"/>
      <c r="B11" s="245">
        <v>9100</v>
      </c>
      <c r="C11" s="269" t="s">
        <v>419</v>
      </c>
      <c r="D11" s="261">
        <v>-119.47</v>
      </c>
    </row>
    <row r="12" spans="1:9" s="262" customFormat="1" x14ac:dyDescent="0.4">
      <c r="A12" s="268">
        <v>5</v>
      </c>
      <c r="B12" s="245" t="s">
        <v>271</v>
      </c>
      <c r="C12" s="269" t="str">
        <f>+$C$4</f>
        <v>FTE Jan 15</v>
      </c>
      <c r="D12" s="264">
        <v>618389.22</v>
      </c>
    </row>
    <row r="13" spans="1:9" s="262" customFormat="1" ht="21" customHeight="1" x14ac:dyDescent="0.4">
      <c r="A13" s="268"/>
      <c r="B13" s="245">
        <v>1571</v>
      </c>
      <c r="C13" s="269" t="s">
        <v>420</v>
      </c>
      <c r="D13" s="261">
        <v>53867.4</v>
      </c>
    </row>
    <row r="14" spans="1:9" s="262" customFormat="1" x14ac:dyDescent="0.4">
      <c r="A14" s="268"/>
      <c r="B14" s="245">
        <v>1572</v>
      </c>
      <c r="C14" s="269" t="s">
        <v>421</v>
      </c>
      <c r="D14" s="261">
        <v>31250</v>
      </c>
    </row>
    <row r="15" spans="1:9" x14ac:dyDescent="0.4">
      <c r="A15" s="268"/>
      <c r="B15" s="245">
        <v>9100</v>
      </c>
      <c r="C15" s="269" t="s">
        <v>418</v>
      </c>
      <c r="D15" s="261">
        <v>-8881</v>
      </c>
    </row>
    <row r="16" spans="1:9" x14ac:dyDescent="0.4">
      <c r="A16" s="268"/>
      <c r="B16" s="245">
        <v>9100</v>
      </c>
      <c r="C16" s="269" t="s">
        <v>482</v>
      </c>
      <c r="D16" s="261">
        <v>-208</v>
      </c>
    </row>
    <row r="17" spans="1:15" s="262" customFormat="1" x14ac:dyDescent="0.4">
      <c r="A17" s="268">
        <v>6</v>
      </c>
      <c r="B17" s="245" t="s">
        <v>274</v>
      </c>
      <c r="C17" s="269" t="str">
        <f>+$C$4</f>
        <v>FTE Jan 15</v>
      </c>
      <c r="D17" s="264">
        <v>103561.69</v>
      </c>
      <c r="G17" s="301"/>
      <c r="H17" s="301"/>
      <c r="I17" s="301"/>
      <c r="J17" s="301"/>
      <c r="K17" s="301"/>
      <c r="L17" s="301"/>
      <c r="M17" s="301"/>
      <c r="N17" s="301"/>
      <c r="O17" s="301"/>
    </row>
    <row r="18" spans="1:15" x14ac:dyDescent="0.4">
      <c r="A18" s="268">
        <v>7</v>
      </c>
      <c r="B18" s="245" t="s">
        <v>277</v>
      </c>
      <c r="C18" s="269" t="str">
        <f>+$C$4</f>
        <v>FTE Jan 15</v>
      </c>
      <c r="D18" s="264">
        <v>56318.64</v>
      </c>
      <c r="G18" s="301"/>
      <c r="H18" s="301"/>
      <c r="I18" s="301"/>
      <c r="J18" s="301"/>
      <c r="K18" s="301"/>
      <c r="L18" s="301"/>
      <c r="M18" s="301"/>
      <c r="N18" s="301"/>
      <c r="O18" s="301"/>
    </row>
    <row r="19" spans="1:15" x14ac:dyDescent="0.4">
      <c r="A19" s="268">
        <v>8</v>
      </c>
      <c r="B19" s="245" t="s">
        <v>280</v>
      </c>
      <c r="C19" s="269" t="str">
        <f>+$C$4</f>
        <v>FTE Jan 15</v>
      </c>
      <c r="D19" s="264">
        <v>60182.31</v>
      </c>
    </row>
    <row r="20" spans="1:15" s="262" customFormat="1" x14ac:dyDescent="0.4">
      <c r="A20" s="268">
        <v>9</v>
      </c>
      <c r="B20" s="245" t="s">
        <v>283</v>
      </c>
      <c r="C20" s="269" t="str">
        <f>+$C$4</f>
        <v>FTE Jan 15</v>
      </c>
      <c r="D20" s="264">
        <v>231690.41</v>
      </c>
    </row>
    <row r="21" spans="1:15" s="262" customFormat="1" x14ac:dyDescent="0.4">
      <c r="A21" s="268"/>
      <c r="B21" s="245">
        <v>2791</v>
      </c>
      <c r="C21" s="263" t="s">
        <v>440</v>
      </c>
      <c r="D21" s="261">
        <v>-7322.46</v>
      </c>
    </row>
    <row r="22" spans="1:15" s="262" customFormat="1" x14ac:dyDescent="0.4">
      <c r="A22" s="268">
        <v>10</v>
      </c>
      <c r="B22" s="245" t="s">
        <v>286</v>
      </c>
      <c r="C22" s="269" t="str">
        <f>+$C$4</f>
        <v>FTE Jan 15</v>
      </c>
      <c r="D22" s="264">
        <v>665443.43999999994</v>
      </c>
    </row>
    <row r="23" spans="1:15" s="262" customFormat="1" x14ac:dyDescent="0.4">
      <c r="A23" s="268">
        <v>11</v>
      </c>
      <c r="B23" s="245" t="s">
        <v>288</v>
      </c>
      <c r="C23" s="269" t="str">
        <f>+$C$4</f>
        <v>FTE Jan 15</v>
      </c>
      <c r="D23" s="264">
        <v>245634.29</v>
      </c>
    </row>
    <row r="24" spans="1:15" s="262" customFormat="1" x14ac:dyDescent="0.4">
      <c r="A24" s="268">
        <v>12</v>
      </c>
      <c r="B24" s="245" t="s">
        <v>291</v>
      </c>
      <c r="C24" s="269" t="str">
        <f>+$C$4</f>
        <v>FTE Jan 15</v>
      </c>
      <c r="D24" s="264">
        <v>512490.79</v>
      </c>
    </row>
    <row r="25" spans="1:15" s="262" customFormat="1" x14ac:dyDescent="0.4">
      <c r="A25" s="268"/>
      <c r="B25" s="245">
        <v>2941</v>
      </c>
      <c r="C25" s="263" t="s">
        <v>441</v>
      </c>
      <c r="D25" s="261">
        <v>-15216.18</v>
      </c>
    </row>
    <row r="26" spans="1:15" s="262" customFormat="1" x14ac:dyDescent="0.4">
      <c r="A26" s="268">
        <v>13</v>
      </c>
      <c r="B26" s="245" t="s">
        <v>293</v>
      </c>
      <c r="C26" s="269" t="str">
        <f t="shared" ref="C26:C36" si="0">+$C$4</f>
        <v>FTE Jan 15</v>
      </c>
      <c r="D26" s="264">
        <v>187083.87</v>
      </c>
    </row>
    <row r="27" spans="1:15" s="262" customFormat="1" x14ac:dyDescent="0.4">
      <c r="A27" s="268">
        <v>14</v>
      </c>
      <c r="B27" s="245" t="s">
        <v>296</v>
      </c>
      <c r="C27" s="269" t="str">
        <f t="shared" si="0"/>
        <v>FTE Jan 15</v>
      </c>
      <c r="D27" s="264">
        <v>100318.72</v>
      </c>
    </row>
    <row r="28" spans="1:15" s="262" customFormat="1" ht="20.55" customHeight="1" x14ac:dyDescent="0.4">
      <c r="A28" s="268">
        <v>15</v>
      </c>
      <c r="B28" s="245" t="s">
        <v>299</v>
      </c>
      <c r="C28" s="269" t="str">
        <f t="shared" si="0"/>
        <v>FTE Jan 15</v>
      </c>
      <c r="D28" s="264">
        <v>68990.95</v>
      </c>
    </row>
    <row r="29" spans="1:15" s="262" customFormat="1" x14ac:dyDescent="0.4">
      <c r="A29" s="268">
        <v>16</v>
      </c>
      <c r="B29" s="245" t="s">
        <v>302</v>
      </c>
      <c r="C29" s="269" t="str">
        <f t="shared" si="0"/>
        <v>FTE Jan 15</v>
      </c>
      <c r="D29" s="264">
        <v>550344.71</v>
      </c>
    </row>
    <row r="30" spans="1:15" s="262" customFormat="1" x14ac:dyDescent="0.4">
      <c r="A30" s="268"/>
      <c r="B30" s="245">
        <v>9100</v>
      </c>
      <c r="C30" s="269" t="s">
        <v>483</v>
      </c>
      <c r="D30" s="261">
        <v>-182</v>
      </c>
    </row>
    <row r="31" spans="1:15" s="262" customFormat="1" x14ac:dyDescent="0.4">
      <c r="A31" s="268"/>
      <c r="B31" s="245">
        <v>9100</v>
      </c>
      <c r="C31" s="269" t="s">
        <v>484</v>
      </c>
      <c r="D31" s="261">
        <v>-379</v>
      </c>
    </row>
    <row r="32" spans="1:15" s="262" customFormat="1" x14ac:dyDescent="0.4">
      <c r="A32" s="268"/>
      <c r="B32" s="245">
        <v>9100</v>
      </c>
      <c r="C32" s="269" t="s">
        <v>485</v>
      </c>
      <c r="D32" s="261">
        <v>-1290.75</v>
      </c>
    </row>
    <row r="33" spans="1:4" s="262" customFormat="1" x14ac:dyDescent="0.4">
      <c r="A33" s="268">
        <v>17</v>
      </c>
      <c r="B33" s="245" t="s">
        <v>305</v>
      </c>
      <c r="C33" s="269" t="str">
        <f t="shared" si="0"/>
        <v>FTE Jan 15</v>
      </c>
      <c r="D33" s="264">
        <v>126859.77</v>
      </c>
    </row>
    <row r="34" spans="1:4" s="262" customFormat="1" x14ac:dyDescent="0.4">
      <c r="A34" s="268">
        <v>18</v>
      </c>
      <c r="B34" s="245">
        <v>3384</v>
      </c>
      <c r="C34" s="269" t="str">
        <f t="shared" si="0"/>
        <v>FTE Jan 15</v>
      </c>
      <c r="D34" s="264">
        <v>0</v>
      </c>
    </row>
    <row r="35" spans="1:4" s="262" customFormat="1" x14ac:dyDescent="0.4">
      <c r="A35" s="268">
        <v>19</v>
      </c>
      <c r="B35" s="245" t="s">
        <v>308</v>
      </c>
      <c r="C35" s="269" t="str">
        <f t="shared" si="0"/>
        <v>FTE Jan 15</v>
      </c>
      <c r="D35" s="264">
        <v>358004.98</v>
      </c>
    </row>
    <row r="36" spans="1:4" s="262" customFormat="1" x14ac:dyDescent="0.4">
      <c r="A36" s="268">
        <v>20</v>
      </c>
      <c r="B36" s="245" t="s">
        <v>311</v>
      </c>
      <c r="C36" s="269" t="str">
        <f t="shared" si="0"/>
        <v>FTE Jan 15</v>
      </c>
      <c r="D36" s="264">
        <v>104424.89</v>
      </c>
    </row>
    <row r="37" spans="1:4" s="262" customFormat="1" x14ac:dyDescent="0.4">
      <c r="A37" s="268"/>
      <c r="B37" s="245">
        <v>9100</v>
      </c>
      <c r="C37" s="269" t="s">
        <v>438</v>
      </c>
      <c r="D37" s="261">
        <v>-3823.75</v>
      </c>
    </row>
    <row r="38" spans="1:4" s="262" customFormat="1" x14ac:dyDescent="0.4">
      <c r="A38" s="268"/>
      <c r="B38" s="245">
        <v>9100</v>
      </c>
      <c r="C38" s="269" t="s">
        <v>437</v>
      </c>
      <c r="D38" s="261">
        <v>-82.21</v>
      </c>
    </row>
    <row r="39" spans="1:4" s="262" customFormat="1" x14ac:dyDescent="0.4">
      <c r="A39" s="268"/>
      <c r="B39" s="245">
        <v>9100</v>
      </c>
      <c r="C39" s="269" t="s">
        <v>419</v>
      </c>
      <c r="D39" s="261">
        <v>-19.73</v>
      </c>
    </row>
    <row r="40" spans="1:4" s="262" customFormat="1" x14ac:dyDescent="0.4">
      <c r="A40" s="268"/>
      <c r="B40" s="245">
        <v>9100</v>
      </c>
      <c r="C40" s="269" t="s">
        <v>486</v>
      </c>
      <c r="D40" s="261">
        <v>-9.48</v>
      </c>
    </row>
    <row r="41" spans="1:4" s="262" customFormat="1" x14ac:dyDescent="0.4">
      <c r="A41" s="268">
        <v>21</v>
      </c>
      <c r="B41" s="245" t="s">
        <v>314</v>
      </c>
      <c r="C41" s="269" t="str">
        <f t="shared" ref="C41:C50" si="1">+$C$4</f>
        <v>FTE Jan 15</v>
      </c>
      <c r="D41" s="264">
        <v>58060.959999999999</v>
      </c>
    </row>
    <row r="42" spans="1:4" s="262" customFormat="1" x14ac:dyDescent="0.4">
      <c r="A42" s="268">
        <v>22</v>
      </c>
      <c r="B42" s="245" t="s">
        <v>317</v>
      </c>
      <c r="C42" s="269" t="str">
        <f t="shared" si="1"/>
        <v>FTE Jan 15</v>
      </c>
      <c r="D42" s="264">
        <v>127089.92</v>
      </c>
    </row>
    <row r="43" spans="1:4" s="262" customFormat="1" x14ac:dyDescent="0.4">
      <c r="A43" s="268">
        <v>23</v>
      </c>
      <c r="B43" s="245" t="s">
        <v>320</v>
      </c>
      <c r="C43" s="269" t="str">
        <f t="shared" si="1"/>
        <v>FTE Jan 15</v>
      </c>
      <c r="D43" s="264">
        <v>293021.86</v>
      </c>
    </row>
    <row r="44" spans="1:4" s="262" customFormat="1" x14ac:dyDescent="0.4">
      <c r="A44" s="268">
        <v>24</v>
      </c>
      <c r="B44" s="245" t="s">
        <v>323</v>
      </c>
      <c r="C44" s="269" t="str">
        <f t="shared" si="1"/>
        <v>FTE Jan 15</v>
      </c>
      <c r="D44" s="264">
        <v>541700.12</v>
      </c>
    </row>
    <row r="45" spans="1:4" s="262" customFormat="1" x14ac:dyDescent="0.4">
      <c r="A45" s="268">
        <v>25</v>
      </c>
      <c r="B45" s="245" t="s">
        <v>326</v>
      </c>
      <c r="C45" s="269" t="str">
        <f t="shared" si="1"/>
        <v>FTE Jan 15</v>
      </c>
      <c r="D45" s="264">
        <v>46455.17</v>
      </c>
    </row>
    <row r="46" spans="1:4" s="262" customFormat="1" x14ac:dyDescent="0.4">
      <c r="A46" s="268">
        <v>26</v>
      </c>
      <c r="B46" s="245" t="s">
        <v>329</v>
      </c>
      <c r="C46" s="269" t="str">
        <f t="shared" si="1"/>
        <v>FTE Jan 15</v>
      </c>
      <c r="D46" s="264">
        <v>116999.35</v>
      </c>
    </row>
    <row r="47" spans="1:4" s="262" customFormat="1" x14ac:dyDescent="0.4">
      <c r="A47" s="268">
        <v>27</v>
      </c>
      <c r="B47" s="245" t="s">
        <v>332</v>
      </c>
      <c r="C47" s="269" t="str">
        <f t="shared" si="1"/>
        <v>FTE Jan 15</v>
      </c>
      <c r="D47" s="264">
        <v>232838.18</v>
      </c>
    </row>
    <row r="48" spans="1:4" s="262" customFormat="1" x14ac:dyDescent="0.4">
      <c r="A48" s="268">
        <v>28</v>
      </c>
      <c r="B48" s="245" t="s">
        <v>335</v>
      </c>
      <c r="C48" s="269" t="str">
        <f t="shared" si="1"/>
        <v>FTE Jan 15</v>
      </c>
      <c r="D48" s="264">
        <v>191650.78</v>
      </c>
    </row>
    <row r="49" spans="1:4" s="262" customFormat="1" x14ac:dyDescent="0.4">
      <c r="A49" s="268">
        <v>29</v>
      </c>
      <c r="B49" s="245" t="s">
        <v>338</v>
      </c>
      <c r="C49" s="269" t="str">
        <f t="shared" si="1"/>
        <v>FTE Jan 15</v>
      </c>
      <c r="D49" s="264">
        <v>175278.35</v>
      </c>
    </row>
    <row r="50" spans="1:4" s="262" customFormat="1" x14ac:dyDescent="0.4">
      <c r="A50" s="268">
        <v>30</v>
      </c>
      <c r="B50" s="245" t="s">
        <v>341</v>
      </c>
      <c r="C50" s="269" t="str">
        <f t="shared" si="1"/>
        <v>FTE Jan 15</v>
      </c>
      <c r="D50" s="264">
        <v>596209.91</v>
      </c>
    </row>
    <row r="51" spans="1:4" s="262" customFormat="1" x14ac:dyDescent="0.4">
      <c r="A51" s="268"/>
      <c r="B51" s="245">
        <v>9100</v>
      </c>
      <c r="C51" s="269" t="s">
        <v>487</v>
      </c>
      <c r="D51" s="261">
        <v>-18.95</v>
      </c>
    </row>
    <row r="52" spans="1:4" s="262" customFormat="1" x14ac:dyDescent="0.4">
      <c r="A52" s="268"/>
      <c r="B52" s="245">
        <v>9100</v>
      </c>
      <c r="C52" s="269" t="s">
        <v>488</v>
      </c>
      <c r="D52" s="261">
        <v>-23.69</v>
      </c>
    </row>
    <row r="53" spans="1:4" s="262" customFormat="1" x14ac:dyDescent="0.4">
      <c r="A53" s="268">
        <v>31</v>
      </c>
      <c r="B53" s="245">
        <v>3441</v>
      </c>
      <c r="C53" s="269" t="str">
        <f t="shared" ref="C53:C62" si="2">+$C$4</f>
        <v>FTE Jan 15</v>
      </c>
      <c r="D53" s="264">
        <v>112466.09</v>
      </c>
    </row>
    <row r="54" spans="1:4" s="262" customFormat="1" x14ac:dyDescent="0.4">
      <c r="A54" s="268">
        <v>32</v>
      </c>
      <c r="B54" s="245" t="s">
        <v>347</v>
      </c>
      <c r="C54" s="269" t="str">
        <f t="shared" si="2"/>
        <v>FTE Jan 15</v>
      </c>
      <c r="D54" s="264">
        <v>94321.61</v>
      </c>
    </row>
    <row r="55" spans="1:4" s="262" customFormat="1" x14ac:dyDescent="0.4">
      <c r="A55" s="268">
        <v>33</v>
      </c>
      <c r="B55" s="245">
        <v>3924</v>
      </c>
      <c r="C55" s="269" t="str">
        <f t="shared" si="2"/>
        <v>FTE Jan 15</v>
      </c>
      <c r="D55" s="264">
        <v>36289.919999999998</v>
      </c>
    </row>
    <row r="56" spans="1:4" s="262" customFormat="1" x14ac:dyDescent="0.4">
      <c r="A56" s="268">
        <v>34</v>
      </c>
      <c r="B56" s="245" t="s">
        <v>350</v>
      </c>
      <c r="C56" s="269" t="str">
        <f t="shared" si="2"/>
        <v>FTE Jan 15</v>
      </c>
      <c r="D56" s="264">
        <v>171861.78</v>
      </c>
    </row>
    <row r="57" spans="1:4" s="262" customFormat="1" x14ac:dyDescent="0.4">
      <c r="A57" s="268">
        <v>35</v>
      </c>
      <c r="B57" s="245" t="s">
        <v>353</v>
      </c>
      <c r="C57" s="269" t="str">
        <f t="shared" si="2"/>
        <v>FTE Jan 15</v>
      </c>
      <c r="D57" s="264">
        <v>124137.9</v>
      </c>
    </row>
    <row r="58" spans="1:4" s="262" customFormat="1" x14ac:dyDescent="0.4">
      <c r="A58" s="268">
        <v>36</v>
      </c>
      <c r="B58" s="245" t="s">
        <v>356</v>
      </c>
      <c r="C58" s="269" t="str">
        <f t="shared" si="2"/>
        <v>FTE Jan 15</v>
      </c>
      <c r="D58" s="264">
        <v>307494.43</v>
      </c>
    </row>
    <row r="59" spans="1:4" s="262" customFormat="1" x14ac:dyDescent="0.4">
      <c r="A59" s="268">
        <v>37</v>
      </c>
      <c r="B59" s="245">
        <v>4000</v>
      </c>
      <c r="C59" s="269" t="str">
        <f t="shared" si="2"/>
        <v>FTE Jan 15</v>
      </c>
      <c r="D59" s="264">
        <v>436631.32</v>
      </c>
    </row>
    <row r="60" spans="1:4" s="262" customFormat="1" x14ac:dyDescent="0.4">
      <c r="A60" s="268">
        <v>38</v>
      </c>
      <c r="B60" s="245" t="s">
        <v>435</v>
      </c>
      <c r="C60" s="269" t="str">
        <f t="shared" si="2"/>
        <v>FTE Jan 15</v>
      </c>
      <c r="D60" s="264">
        <v>225457.57</v>
      </c>
    </row>
    <row r="61" spans="1:4" s="262" customFormat="1" x14ac:dyDescent="0.4">
      <c r="A61" s="268"/>
      <c r="B61" s="245">
        <v>9100</v>
      </c>
      <c r="C61" s="269" t="s">
        <v>489</v>
      </c>
      <c r="D61" s="261">
        <v>-35.979999999999997</v>
      </c>
    </row>
    <row r="62" spans="1:4" s="262" customFormat="1" x14ac:dyDescent="0.4">
      <c r="A62" s="268">
        <v>39</v>
      </c>
      <c r="B62" s="245">
        <v>4002</v>
      </c>
      <c r="C62" s="269" t="str">
        <f t="shared" si="2"/>
        <v>FTE Jan 15</v>
      </c>
      <c r="D62" s="264">
        <v>538371.63</v>
      </c>
    </row>
    <row r="63" spans="1:4" s="262" customFormat="1" x14ac:dyDescent="0.4">
      <c r="A63" s="268">
        <v>40</v>
      </c>
      <c r="B63" s="245">
        <v>4010</v>
      </c>
      <c r="C63" s="269" t="str">
        <f>+$C$4</f>
        <v>FTE Jan 15</v>
      </c>
      <c r="D63" s="264">
        <v>76165.38</v>
      </c>
    </row>
    <row r="64" spans="1:4" s="262" customFormat="1" x14ac:dyDescent="0.4">
      <c r="A64" s="268">
        <v>41</v>
      </c>
      <c r="B64" s="245">
        <v>4012</v>
      </c>
      <c r="C64" s="269" t="str">
        <f>+$C$4</f>
        <v>FTE Jan 15</v>
      </c>
      <c r="D64" s="264">
        <v>465720.49</v>
      </c>
    </row>
    <row r="65" spans="1:4" s="262" customFormat="1" x14ac:dyDescent="0.4">
      <c r="A65" s="268">
        <v>42</v>
      </c>
      <c r="B65" s="245">
        <v>4013</v>
      </c>
      <c r="C65" s="269" t="str">
        <f>+$C$4</f>
        <v>FTE Jan 15</v>
      </c>
      <c r="D65" s="264">
        <v>185261.88</v>
      </c>
    </row>
    <row r="66" spans="1:4" s="262" customFormat="1" x14ac:dyDescent="0.4">
      <c r="A66" s="268">
        <v>43</v>
      </c>
      <c r="B66" s="245">
        <v>4020</v>
      </c>
      <c r="C66" s="269" t="str">
        <f>+$C$4</f>
        <v>FTE Jan 15</v>
      </c>
      <c r="D66" s="264">
        <v>738103.76</v>
      </c>
    </row>
    <row r="67" spans="1:4" s="262" customFormat="1" x14ac:dyDescent="0.4">
      <c r="A67" s="268">
        <v>44</v>
      </c>
      <c r="B67" s="245">
        <v>4021</v>
      </c>
      <c r="C67" s="269" t="str">
        <f t="shared" ref="C67:C72" si="3">+$C$4</f>
        <v>FTE Jan 15</v>
      </c>
      <c r="D67" s="264">
        <v>371195.42</v>
      </c>
    </row>
    <row r="68" spans="1:4" s="262" customFormat="1" x14ac:dyDescent="0.4">
      <c r="A68" s="268">
        <v>45</v>
      </c>
      <c r="B68" s="245">
        <v>4037</v>
      </c>
      <c r="C68" s="269" t="str">
        <f t="shared" si="3"/>
        <v>FTE Jan 15</v>
      </c>
      <c r="D68" s="264">
        <v>120023.32</v>
      </c>
    </row>
    <row r="69" spans="1:4" s="262" customFormat="1" x14ac:dyDescent="0.4">
      <c r="A69" s="268">
        <v>46</v>
      </c>
      <c r="B69" s="245" t="s">
        <v>414</v>
      </c>
      <c r="C69" s="269" t="str">
        <f t="shared" si="3"/>
        <v>FTE Jan 15</v>
      </c>
      <c r="D69" s="264">
        <v>53962.67</v>
      </c>
    </row>
    <row r="70" spans="1:4" s="262" customFormat="1" x14ac:dyDescent="0.4">
      <c r="A70" s="268">
        <v>47</v>
      </c>
      <c r="B70" s="243">
        <v>4041</v>
      </c>
      <c r="C70" s="269" t="str">
        <f t="shared" si="3"/>
        <v>FTE Jan 15</v>
      </c>
      <c r="D70" s="264">
        <v>30630.37</v>
      </c>
    </row>
    <row r="71" spans="1:4" s="262" customFormat="1" ht="19.95" customHeight="1" x14ac:dyDescent="0.4">
      <c r="A71" s="268">
        <v>48</v>
      </c>
      <c r="B71" s="244">
        <v>4050</v>
      </c>
      <c r="C71" s="269" t="str">
        <f t="shared" si="3"/>
        <v>FTE Jan 15</v>
      </c>
      <c r="D71" s="264">
        <v>258410.5</v>
      </c>
    </row>
    <row r="72" spans="1:4" s="262" customFormat="1" x14ac:dyDescent="0.4">
      <c r="A72" s="268">
        <v>49</v>
      </c>
      <c r="B72" s="244">
        <v>4051</v>
      </c>
      <c r="C72" s="269" t="str">
        <f t="shared" si="3"/>
        <v>FTE Jan 15</v>
      </c>
      <c r="D72" s="264">
        <v>308130.15999999997</v>
      </c>
    </row>
    <row r="73" spans="1:4" s="262" customFormat="1" x14ac:dyDescent="0.4">
      <c r="A73" s="268"/>
      <c r="B73" s="244">
        <v>9100</v>
      </c>
      <c r="C73" s="269" t="s">
        <v>490</v>
      </c>
      <c r="D73" s="261">
        <v>-14.22</v>
      </c>
    </row>
    <row r="74" spans="1:4" s="262" customFormat="1" x14ac:dyDescent="0.4">
      <c r="A74" s="268">
        <v>50</v>
      </c>
      <c r="B74" s="244">
        <v>4061</v>
      </c>
      <c r="C74" s="269" t="str">
        <f t="shared" ref="C74:C76" si="4">+$C$4</f>
        <v>FTE Jan 15</v>
      </c>
      <c r="D74" s="264">
        <v>83696.639999999999</v>
      </c>
    </row>
    <row r="75" spans="1:4" s="262" customFormat="1" x14ac:dyDescent="0.4">
      <c r="A75" s="268">
        <v>51</v>
      </c>
      <c r="B75" s="244">
        <v>4070</v>
      </c>
      <c r="C75" s="269" t="str">
        <f t="shared" si="4"/>
        <v>FTE Jan 15</v>
      </c>
      <c r="D75" s="264">
        <v>48596.6</v>
      </c>
    </row>
    <row r="76" spans="1:4" s="262" customFormat="1" x14ac:dyDescent="0.4">
      <c r="A76" s="268">
        <v>52</v>
      </c>
      <c r="B76" s="244">
        <v>4072</v>
      </c>
      <c r="C76" s="269" t="str">
        <f t="shared" si="4"/>
        <v>FTE Jan 15</v>
      </c>
      <c r="D76" s="264">
        <v>361411.12</v>
      </c>
    </row>
    <row r="77" spans="1:4" s="262" customFormat="1" x14ac:dyDescent="0.4">
      <c r="A77" s="267"/>
      <c r="B77" s="246"/>
      <c r="D77" s="265">
        <f>SUM(D4:D76)</f>
        <v>12095230.209999999</v>
      </c>
    </row>
    <row r="78" spans="1:4" s="262" customFormat="1" x14ac:dyDescent="0.4">
      <c r="A78" s="267"/>
      <c r="B78" s="246"/>
    </row>
    <row r="79" spans="1:4" s="262" customFormat="1" x14ac:dyDescent="0.4">
      <c r="A79" s="267"/>
      <c r="B79" s="246"/>
    </row>
    <row r="80" spans="1:4" s="262" customFormat="1" x14ac:dyDescent="0.4">
      <c r="A80" s="267"/>
      <c r="B80" s="246"/>
    </row>
    <row r="81" spans="1:224" s="262" customFormat="1" x14ac:dyDescent="0.4">
      <c r="A81" s="267"/>
      <c r="B81" s="246"/>
    </row>
    <row r="82" spans="1:224" s="262" customFormat="1" x14ac:dyDescent="0.4">
      <c r="A82" s="267"/>
      <c r="B82" s="246"/>
    </row>
    <row r="83" spans="1:224" s="262" customFormat="1" x14ac:dyDescent="0.4">
      <c r="A83" s="267"/>
      <c r="B83" s="246"/>
    </row>
    <row r="84" spans="1:224" s="262" customFormat="1" x14ac:dyDescent="0.4">
      <c r="A84" s="267"/>
      <c r="B84" s="246"/>
    </row>
    <row r="85" spans="1:224" s="262" customFormat="1" x14ac:dyDescent="0.4">
      <c r="A85" s="267"/>
      <c r="B85" s="246"/>
    </row>
    <row r="86" spans="1:224" s="262" customFormat="1" x14ac:dyDescent="0.4">
      <c r="A86" s="267"/>
      <c r="B86" s="246"/>
    </row>
    <row r="87" spans="1:224" s="262" customFormat="1" x14ac:dyDescent="0.4">
      <c r="A87" s="267"/>
      <c r="B87" s="246"/>
    </row>
    <row r="88" spans="1:224" s="262" customFormat="1" x14ac:dyDescent="0.4">
      <c r="A88" s="267"/>
      <c r="B88" s="246"/>
    </row>
    <row r="89" spans="1:224" s="262" customFormat="1" x14ac:dyDescent="0.4">
      <c r="A89" s="267"/>
      <c r="B89" s="246"/>
    </row>
    <row r="90" spans="1:224" s="262" customFormat="1" x14ac:dyDescent="0.4">
      <c r="A90" s="267"/>
      <c r="B90" s="246"/>
    </row>
    <row r="91" spans="1:224" s="262" customFormat="1" x14ac:dyDescent="0.4">
      <c r="A91" s="267"/>
      <c r="B91" s="246"/>
    </row>
    <row r="92" spans="1:224" s="262" customFormat="1" x14ac:dyDescent="0.4">
      <c r="A92" s="267"/>
      <c r="B92" s="246"/>
    </row>
    <row r="93" spans="1:224" s="262" customFormat="1" x14ac:dyDescent="0.4">
      <c r="A93" s="267"/>
      <c r="B93" s="248"/>
      <c r="C93" s="267"/>
    </row>
    <row r="94" spans="1:224" s="262" customFormat="1" x14ac:dyDescent="0.4">
      <c r="A94" s="267"/>
      <c r="B94" s="248"/>
      <c r="C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c r="BC94" s="267"/>
      <c r="BD94" s="267"/>
      <c r="BE94" s="267"/>
      <c r="BF94" s="267"/>
      <c r="BG94" s="267"/>
      <c r="BH94" s="267"/>
      <c r="BI94" s="267"/>
      <c r="BJ94" s="267"/>
      <c r="BK94" s="267"/>
      <c r="BL94" s="267"/>
      <c r="BM94" s="267"/>
      <c r="BN94" s="267"/>
      <c r="BO94" s="267"/>
      <c r="BP94" s="267"/>
      <c r="BQ94" s="267"/>
      <c r="BR94" s="267"/>
      <c r="BS94" s="267"/>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267"/>
      <c r="DA94" s="267"/>
      <c r="DB94" s="267"/>
      <c r="DC94" s="267"/>
      <c r="DD94" s="267"/>
      <c r="DE94" s="267"/>
      <c r="DF94" s="267"/>
      <c r="DG94" s="267"/>
      <c r="DH94" s="267"/>
      <c r="DI94" s="267"/>
      <c r="DJ94" s="267"/>
      <c r="DK94" s="267"/>
      <c r="DL94" s="267"/>
      <c r="DM94" s="267"/>
      <c r="DN94" s="267"/>
      <c r="DO94" s="267"/>
      <c r="DP94" s="267"/>
      <c r="DQ94" s="267"/>
      <c r="DR94" s="267"/>
      <c r="DS94" s="267"/>
      <c r="DT94" s="267"/>
      <c r="DU94" s="267"/>
      <c r="DV94" s="267"/>
      <c r="DW94" s="267"/>
      <c r="DX94" s="267"/>
      <c r="DY94" s="267"/>
      <c r="DZ94" s="267"/>
      <c r="EA94" s="267"/>
      <c r="EB94" s="267"/>
      <c r="EC94" s="267"/>
      <c r="ED94" s="267"/>
      <c r="EE94" s="267"/>
      <c r="EF94" s="267"/>
      <c r="EG94" s="267"/>
      <c r="EH94" s="267"/>
      <c r="EI94" s="267"/>
      <c r="EJ94" s="267"/>
      <c r="EK94" s="267"/>
      <c r="EL94" s="267"/>
      <c r="EM94" s="267"/>
      <c r="EN94" s="267"/>
      <c r="EO94" s="267"/>
      <c r="EP94" s="267"/>
      <c r="EQ94" s="267"/>
      <c r="ER94" s="267"/>
      <c r="ES94" s="267"/>
      <c r="ET94" s="267"/>
      <c r="EU94" s="267"/>
      <c r="EV94" s="267"/>
      <c r="EW94" s="267"/>
      <c r="EX94" s="267"/>
      <c r="EY94" s="267"/>
      <c r="EZ94" s="267"/>
      <c r="FA94" s="267"/>
      <c r="FB94" s="267"/>
      <c r="FC94" s="267"/>
      <c r="FD94" s="267"/>
      <c r="FE94" s="267"/>
      <c r="FF94" s="267"/>
      <c r="FG94" s="267"/>
      <c r="FH94" s="267"/>
      <c r="FI94" s="267"/>
      <c r="FJ94" s="267"/>
      <c r="FK94" s="267"/>
      <c r="FL94" s="267"/>
      <c r="FM94" s="267"/>
      <c r="FN94" s="267"/>
      <c r="FO94" s="267"/>
      <c r="FP94" s="267"/>
      <c r="FQ94" s="267"/>
      <c r="FR94" s="267"/>
      <c r="FS94" s="267"/>
      <c r="FT94" s="267"/>
      <c r="FU94" s="267"/>
      <c r="FV94" s="267"/>
      <c r="FW94" s="267"/>
      <c r="FX94" s="267"/>
      <c r="FY94" s="267"/>
      <c r="FZ94" s="267"/>
      <c r="GA94" s="267"/>
      <c r="GB94" s="267"/>
      <c r="GC94" s="267"/>
      <c r="GD94" s="267"/>
      <c r="GE94" s="267"/>
      <c r="GF94" s="267"/>
      <c r="GG94" s="267"/>
      <c r="GH94" s="267"/>
      <c r="GI94" s="267"/>
      <c r="GJ94" s="267"/>
      <c r="GK94" s="267"/>
      <c r="GL94" s="267"/>
      <c r="GM94" s="267"/>
      <c r="GN94" s="267"/>
      <c r="GO94" s="267"/>
      <c r="GP94" s="267"/>
      <c r="GQ94" s="267"/>
      <c r="GR94" s="267"/>
      <c r="GS94" s="267"/>
      <c r="GT94" s="267"/>
      <c r="GU94" s="267"/>
      <c r="GV94" s="267"/>
      <c r="GW94" s="267"/>
      <c r="GX94" s="267"/>
      <c r="GY94" s="267"/>
      <c r="GZ94" s="267"/>
      <c r="HA94" s="267"/>
      <c r="HB94" s="267"/>
      <c r="HC94" s="267"/>
      <c r="HD94" s="267"/>
      <c r="HE94" s="267"/>
      <c r="HF94" s="267"/>
      <c r="HG94" s="267"/>
      <c r="HH94" s="267"/>
      <c r="HI94" s="267"/>
      <c r="HJ94" s="267"/>
      <c r="HK94" s="267"/>
      <c r="HL94" s="267"/>
      <c r="HM94" s="267"/>
      <c r="HN94" s="267"/>
      <c r="HO94" s="267"/>
      <c r="HP94" s="267"/>
    </row>
    <row r="95" spans="1:224" s="262" customFormat="1" x14ac:dyDescent="0.4">
      <c r="A95" s="267"/>
      <c r="B95" s="248"/>
      <c r="C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c r="BB95" s="267"/>
      <c r="BC95" s="267"/>
      <c r="BD95" s="267"/>
      <c r="BE95" s="267"/>
      <c r="BF95" s="267"/>
      <c r="BG95" s="267"/>
      <c r="BH95" s="267"/>
      <c r="BI95" s="267"/>
      <c r="BJ95" s="267"/>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67"/>
      <c r="CW95" s="267"/>
      <c r="CX95" s="267"/>
      <c r="CY95" s="267"/>
      <c r="CZ95" s="267"/>
      <c r="DA95" s="267"/>
      <c r="DB95" s="267"/>
      <c r="DC95" s="267"/>
      <c r="DD95" s="267"/>
      <c r="DE95" s="267"/>
      <c r="DF95" s="267"/>
      <c r="DG95" s="267"/>
      <c r="DH95" s="267"/>
      <c r="DI95" s="267"/>
      <c r="DJ95" s="267"/>
      <c r="DK95" s="267"/>
      <c r="DL95" s="267"/>
      <c r="DM95" s="267"/>
      <c r="DN95" s="267"/>
      <c r="DO95" s="267"/>
      <c r="DP95" s="267"/>
      <c r="DQ95" s="267"/>
      <c r="DR95" s="267"/>
      <c r="DS95" s="267"/>
      <c r="DT95" s="267"/>
      <c r="DU95" s="267"/>
      <c r="DV95" s="267"/>
      <c r="DW95" s="267"/>
      <c r="DX95" s="267"/>
      <c r="DY95" s="267"/>
      <c r="DZ95" s="267"/>
      <c r="EA95" s="267"/>
      <c r="EB95" s="267"/>
      <c r="EC95" s="267"/>
      <c r="ED95" s="267"/>
      <c r="EE95" s="267"/>
      <c r="EF95" s="267"/>
      <c r="EG95" s="267"/>
      <c r="EH95" s="267"/>
      <c r="EI95" s="267"/>
      <c r="EJ95" s="267"/>
      <c r="EK95" s="267"/>
      <c r="EL95" s="267"/>
      <c r="EM95" s="267"/>
      <c r="EN95" s="267"/>
      <c r="EO95" s="267"/>
      <c r="EP95" s="267"/>
      <c r="EQ95" s="267"/>
      <c r="ER95" s="267"/>
      <c r="ES95" s="267"/>
      <c r="ET95" s="267"/>
      <c r="EU95" s="267"/>
      <c r="EV95" s="267"/>
      <c r="EW95" s="267"/>
      <c r="EX95" s="267"/>
      <c r="EY95" s="267"/>
      <c r="EZ95" s="267"/>
      <c r="FA95" s="267"/>
      <c r="FB95" s="267"/>
      <c r="FC95" s="267"/>
      <c r="FD95" s="267"/>
      <c r="FE95" s="267"/>
      <c r="FF95" s="267"/>
      <c r="FG95" s="267"/>
      <c r="FH95" s="267"/>
      <c r="FI95" s="267"/>
      <c r="FJ95" s="267"/>
      <c r="FK95" s="267"/>
      <c r="FL95" s="267"/>
      <c r="FM95" s="267"/>
      <c r="FN95" s="267"/>
      <c r="FO95" s="267"/>
      <c r="FP95" s="267"/>
      <c r="FQ95" s="267"/>
      <c r="FR95" s="267"/>
      <c r="FS95" s="267"/>
      <c r="FT95" s="267"/>
      <c r="FU95" s="267"/>
      <c r="FV95" s="267"/>
      <c r="FW95" s="267"/>
      <c r="FX95" s="267"/>
      <c r="FY95" s="267"/>
      <c r="FZ95" s="267"/>
      <c r="GA95" s="267"/>
      <c r="GB95" s="267"/>
      <c r="GC95" s="267"/>
      <c r="GD95" s="267"/>
      <c r="GE95" s="267"/>
      <c r="GF95" s="267"/>
      <c r="GG95" s="267"/>
      <c r="GH95" s="267"/>
      <c r="GI95" s="267"/>
      <c r="GJ95" s="267"/>
      <c r="GK95" s="267"/>
      <c r="GL95" s="267"/>
      <c r="GM95" s="267"/>
      <c r="GN95" s="267"/>
      <c r="GO95" s="267"/>
      <c r="GP95" s="267"/>
      <c r="GQ95" s="267"/>
      <c r="GR95" s="267"/>
      <c r="GS95" s="267"/>
      <c r="GT95" s="267"/>
      <c r="GU95" s="267"/>
      <c r="GV95" s="267"/>
      <c r="GW95" s="267"/>
      <c r="GX95" s="267"/>
      <c r="GY95" s="267"/>
      <c r="GZ95" s="267"/>
      <c r="HA95" s="267"/>
      <c r="HB95" s="267"/>
      <c r="HC95" s="267"/>
      <c r="HD95" s="267"/>
      <c r="HE95" s="267"/>
      <c r="HF95" s="267"/>
      <c r="HG95" s="267"/>
      <c r="HH95" s="267"/>
      <c r="HI95" s="267"/>
      <c r="HJ95" s="267"/>
      <c r="HK95" s="267"/>
      <c r="HL95" s="267"/>
      <c r="HM95" s="267"/>
      <c r="HN95" s="267"/>
      <c r="HO95" s="267"/>
      <c r="HP95" s="267"/>
    </row>
    <row r="96" spans="1:224" s="262" customFormat="1" x14ac:dyDescent="0.4">
      <c r="A96" s="267"/>
      <c r="B96" s="248"/>
      <c r="C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c r="BB96" s="267"/>
      <c r="BC96" s="267"/>
      <c r="BD96" s="267"/>
      <c r="BE96" s="267"/>
      <c r="BF96" s="267"/>
      <c r="BG96" s="267"/>
      <c r="BH96" s="267"/>
      <c r="BI96" s="267"/>
      <c r="BJ96" s="267"/>
      <c r="BK96" s="267"/>
      <c r="BL96" s="267"/>
      <c r="BM96" s="267"/>
      <c r="BN96" s="267"/>
      <c r="BO96" s="267"/>
      <c r="BP96" s="267"/>
      <c r="BQ96" s="267"/>
      <c r="BR96" s="267"/>
      <c r="BS96" s="267"/>
      <c r="BT96" s="267"/>
      <c r="BU96" s="267"/>
      <c r="BV96" s="267"/>
      <c r="BW96" s="267"/>
      <c r="BX96" s="267"/>
      <c r="BY96" s="267"/>
      <c r="BZ96" s="267"/>
      <c r="CA96" s="267"/>
      <c r="CB96" s="267"/>
      <c r="CC96" s="267"/>
      <c r="CD96" s="267"/>
      <c r="CE96" s="267"/>
      <c r="CF96" s="267"/>
      <c r="CG96" s="267"/>
      <c r="CH96" s="267"/>
      <c r="CI96" s="267"/>
      <c r="CJ96" s="267"/>
      <c r="CK96" s="267"/>
      <c r="CL96" s="267"/>
      <c r="CM96" s="267"/>
      <c r="CN96" s="267"/>
      <c r="CO96" s="267"/>
      <c r="CP96" s="267"/>
      <c r="CQ96" s="267"/>
      <c r="CR96" s="267"/>
      <c r="CS96" s="267"/>
      <c r="CT96" s="267"/>
      <c r="CU96" s="267"/>
      <c r="CV96" s="267"/>
      <c r="CW96" s="267"/>
      <c r="CX96" s="267"/>
      <c r="CY96" s="267"/>
      <c r="CZ96" s="267"/>
      <c r="DA96" s="267"/>
      <c r="DB96" s="267"/>
      <c r="DC96" s="267"/>
      <c r="DD96" s="267"/>
      <c r="DE96" s="267"/>
      <c r="DF96" s="267"/>
      <c r="DG96" s="267"/>
      <c r="DH96" s="267"/>
      <c r="DI96" s="267"/>
      <c r="DJ96" s="267"/>
      <c r="DK96" s="267"/>
      <c r="DL96" s="267"/>
      <c r="DM96" s="267"/>
      <c r="DN96" s="267"/>
      <c r="DO96" s="267"/>
      <c r="DP96" s="267"/>
      <c r="DQ96" s="267"/>
      <c r="DR96" s="267"/>
      <c r="DS96" s="267"/>
      <c r="DT96" s="267"/>
      <c r="DU96" s="267"/>
      <c r="DV96" s="267"/>
      <c r="DW96" s="267"/>
      <c r="DX96" s="267"/>
      <c r="DY96" s="267"/>
      <c r="DZ96" s="267"/>
      <c r="EA96" s="267"/>
      <c r="EB96" s="267"/>
      <c r="EC96" s="267"/>
      <c r="ED96" s="267"/>
      <c r="EE96" s="267"/>
      <c r="EF96" s="267"/>
      <c r="EG96" s="267"/>
      <c r="EH96" s="267"/>
      <c r="EI96" s="267"/>
      <c r="EJ96" s="267"/>
      <c r="EK96" s="267"/>
      <c r="EL96" s="267"/>
      <c r="EM96" s="267"/>
      <c r="EN96" s="267"/>
      <c r="EO96" s="267"/>
      <c r="EP96" s="267"/>
      <c r="EQ96" s="267"/>
      <c r="ER96" s="267"/>
      <c r="ES96" s="267"/>
      <c r="ET96" s="267"/>
      <c r="EU96" s="267"/>
      <c r="EV96" s="267"/>
      <c r="EW96" s="267"/>
      <c r="EX96" s="267"/>
      <c r="EY96" s="267"/>
      <c r="EZ96" s="267"/>
      <c r="FA96" s="267"/>
      <c r="FB96" s="267"/>
      <c r="FC96" s="267"/>
      <c r="FD96" s="267"/>
      <c r="FE96" s="267"/>
      <c r="FF96" s="267"/>
      <c r="FG96" s="267"/>
      <c r="FH96" s="267"/>
      <c r="FI96" s="267"/>
      <c r="FJ96" s="267"/>
      <c r="FK96" s="267"/>
      <c r="FL96" s="267"/>
      <c r="FM96" s="267"/>
      <c r="FN96" s="267"/>
      <c r="FO96" s="267"/>
      <c r="FP96" s="267"/>
      <c r="FQ96" s="267"/>
      <c r="FR96" s="267"/>
      <c r="FS96" s="267"/>
      <c r="FT96" s="267"/>
      <c r="FU96" s="267"/>
      <c r="FV96" s="267"/>
      <c r="FW96" s="267"/>
      <c r="FX96" s="267"/>
      <c r="FY96" s="267"/>
      <c r="FZ96" s="267"/>
      <c r="GA96" s="267"/>
      <c r="GB96" s="267"/>
      <c r="GC96" s="267"/>
      <c r="GD96" s="267"/>
      <c r="GE96" s="267"/>
      <c r="GF96" s="267"/>
      <c r="GG96" s="267"/>
      <c r="GH96" s="267"/>
      <c r="GI96" s="267"/>
      <c r="GJ96" s="267"/>
      <c r="GK96" s="267"/>
      <c r="GL96" s="267"/>
      <c r="GM96" s="267"/>
      <c r="GN96" s="267"/>
      <c r="GO96" s="267"/>
      <c r="GP96" s="267"/>
      <c r="GQ96" s="267"/>
      <c r="GR96" s="267"/>
      <c r="GS96" s="267"/>
      <c r="GT96" s="267"/>
      <c r="GU96" s="267"/>
      <c r="GV96" s="267"/>
      <c r="GW96" s="267"/>
      <c r="GX96" s="267"/>
      <c r="GY96" s="267"/>
      <c r="GZ96" s="267"/>
      <c r="HA96" s="267"/>
      <c r="HB96" s="267"/>
      <c r="HC96" s="267"/>
      <c r="HD96" s="267"/>
      <c r="HE96" s="267"/>
      <c r="HF96" s="267"/>
      <c r="HG96" s="267"/>
      <c r="HH96" s="267"/>
      <c r="HI96" s="267"/>
      <c r="HJ96" s="267"/>
      <c r="HK96" s="267"/>
      <c r="HL96" s="267"/>
      <c r="HM96" s="267"/>
      <c r="HN96" s="267"/>
      <c r="HO96" s="267"/>
      <c r="HP96" s="267"/>
    </row>
    <row r="97" spans="1:224" s="262" customFormat="1" x14ac:dyDescent="0.4">
      <c r="A97" s="267"/>
      <c r="B97" s="248"/>
      <c r="C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c r="BC97" s="267"/>
      <c r="BD97" s="267"/>
      <c r="BE97" s="267"/>
      <c r="BF97" s="267"/>
      <c r="BG97" s="267"/>
      <c r="BH97" s="267"/>
      <c r="BI97" s="267"/>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267"/>
      <c r="DA97" s="267"/>
      <c r="DB97" s="267"/>
      <c r="DC97" s="267"/>
      <c r="DD97" s="267"/>
      <c r="DE97" s="267"/>
      <c r="DF97" s="267"/>
      <c r="DG97" s="267"/>
      <c r="DH97" s="267"/>
      <c r="DI97" s="267"/>
      <c r="DJ97" s="267"/>
      <c r="DK97" s="267"/>
      <c r="DL97" s="267"/>
      <c r="DM97" s="267"/>
      <c r="DN97" s="267"/>
      <c r="DO97" s="267"/>
      <c r="DP97" s="267"/>
      <c r="DQ97" s="267"/>
      <c r="DR97" s="267"/>
      <c r="DS97" s="267"/>
      <c r="DT97" s="267"/>
      <c r="DU97" s="267"/>
      <c r="DV97" s="267"/>
      <c r="DW97" s="267"/>
      <c r="DX97" s="267"/>
      <c r="DY97" s="267"/>
      <c r="DZ97" s="267"/>
      <c r="EA97" s="267"/>
      <c r="EB97" s="267"/>
      <c r="EC97" s="267"/>
      <c r="ED97" s="267"/>
      <c r="EE97" s="267"/>
      <c r="EF97" s="267"/>
      <c r="EG97" s="267"/>
      <c r="EH97" s="267"/>
      <c r="EI97" s="267"/>
      <c r="EJ97" s="267"/>
      <c r="EK97" s="267"/>
      <c r="EL97" s="267"/>
      <c r="EM97" s="267"/>
      <c r="EN97" s="267"/>
      <c r="EO97" s="267"/>
      <c r="EP97" s="267"/>
      <c r="EQ97" s="267"/>
      <c r="ER97" s="267"/>
      <c r="ES97" s="267"/>
      <c r="ET97" s="267"/>
      <c r="EU97" s="267"/>
      <c r="EV97" s="267"/>
      <c r="EW97" s="267"/>
      <c r="EX97" s="267"/>
      <c r="EY97" s="267"/>
      <c r="EZ97" s="267"/>
      <c r="FA97" s="267"/>
      <c r="FB97" s="267"/>
      <c r="FC97" s="267"/>
      <c r="FD97" s="267"/>
      <c r="FE97" s="267"/>
      <c r="FF97" s="267"/>
      <c r="FG97" s="267"/>
      <c r="FH97" s="267"/>
      <c r="FI97" s="267"/>
      <c r="FJ97" s="267"/>
      <c r="FK97" s="267"/>
      <c r="FL97" s="267"/>
      <c r="FM97" s="267"/>
      <c r="FN97" s="267"/>
      <c r="FO97" s="267"/>
      <c r="FP97" s="267"/>
      <c r="FQ97" s="267"/>
      <c r="FR97" s="267"/>
      <c r="FS97" s="267"/>
      <c r="FT97" s="267"/>
      <c r="FU97" s="267"/>
      <c r="FV97" s="267"/>
      <c r="FW97" s="267"/>
      <c r="FX97" s="267"/>
      <c r="FY97" s="267"/>
      <c r="FZ97" s="267"/>
      <c r="GA97" s="267"/>
      <c r="GB97" s="267"/>
      <c r="GC97" s="267"/>
      <c r="GD97" s="267"/>
      <c r="GE97" s="267"/>
      <c r="GF97" s="267"/>
      <c r="GG97" s="267"/>
      <c r="GH97" s="267"/>
      <c r="GI97" s="267"/>
      <c r="GJ97" s="267"/>
      <c r="GK97" s="267"/>
      <c r="GL97" s="267"/>
      <c r="GM97" s="267"/>
      <c r="GN97" s="267"/>
      <c r="GO97" s="267"/>
      <c r="GP97" s="267"/>
      <c r="GQ97" s="267"/>
      <c r="GR97" s="267"/>
      <c r="GS97" s="267"/>
      <c r="GT97" s="267"/>
      <c r="GU97" s="267"/>
      <c r="GV97" s="267"/>
      <c r="GW97" s="267"/>
      <c r="GX97" s="267"/>
      <c r="GY97" s="267"/>
      <c r="GZ97" s="267"/>
      <c r="HA97" s="267"/>
      <c r="HB97" s="267"/>
      <c r="HC97" s="267"/>
      <c r="HD97" s="267"/>
      <c r="HE97" s="267"/>
      <c r="HF97" s="267"/>
      <c r="HG97" s="267"/>
      <c r="HH97" s="267"/>
      <c r="HI97" s="267"/>
      <c r="HJ97" s="267"/>
      <c r="HK97" s="267"/>
      <c r="HL97" s="267"/>
      <c r="HM97" s="267"/>
      <c r="HN97" s="267"/>
      <c r="HO97" s="267"/>
      <c r="HP97" s="267"/>
    </row>
    <row r="98" spans="1:224" s="262" customFormat="1" x14ac:dyDescent="0.4">
      <c r="A98" s="267"/>
      <c r="B98" s="383"/>
      <c r="C98" s="383"/>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c r="BC98" s="267"/>
      <c r="BD98" s="267"/>
      <c r="BE98" s="267"/>
      <c r="BF98" s="267"/>
      <c r="BG98" s="267"/>
      <c r="BH98" s="267"/>
      <c r="BI98" s="267"/>
      <c r="BJ98" s="267"/>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c r="CH98" s="267"/>
      <c r="CI98" s="267"/>
      <c r="CJ98" s="267"/>
      <c r="CK98" s="267"/>
      <c r="CL98" s="267"/>
      <c r="CM98" s="267"/>
      <c r="CN98" s="267"/>
      <c r="CO98" s="267"/>
      <c r="CP98" s="267"/>
      <c r="CQ98" s="267"/>
      <c r="CR98" s="267"/>
      <c r="CS98" s="267"/>
      <c r="CT98" s="267"/>
      <c r="CU98" s="267"/>
      <c r="CV98" s="267"/>
      <c r="CW98" s="267"/>
      <c r="CX98" s="267"/>
      <c r="CY98" s="267"/>
      <c r="CZ98" s="267"/>
      <c r="DA98" s="267"/>
      <c r="DB98" s="267"/>
      <c r="DC98" s="267"/>
      <c r="DD98" s="267"/>
      <c r="DE98" s="267"/>
      <c r="DF98" s="267"/>
      <c r="DG98" s="267"/>
      <c r="DH98" s="267"/>
      <c r="DI98" s="267"/>
      <c r="DJ98" s="267"/>
      <c r="DK98" s="267"/>
      <c r="DL98" s="267"/>
      <c r="DM98" s="267"/>
      <c r="DN98" s="267"/>
      <c r="DO98" s="267"/>
      <c r="DP98" s="267"/>
      <c r="DQ98" s="267"/>
      <c r="DR98" s="267"/>
      <c r="DS98" s="267"/>
      <c r="DT98" s="267"/>
      <c r="DU98" s="267"/>
      <c r="DV98" s="267"/>
      <c r="DW98" s="267"/>
      <c r="DX98" s="267"/>
      <c r="DY98" s="267"/>
      <c r="DZ98" s="267"/>
      <c r="EA98" s="267"/>
      <c r="EB98" s="267"/>
      <c r="EC98" s="267"/>
      <c r="ED98" s="267"/>
      <c r="EE98" s="267"/>
      <c r="EF98" s="267"/>
      <c r="EG98" s="267"/>
      <c r="EH98" s="267"/>
      <c r="EI98" s="267"/>
      <c r="EJ98" s="267"/>
      <c r="EK98" s="267"/>
      <c r="EL98" s="267"/>
      <c r="EM98" s="267"/>
      <c r="EN98" s="267"/>
      <c r="EO98" s="267"/>
      <c r="EP98" s="267"/>
      <c r="EQ98" s="267"/>
      <c r="ER98" s="267"/>
      <c r="ES98" s="267"/>
      <c r="ET98" s="267"/>
      <c r="EU98" s="267"/>
      <c r="EV98" s="267"/>
      <c r="EW98" s="267"/>
      <c r="EX98" s="267"/>
      <c r="EY98" s="267"/>
      <c r="EZ98" s="267"/>
      <c r="FA98" s="267"/>
      <c r="FB98" s="267"/>
      <c r="FC98" s="267"/>
      <c r="FD98" s="267"/>
      <c r="FE98" s="267"/>
      <c r="FF98" s="267"/>
      <c r="FG98" s="267"/>
      <c r="FH98" s="267"/>
      <c r="FI98" s="267"/>
      <c r="FJ98" s="267"/>
      <c r="FK98" s="267"/>
      <c r="FL98" s="267"/>
      <c r="FM98" s="267"/>
      <c r="FN98" s="267"/>
      <c r="FO98" s="267"/>
      <c r="FP98" s="267"/>
      <c r="FQ98" s="267"/>
      <c r="FR98" s="267"/>
      <c r="FS98" s="267"/>
      <c r="FT98" s="267"/>
      <c r="FU98" s="267"/>
      <c r="FV98" s="267"/>
      <c r="FW98" s="267"/>
      <c r="FX98" s="267"/>
      <c r="FY98" s="267"/>
      <c r="FZ98" s="267"/>
      <c r="GA98" s="267"/>
      <c r="GB98" s="267"/>
      <c r="GC98" s="267"/>
      <c r="GD98" s="267"/>
      <c r="GE98" s="267"/>
      <c r="GF98" s="267"/>
      <c r="GG98" s="267"/>
      <c r="GH98" s="267"/>
      <c r="GI98" s="267"/>
      <c r="GJ98" s="267"/>
      <c r="GK98" s="267"/>
      <c r="GL98" s="267"/>
      <c r="GM98" s="267"/>
      <c r="GN98" s="267"/>
      <c r="GO98" s="267"/>
      <c r="GP98" s="267"/>
      <c r="GQ98" s="267"/>
      <c r="GR98" s="267"/>
      <c r="GS98" s="267"/>
      <c r="GT98" s="267"/>
      <c r="GU98" s="267"/>
      <c r="GV98" s="267"/>
      <c r="GW98" s="267"/>
      <c r="GX98" s="267"/>
      <c r="GY98" s="267"/>
      <c r="GZ98" s="267"/>
      <c r="HA98" s="267"/>
      <c r="HB98" s="267"/>
      <c r="HC98" s="267"/>
      <c r="HD98" s="267"/>
      <c r="HE98" s="267"/>
      <c r="HF98" s="267"/>
      <c r="HG98" s="267"/>
      <c r="HH98" s="267"/>
      <c r="HI98" s="267"/>
      <c r="HJ98" s="267"/>
      <c r="HK98" s="267"/>
      <c r="HL98" s="267"/>
      <c r="HM98" s="267"/>
      <c r="HN98" s="267"/>
      <c r="HO98" s="267"/>
      <c r="HP98" s="267"/>
    </row>
    <row r="99" spans="1:224" s="262" customFormat="1" x14ac:dyDescent="0.4">
      <c r="A99" s="267"/>
      <c r="B99" s="248"/>
      <c r="C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67"/>
      <c r="CW99" s="267"/>
      <c r="CX99" s="267"/>
      <c r="CY99" s="267"/>
      <c r="CZ99" s="267"/>
      <c r="DA99" s="267"/>
      <c r="DB99" s="267"/>
      <c r="DC99" s="267"/>
      <c r="DD99" s="267"/>
      <c r="DE99" s="267"/>
      <c r="DF99" s="267"/>
      <c r="DG99" s="267"/>
      <c r="DH99" s="267"/>
      <c r="DI99" s="267"/>
      <c r="DJ99" s="267"/>
      <c r="DK99" s="267"/>
      <c r="DL99" s="267"/>
      <c r="DM99" s="267"/>
      <c r="DN99" s="267"/>
      <c r="DO99" s="267"/>
      <c r="DP99" s="267"/>
      <c r="DQ99" s="267"/>
      <c r="DR99" s="267"/>
      <c r="DS99" s="267"/>
      <c r="DT99" s="267"/>
      <c r="DU99" s="267"/>
      <c r="DV99" s="267"/>
      <c r="DW99" s="267"/>
      <c r="DX99" s="267"/>
      <c r="DY99" s="267"/>
      <c r="DZ99" s="267"/>
      <c r="EA99" s="267"/>
      <c r="EB99" s="267"/>
      <c r="EC99" s="267"/>
      <c r="ED99" s="267"/>
      <c r="EE99" s="267"/>
      <c r="EF99" s="267"/>
      <c r="EG99" s="267"/>
      <c r="EH99" s="267"/>
      <c r="EI99" s="267"/>
      <c r="EJ99" s="267"/>
      <c r="EK99" s="267"/>
      <c r="EL99" s="267"/>
      <c r="EM99" s="267"/>
      <c r="EN99" s="267"/>
      <c r="EO99" s="267"/>
      <c r="EP99" s="267"/>
      <c r="EQ99" s="267"/>
      <c r="ER99" s="267"/>
      <c r="ES99" s="267"/>
      <c r="ET99" s="267"/>
      <c r="EU99" s="267"/>
      <c r="EV99" s="267"/>
      <c r="EW99" s="267"/>
      <c r="EX99" s="267"/>
      <c r="EY99" s="267"/>
      <c r="EZ99" s="267"/>
      <c r="FA99" s="267"/>
      <c r="FB99" s="267"/>
      <c r="FC99" s="267"/>
      <c r="FD99" s="267"/>
      <c r="FE99" s="267"/>
      <c r="FF99" s="267"/>
      <c r="FG99" s="267"/>
      <c r="FH99" s="267"/>
      <c r="FI99" s="267"/>
      <c r="FJ99" s="267"/>
      <c r="FK99" s="267"/>
      <c r="FL99" s="267"/>
      <c r="FM99" s="267"/>
      <c r="FN99" s="267"/>
      <c r="FO99" s="267"/>
      <c r="FP99" s="267"/>
      <c r="FQ99" s="267"/>
      <c r="FR99" s="267"/>
      <c r="FS99" s="267"/>
      <c r="FT99" s="267"/>
      <c r="FU99" s="267"/>
      <c r="FV99" s="267"/>
      <c r="FW99" s="267"/>
      <c r="FX99" s="267"/>
      <c r="FY99" s="267"/>
      <c r="FZ99" s="267"/>
      <c r="GA99" s="267"/>
      <c r="GB99" s="267"/>
      <c r="GC99" s="267"/>
      <c r="GD99" s="267"/>
      <c r="GE99" s="267"/>
      <c r="GF99" s="267"/>
      <c r="GG99" s="267"/>
      <c r="GH99" s="267"/>
      <c r="GI99" s="267"/>
      <c r="GJ99" s="267"/>
      <c r="GK99" s="267"/>
      <c r="GL99" s="267"/>
      <c r="GM99" s="267"/>
      <c r="GN99" s="267"/>
      <c r="GO99" s="267"/>
      <c r="GP99" s="267"/>
      <c r="GQ99" s="267"/>
      <c r="GR99" s="267"/>
      <c r="GS99" s="267"/>
      <c r="GT99" s="267"/>
      <c r="GU99" s="267"/>
      <c r="GV99" s="267"/>
      <c r="GW99" s="267"/>
      <c r="GX99" s="267"/>
      <c r="GY99" s="267"/>
      <c r="GZ99" s="267"/>
      <c r="HA99" s="267"/>
      <c r="HB99" s="267"/>
      <c r="HC99" s="267"/>
      <c r="HD99" s="267"/>
      <c r="HE99" s="267"/>
      <c r="HF99" s="267"/>
      <c r="HG99" s="267"/>
      <c r="HH99" s="267"/>
      <c r="HI99" s="267"/>
      <c r="HJ99" s="267"/>
      <c r="HK99" s="267"/>
      <c r="HL99" s="267"/>
      <c r="HM99" s="267"/>
      <c r="HN99" s="267"/>
      <c r="HO99" s="267"/>
      <c r="HP99" s="267"/>
    </row>
    <row r="100" spans="1:224" s="262" customFormat="1" x14ac:dyDescent="0.4">
      <c r="A100" s="267"/>
      <c r="B100" s="248"/>
      <c r="C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267"/>
      <c r="BE100" s="267"/>
      <c r="BF100" s="267"/>
      <c r="BG100" s="267"/>
      <c r="BH100" s="267"/>
      <c r="BI100" s="267"/>
      <c r="BJ100" s="267"/>
      <c r="BK100" s="267"/>
      <c r="BL100" s="267"/>
      <c r="BM100" s="267"/>
      <c r="BN100" s="267"/>
      <c r="BO100" s="267"/>
      <c r="BP100" s="267"/>
      <c r="BQ100" s="267"/>
      <c r="BR100" s="267"/>
      <c r="BS100" s="267"/>
      <c r="BT100" s="267"/>
      <c r="BU100" s="267"/>
      <c r="BV100" s="267"/>
      <c r="BW100" s="267"/>
      <c r="BX100" s="267"/>
      <c r="BY100" s="267"/>
      <c r="BZ100" s="267"/>
      <c r="CA100" s="267"/>
      <c r="CB100" s="267"/>
      <c r="CC100" s="267"/>
      <c r="CD100" s="267"/>
      <c r="CE100" s="267"/>
      <c r="CF100" s="267"/>
      <c r="CG100" s="267"/>
      <c r="CH100" s="267"/>
      <c r="CI100" s="267"/>
      <c r="CJ100" s="267"/>
      <c r="CK100" s="267"/>
      <c r="CL100" s="267"/>
      <c r="CM100" s="267"/>
      <c r="CN100" s="267"/>
      <c r="CO100" s="267"/>
      <c r="CP100" s="267"/>
      <c r="CQ100" s="267"/>
      <c r="CR100" s="267"/>
      <c r="CS100" s="267"/>
      <c r="CT100" s="267"/>
      <c r="CU100" s="267"/>
      <c r="CV100" s="267"/>
      <c r="CW100" s="267"/>
      <c r="CX100" s="267"/>
      <c r="CY100" s="267"/>
      <c r="CZ100" s="267"/>
      <c r="DA100" s="267"/>
      <c r="DB100" s="267"/>
      <c r="DC100" s="267"/>
      <c r="DD100" s="267"/>
      <c r="DE100" s="267"/>
      <c r="DF100" s="267"/>
      <c r="DG100" s="267"/>
      <c r="DH100" s="267"/>
      <c r="DI100" s="267"/>
      <c r="DJ100" s="267"/>
      <c r="DK100" s="267"/>
      <c r="DL100" s="267"/>
      <c r="DM100" s="267"/>
      <c r="DN100" s="267"/>
      <c r="DO100" s="267"/>
      <c r="DP100" s="267"/>
      <c r="DQ100" s="267"/>
      <c r="DR100" s="267"/>
      <c r="DS100" s="267"/>
      <c r="DT100" s="267"/>
      <c r="DU100" s="267"/>
      <c r="DV100" s="267"/>
      <c r="DW100" s="267"/>
      <c r="DX100" s="267"/>
      <c r="DY100" s="267"/>
      <c r="DZ100" s="267"/>
      <c r="EA100" s="267"/>
      <c r="EB100" s="267"/>
      <c r="EC100" s="267"/>
      <c r="ED100" s="267"/>
      <c r="EE100" s="267"/>
      <c r="EF100" s="267"/>
      <c r="EG100" s="267"/>
      <c r="EH100" s="267"/>
      <c r="EI100" s="267"/>
      <c r="EJ100" s="267"/>
      <c r="EK100" s="267"/>
      <c r="EL100" s="267"/>
      <c r="EM100" s="267"/>
      <c r="EN100" s="267"/>
      <c r="EO100" s="267"/>
      <c r="EP100" s="267"/>
      <c r="EQ100" s="267"/>
      <c r="ER100" s="267"/>
      <c r="ES100" s="267"/>
      <c r="ET100" s="267"/>
      <c r="EU100" s="267"/>
      <c r="EV100" s="267"/>
      <c r="EW100" s="267"/>
      <c r="EX100" s="267"/>
      <c r="EY100" s="267"/>
      <c r="EZ100" s="267"/>
      <c r="FA100" s="267"/>
      <c r="FB100" s="267"/>
      <c r="FC100" s="267"/>
      <c r="FD100" s="267"/>
      <c r="FE100" s="267"/>
      <c r="FF100" s="267"/>
      <c r="FG100" s="267"/>
      <c r="FH100" s="267"/>
      <c r="FI100" s="267"/>
      <c r="FJ100" s="267"/>
      <c r="FK100" s="267"/>
      <c r="FL100" s="267"/>
      <c r="FM100" s="267"/>
      <c r="FN100" s="267"/>
      <c r="FO100" s="267"/>
      <c r="FP100" s="267"/>
      <c r="FQ100" s="267"/>
      <c r="FR100" s="267"/>
      <c r="FS100" s="267"/>
      <c r="FT100" s="267"/>
      <c r="FU100" s="267"/>
      <c r="FV100" s="267"/>
      <c r="FW100" s="267"/>
      <c r="FX100" s="267"/>
      <c r="FY100" s="267"/>
      <c r="FZ100" s="267"/>
      <c r="GA100" s="267"/>
      <c r="GB100" s="267"/>
      <c r="GC100" s="267"/>
      <c r="GD100" s="267"/>
      <c r="GE100" s="267"/>
      <c r="GF100" s="267"/>
      <c r="GG100" s="267"/>
      <c r="GH100" s="267"/>
      <c r="GI100" s="267"/>
      <c r="GJ100" s="267"/>
      <c r="GK100" s="267"/>
      <c r="GL100" s="267"/>
      <c r="GM100" s="267"/>
      <c r="GN100" s="267"/>
      <c r="GO100" s="267"/>
      <c r="GP100" s="267"/>
      <c r="GQ100" s="267"/>
      <c r="GR100" s="267"/>
      <c r="GS100" s="267"/>
      <c r="GT100" s="267"/>
      <c r="GU100" s="267"/>
      <c r="GV100" s="267"/>
      <c r="GW100" s="267"/>
      <c r="GX100" s="267"/>
      <c r="GY100" s="267"/>
      <c r="GZ100" s="267"/>
      <c r="HA100" s="267"/>
      <c r="HB100" s="267"/>
      <c r="HC100" s="267"/>
      <c r="HD100" s="267"/>
      <c r="HE100" s="267"/>
      <c r="HF100" s="267"/>
      <c r="HG100" s="267"/>
      <c r="HH100" s="267"/>
      <c r="HI100" s="267"/>
      <c r="HJ100" s="267"/>
      <c r="HK100" s="267"/>
      <c r="HL100" s="267"/>
      <c r="HM100" s="267"/>
      <c r="HN100" s="267"/>
      <c r="HO100" s="267"/>
      <c r="HP100" s="267"/>
    </row>
    <row r="101" spans="1:224" s="262" customFormat="1" x14ac:dyDescent="0.4">
      <c r="A101" s="267"/>
      <c r="B101" s="248"/>
      <c r="C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267"/>
      <c r="BI101" s="267"/>
      <c r="BJ101" s="267"/>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c r="CH101" s="267"/>
      <c r="CI101" s="267"/>
      <c r="CJ101" s="267"/>
      <c r="CK101" s="267"/>
      <c r="CL101" s="267"/>
      <c r="CM101" s="267"/>
      <c r="CN101" s="267"/>
      <c r="CO101" s="267"/>
      <c r="CP101" s="267"/>
      <c r="CQ101" s="267"/>
      <c r="CR101" s="267"/>
      <c r="CS101" s="267"/>
      <c r="CT101" s="267"/>
      <c r="CU101" s="267"/>
      <c r="CV101" s="267"/>
      <c r="CW101" s="267"/>
      <c r="CX101" s="267"/>
      <c r="CY101" s="267"/>
      <c r="CZ101" s="267"/>
      <c r="DA101" s="267"/>
      <c r="DB101" s="267"/>
      <c r="DC101" s="267"/>
      <c r="DD101" s="267"/>
      <c r="DE101" s="267"/>
      <c r="DF101" s="267"/>
      <c r="DG101" s="267"/>
      <c r="DH101" s="267"/>
      <c r="DI101" s="267"/>
      <c r="DJ101" s="267"/>
      <c r="DK101" s="267"/>
      <c r="DL101" s="267"/>
      <c r="DM101" s="267"/>
      <c r="DN101" s="267"/>
      <c r="DO101" s="267"/>
      <c r="DP101" s="267"/>
      <c r="DQ101" s="267"/>
      <c r="DR101" s="267"/>
      <c r="DS101" s="267"/>
      <c r="DT101" s="267"/>
      <c r="DU101" s="267"/>
      <c r="DV101" s="267"/>
      <c r="DW101" s="267"/>
      <c r="DX101" s="267"/>
      <c r="DY101" s="267"/>
      <c r="DZ101" s="267"/>
      <c r="EA101" s="267"/>
      <c r="EB101" s="267"/>
      <c r="EC101" s="267"/>
      <c r="ED101" s="267"/>
      <c r="EE101" s="267"/>
      <c r="EF101" s="267"/>
      <c r="EG101" s="267"/>
      <c r="EH101" s="267"/>
      <c r="EI101" s="267"/>
      <c r="EJ101" s="267"/>
      <c r="EK101" s="267"/>
      <c r="EL101" s="267"/>
      <c r="EM101" s="267"/>
      <c r="EN101" s="267"/>
      <c r="EO101" s="267"/>
      <c r="EP101" s="267"/>
      <c r="EQ101" s="267"/>
      <c r="ER101" s="267"/>
      <c r="ES101" s="267"/>
      <c r="ET101" s="267"/>
      <c r="EU101" s="267"/>
      <c r="EV101" s="267"/>
      <c r="EW101" s="267"/>
      <c r="EX101" s="267"/>
      <c r="EY101" s="267"/>
      <c r="EZ101" s="267"/>
      <c r="FA101" s="267"/>
      <c r="FB101" s="267"/>
      <c r="FC101" s="267"/>
      <c r="FD101" s="267"/>
      <c r="FE101" s="267"/>
      <c r="FF101" s="267"/>
      <c r="FG101" s="267"/>
      <c r="FH101" s="267"/>
      <c r="FI101" s="267"/>
      <c r="FJ101" s="267"/>
      <c r="FK101" s="267"/>
      <c r="FL101" s="267"/>
      <c r="FM101" s="267"/>
      <c r="FN101" s="267"/>
      <c r="FO101" s="267"/>
      <c r="FP101" s="267"/>
      <c r="FQ101" s="267"/>
      <c r="FR101" s="267"/>
      <c r="FS101" s="267"/>
      <c r="FT101" s="267"/>
      <c r="FU101" s="267"/>
      <c r="FV101" s="267"/>
      <c r="FW101" s="267"/>
      <c r="FX101" s="267"/>
      <c r="FY101" s="267"/>
      <c r="FZ101" s="267"/>
      <c r="GA101" s="267"/>
      <c r="GB101" s="267"/>
      <c r="GC101" s="267"/>
      <c r="GD101" s="267"/>
      <c r="GE101" s="267"/>
      <c r="GF101" s="267"/>
      <c r="GG101" s="267"/>
      <c r="GH101" s="267"/>
      <c r="GI101" s="267"/>
      <c r="GJ101" s="267"/>
      <c r="GK101" s="267"/>
      <c r="GL101" s="267"/>
      <c r="GM101" s="267"/>
      <c r="GN101" s="267"/>
      <c r="GO101" s="267"/>
      <c r="GP101" s="267"/>
      <c r="GQ101" s="267"/>
      <c r="GR101" s="267"/>
      <c r="GS101" s="267"/>
      <c r="GT101" s="267"/>
      <c r="GU101" s="267"/>
      <c r="GV101" s="267"/>
      <c r="GW101" s="267"/>
      <c r="GX101" s="267"/>
      <c r="GY101" s="267"/>
      <c r="GZ101" s="267"/>
      <c r="HA101" s="267"/>
      <c r="HB101" s="267"/>
      <c r="HC101" s="267"/>
      <c r="HD101" s="267"/>
      <c r="HE101" s="267"/>
      <c r="HF101" s="267"/>
      <c r="HG101" s="267"/>
      <c r="HH101" s="267"/>
      <c r="HI101" s="267"/>
      <c r="HJ101" s="267"/>
      <c r="HK101" s="267"/>
      <c r="HL101" s="267"/>
      <c r="HM101" s="267"/>
      <c r="HN101" s="267"/>
      <c r="HO101" s="267"/>
      <c r="HP101" s="267"/>
    </row>
    <row r="102" spans="1:224" s="262" customFormat="1" x14ac:dyDescent="0.4">
      <c r="A102" s="267"/>
      <c r="B102" s="248"/>
      <c r="C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E102" s="267"/>
      <c r="BF102" s="267"/>
      <c r="BG102" s="267"/>
      <c r="BH102" s="267"/>
      <c r="BI102" s="267"/>
      <c r="BJ102" s="267"/>
      <c r="BK102" s="267"/>
      <c r="BL102" s="267"/>
      <c r="BM102" s="267"/>
      <c r="BN102" s="267"/>
      <c r="BO102" s="267"/>
      <c r="BP102" s="267"/>
      <c r="BQ102" s="267"/>
      <c r="BR102" s="267"/>
      <c r="BS102" s="267"/>
      <c r="BT102" s="267"/>
      <c r="BU102" s="267"/>
      <c r="BV102" s="267"/>
      <c r="BW102" s="267"/>
      <c r="BX102" s="267"/>
      <c r="BY102" s="267"/>
      <c r="BZ102" s="267"/>
      <c r="CA102" s="267"/>
      <c r="CB102" s="267"/>
      <c r="CC102" s="267"/>
      <c r="CD102" s="267"/>
      <c r="CE102" s="267"/>
      <c r="CF102" s="267"/>
      <c r="CG102" s="267"/>
      <c r="CH102" s="267"/>
      <c r="CI102" s="267"/>
      <c r="CJ102" s="267"/>
      <c r="CK102" s="267"/>
      <c r="CL102" s="267"/>
      <c r="CM102" s="267"/>
      <c r="CN102" s="267"/>
      <c r="CO102" s="267"/>
      <c r="CP102" s="267"/>
      <c r="CQ102" s="267"/>
      <c r="CR102" s="267"/>
      <c r="CS102" s="267"/>
      <c r="CT102" s="267"/>
      <c r="CU102" s="267"/>
      <c r="CV102" s="267"/>
      <c r="CW102" s="267"/>
      <c r="CX102" s="267"/>
      <c r="CY102" s="267"/>
      <c r="CZ102" s="267"/>
      <c r="DA102" s="267"/>
      <c r="DB102" s="267"/>
      <c r="DC102" s="267"/>
      <c r="DD102" s="267"/>
      <c r="DE102" s="267"/>
      <c r="DF102" s="267"/>
      <c r="DG102" s="267"/>
      <c r="DH102" s="267"/>
      <c r="DI102" s="267"/>
      <c r="DJ102" s="267"/>
      <c r="DK102" s="267"/>
      <c r="DL102" s="267"/>
      <c r="DM102" s="267"/>
      <c r="DN102" s="267"/>
      <c r="DO102" s="267"/>
      <c r="DP102" s="267"/>
      <c r="DQ102" s="267"/>
      <c r="DR102" s="267"/>
      <c r="DS102" s="267"/>
      <c r="DT102" s="267"/>
      <c r="DU102" s="267"/>
      <c r="DV102" s="267"/>
      <c r="DW102" s="267"/>
      <c r="DX102" s="267"/>
      <c r="DY102" s="267"/>
      <c r="DZ102" s="267"/>
      <c r="EA102" s="267"/>
      <c r="EB102" s="267"/>
      <c r="EC102" s="267"/>
      <c r="ED102" s="267"/>
      <c r="EE102" s="267"/>
      <c r="EF102" s="267"/>
      <c r="EG102" s="267"/>
      <c r="EH102" s="267"/>
      <c r="EI102" s="267"/>
      <c r="EJ102" s="267"/>
      <c r="EK102" s="267"/>
      <c r="EL102" s="267"/>
      <c r="EM102" s="267"/>
      <c r="EN102" s="267"/>
      <c r="EO102" s="267"/>
      <c r="EP102" s="267"/>
      <c r="EQ102" s="267"/>
      <c r="ER102" s="267"/>
      <c r="ES102" s="267"/>
      <c r="ET102" s="267"/>
      <c r="EU102" s="267"/>
      <c r="EV102" s="267"/>
      <c r="EW102" s="267"/>
      <c r="EX102" s="267"/>
      <c r="EY102" s="267"/>
      <c r="EZ102" s="267"/>
      <c r="FA102" s="267"/>
      <c r="FB102" s="267"/>
      <c r="FC102" s="267"/>
      <c r="FD102" s="267"/>
      <c r="FE102" s="267"/>
      <c r="FF102" s="267"/>
      <c r="FG102" s="267"/>
      <c r="FH102" s="267"/>
      <c r="FI102" s="267"/>
      <c r="FJ102" s="267"/>
      <c r="FK102" s="267"/>
      <c r="FL102" s="267"/>
      <c r="FM102" s="267"/>
      <c r="FN102" s="267"/>
      <c r="FO102" s="267"/>
      <c r="FP102" s="267"/>
      <c r="FQ102" s="267"/>
      <c r="FR102" s="267"/>
      <c r="FS102" s="267"/>
      <c r="FT102" s="267"/>
      <c r="FU102" s="267"/>
      <c r="FV102" s="267"/>
      <c r="FW102" s="267"/>
      <c r="FX102" s="267"/>
      <c r="FY102" s="267"/>
      <c r="FZ102" s="267"/>
      <c r="GA102" s="267"/>
      <c r="GB102" s="267"/>
      <c r="GC102" s="267"/>
      <c r="GD102" s="267"/>
      <c r="GE102" s="267"/>
      <c r="GF102" s="267"/>
      <c r="GG102" s="267"/>
      <c r="GH102" s="267"/>
      <c r="GI102" s="267"/>
      <c r="GJ102" s="267"/>
      <c r="GK102" s="267"/>
      <c r="GL102" s="267"/>
      <c r="GM102" s="267"/>
      <c r="GN102" s="267"/>
      <c r="GO102" s="267"/>
      <c r="GP102" s="267"/>
      <c r="GQ102" s="267"/>
      <c r="GR102" s="267"/>
      <c r="GS102" s="267"/>
      <c r="GT102" s="267"/>
      <c r="GU102" s="267"/>
      <c r="GV102" s="267"/>
      <c r="GW102" s="267"/>
      <c r="GX102" s="267"/>
      <c r="GY102" s="267"/>
      <c r="GZ102" s="267"/>
      <c r="HA102" s="267"/>
      <c r="HB102" s="267"/>
      <c r="HC102" s="267"/>
      <c r="HD102" s="267"/>
      <c r="HE102" s="267"/>
      <c r="HF102" s="267"/>
      <c r="HG102" s="267"/>
      <c r="HH102" s="267"/>
      <c r="HI102" s="267"/>
      <c r="HJ102" s="267"/>
      <c r="HK102" s="267"/>
      <c r="HL102" s="267"/>
      <c r="HM102" s="267"/>
      <c r="HN102" s="267"/>
      <c r="HO102" s="267"/>
      <c r="HP102" s="267"/>
    </row>
    <row r="103" spans="1:224" s="262" customFormat="1" x14ac:dyDescent="0.4">
      <c r="A103" s="267"/>
      <c r="B103" s="248"/>
      <c r="C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c r="BC103" s="267"/>
      <c r="BD103" s="267"/>
      <c r="BE103" s="267"/>
      <c r="BF103" s="267"/>
      <c r="BG103" s="267"/>
      <c r="BH103" s="267"/>
      <c r="BI103" s="267"/>
      <c r="BJ103" s="267"/>
      <c r="BK103" s="267"/>
      <c r="BL103" s="267"/>
      <c r="BM103" s="267"/>
      <c r="BN103" s="267"/>
      <c r="BO103" s="267"/>
      <c r="BP103" s="267"/>
      <c r="BQ103" s="267"/>
      <c r="BR103" s="267"/>
      <c r="BS103" s="267"/>
      <c r="BT103" s="267"/>
      <c r="BU103" s="267"/>
      <c r="BV103" s="267"/>
      <c r="BW103" s="267"/>
      <c r="BX103" s="267"/>
      <c r="BY103" s="267"/>
      <c r="BZ103" s="267"/>
      <c r="CA103" s="267"/>
      <c r="CB103" s="267"/>
      <c r="CC103" s="267"/>
      <c r="CD103" s="267"/>
      <c r="CE103" s="267"/>
      <c r="CF103" s="267"/>
      <c r="CG103" s="267"/>
      <c r="CH103" s="267"/>
      <c r="CI103" s="267"/>
      <c r="CJ103" s="267"/>
      <c r="CK103" s="267"/>
      <c r="CL103" s="267"/>
      <c r="CM103" s="267"/>
      <c r="CN103" s="267"/>
      <c r="CO103" s="267"/>
      <c r="CP103" s="267"/>
      <c r="CQ103" s="267"/>
      <c r="CR103" s="267"/>
      <c r="CS103" s="267"/>
      <c r="CT103" s="267"/>
      <c r="CU103" s="267"/>
      <c r="CV103" s="267"/>
      <c r="CW103" s="267"/>
      <c r="CX103" s="267"/>
      <c r="CY103" s="267"/>
      <c r="CZ103" s="267"/>
      <c r="DA103" s="267"/>
      <c r="DB103" s="267"/>
      <c r="DC103" s="267"/>
      <c r="DD103" s="267"/>
      <c r="DE103" s="267"/>
      <c r="DF103" s="267"/>
      <c r="DG103" s="267"/>
      <c r="DH103" s="267"/>
      <c r="DI103" s="267"/>
      <c r="DJ103" s="267"/>
      <c r="DK103" s="267"/>
      <c r="DL103" s="267"/>
      <c r="DM103" s="267"/>
      <c r="DN103" s="267"/>
      <c r="DO103" s="267"/>
      <c r="DP103" s="267"/>
      <c r="DQ103" s="267"/>
      <c r="DR103" s="267"/>
      <c r="DS103" s="267"/>
      <c r="DT103" s="267"/>
      <c r="DU103" s="267"/>
      <c r="DV103" s="267"/>
      <c r="DW103" s="267"/>
      <c r="DX103" s="267"/>
      <c r="DY103" s="267"/>
      <c r="DZ103" s="267"/>
      <c r="EA103" s="267"/>
      <c r="EB103" s="267"/>
      <c r="EC103" s="267"/>
      <c r="ED103" s="267"/>
      <c r="EE103" s="267"/>
      <c r="EF103" s="267"/>
      <c r="EG103" s="267"/>
      <c r="EH103" s="267"/>
      <c r="EI103" s="267"/>
      <c r="EJ103" s="267"/>
      <c r="EK103" s="267"/>
      <c r="EL103" s="267"/>
      <c r="EM103" s="267"/>
      <c r="EN103" s="267"/>
      <c r="EO103" s="267"/>
      <c r="EP103" s="267"/>
      <c r="EQ103" s="267"/>
      <c r="ER103" s="267"/>
      <c r="ES103" s="267"/>
      <c r="ET103" s="267"/>
      <c r="EU103" s="267"/>
      <c r="EV103" s="267"/>
      <c r="EW103" s="267"/>
      <c r="EX103" s="267"/>
      <c r="EY103" s="267"/>
      <c r="EZ103" s="267"/>
      <c r="FA103" s="267"/>
      <c r="FB103" s="267"/>
      <c r="FC103" s="267"/>
      <c r="FD103" s="267"/>
      <c r="FE103" s="267"/>
      <c r="FF103" s="267"/>
      <c r="FG103" s="267"/>
      <c r="FH103" s="267"/>
      <c r="FI103" s="267"/>
      <c r="FJ103" s="267"/>
      <c r="FK103" s="267"/>
      <c r="FL103" s="267"/>
      <c r="FM103" s="267"/>
      <c r="FN103" s="267"/>
      <c r="FO103" s="267"/>
      <c r="FP103" s="267"/>
      <c r="FQ103" s="267"/>
      <c r="FR103" s="267"/>
      <c r="FS103" s="267"/>
      <c r="FT103" s="267"/>
      <c r="FU103" s="267"/>
      <c r="FV103" s="267"/>
      <c r="FW103" s="267"/>
      <c r="FX103" s="267"/>
      <c r="FY103" s="267"/>
      <c r="FZ103" s="267"/>
      <c r="GA103" s="267"/>
      <c r="GB103" s="267"/>
      <c r="GC103" s="267"/>
      <c r="GD103" s="267"/>
      <c r="GE103" s="267"/>
      <c r="GF103" s="267"/>
      <c r="GG103" s="267"/>
      <c r="GH103" s="267"/>
      <c r="GI103" s="267"/>
      <c r="GJ103" s="267"/>
      <c r="GK103" s="267"/>
      <c r="GL103" s="267"/>
      <c r="GM103" s="267"/>
      <c r="GN103" s="267"/>
      <c r="GO103" s="267"/>
      <c r="GP103" s="267"/>
      <c r="GQ103" s="267"/>
      <c r="GR103" s="267"/>
      <c r="GS103" s="267"/>
      <c r="GT103" s="267"/>
      <c r="GU103" s="267"/>
      <c r="GV103" s="267"/>
      <c r="GW103" s="267"/>
      <c r="GX103" s="267"/>
      <c r="GY103" s="267"/>
      <c r="GZ103" s="267"/>
      <c r="HA103" s="267"/>
      <c r="HB103" s="267"/>
      <c r="HC103" s="267"/>
      <c r="HD103" s="267"/>
      <c r="HE103" s="267"/>
      <c r="HF103" s="267"/>
      <c r="HG103" s="267"/>
      <c r="HH103" s="267"/>
      <c r="HI103" s="267"/>
      <c r="HJ103" s="267"/>
      <c r="HK103" s="267"/>
      <c r="HL103" s="267"/>
      <c r="HM103" s="267"/>
      <c r="HN103" s="267"/>
      <c r="HO103" s="267"/>
      <c r="HP103" s="267"/>
    </row>
    <row r="104" spans="1:224" s="262" customFormat="1" x14ac:dyDescent="0.4">
      <c r="A104" s="267"/>
      <c r="B104" s="248"/>
      <c r="C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E104" s="267"/>
      <c r="BF104" s="267"/>
      <c r="BG104" s="267"/>
      <c r="BH104" s="267"/>
      <c r="BI104" s="267"/>
      <c r="BJ104" s="267"/>
      <c r="BK104" s="267"/>
      <c r="BL104" s="267"/>
      <c r="BM104" s="267"/>
      <c r="BN104" s="267"/>
      <c r="BO104" s="267"/>
      <c r="BP104" s="267"/>
      <c r="BQ104" s="267"/>
      <c r="BR104" s="267"/>
      <c r="BS104" s="267"/>
      <c r="BT104" s="267"/>
      <c r="BU104" s="267"/>
      <c r="BV104" s="267"/>
      <c r="BW104" s="267"/>
      <c r="BX104" s="267"/>
      <c r="BY104" s="267"/>
      <c r="BZ104" s="267"/>
      <c r="CA104" s="267"/>
      <c r="CB104" s="267"/>
      <c r="CC104" s="267"/>
      <c r="CD104" s="267"/>
      <c r="CE104" s="267"/>
      <c r="CF104" s="267"/>
      <c r="CG104" s="267"/>
      <c r="CH104" s="267"/>
      <c r="CI104" s="267"/>
      <c r="CJ104" s="267"/>
      <c r="CK104" s="267"/>
      <c r="CL104" s="267"/>
      <c r="CM104" s="267"/>
      <c r="CN104" s="267"/>
      <c r="CO104" s="267"/>
      <c r="CP104" s="267"/>
      <c r="CQ104" s="267"/>
      <c r="CR104" s="267"/>
      <c r="CS104" s="267"/>
      <c r="CT104" s="267"/>
      <c r="CU104" s="267"/>
      <c r="CV104" s="267"/>
      <c r="CW104" s="267"/>
      <c r="CX104" s="267"/>
      <c r="CY104" s="267"/>
      <c r="CZ104" s="267"/>
      <c r="DA104" s="267"/>
      <c r="DB104" s="267"/>
      <c r="DC104" s="267"/>
      <c r="DD104" s="267"/>
      <c r="DE104" s="267"/>
      <c r="DF104" s="267"/>
      <c r="DG104" s="267"/>
      <c r="DH104" s="267"/>
      <c r="DI104" s="267"/>
      <c r="DJ104" s="267"/>
      <c r="DK104" s="267"/>
      <c r="DL104" s="267"/>
      <c r="DM104" s="267"/>
      <c r="DN104" s="267"/>
      <c r="DO104" s="267"/>
      <c r="DP104" s="267"/>
      <c r="DQ104" s="267"/>
      <c r="DR104" s="267"/>
      <c r="DS104" s="267"/>
      <c r="DT104" s="267"/>
      <c r="DU104" s="267"/>
      <c r="DV104" s="267"/>
      <c r="DW104" s="267"/>
      <c r="DX104" s="267"/>
      <c r="DY104" s="267"/>
      <c r="DZ104" s="267"/>
      <c r="EA104" s="267"/>
      <c r="EB104" s="267"/>
      <c r="EC104" s="267"/>
      <c r="ED104" s="267"/>
      <c r="EE104" s="267"/>
      <c r="EF104" s="267"/>
      <c r="EG104" s="267"/>
      <c r="EH104" s="267"/>
      <c r="EI104" s="267"/>
      <c r="EJ104" s="267"/>
      <c r="EK104" s="267"/>
      <c r="EL104" s="267"/>
      <c r="EM104" s="267"/>
      <c r="EN104" s="267"/>
      <c r="EO104" s="267"/>
      <c r="EP104" s="267"/>
      <c r="EQ104" s="267"/>
      <c r="ER104" s="267"/>
      <c r="ES104" s="267"/>
      <c r="ET104" s="267"/>
      <c r="EU104" s="267"/>
      <c r="EV104" s="267"/>
      <c r="EW104" s="267"/>
      <c r="EX104" s="267"/>
      <c r="EY104" s="267"/>
      <c r="EZ104" s="267"/>
      <c r="FA104" s="267"/>
      <c r="FB104" s="267"/>
      <c r="FC104" s="267"/>
      <c r="FD104" s="267"/>
      <c r="FE104" s="267"/>
      <c r="FF104" s="267"/>
      <c r="FG104" s="267"/>
      <c r="FH104" s="267"/>
      <c r="FI104" s="267"/>
      <c r="FJ104" s="267"/>
      <c r="FK104" s="267"/>
      <c r="FL104" s="267"/>
      <c r="FM104" s="267"/>
      <c r="FN104" s="267"/>
      <c r="FO104" s="267"/>
      <c r="FP104" s="267"/>
      <c r="FQ104" s="267"/>
      <c r="FR104" s="267"/>
      <c r="FS104" s="267"/>
      <c r="FT104" s="267"/>
      <c r="FU104" s="267"/>
      <c r="FV104" s="267"/>
      <c r="FW104" s="267"/>
      <c r="FX104" s="267"/>
      <c r="FY104" s="267"/>
      <c r="FZ104" s="267"/>
      <c r="GA104" s="267"/>
      <c r="GB104" s="267"/>
      <c r="GC104" s="267"/>
      <c r="GD104" s="267"/>
      <c r="GE104" s="267"/>
      <c r="GF104" s="267"/>
      <c r="GG104" s="267"/>
      <c r="GH104" s="267"/>
      <c r="GI104" s="267"/>
      <c r="GJ104" s="267"/>
      <c r="GK104" s="267"/>
      <c r="GL104" s="267"/>
      <c r="GM104" s="267"/>
      <c r="GN104" s="267"/>
      <c r="GO104" s="267"/>
      <c r="GP104" s="267"/>
      <c r="GQ104" s="267"/>
      <c r="GR104" s="267"/>
      <c r="GS104" s="267"/>
      <c r="GT104" s="267"/>
      <c r="GU104" s="267"/>
      <c r="GV104" s="267"/>
      <c r="GW104" s="267"/>
      <c r="GX104" s="267"/>
      <c r="GY104" s="267"/>
      <c r="GZ104" s="267"/>
      <c r="HA104" s="267"/>
      <c r="HB104" s="267"/>
      <c r="HC104" s="267"/>
      <c r="HD104" s="267"/>
      <c r="HE104" s="267"/>
      <c r="HF104" s="267"/>
      <c r="HG104" s="267"/>
      <c r="HH104" s="267"/>
      <c r="HI104" s="267"/>
      <c r="HJ104" s="267"/>
      <c r="HK104" s="267"/>
      <c r="HL104" s="267"/>
      <c r="HM104" s="267"/>
      <c r="HN104" s="267"/>
      <c r="HO104" s="267"/>
      <c r="HP104" s="267"/>
    </row>
    <row r="105" spans="1:224" s="262" customFormat="1" x14ac:dyDescent="0.4">
      <c r="A105" s="267"/>
      <c r="B105" s="248"/>
      <c r="C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267"/>
      <c r="BI105" s="267"/>
      <c r="BJ105" s="267"/>
      <c r="BK105" s="267"/>
      <c r="BL105" s="267"/>
      <c r="BM105" s="267"/>
      <c r="BN105" s="267"/>
      <c r="BO105" s="267"/>
      <c r="BP105" s="267"/>
      <c r="BQ105" s="267"/>
      <c r="BR105" s="267"/>
      <c r="BS105" s="267"/>
      <c r="BT105" s="267"/>
      <c r="BU105" s="267"/>
      <c r="BV105" s="267"/>
      <c r="BW105" s="267"/>
      <c r="BX105" s="267"/>
      <c r="BY105" s="267"/>
      <c r="BZ105" s="267"/>
      <c r="CA105" s="267"/>
      <c r="CB105" s="267"/>
      <c r="CC105" s="267"/>
      <c r="CD105" s="267"/>
      <c r="CE105" s="267"/>
      <c r="CF105" s="267"/>
      <c r="CG105" s="267"/>
      <c r="CH105" s="267"/>
      <c r="CI105" s="267"/>
      <c r="CJ105" s="267"/>
      <c r="CK105" s="267"/>
      <c r="CL105" s="267"/>
      <c r="CM105" s="267"/>
      <c r="CN105" s="267"/>
      <c r="CO105" s="267"/>
      <c r="CP105" s="267"/>
      <c r="CQ105" s="267"/>
      <c r="CR105" s="267"/>
      <c r="CS105" s="267"/>
      <c r="CT105" s="267"/>
      <c r="CU105" s="267"/>
      <c r="CV105" s="267"/>
      <c r="CW105" s="267"/>
      <c r="CX105" s="267"/>
      <c r="CY105" s="267"/>
      <c r="CZ105" s="267"/>
      <c r="DA105" s="267"/>
      <c r="DB105" s="267"/>
      <c r="DC105" s="267"/>
      <c r="DD105" s="267"/>
      <c r="DE105" s="267"/>
      <c r="DF105" s="267"/>
      <c r="DG105" s="267"/>
      <c r="DH105" s="267"/>
      <c r="DI105" s="267"/>
      <c r="DJ105" s="267"/>
      <c r="DK105" s="267"/>
      <c r="DL105" s="267"/>
      <c r="DM105" s="267"/>
      <c r="DN105" s="267"/>
      <c r="DO105" s="267"/>
      <c r="DP105" s="267"/>
      <c r="DQ105" s="267"/>
      <c r="DR105" s="267"/>
      <c r="DS105" s="267"/>
      <c r="DT105" s="267"/>
      <c r="DU105" s="267"/>
      <c r="DV105" s="267"/>
      <c r="DW105" s="267"/>
      <c r="DX105" s="267"/>
      <c r="DY105" s="267"/>
      <c r="DZ105" s="267"/>
      <c r="EA105" s="267"/>
      <c r="EB105" s="267"/>
      <c r="EC105" s="267"/>
      <c r="ED105" s="267"/>
      <c r="EE105" s="267"/>
      <c r="EF105" s="267"/>
      <c r="EG105" s="267"/>
      <c r="EH105" s="267"/>
      <c r="EI105" s="267"/>
      <c r="EJ105" s="267"/>
      <c r="EK105" s="267"/>
      <c r="EL105" s="267"/>
      <c r="EM105" s="267"/>
      <c r="EN105" s="267"/>
      <c r="EO105" s="267"/>
      <c r="EP105" s="267"/>
      <c r="EQ105" s="267"/>
      <c r="ER105" s="267"/>
      <c r="ES105" s="267"/>
      <c r="ET105" s="267"/>
      <c r="EU105" s="267"/>
      <c r="EV105" s="267"/>
      <c r="EW105" s="267"/>
      <c r="EX105" s="267"/>
      <c r="EY105" s="267"/>
      <c r="EZ105" s="267"/>
      <c r="FA105" s="267"/>
      <c r="FB105" s="267"/>
      <c r="FC105" s="267"/>
      <c r="FD105" s="267"/>
      <c r="FE105" s="267"/>
      <c r="FF105" s="267"/>
      <c r="FG105" s="267"/>
      <c r="FH105" s="267"/>
      <c r="FI105" s="267"/>
      <c r="FJ105" s="267"/>
      <c r="FK105" s="267"/>
      <c r="FL105" s="267"/>
      <c r="FM105" s="267"/>
      <c r="FN105" s="267"/>
      <c r="FO105" s="267"/>
      <c r="FP105" s="267"/>
      <c r="FQ105" s="267"/>
      <c r="FR105" s="267"/>
      <c r="FS105" s="267"/>
      <c r="FT105" s="267"/>
      <c r="FU105" s="267"/>
      <c r="FV105" s="267"/>
      <c r="FW105" s="267"/>
      <c r="FX105" s="267"/>
      <c r="FY105" s="267"/>
      <c r="FZ105" s="267"/>
      <c r="GA105" s="267"/>
      <c r="GB105" s="267"/>
      <c r="GC105" s="267"/>
      <c r="GD105" s="267"/>
      <c r="GE105" s="267"/>
      <c r="GF105" s="267"/>
      <c r="GG105" s="267"/>
      <c r="GH105" s="267"/>
      <c r="GI105" s="267"/>
      <c r="GJ105" s="267"/>
      <c r="GK105" s="267"/>
      <c r="GL105" s="267"/>
      <c r="GM105" s="267"/>
      <c r="GN105" s="267"/>
      <c r="GO105" s="267"/>
      <c r="GP105" s="267"/>
      <c r="GQ105" s="267"/>
      <c r="GR105" s="267"/>
      <c r="GS105" s="267"/>
      <c r="GT105" s="267"/>
      <c r="GU105" s="267"/>
      <c r="GV105" s="267"/>
      <c r="GW105" s="267"/>
      <c r="GX105" s="267"/>
      <c r="GY105" s="267"/>
      <c r="GZ105" s="267"/>
      <c r="HA105" s="267"/>
      <c r="HB105" s="267"/>
      <c r="HC105" s="267"/>
      <c r="HD105" s="267"/>
      <c r="HE105" s="267"/>
      <c r="HF105" s="267"/>
      <c r="HG105" s="267"/>
      <c r="HH105" s="267"/>
      <c r="HI105" s="267"/>
      <c r="HJ105" s="267"/>
      <c r="HK105" s="267"/>
      <c r="HL105" s="267"/>
      <c r="HM105" s="267"/>
      <c r="HN105" s="267"/>
      <c r="HO105" s="267"/>
      <c r="HP105" s="267"/>
    </row>
    <row r="106" spans="1:224" s="262" customFormat="1" x14ac:dyDescent="0.4">
      <c r="A106" s="267"/>
      <c r="B106" s="248"/>
      <c r="C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267"/>
      <c r="BI106" s="267"/>
      <c r="BJ106" s="267"/>
      <c r="BK106" s="267"/>
      <c r="BL106" s="267"/>
      <c r="BM106" s="267"/>
      <c r="BN106" s="267"/>
      <c r="BO106" s="267"/>
      <c r="BP106" s="267"/>
      <c r="BQ106" s="267"/>
      <c r="BR106" s="267"/>
      <c r="BS106" s="267"/>
      <c r="BT106" s="267"/>
      <c r="BU106" s="267"/>
      <c r="BV106" s="267"/>
      <c r="BW106" s="267"/>
      <c r="BX106" s="267"/>
      <c r="BY106" s="267"/>
      <c r="BZ106" s="267"/>
      <c r="CA106" s="267"/>
      <c r="CB106" s="267"/>
      <c r="CC106" s="267"/>
      <c r="CD106" s="267"/>
      <c r="CE106" s="267"/>
      <c r="CF106" s="267"/>
      <c r="CG106" s="267"/>
      <c r="CH106" s="267"/>
      <c r="CI106" s="267"/>
      <c r="CJ106" s="267"/>
      <c r="CK106" s="267"/>
      <c r="CL106" s="267"/>
      <c r="CM106" s="267"/>
      <c r="CN106" s="267"/>
      <c r="CO106" s="267"/>
      <c r="CP106" s="267"/>
      <c r="CQ106" s="267"/>
      <c r="CR106" s="267"/>
      <c r="CS106" s="267"/>
      <c r="CT106" s="267"/>
      <c r="CU106" s="267"/>
      <c r="CV106" s="267"/>
      <c r="CW106" s="267"/>
      <c r="CX106" s="267"/>
      <c r="CY106" s="267"/>
      <c r="CZ106" s="267"/>
      <c r="DA106" s="267"/>
      <c r="DB106" s="267"/>
      <c r="DC106" s="267"/>
      <c r="DD106" s="267"/>
      <c r="DE106" s="267"/>
      <c r="DF106" s="267"/>
      <c r="DG106" s="267"/>
      <c r="DH106" s="267"/>
      <c r="DI106" s="267"/>
      <c r="DJ106" s="267"/>
      <c r="DK106" s="267"/>
      <c r="DL106" s="267"/>
      <c r="DM106" s="267"/>
      <c r="DN106" s="267"/>
      <c r="DO106" s="267"/>
      <c r="DP106" s="267"/>
      <c r="DQ106" s="267"/>
      <c r="DR106" s="267"/>
      <c r="DS106" s="267"/>
      <c r="DT106" s="267"/>
      <c r="DU106" s="267"/>
      <c r="DV106" s="267"/>
      <c r="DW106" s="267"/>
      <c r="DX106" s="267"/>
      <c r="DY106" s="267"/>
      <c r="DZ106" s="267"/>
      <c r="EA106" s="267"/>
      <c r="EB106" s="267"/>
      <c r="EC106" s="267"/>
      <c r="ED106" s="267"/>
      <c r="EE106" s="267"/>
      <c r="EF106" s="267"/>
      <c r="EG106" s="267"/>
      <c r="EH106" s="267"/>
      <c r="EI106" s="267"/>
      <c r="EJ106" s="267"/>
      <c r="EK106" s="267"/>
      <c r="EL106" s="267"/>
      <c r="EM106" s="267"/>
      <c r="EN106" s="267"/>
      <c r="EO106" s="267"/>
      <c r="EP106" s="267"/>
      <c r="EQ106" s="267"/>
      <c r="ER106" s="267"/>
      <c r="ES106" s="267"/>
      <c r="ET106" s="267"/>
      <c r="EU106" s="267"/>
      <c r="EV106" s="267"/>
      <c r="EW106" s="267"/>
      <c r="EX106" s="267"/>
      <c r="EY106" s="267"/>
      <c r="EZ106" s="267"/>
      <c r="FA106" s="267"/>
      <c r="FB106" s="267"/>
      <c r="FC106" s="267"/>
      <c r="FD106" s="267"/>
      <c r="FE106" s="267"/>
      <c r="FF106" s="267"/>
      <c r="FG106" s="267"/>
      <c r="FH106" s="267"/>
      <c r="FI106" s="267"/>
      <c r="FJ106" s="267"/>
      <c r="FK106" s="267"/>
      <c r="FL106" s="267"/>
      <c r="FM106" s="267"/>
      <c r="FN106" s="267"/>
      <c r="FO106" s="267"/>
      <c r="FP106" s="267"/>
      <c r="FQ106" s="267"/>
      <c r="FR106" s="267"/>
      <c r="FS106" s="267"/>
      <c r="FT106" s="267"/>
      <c r="FU106" s="267"/>
      <c r="FV106" s="267"/>
      <c r="FW106" s="267"/>
      <c r="FX106" s="267"/>
      <c r="FY106" s="267"/>
      <c r="FZ106" s="267"/>
      <c r="GA106" s="267"/>
      <c r="GB106" s="267"/>
      <c r="GC106" s="267"/>
      <c r="GD106" s="267"/>
      <c r="GE106" s="267"/>
      <c r="GF106" s="267"/>
      <c r="GG106" s="267"/>
      <c r="GH106" s="267"/>
      <c r="GI106" s="267"/>
      <c r="GJ106" s="267"/>
      <c r="GK106" s="267"/>
      <c r="GL106" s="267"/>
      <c r="GM106" s="267"/>
      <c r="GN106" s="267"/>
      <c r="GO106" s="267"/>
      <c r="GP106" s="267"/>
      <c r="GQ106" s="267"/>
      <c r="GR106" s="267"/>
      <c r="GS106" s="267"/>
      <c r="GT106" s="267"/>
      <c r="GU106" s="267"/>
      <c r="GV106" s="267"/>
      <c r="GW106" s="267"/>
      <c r="GX106" s="267"/>
      <c r="GY106" s="267"/>
      <c r="GZ106" s="267"/>
      <c r="HA106" s="267"/>
      <c r="HB106" s="267"/>
      <c r="HC106" s="267"/>
      <c r="HD106" s="267"/>
      <c r="HE106" s="267"/>
      <c r="HF106" s="267"/>
      <c r="HG106" s="267"/>
      <c r="HH106" s="267"/>
      <c r="HI106" s="267"/>
      <c r="HJ106" s="267"/>
      <c r="HK106" s="267"/>
      <c r="HL106" s="267"/>
      <c r="HM106" s="267"/>
      <c r="HN106" s="267"/>
      <c r="HO106" s="267"/>
      <c r="HP106" s="267"/>
    </row>
    <row r="107" spans="1:224" s="262" customFormat="1" x14ac:dyDescent="0.4">
      <c r="A107" s="267"/>
      <c r="B107" s="248"/>
      <c r="C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267"/>
      <c r="BI107" s="267"/>
      <c r="BJ107" s="267"/>
      <c r="BK107" s="267"/>
      <c r="BL107" s="267"/>
      <c r="BM107" s="267"/>
      <c r="BN107" s="267"/>
      <c r="BO107" s="267"/>
      <c r="BP107" s="267"/>
      <c r="BQ107" s="267"/>
      <c r="BR107" s="267"/>
      <c r="BS107" s="267"/>
      <c r="BT107" s="267"/>
      <c r="BU107" s="267"/>
      <c r="BV107" s="267"/>
      <c r="BW107" s="267"/>
      <c r="BX107" s="267"/>
      <c r="BY107" s="267"/>
      <c r="BZ107" s="267"/>
      <c r="CA107" s="267"/>
      <c r="CB107" s="267"/>
      <c r="CC107" s="267"/>
      <c r="CD107" s="267"/>
      <c r="CE107" s="267"/>
      <c r="CF107" s="267"/>
      <c r="CG107" s="267"/>
      <c r="CH107" s="267"/>
      <c r="CI107" s="267"/>
      <c r="CJ107" s="267"/>
      <c r="CK107" s="267"/>
      <c r="CL107" s="267"/>
      <c r="CM107" s="267"/>
      <c r="CN107" s="267"/>
      <c r="CO107" s="267"/>
      <c r="CP107" s="267"/>
      <c r="CQ107" s="267"/>
      <c r="CR107" s="267"/>
      <c r="CS107" s="267"/>
      <c r="CT107" s="267"/>
      <c r="CU107" s="267"/>
      <c r="CV107" s="267"/>
      <c r="CW107" s="267"/>
      <c r="CX107" s="267"/>
      <c r="CY107" s="267"/>
      <c r="CZ107" s="267"/>
      <c r="DA107" s="267"/>
      <c r="DB107" s="267"/>
      <c r="DC107" s="267"/>
      <c r="DD107" s="267"/>
      <c r="DE107" s="267"/>
      <c r="DF107" s="267"/>
      <c r="DG107" s="267"/>
      <c r="DH107" s="267"/>
      <c r="DI107" s="267"/>
      <c r="DJ107" s="267"/>
      <c r="DK107" s="267"/>
      <c r="DL107" s="267"/>
      <c r="DM107" s="267"/>
      <c r="DN107" s="267"/>
      <c r="DO107" s="267"/>
      <c r="DP107" s="267"/>
      <c r="DQ107" s="267"/>
      <c r="DR107" s="267"/>
      <c r="DS107" s="267"/>
      <c r="DT107" s="267"/>
      <c r="DU107" s="267"/>
      <c r="DV107" s="267"/>
      <c r="DW107" s="267"/>
      <c r="DX107" s="267"/>
      <c r="DY107" s="267"/>
      <c r="DZ107" s="267"/>
      <c r="EA107" s="267"/>
      <c r="EB107" s="267"/>
      <c r="EC107" s="267"/>
      <c r="ED107" s="267"/>
      <c r="EE107" s="267"/>
      <c r="EF107" s="267"/>
      <c r="EG107" s="267"/>
      <c r="EH107" s="267"/>
      <c r="EI107" s="267"/>
      <c r="EJ107" s="267"/>
      <c r="EK107" s="267"/>
      <c r="EL107" s="267"/>
      <c r="EM107" s="267"/>
      <c r="EN107" s="267"/>
      <c r="EO107" s="267"/>
      <c r="EP107" s="267"/>
      <c r="EQ107" s="267"/>
      <c r="ER107" s="267"/>
      <c r="ES107" s="267"/>
      <c r="ET107" s="267"/>
      <c r="EU107" s="267"/>
      <c r="EV107" s="267"/>
      <c r="EW107" s="267"/>
      <c r="EX107" s="267"/>
      <c r="EY107" s="267"/>
      <c r="EZ107" s="267"/>
      <c r="FA107" s="267"/>
      <c r="FB107" s="267"/>
      <c r="FC107" s="267"/>
      <c r="FD107" s="267"/>
      <c r="FE107" s="267"/>
      <c r="FF107" s="267"/>
      <c r="FG107" s="267"/>
      <c r="FH107" s="267"/>
      <c r="FI107" s="267"/>
      <c r="FJ107" s="267"/>
      <c r="FK107" s="267"/>
      <c r="FL107" s="267"/>
      <c r="FM107" s="267"/>
      <c r="FN107" s="267"/>
      <c r="FO107" s="267"/>
      <c r="FP107" s="267"/>
      <c r="FQ107" s="267"/>
      <c r="FR107" s="267"/>
      <c r="FS107" s="267"/>
      <c r="FT107" s="267"/>
      <c r="FU107" s="267"/>
      <c r="FV107" s="267"/>
      <c r="FW107" s="267"/>
      <c r="FX107" s="267"/>
      <c r="FY107" s="267"/>
      <c r="FZ107" s="267"/>
      <c r="GA107" s="267"/>
      <c r="GB107" s="267"/>
      <c r="GC107" s="267"/>
      <c r="GD107" s="267"/>
      <c r="GE107" s="267"/>
      <c r="GF107" s="267"/>
      <c r="GG107" s="267"/>
      <c r="GH107" s="267"/>
      <c r="GI107" s="267"/>
      <c r="GJ107" s="267"/>
      <c r="GK107" s="267"/>
      <c r="GL107" s="267"/>
      <c r="GM107" s="267"/>
      <c r="GN107" s="267"/>
      <c r="GO107" s="267"/>
      <c r="GP107" s="267"/>
      <c r="GQ107" s="267"/>
      <c r="GR107" s="267"/>
      <c r="GS107" s="267"/>
      <c r="GT107" s="267"/>
      <c r="GU107" s="267"/>
      <c r="GV107" s="267"/>
      <c r="GW107" s="267"/>
      <c r="GX107" s="267"/>
      <c r="GY107" s="267"/>
      <c r="GZ107" s="267"/>
      <c r="HA107" s="267"/>
      <c r="HB107" s="267"/>
      <c r="HC107" s="267"/>
      <c r="HD107" s="267"/>
      <c r="HE107" s="267"/>
      <c r="HF107" s="267"/>
      <c r="HG107" s="267"/>
      <c r="HH107" s="267"/>
      <c r="HI107" s="267"/>
      <c r="HJ107" s="267"/>
      <c r="HK107" s="267"/>
      <c r="HL107" s="267"/>
      <c r="HM107" s="267"/>
      <c r="HN107" s="267"/>
      <c r="HO107" s="267"/>
      <c r="HP107" s="267"/>
    </row>
    <row r="108" spans="1:224" s="262" customFormat="1" x14ac:dyDescent="0.4">
      <c r="A108" s="267"/>
      <c r="B108" s="248"/>
      <c r="C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267"/>
      <c r="BI108" s="267"/>
      <c r="BJ108" s="267"/>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67"/>
      <c r="CW108" s="267"/>
      <c r="CX108" s="267"/>
      <c r="CY108" s="267"/>
      <c r="CZ108" s="267"/>
      <c r="DA108" s="267"/>
      <c r="DB108" s="267"/>
      <c r="DC108" s="267"/>
      <c r="DD108" s="267"/>
      <c r="DE108" s="267"/>
      <c r="DF108" s="267"/>
      <c r="DG108" s="267"/>
      <c r="DH108" s="267"/>
      <c r="DI108" s="267"/>
      <c r="DJ108" s="267"/>
      <c r="DK108" s="267"/>
      <c r="DL108" s="267"/>
      <c r="DM108" s="267"/>
      <c r="DN108" s="267"/>
      <c r="DO108" s="267"/>
      <c r="DP108" s="267"/>
      <c r="DQ108" s="267"/>
      <c r="DR108" s="267"/>
      <c r="DS108" s="267"/>
      <c r="DT108" s="267"/>
      <c r="DU108" s="267"/>
      <c r="DV108" s="267"/>
      <c r="DW108" s="267"/>
      <c r="DX108" s="267"/>
      <c r="DY108" s="267"/>
      <c r="DZ108" s="267"/>
      <c r="EA108" s="267"/>
      <c r="EB108" s="267"/>
      <c r="EC108" s="267"/>
      <c r="ED108" s="267"/>
      <c r="EE108" s="267"/>
      <c r="EF108" s="267"/>
      <c r="EG108" s="267"/>
      <c r="EH108" s="267"/>
      <c r="EI108" s="267"/>
      <c r="EJ108" s="267"/>
      <c r="EK108" s="267"/>
      <c r="EL108" s="267"/>
      <c r="EM108" s="267"/>
      <c r="EN108" s="267"/>
      <c r="EO108" s="267"/>
      <c r="EP108" s="267"/>
      <c r="EQ108" s="267"/>
      <c r="ER108" s="267"/>
      <c r="ES108" s="267"/>
      <c r="ET108" s="267"/>
      <c r="EU108" s="267"/>
      <c r="EV108" s="267"/>
      <c r="EW108" s="267"/>
      <c r="EX108" s="267"/>
      <c r="EY108" s="267"/>
      <c r="EZ108" s="267"/>
      <c r="FA108" s="267"/>
      <c r="FB108" s="267"/>
      <c r="FC108" s="267"/>
      <c r="FD108" s="267"/>
      <c r="FE108" s="267"/>
      <c r="FF108" s="267"/>
      <c r="FG108" s="267"/>
      <c r="FH108" s="267"/>
      <c r="FI108" s="267"/>
      <c r="FJ108" s="267"/>
      <c r="FK108" s="267"/>
      <c r="FL108" s="267"/>
      <c r="FM108" s="267"/>
      <c r="FN108" s="267"/>
      <c r="FO108" s="267"/>
      <c r="FP108" s="267"/>
      <c r="FQ108" s="267"/>
      <c r="FR108" s="267"/>
      <c r="FS108" s="267"/>
      <c r="FT108" s="267"/>
      <c r="FU108" s="267"/>
      <c r="FV108" s="267"/>
      <c r="FW108" s="267"/>
      <c r="FX108" s="267"/>
      <c r="FY108" s="267"/>
      <c r="FZ108" s="267"/>
      <c r="GA108" s="267"/>
      <c r="GB108" s="267"/>
      <c r="GC108" s="267"/>
      <c r="GD108" s="267"/>
      <c r="GE108" s="267"/>
      <c r="GF108" s="267"/>
      <c r="GG108" s="267"/>
      <c r="GH108" s="267"/>
      <c r="GI108" s="267"/>
      <c r="GJ108" s="267"/>
      <c r="GK108" s="267"/>
      <c r="GL108" s="267"/>
      <c r="GM108" s="267"/>
      <c r="GN108" s="267"/>
      <c r="GO108" s="267"/>
      <c r="GP108" s="267"/>
      <c r="GQ108" s="267"/>
      <c r="GR108" s="267"/>
      <c r="GS108" s="267"/>
      <c r="GT108" s="267"/>
      <c r="GU108" s="267"/>
      <c r="GV108" s="267"/>
      <c r="GW108" s="267"/>
      <c r="GX108" s="267"/>
      <c r="GY108" s="267"/>
      <c r="GZ108" s="267"/>
      <c r="HA108" s="267"/>
      <c r="HB108" s="267"/>
      <c r="HC108" s="267"/>
      <c r="HD108" s="267"/>
      <c r="HE108" s="267"/>
      <c r="HF108" s="267"/>
      <c r="HG108" s="267"/>
      <c r="HH108" s="267"/>
      <c r="HI108" s="267"/>
      <c r="HJ108" s="267"/>
      <c r="HK108" s="267"/>
      <c r="HL108" s="267"/>
      <c r="HM108" s="267"/>
      <c r="HN108" s="267"/>
      <c r="HO108" s="267"/>
      <c r="HP108" s="267"/>
    </row>
    <row r="109" spans="1:224" s="262" customFormat="1" x14ac:dyDescent="0.4">
      <c r="A109" s="267"/>
      <c r="B109" s="248"/>
      <c r="C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267"/>
      <c r="BI109" s="267"/>
      <c r="BJ109" s="267"/>
      <c r="BK109" s="267"/>
      <c r="BL109" s="267"/>
      <c r="BM109" s="267"/>
      <c r="BN109" s="267"/>
      <c r="BO109" s="267"/>
      <c r="BP109" s="267"/>
      <c r="BQ109" s="267"/>
      <c r="BR109" s="267"/>
      <c r="BS109" s="267"/>
      <c r="BT109" s="267"/>
      <c r="BU109" s="267"/>
      <c r="BV109" s="267"/>
      <c r="BW109" s="267"/>
      <c r="BX109" s="267"/>
      <c r="BY109" s="267"/>
      <c r="BZ109" s="267"/>
      <c r="CA109" s="267"/>
      <c r="CB109" s="267"/>
      <c r="CC109" s="267"/>
      <c r="CD109" s="267"/>
      <c r="CE109" s="267"/>
      <c r="CF109" s="267"/>
      <c r="CG109" s="267"/>
      <c r="CH109" s="267"/>
      <c r="CI109" s="267"/>
      <c r="CJ109" s="267"/>
      <c r="CK109" s="267"/>
      <c r="CL109" s="267"/>
      <c r="CM109" s="267"/>
      <c r="CN109" s="267"/>
      <c r="CO109" s="267"/>
      <c r="CP109" s="267"/>
      <c r="CQ109" s="267"/>
      <c r="CR109" s="267"/>
      <c r="CS109" s="267"/>
      <c r="CT109" s="267"/>
      <c r="CU109" s="267"/>
      <c r="CV109" s="267"/>
      <c r="CW109" s="267"/>
      <c r="CX109" s="267"/>
      <c r="CY109" s="267"/>
      <c r="CZ109" s="267"/>
      <c r="DA109" s="267"/>
      <c r="DB109" s="267"/>
      <c r="DC109" s="267"/>
      <c r="DD109" s="267"/>
      <c r="DE109" s="267"/>
      <c r="DF109" s="267"/>
      <c r="DG109" s="267"/>
      <c r="DH109" s="267"/>
      <c r="DI109" s="267"/>
      <c r="DJ109" s="267"/>
      <c r="DK109" s="267"/>
      <c r="DL109" s="267"/>
      <c r="DM109" s="267"/>
      <c r="DN109" s="267"/>
      <c r="DO109" s="267"/>
      <c r="DP109" s="267"/>
      <c r="DQ109" s="267"/>
      <c r="DR109" s="267"/>
      <c r="DS109" s="267"/>
      <c r="DT109" s="267"/>
      <c r="DU109" s="267"/>
      <c r="DV109" s="267"/>
      <c r="DW109" s="267"/>
      <c r="DX109" s="267"/>
      <c r="DY109" s="267"/>
      <c r="DZ109" s="267"/>
      <c r="EA109" s="267"/>
      <c r="EB109" s="267"/>
      <c r="EC109" s="267"/>
      <c r="ED109" s="267"/>
      <c r="EE109" s="267"/>
      <c r="EF109" s="267"/>
      <c r="EG109" s="267"/>
      <c r="EH109" s="267"/>
      <c r="EI109" s="267"/>
      <c r="EJ109" s="267"/>
      <c r="EK109" s="267"/>
      <c r="EL109" s="267"/>
      <c r="EM109" s="267"/>
      <c r="EN109" s="267"/>
      <c r="EO109" s="267"/>
      <c r="EP109" s="267"/>
      <c r="EQ109" s="267"/>
      <c r="ER109" s="267"/>
      <c r="ES109" s="267"/>
      <c r="ET109" s="267"/>
      <c r="EU109" s="267"/>
      <c r="EV109" s="267"/>
      <c r="EW109" s="267"/>
      <c r="EX109" s="267"/>
      <c r="EY109" s="267"/>
      <c r="EZ109" s="267"/>
      <c r="FA109" s="267"/>
      <c r="FB109" s="267"/>
      <c r="FC109" s="267"/>
      <c r="FD109" s="267"/>
      <c r="FE109" s="267"/>
      <c r="FF109" s="267"/>
      <c r="FG109" s="267"/>
      <c r="FH109" s="267"/>
      <c r="FI109" s="267"/>
      <c r="FJ109" s="267"/>
      <c r="FK109" s="267"/>
      <c r="FL109" s="267"/>
      <c r="FM109" s="267"/>
      <c r="FN109" s="267"/>
      <c r="FO109" s="267"/>
      <c r="FP109" s="267"/>
      <c r="FQ109" s="267"/>
      <c r="FR109" s="267"/>
      <c r="FS109" s="267"/>
      <c r="FT109" s="267"/>
      <c r="FU109" s="267"/>
      <c r="FV109" s="267"/>
      <c r="FW109" s="267"/>
      <c r="FX109" s="267"/>
      <c r="FY109" s="267"/>
      <c r="FZ109" s="267"/>
      <c r="GA109" s="267"/>
      <c r="GB109" s="267"/>
      <c r="GC109" s="267"/>
      <c r="GD109" s="267"/>
      <c r="GE109" s="267"/>
      <c r="GF109" s="267"/>
      <c r="GG109" s="267"/>
      <c r="GH109" s="267"/>
      <c r="GI109" s="267"/>
      <c r="GJ109" s="267"/>
      <c r="GK109" s="267"/>
      <c r="GL109" s="267"/>
      <c r="GM109" s="267"/>
      <c r="GN109" s="267"/>
      <c r="GO109" s="267"/>
      <c r="GP109" s="267"/>
      <c r="GQ109" s="267"/>
      <c r="GR109" s="267"/>
      <c r="GS109" s="267"/>
      <c r="GT109" s="267"/>
      <c r="GU109" s="267"/>
      <c r="GV109" s="267"/>
      <c r="GW109" s="267"/>
      <c r="GX109" s="267"/>
      <c r="GY109" s="267"/>
      <c r="GZ109" s="267"/>
      <c r="HA109" s="267"/>
      <c r="HB109" s="267"/>
      <c r="HC109" s="267"/>
      <c r="HD109" s="267"/>
      <c r="HE109" s="267"/>
      <c r="HF109" s="267"/>
      <c r="HG109" s="267"/>
      <c r="HH109" s="267"/>
      <c r="HI109" s="267"/>
      <c r="HJ109" s="267"/>
      <c r="HK109" s="267"/>
      <c r="HL109" s="267"/>
      <c r="HM109" s="267"/>
      <c r="HN109" s="267"/>
      <c r="HO109" s="267"/>
      <c r="HP109" s="267"/>
    </row>
    <row r="110" spans="1:224" s="262" customFormat="1" x14ac:dyDescent="0.4">
      <c r="A110" s="267"/>
      <c r="B110" s="248"/>
      <c r="C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267"/>
      <c r="BI110" s="267"/>
      <c r="BJ110" s="267"/>
      <c r="BK110" s="267"/>
      <c r="BL110" s="267"/>
      <c r="BM110" s="267"/>
      <c r="BN110" s="267"/>
      <c r="BO110" s="267"/>
      <c r="BP110" s="267"/>
      <c r="BQ110" s="267"/>
      <c r="BR110" s="267"/>
      <c r="BS110" s="267"/>
      <c r="BT110" s="267"/>
      <c r="BU110" s="267"/>
      <c r="BV110" s="267"/>
      <c r="BW110" s="267"/>
      <c r="BX110" s="267"/>
      <c r="BY110" s="267"/>
      <c r="BZ110" s="267"/>
      <c r="CA110" s="267"/>
      <c r="CB110" s="267"/>
      <c r="CC110" s="267"/>
      <c r="CD110" s="267"/>
      <c r="CE110" s="267"/>
      <c r="CF110" s="267"/>
      <c r="CG110" s="267"/>
      <c r="CH110" s="267"/>
      <c r="CI110" s="267"/>
      <c r="CJ110" s="267"/>
      <c r="CK110" s="267"/>
      <c r="CL110" s="267"/>
      <c r="CM110" s="267"/>
      <c r="CN110" s="267"/>
      <c r="CO110" s="267"/>
      <c r="CP110" s="267"/>
      <c r="CQ110" s="267"/>
      <c r="CR110" s="267"/>
      <c r="CS110" s="267"/>
      <c r="CT110" s="267"/>
      <c r="CU110" s="267"/>
      <c r="CV110" s="267"/>
      <c r="CW110" s="267"/>
      <c r="CX110" s="267"/>
      <c r="CY110" s="267"/>
      <c r="CZ110" s="267"/>
      <c r="DA110" s="267"/>
      <c r="DB110" s="267"/>
      <c r="DC110" s="267"/>
      <c r="DD110" s="267"/>
      <c r="DE110" s="267"/>
      <c r="DF110" s="267"/>
      <c r="DG110" s="267"/>
      <c r="DH110" s="267"/>
      <c r="DI110" s="267"/>
      <c r="DJ110" s="267"/>
      <c r="DK110" s="267"/>
      <c r="DL110" s="267"/>
      <c r="DM110" s="267"/>
      <c r="DN110" s="267"/>
      <c r="DO110" s="267"/>
      <c r="DP110" s="267"/>
      <c r="DQ110" s="267"/>
      <c r="DR110" s="267"/>
      <c r="DS110" s="267"/>
      <c r="DT110" s="267"/>
      <c r="DU110" s="267"/>
      <c r="DV110" s="267"/>
      <c r="DW110" s="267"/>
      <c r="DX110" s="267"/>
      <c r="DY110" s="267"/>
      <c r="DZ110" s="267"/>
      <c r="EA110" s="267"/>
      <c r="EB110" s="267"/>
      <c r="EC110" s="267"/>
      <c r="ED110" s="267"/>
      <c r="EE110" s="267"/>
      <c r="EF110" s="267"/>
      <c r="EG110" s="267"/>
      <c r="EH110" s="267"/>
      <c r="EI110" s="267"/>
      <c r="EJ110" s="267"/>
      <c r="EK110" s="267"/>
      <c r="EL110" s="267"/>
      <c r="EM110" s="267"/>
      <c r="EN110" s="267"/>
      <c r="EO110" s="267"/>
      <c r="EP110" s="267"/>
      <c r="EQ110" s="267"/>
      <c r="ER110" s="267"/>
      <c r="ES110" s="267"/>
      <c r="ET110" s="267"/>
      <c r="EU110" s="267"/>
      <c r="EV110" s="267"/>
      <c r="EW110" s="267"/>
      <c r="EX110" s="267"/>
      <c r="EY110" s="267"/>
      <c r="EZ110" s="267"/>
      <c r="FA110" s="267"/>
      <c r="FB110" s="267"/>
      <c r="FC110" s="267"/>
      <c r="FD110" s="267"/>
      <c r="FE110" s="267"/>
      <c r="FF110" s="267"/>
      <c r="FG110" s="267"/>
      <c r="FH110" s="267"/>
      <c r="FI110" s="267"/>
      <c r="FJ110" s="267"/>
      <c r="FK110" s="267"/>
      <c r="FL110" s="267"/>
      <c r="FM110" s="267"/>
      <c r="FN110" s="267"/>
      <c r="FO110" s="267"/>
      <c r="FP110" s="267"/>
      <c r="FQ110" s="267"/>
      <c r="FR110" s="267"/>
      <c r="FS110" s="267"/>
      <c r="FT110" s="267"/>
      <c r="FU110" s="267"/>
      <c r="FV110" s="267"/>
      <c r="FW110" s="267"/>
      <c r="FX110" s="267"/>
      <c r="FY110" s="267"/>
      <c r="FZ110" s="267"/>
      <c r="GA110" s="267"/>
      <c r="GB110" s="267"/>
      <c r="GC110" s="267"/>
      <c r="GD110" s="267"/>
      <c r="GE110" s="267"/>
      <c r="GF110" s="267"/>
      <c r="GG110" s="267"/>
      <c r="GH110" s="267"/>
      <c r="GI110" s="267"/>
      <c r="GJ110" s="267"/>
      <c r="GK110" s="267"/>
      <c r="GL110" s="267"/>
      <c r="GM110" s="267"/>
      <c r="GN110" s="267"/>
      <c r="GO110" s="267"/>
      <c r="GP110" s="267"/>
      <c r="GQ110" s="267"/>
      <c r="GR110" s="267"/>
      <c r="GS110" s="267"/>
      <c r="GT110" s="267"/>
      <c r="GU110" s="267"/>
      <c r="GV110" s="267"/>
      <c r="GW110" s="267"/>
      <c r="GX110" s="267"/>
      <c r="GY110" s="267"/>
      <c r="GZ110" s="267"/>
      <c r="HA110" s="267"/>
      <c r="HB110" s="267"/>
      <c r="HC110" s="267"/>
      <c r="HD110" s="267"/>
      <c r="HE110" s="267"/>
      <c r="HF110" s="267"/>
      <c r="HG110" s="267"/>
      <c r="HH110" s="267"/>
      <c r="HI110" s="267"/>
      <c r="HJ110" s="267"/>
      <c r="HK110" s="267"/>
      <c r="HL110" s="267"/>
      <c r="HM110" s="267"/>
      <c r="HN110" s="267"/>
      <c r="HO110" s="267"/>
      <c r="HP110" s="267"/>
    </row>
    <row r="111" spans="1:224" s="262" customFormat="1" x14ac:dyDescent="0.4">
      <c r="A111" s="267"/>
      <c r="B111" s="248"/>
      <c r="C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267"/>
      <c r="BI111" s="267"/>
      <c r="BJ111" s="267"/>
      <c r="BK111" s="267"/>
      <c r="BL111" s="267"/>
      <c r="BM111" s="267"/>
      <c r="BN111" s="267"/>
      <c r="BO111" s="267"/>
      <c r="BP111" s="267"/>
      <c r="BQ111" s="267"/>
      <c r="BR111" s="267"/>
      <c r="BS111" s="267"/>
      <c r="BT111" s="267"/>
      <c r="BU111" s="267"/>
      <c r="BV111" s="267"/>
      <c r="BW111" s="267"/>
      <c r="BX111" s="267"/>
      <c r="BY111" s="267"/>
      <c r="BZ111" s="267"/>
      <c r="CA111" s="267"/>
      <c r="CB111" s="267"/>
      <c r="CC111" s="267"/>
      <c r="CD111" s="267"/>
      <c r="CE111" s="267"/>
      <c r="CF111" s="267"/>
      <c r="CG111" s="267"/>
      <c r="CH111" s="267"/>
      <c r="CI111" s="267"/>
      <c r="CJ111" s="267"/>
      <c r="CK111" s="267"/>
      <c r="CL111" s="267"/>
      <c r="CM111" s="267"/>
      <c r="CN111" s="267"/>
      <c r="CO111" s="267"/>
      <c r="CP111" s="267"/>
      <c r="CQ111" s="267"/>
      <c r="CR111" s="267"/>
      <c r="CS111" s="267"/>
      <c r="CT111" s="267"/>
      <c r="CU111" s="267"/>
      <c r="CV111" s="267"/>
      <c r="CW111" s="267"/>
      <c r="CX111" s="267"/>
      <c r="CY111" s="267"/>
      <c r="CZ111" s="267"/>
      <c r="DA111" s="267"/>
      <c r="DB111" s="267"/>
      <c r="DC111" s="267"/>
      <c r="DD111" s="267"/>
      <c r="DE111" s="267"/>
      <c r="DF111" s="267"/>
      <c r="DG111" s="267"/>
      <c r="DH111" s="267"/>
      <c r="DI111" s="267"/>
      <c r="DJ111" s="267"/>
      <c r="DK111" s="267"/>
      <c r="DL111" s="267"/>
      <c r="DM111" s="267"/>
      <c r="DN111" s="267"/>
      <c r="DO111" s="267"/>
      <c r="DP111" s="267"/>
      <c r="DQ111" s="267"/>
      <c r="DR111" s="267"/>
      <c r="DS111" s="267"/>
      <c r="DT111" s="267"/>
      <c r="DU111" s="267"/>
      <c r="DV111" s="267"/>
      <c r="DW111" s="267"/>
      <c r="DX111" s="267"/>
      <c r="DY111" s="267"/>
      <c r="DZ111" s="267"/>
      <c r="EA111" s="267"/>
      <c r="EB111" s="267"/>
      <c r="EC111" s="267"/>
      <c r="ED111" s="267"/>
      <c r="EE111" s="267"/>
      <c r="EF111" s="267"/>
      <c r="EG111" s="267"/>
      <c r="EH111" s="267"/>
      <c r="EI111" s="267"/>
      <c r="EJ111" s="267"/>
      <c r="EK111" s="267"/>
      <c r="EL111" s="267"/>
      <c r="EM111" s="267"/>
      <c r="EN111" s="267"/>
      <c r="EO111" s="267"/>
      <c r="EP111" s="267"/>
      <c r="EQ111" s="267"/>
      <c r="ER111" s="267"/>
      <c r="ES111" s="267"/>
      <c r="ET111" s="267"/>
      <c r="EU111" s="267"/>
      <c r="EV111" s="267"/>
      <c r="EW111" s="267"/>
      <c r="EX111" s="267"/>
      <c r="EY111" s="267"/>
      <c r="EZ111" s="267"/>
      <c r="FA111" s="267"/>
      <c r="FB111" s="267"/>
      <c r="FC111" s="267"/>
      <c r="FD111" s="267"/>
      <c r="FE111" s="267"/>
      <c r="FF111" s="267"/>
      <c r="FG111" s="267"/>
      <c r="FH111" s="267"/>
      <c r="FI111" s="267"/>
      <c r="FJ111" s="267"/>
      <c r="FK111" s="267"/>
      <c r="FL111" s="267"/>
      <c r="FM111" s="267"/>
      <c r="FN111" s="267"/>
      <c r="FO111" s="267"/>
      <c r="FP111" s="267"/>
      <c r="FQ111" s="267"/>
      <c r="FR111" s="267"/>
      <c r="FS111" s="267"/>
      <c r="FT111" s="267"/>
      <c r="FU111" s="267"/>
      <c r="FV111" s="267"/>
      <c r="FW111" s="267"/>
      <c r="FX111" s="267"/>
      <c r="FY111" s="267"/>
      <c r="FZ111" s="267"/>
      <c r="GA111" s="267"/>
      <c r="GB111" s="267"/>
      <c r="GC111" s="267"/>
      <c r="GD111" s="267"/>
      <c r="GE111" s="267"/>
      <c r="GF111" s="267"/>
      <c r="GG111" s="267"/>
      <c r="GH111" s="267"/>
      <c r="GI111" s="267"/>
      <c r="GJ111" s="267"/>
      <c r="GK111" s="267"/>
      <c r="GL111" s="267"/>
      <c r="GM111" s="267"/>
      <c r="GN111" s="267"/>
      <c r="GO111" s="267"/>
      <c r="GP111" s="267"/>
      <c r="GQ111" s="267"/>
      <c r="GR111" s="267"/>
      <c r="GS111" s="267"/>
      <c r="GT111" s="267"/>
      <c r="GU111" s="267"/>
      <c r="GV111" s="267"/>
      <c r="GW111" s="267"/>
      <c r="GX111" s="267"/>
      <c r="GY111" s="267"/>
      <c r="GZ111" s="267"/>
      <c r="HA111" s="267"/>
      <c r="HB111" s="267"/>
      <c r="HC111" s="267"/>
      <c r="HD111" s="267"/>
      <c r="HE111" s="267"/>
      <c r="HF111" s="267"/>
      <c r="HG111" s="267"/>
      <c r="HH111" s="267"/>
      <c r="HI111" s="267"/>
      <c r="HJ111" s="267"/>
      <c r="HK111" s="267"/>
      <c r="HL111" s="267"/>
      <c r="HM111" s="267"/>
      <c r="HN111" s="267"/>
      <c r="HO111" s="267"/>
      <c r="HP111" s="267"/>
    </row>
    <row r="112" spans="1:224" s="262" customFormat="1" x14ac:dyDescent="0.4">
      <c r="A112" s="267"/>
      <c r="B112" s="248"/>
      <c r="C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H112" s="267"/>
      <c r="AI112" s="267"/>
      <c r="AJ112" s="267"/>
      <c r="AK112" s="267"/>
      <c r="AL112" s="267"/>
      <c r="AM112" s="267"/>
      <c r="AN112" s="267"/>
      <c r="AO112" s="267"/>
      <c r="AP112" s="267"/>
      <c r="AQ112" s="267"/>
      <c r="AR112" s="267"/>
      <c r="AS112" s="267"/>
      <c r="AT112" s="267"/>
      <c r="AU112" s="267"/>
      <c r="AV112" s="267"/>
      <c r="AW112" s="267"/>
      <c r="AX112" s="267"/>
      <c r="AY112" s="267"/>
      <c r="AZ112" s="267"/>
      <c r="BA112" s="267"/>
      <c r="BB112" s="267"/>
      <c r="BC112" s="267"/>
      <c r="BD112" s="267"/>
      <c r="BE112" s="267"/>
      <c r="BF112" s="267"/>
      <c r="BG112" s="267"/>
      <c r="BH112" s="267"/>
      <c r="BI112" s="267"/>
      <c r="BJ112" s="267"/>
      <c r="BK112" s="267"/>
      <c r="BL112" s="267"/>
      <c r="BM112" s="267"/>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67"/>
      <c r="CW112" s="267"/>
      <c r="CX112" s="267"/>
      <c r="CY112" s="267"/>
      <c r="CZ112" s="267"/>
      <c r="DA112" s="267"/>
      <c r="DB112" s="267"/>
      <c r="DC112" s="267"/>
      <c r="DD112" s="267"/>
      <c r="DE112" s="267"/>
      <c r="DF112" s="267"/>
      <c r="DG112" s="267"/>
      <c r="DH112" s="267"/>
      <c r="DI112" s="267"/>
      <c r="DJ112" s="267"/>
      <c r="DK112" s="267"/>
      <c r="DL112" s="267"/>
      <c r="DM112" s="267"/>
      <c r="DN112" s="267"/>
      <c r="DO112" s="267"/>
      <c r="DP112" s="267"/>
      <c r="DQ112" s="267"/>
      <c r="DR112" s="267"/>
      <c r="DS112" s="267"/>
      <c r="DT112" s="267"/>
      <c r="DU112" s="267"/>
      <c r="DV112" s="267"/>
      <c r="DW112" s="267"/>
      <c r="DX112" s="267"/>
      <c r="DY112" s="267"/>
      <c r="DZ112" s="267"/>
      <c r="EA112" s="267"/>
      <c r="EB112" s="267"/>
      <c r="EC112" s="267"/>
      <c r="ED112" s="267"/>
      <c r="EE112" s="267"/>
      <c r="EF112" s="267"/>
      <c r="EG112" s="267"/>
      <c r="EH112" s="267"/>
      <c r="EI112" s="267"/>
      <c r="EJ112" s="267"/>
      <c r="EK112" s="267"/>
      <c r="EL112" s="267"/>
      <c r="EM112" s="267"/>
      <c r="EN112" s="267"/>
      <c r="EO112" s="267"/>
      <c r="EP112" s="267"/>
      <c r="EQ112" s="267"/>
      <c r="ER112" s="267"/>
      <c r="ES112" s="267"/>
      <c r="ET112" s="267"/>
      <c r="EU112" s="267"/>
      <c r="EV112" s="267"/>
      <c r="EW112" s="267"/>
      <c r="EX112" s="267"/>
      <c r="EY112" s="267"/>
      <c r="EZ112" s="267"/>
      <c r="FA112" s="267"/>
      <c r="FB112" s="267"/>
      <c r="FC112" s="267"/>
      <c r="FD112" s="267"/>
      <c r="FE112" s="267"/>
      <c r="FF112" s="267"/>
      <c r="FG112" s="267"/>
      <c r="FH112" s="267"/>
      <c r="FI112" s="267"/>
      <c r="FJ112" s="267"/>
      <c r="FK112" s="267"/>
      <c r="FL112" s="267"/>
      <c r="FM112" s="267"/>
      <c r="FN112" s="267"/>
      <c r="FO112" s="267"/>
      <c r="FP112" s="267"/>
      <c r="FQ112" s="267"/>
      <c r="FR112" s="267"/>
      <c r="FS112" s="267"/>
      <c r="FT112" s="267"/>
      <c r="FU112" s="267"/>
      <c r="FV112" s="267"/>
      <c r="FW112" s="267"/>
      <c r="FX112" s="267"/>
      <c r="FY112" s="267"/>
      <c r="FZ112" s="267"/>
      <c r="GA112" s="267"/>
      <c r="GB112" s="267"/>
      <c r="GC112" s="267"/>
      <c r="GD112" s="267"/>
      <c r="GE112" s="267"/>
      <c r="GF112" s="267"/>
      <c r="GG112" s="267"/>
      <c r="GH112" s="267"/>
      <c r="GI112" s="267"/>
      <c r="GJ112" s="267"/>
      <c r="GK112" s="267"/>
      <c r="GL112" s="267"/>
      <c r="GM112" s="267"/>
      <c r="GN112" s="267"/>
      <c r="GO112" s="267"/>
      <c r="GP112" s="267"/>
      <c r="GQ112" s="267"/>
      <c r="GR112" s="267"/>
      <c r="GS112" s="267"/>
      <c r="GT112" s="267"/>
      <c r="GU112" s="267"/>
      <c r="GV112" s="267"/>
      <c r="GW112" s="267"/>
      <c r="GX112" s="267"/>
      <c r="GY112" s="267"/>
      <c r="GZ112" s="267"/>
      <c r="HA112" s="267"/>
      <c r="HB112" s="267"/>
      <c r="HC112" s="267"/>
      <c r="HD112" s="267"/>
      <c r="HE112" s="267"/>
      <c r="HF112" s="267"/>
      <c r="HG112" s="267"/>
      <c r="HH112" s="267"/>
      <c r="HI112" s="267"/>
      <c r="HJ112" s="267"/>
      <c r="HK112" s="267"/>
      <c r="HL112" s="267"/>
      <c r="HM112" s="267"/>
      <c r="HN112" s="267"/>
      <c r="HO112" s="267"/>
      <c r="HP112" s="267"/>
    </row>
    <row r="113" spans="1:224" s="262" customFormat="1" x14ac:dyDescent="0.4">
      <c r="A113" s="267"/>
      <c r="B113" s="248"/>
      <c r="C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67"/>
      <c r="AE113" s="267"/>
      <c r="AF113" s="267"/>
      <c r="AG113" s="267"/>
      <c r="AH113" s="267"/>
      <c r="AI113" s="267"/>
      <c r="AJ113" s="267"/>
      <c r="AK113" s="267"/>
      <c r="AL113" s="267"/>
      <c r="AM113" s="267"/>
      <c r="AN113" s="267"/>
      <c r="AO113" s="267"/>
      <c r="AP113" s="267"/>
      <c r="AQ113" s="267"/>
      <c r="AR113" s="267"/>
      <c r="AS113" s="267"/>
      <c r="AT113" s="267"/>
      <c r="AU113" s="267"/>
      <c r="AV113" s="267"/>
      <c r="AW113" s="267"/>
      <c r="AX113" s="267"/>
      <c r="AY113" s="267"/>
      <c r="AZ113" s="267"/>
      <c r="BA113" s="267"/>
      <c r="BB113" s="267"/>
      <c r="BC113" s="267"/>
      <c r="BD113" s="267"/>
      <c r="BE113" s="267"/>
      <c r="BF113" s="267"/>
      <c r="BG113" s="267"/>
      <c r="BH113" s="267"/>
      <c r="BI113" s="267"/>
      <c r="BJ113" s="267"/>
      <c r="BK113" s="267"/>
      <c r="BL113" s="267"/>
      <c r="BM113" s="267"/>
      <c r="BN113" s="267"/>
      <c r="BO113" s="267"/>
      <c r="BP113" s="267"/>
      <c r="BQ113" s="267"/>
      <c r="BR113" s="267"/>
      <c r="BS113" s="267"/>
      <c r="BT113" s="267"/>
      <c r="BU113" s="267"/>
      <c r="BV113" s="267"/>
      <c r="BW113" s="267"/>
      <c r="BX113" s="267"/>
      <c r="BY113" s="267"/>
      <c r="BZ113" s="267"/>
      <c r="CA113" s="267"/>
      <c r="CB113" s="267"/>
      <c r="CC113" s="267"/>
      <c r="CD113" s="267"/>
      <c r="CE113" s="267"/>
      <c r="CF113" s="267"/>
      <c r="CG113" s="267"/>
      <c r="CH113" s="267"/>
      <c r="CI113" s="267"/>
      <c r="CJ113" s="267"/>
      <c r="CK113" s="267"/>
      <c r="CL113" s="267"/>
      <c r="CM113" s="267"/>
      <c r="CN113" s="267"/>
      <c r="CO113" s="267"/>
      <c r="CP113" s="267"/>
      <c r="CQ113" s="267"/>
      <c r="CR113" s="267"/>
      <c r="CS113" s="267"/>
      <c r="CT113" s="267"/>
      <c r="CU113" s="267"/>
      <c r="CV113" s="267"/>
      <c r="CW113" s="267"/>
      <c r="CX113" s="267"/>
      <c r="CY113" s="267"/>
      <c r="CZ113" s="267"/>
      <c r="DA113" s="267"/>
      <c r="DB113" s="267"/>
      <c r="DC113" s="267"/>
      <c r="DD113" s="267"/>
      <c r="DE113" s="267"/>
      <c r="DF113" s="267"/>
      <c r="DG113" s="267"/>
      <c r="DH113" s="267"/>
      <c r="DI113" s="267"/>
      <c r="DJ113" s="267"/>
      <c r="DK113" s="267"/>
      <c r="DL113" s="267"/>
      <c r="DM113" s="267"/>
      <c r="DN113" s="267"/>
      <c r="DO113" s="267"/>
      <c r="DP113" s="267"/>
      <c r="DQ113" s="267"/>
      <c r="DR113" s="267"/>
      <c r="DS113" s="267"/>
      <c r="DT113" s="267"/>
      <c r="DU113" s="267"/>
      <c r="DV113" s="267"/>
      <c r="DW113" s="267"/>
      <c r="DX113" s="267"/>
      <c r="DY113" s="267"/>
      <c r="DZ113" s="267"/>
      <c r="EA113" s="267"/>
      <c r="EB113" s="267"/>
      <c r="EC113" s="267"/>
      <c r="ED113" s="267"/>
      <c r="EE113" s="267"/>
      <c r="EF113" s="267"/>
      <c r="EG113" s="267"/>
      <c r="EH113" s="267"/>
      <c r="EI113" s="267"/>
      <c r="EJ113" s="267"/>
      <c r="EK113" s="267"/>
      <c r="EL113" s="267"/>
      <c r="EM113" s="267"/>
      <c r="EN113" s="267"/>
      <c r="EO113" s="267"/>
      <c r="EP113" s="267"/>
      <c r="EQ113" s="267"/>
      <c r="ER113" s="267"/>
      <c r="ES113" s="267"/>
      <c r="ET113" s="267"/>
      <c r="EU113" s="267"/>
      <c r="EV113" s="267"/>
      <c r="EW113" s="267"/>
      <c r="EX113" s="267"/>
      <c r="EY113" s="267"/>
      <c r="EZ113" s="267"/>
      <c r="FA113" s="267"/>
      <c r="FB113" s="267"/>
      <c r="FC113" s="267"/>
      <c r="FD113" s="267"/>
      <c r="FE113" s="267"/>
      <c r="FF113" s="267"/>
      <c r="FG113" s="267"/>
      <c r="FH113" s="267"/>
      <c r="FI113" s="267"/>
      <c r="FJ113" s="267"/>
      <c r="FK113" s="267"/>
      <c r="FL113" s="267"/>
      <c r="FM113" s="267"/>
      <c r="FN113" s="267"/>
      <c r="FO113" s="267"/>
      <c r="FP113" s="267"/>
      <c r="FQ113" s="267"/>
      <c r="FR113" s="267"/>
      <c r="FS113" s="267"/>
      <c r="FT113" s="267"/>
      <c r="FU113" s="267"/>
      <c r="FV113" s="267"/>
      <c r="FW113" s="267"/>
      <c r="FX113" s="267"/>
      <c r="FY113" s="267"/>
      <c r="FZ113" s="267"/>
      <c r="GA113" s="267"/>
      <c r="GB113" s="267"/>
      <c r="GC113" s="267"/>
      <c r="GD113" s="267"/>
      <c r="GE113" s="267"/>
      <c r="GF113" s="267"/>
      <c r="GG113" s="267"/>
      <c r="GH113" s="267"/>
      <c r="GI113" s="267"/>
      <c r="GJ113" s="267"/>
      <c r="GK113" s="267"/>
      <c r="GL113" s="267"/>
      <c r="GM113" s="267"/>
      <c r="GN113" s="267"/>
      <c r="GO113" s="267"/>
      <c r="GP113" s="267"/>
      <c r="GQ113" s="267"/>
      <c r="GR113" s="267"/>
      <c r="GS113" s="267"/>
      <c r="GT113" s="267"/>
      <c r="GU113" s="267"/>
      <c r="GV113" s="267"/>
      <c r="GW113" s="267"/>
      <c r="GX113" s="267"/>
      <c r="GY113" s="267"/>
      <c r="GZ113" s="267"/>
      <c r="HA113" s="267"/>
      <c r="HB113" s="267"/>
      <c r="HC113" s="267"/>
      <c r="HD113" s="267"/>
      <c r="HE113" s="267"/>
      <c r="HF113" s="267"/>
      <c r="HG113" s="267"/>
      <c r="HH113" s="267"/>
      <c r="HI113" s="267"/>
      <c r="HJ113" s="267"/>
      <c r="HK113" s="267"/>
      <c r="HL113" s="267"/>
      <c r="HM113" s="267"/>
      <c r="HN113" s="267"/>
      <c r="HO113" s="267"/>
      <c r="HP113" s="267"/>
    </row>
  </sheetData>
  <mergeCells count="1">
    <mergeCell ref="B98:C98"/>
  </mergeCells>
  <pageMargins left="0" right="0" top="0" bottom="0" header="0" footer="0"/>
  <pageSetup scale="57"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80"/>
  <sheetViews>
    <sheetView topLeftCell="B2" zoomScale="70" zoomScaleNormal="70" workbookViewId="0">
      <selection activeCell="B2" sqref="B2"/>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27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76"/>
      <c r="N2" s="3"/>
      <c r="O2" s="1"/>
      <c r="V2" s="8">
        <f>'2531'!B2</f>
        <v>50</v>
      </c>
      <c r="W2" s="449" t="s">
        <v>4</v>
      </c>
      <c r="X2" s="450"/>
      <c r="Y2" s="451"/>
      <c r="Z2" s="451"/>
      <c r="AA2" s="451"/>
      <c r="AB2" s="451"/>
      <c r="AC2" s="451"/>
      <c r="AD2" s="9"/>
    </row>
    <row r="3" spans="1:30" ht="20.399999999999999" x14ac:dyDescent="0.35">
      <c r="B3" s="10" t="str">
        <f>"Revenue Estimate Worksheet for "&amp;B124</f>
        <v>Revenue Estimate Worksheet for Potentials Charter School</v>
      </c>
      <c r="C3" s="11"/>
      <c r="D3" s="11"/>
      <c r="E3" s="11"/>
      <c r="F3" s="11"/>
      <c r="G3" s="11"/>
      <c r="H3" s="11"/>
      <c r="I3" s="11"/>
      <c r="J3" s="11"/>
      <c r="K3" s="11"/>
      <c r="L3" s="277"/>
      <c r="M3" s="10"/>
      <c r="N3" s="10"/>
      <c r="O3" s="10"/>
      <c r="P3" s="10"/>
      <c r="Q3" s="10"/>
      <c r="V3" s="452" t="s">
        <v>5</v>
      </c>
      <c r="W3" s="452"/>
      <c r="X3" s="452"/>
      <c r="Y3" s="452"/>
      <c r="Z3" s="452"/>
      <c r="AA3" s="452"/>
      <c r="AB3" s="452"/>
      <c r="AC3" s="452"/>
      <c r="AD3" s="12"/>
    </row>
    <row r="4" spans="1:30" ht="17.399999999999999" x14ac:dyDescent="0.3">
      <c r="B4" s="391" t="s">
        <v>6</v>
      </c>
      <c r="C4" s="391"/>
      <c r="D4" s="391"/>
      <c r="E4" s="391"/>
      <c r="F4" s="391"/>
      <c r="G4" s="391"/>
      <c r="H4" s="391"/>
      <c r="I4" s="391"/>
      <c r="J4" s="13"/>
      <c r="K4" s="13"/>
      <c r="L4" s="278"/>
      <c r="M4" s="14"/>
      <c r="N4" s="14"/>
      <c r="O4" s="14"/>
      <c r="P4" s="14"/>
      <c r="Q4" s="14"/>
      <c r="V4" s="453" t="str">
        <f>+Based_on_the_Second_Calculation_of_the_FEFP_2010_11</f>
        <v>Based on the Final Conference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279"/>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278"/>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280"/>
      <c r="O7" s="1"/>
      <c r="V7" s="442" t="s">
        <v>11</v>
      </c>
      <c r="W7" s="442"/>
      <c r="X7" s="443">
        <f>'2531'!G7</f>
        <v>4031.77</v>
      </c>
      <c r="Y7" s="443"/>
      <c r="Z7" s="444" t="s">
        <v>12</v>
      </c>
      <c r="AA7" s="444"/>
      <c r="AB7" s="445">
        <f>+K7</f>
        <v>1.0289999999999999</v>
      </c>
      <c r="AC7" s="445"/>
      <c r="AD7" s="9"/>
    </row>
    <row r="8" spans="1:30" ht="51" customHeight="1" x14ac:dyDescent="0.3">
      <c r="B8" s="27" t="s">
        <v>13</v>
      </c>
      <c r="C8" s="27"/>
      <c r="D8" s="28" t="s">
        <v>491</v>
      </c>
      <c r="E8" s="28" t="s">
        <v>492</v>
      </c>
      <c r="F8" s="29"/>
      <c r="G8" s="30" t="s">
        <v>14</v>
      </c>
      <c r="H8" s="31"/>
      <c r="I8" s="32" t="s">
        <v>15</v>
      </c>
      <c r="J8" s="33"/>
      <c r="K8" s="34" t="s">
        <v>16</v>
      </c>
      <c r="L8" s="281"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282" t="s">
        <v>25</v>
      </c>
      <c r="O9" s="1"/>
      <c r="V9" s="456" t="s">
        <v>21</v>
      </c>
      <c r="W9" s="456"/>
      <c r="X9" s="457" t="s">
        <v>22</v>
      </c>
      <c r="Y9" s="457"/>
      <c r="Z9" s="458" t="s">
        <v>23</v>
      </c>
      <c r="AA9" s="458"/>
      <c r="AB9" s="43" t="s">
        <v>24</v>
      </c>
      <c r="AC9" s="44" t="s">
        <v>25</v>
      </c>
      <c r="AD9" s="9"/>
    </row>
    <row r="10" spans="1:30" x14ac:dyDescent="0.3">
      <c r="A10" s="1" t="s">
        <v>26</v>
      </c>
      <c r="B10" s="45" t="s">
        <v>27</v>
      </c>
      <c r="C10" s="45"/>
      <c r="D10" s="45">
        <v>0</v>
      </c>
      <c r="E10" s="45">
        <v>0</v>
      </c>
      <c r="F10" s="45">
        <v>0</v>
      </c>
      <c r="G10" s="46">
        <f>IF($B$154&lt;8,D10*2,D10+E10)</f>
        <v>0</v>
      </c>
      <c r="H10" s="47"/>
      <c r="I10" s="48">
        <v>1.1259999999999999</v>
      </c>
      <c r="J10" s="48"/>
      <c r="K10" s="49">
        <f>ROUND(G10*I10,4)</f>
        <v>0</v>
      </c>
      <c r="L10" s="273">
        <f>SUM(K10*$G$7)*($K$7)</f>
        <v>0</v>
      </c>
      <c r="N10" s="51">
        <v>5101</v>
      </c>
      <c r="O10" s="52">
        <v>101</v>
      </c>
      <c r="Q10" s="53"/>
      <c r="V10" s="439" t="s">
        <v>27</v>
      </c>
      <c r="W10" s="439"/>
      <c r="X10" s="434">
        <f>IF('2531'!K$84=1,'2531'!G10,0)</f>
        <v>0</v>
      </c>
      <c r="Y10" s="434"/>
      <c r="Z10" s="440">
        <v>1</v>
      </c>
      <c r="AA10" s="440"/>
      <c r="AB10" s="54">
        <f t="shared" ref="AB10:AB25" si="0">ROUND(X10*Z10,4)</f>
        <v>0</v>
      </c>
      <c r="AC10" s="55">
        <f t="shared" ref="AC10:AC25" si="1">ROUND(ROUND(AB10*$X$7,4)*($AB$7),0)</f>
        <v>0</v>
      </c>
      <c r="AD10" s="9">
        <v>1</v>
      </c>
    </row>
    <row r="11" spans="1:30" x14ac:dyDescent="0.3">
      <c r="A11" s="1" t="s">
        <v>28</v>
      </c>
      <c r="B11" s="13" t="s">
        <v>29</v>
      </c>
      <c r="C11" s="13"/>
      <c r="D11" s="13">
        <v>0</v>
      </c>
      <c r="E11" s="13">
        <v>0</v>
      </c>
      <c r="F11" s="13">
        <v>0</v>
      </c>
      <c r="G11" s="46">
        <f t="shared" ref="G11:G25" si="2">IF($B$154&lt;8,D11*2,D11+E11)</f>
        <v>0</v>
      </c>
      <c r="H11" s="47"/>
      <c r="I11" s="56">
        <f>I10</f>
        <v>1.1259999999999999</v>
      </c>
      <c r="J11" s="56"/>
      <c r="K11" s="49">
        <f t="shared" ref="K11:K25" si="3">ROUND(G11*I11,4)</f>
        <v>0</v>
      </c>
      <c r="L11" s="273">
        <f t="shared" ref="L11:L25" si="4">SUM(K11*$G$7)*($K$7)</f>
        <v>0</v>
      </c>
      <c r="M11" s="1" t="str">
        <f>IF(ROUND(G11,2)=ROUND(SUM(G28:G30),2)," ","CHECK 2. PK-3 Lines Below")</f>
        <v xml:space="preserve"> </v>
      </c>
      <c r="N11" s="51">
        <v>5101</v>
      </c>
      <c r="O11" s="57" t="s">
        <v>30</v>
      </c>
      <c r="Q11" s="53"/>
      <c r="V11" s="395" t="s">
        <v>29</v>
      </c>
      <c r="W11" s="395"/>
      <c r="X11" s="434">
        <f>IF('2531'!K$84=1,'2531'!G11,0)</f>
        <v>0</v>
      </c>
      <c r="Y11" s="434"/>
      <c r="Z11" s="435">
        <v>1</v>
      </c>
      <c r="AA11" s="435"/>
      <c r="AB11" s="54">
        <f t="shared" si="0"/>
        <v>0</v>
      </c>
      <c r="AC11" s="55">
        <f t="shared" si="1"/>
        <v>0</v>
      </c>
      <c r="AD11" s="9"/>
    </row>
    <row r="12" spans="1:30" x14ac:dyDescent="0.3">
      <c r="A12" s="1" t="s">
        <v>31</v>
      </c>
      <c r="B12" s="13" t="s">
        <v>32</v>
      </c>
      <c r="C12" s="13"/>
      <c r="D12" s="13">
        <v>0</v>
      </c>
      <c r="E12" s="13">
        <v>0</v>
      </c>
      <c r="F12" s="13">
        <v>0</v>
      </c>
      <c r="G12" s="46">
        <f t="shared" si="2"/>
        <v>0</v>
      </c>
      <c r="H12" s="47"/>
      <c r="I12" s="56">
        <v>1</v>
      </c>
      <c r="J12" s="56"/>
      <c r="K12" s="49">
        <f t="shared" si="3"/>
        <v>0</v>
      </c>
      <c r="L12" s="273">
        <f t="shared" si="4"/>
        <v>0</v>
      </c>
      <c r="N12" s="51">
        <v>5102</v>
      </c>
      <c r="O12" s="52">
        <v>102</v>
      </c>
      <c r="Q12" s="53"/>
      <c r="V12" s="395" t="s">
        <v>32</v>
      </c>
      <c r="W12" s="395"/>
      <c r="X12" s="434">
        <f>IF('2531'!K$84=1,'2531'!G12,0)</f>
        <v>0</v>
      </c>
      <c r="Y12" s="434"/>
      <c r="Z12" s="435">
        <v>1</v>
      </c>
      <c r="AA12" s="435"/>
      <c r="AB12" s="54">
        <f t="shared" si="0"/>
        <v>0</v>
      </c>
      <c r="AC12" s="55">
        <f t="shared" si="1"/>
        <v>0</v>
      </c>
      <c r="AD12" s="9"/>
    </row>
    <row r="13" spans="1:30" x14ac:dyDescent="0.3">
      <c r="A13" s="1" t="s">
        <v>33</v>
      </c>
      <c r="B13" s="13" t="s">
        <v>34</v>
      </c>
      <c r="C13" s="13"/>
      <c r="D13" s="13">
        <v>0</v>
      </c>
      <c r="E13" s="13">
        <v>0</v>
      </c>
      <c r="F13" s="13">
        <v>0</v>
      </c>
      <c r="G13" s="46">
        <f t="shared" si="2"/>
        <v>0</v>
      </c>
      <c r="H13" s="47"/>
      <c r="I13" s="56">
        <f>I12</f>
        <v>1</v>
      </c>
      <c r="J13" s="56"/>
      <c r="K13" s="49">
        <f t="shared" si="3"/>
        <v>0</v>
      </c>
      <c r="L13" s="273">
        <f t="shared" si="4"/>
        <v>0</v>
      </c>
      <c r="M13" s="1" t="str">
        <f>IF(ROUND(G13,2)=ROUND(SUM(G31:G33),2)," ","CHECK 2. 4-8 Lines Below")</f>
        <v xml:space="preserve"> </v>
      </c>
      <c r="N13" s="51">
        <v>5102</v>
      </c>
      <c r="O13" s="57" t="s">
        <v>35</v>
      </c>
      <c r="Q13" s="53"/>
      <c r="V13" s="395" t="s">
        <v>34</v>
      </c>
      <c r="W13" s="395"/>
      <c r="X13" s="434">
        <f>IF('2531'!K$84=1,'2531'!G13,0)</f>
        <v>0</v>
      </c>
      <c r="Y13" s="434"/>
      <c r="Z13" s="435">
        <v>1</v>
      </c>
      <c r="AA13" s="435"/>
      <c r="AB13" s="54">
        <f t="shared" si="0"/>
        <v>0</v>
      </c>
      <c r="AC13" s="55">
        <f t="shared" si="1"/>
        <v>0</v>
      </c>
      <c r="AD13" s="9"/>
    </row>
    <row r="14" spans="1:30" x14ac:dyDescent="0.3">
      <c r="A14" s="1" t="s">
        <v>36</v>
      </c>
      <c r="B14" s="13" t="s">
        <v>37</v>
      </c>
      <c r="C14" s="13"/>
      <c r="D14" s="13">
        <v>0</v>
      </c>
      <c r="E14" s="13">
        <v>0</v>
      </c>
      <c r="F14" s="13">
        <v>0</v>
      </c>
      <c r="G14" s="46">
        <f t="shared" si="2"/>
        <v>0</v>
      </c>
      <c r="H14" s="47"/>
      <c r="I14" s="56">
        <v>1.004</v>
      </c>
      <c r="J14" s="56"/>
      <c r="K14" s="49">
        <f t="shared" si="3"/>
        <v>0</v>
      </c>
      <c r="L14" s="273">
        <f t="shared" si="4"/>
        <v>0</v>
      </c>
      <c r="N14" s="51">
        <v>5103</v>
      </c>
      <c r="O14" s="52">
        <v>103</v>
      </c>
      <c r="Q14" s="53"/>
      <c r="V14" s="395" t="s">
        <v>37</v>
      </c>
      <c r="W14" s="395"/>
      <c r="X14" s="434">
        <f>IF('2531'!K$84=1,'2531'!G14,0)</f>
        <v>0</v>
      </c>
      <c r="Y14" s="434"/>
      <c r="Z14" s="435">
        <v>1</v>
      </c>
      <c r="AA14" s="435"/>
      <c r="AB14" s="54">
        <f t="shared" si="0"/>
        <v>0</v>
      </c>
      <c r="AC14" s="55">
        <f t="shared" si="1"/>
        <v>0</v>
      </c>
      <c r="AD14" s="9"/>
    </row>
    <row r="15" spans="1:30" x14ac:dyDescent="0.3">
      <c r="A15" s="1" t="s">
        <v>38</v>
      </c>
      <c r="B15" s="13" t="s">
        <v>39</v>
      </c>
      <c r="C15" s="13"/>
      <c r="D15" s="13">
        <v>0</v>
      </c>
      <c r="E15" s="13">
        <v>0</v>
      </c>
      <c r="F15" s="13">
        <v>0</v>
      </c>
      <c r="G15" s="46">
        <f t="shared" si="2"/>
        <v>0</v>
      </c>
      <c r="H15" s="47"/>
      <c r="I15" s="56">
        <f>I14</f>
        <v>1.004</v>
      </c>
      <c r="J15" s="56"/>
      <c r="K15" s="49">
        <f t="shared" si="3"/>
        <v>0</v>
      </c>
      <c r="L15" s="273">
        <f t="shared" si="4"/>
        <v>0</v>
      </c>
      <c r="M15" s="1" t="str">
        <f>IF(ROUND(G15,2)=ROUND(SUM(G34:G36),2)," ","CHECK 2. 9-12 Lines Below")</f>
        <v xml:space="preserve"> </v>
      </c>
      <c r="N15" s="51">
        <v>5103</v>
      </c>
      <c r="O15" s="57" t="s">
        <v>40</v>
      </c>
      <c r="Q15" s="53"/>
      <c r="V15" s="395" t="s">
        <v>39</v>
      </c>
      <c r="W15" s="395"/>
      <c r="X15" s="434">
        <f>IF('2531'!K$84=1,'2531'!G15,0)</f>
        <v>0</v>
      </c>
      <c r="Y15" s="434"/>
      <c r="Z15" s="435">
        <v>1</v>
      </c>
      <c r="AA15" s="435"/>
      <c r="AB15" s="54">
        <f t="shared" si="0"/>
        <v>0</v>
      </c>
      <c r="AC15" s="58">
        <f t="shared" si="1"/>
        <v>0</v>
      </c>
      <c r="AD15" s="9"/>
    </row>
    <row r="16" spans="1:30" ht="16.2" x14ac:dyDescent="0.35">
      <c r="A16" s="1" t="s">
        <v>41</v>
      </c>
      <c r="B16" s="13" t="s">
        <v>42</v>
      </c>
      <c r="C16" s="13"/>
      <c r="D16" s="13">
        <v>0.23</v>
      </c>
      <c r="E16" s="13">
        <v>1.27</v>
      </c>
      <c r="F16" s="13">
        <v>0</v>
      </c>
      <c r="G16" s="46">
        <f t="shared" si="2"/>
        <v>1.5</v>
      </c>
      <c r="H16" s="47"/>
      <c r="I16" s="56">
        <v>3.548</v>
      </c>
      <c r="J16" s="56"/>
      <c r="K16" s="49">
        <f t="shared" si="3"/>
        <v>5.3220000000000001</v>
      </c>
      <c r="L16" s="273">
        <f t="shared" si="4"/>
        <v>22079.335258259998</v>
      </c>
      <c r="N16" s="51">
        <v>5101</v>
      </c>
      <c r="O16" s="1">
        <v>254</v>
      </c>
      <c r="Q16" s="53"/>
      <c r="V16" s="395" t="s">
        <v>42</v>
      </c>
      <c r="W16" s="395"/>
      <c r="X16" s="434">
        <f>IF('2531'!K$84=1,'2531'!G16,0)</f>
        <v>1.5</v>
      </c>
      <c r="Y16" s="434"/>
      <c r="Z16" s="435">
        <v>1</v>
      </c>
      <c r="AA16" s="435"/>
      <c r="AB16" s="54">
        <f t="shared" si="0"/>
        <v>1.5</v>
      </c>
      <c r="AC16" s="55">
        <f t="shared" si="1"/>
        <v>6223</v>
      </c>
      <c r="AD16" s="9"/>
    </row>
    <row r="17" spans="1:30" ht="16.2" x14ac:dyDescent="0.35">
      <c r="A17" s="1" t="s">
        <v>43</v>
      </c>
      <c r="B17" s="13" t="s">
        <v>44</v>
      </c>
      <c r="C17" s="13"/>
      <c r="D17" s="13">
        <v>0</v>
      </c>
      <c r="E17" s="13">
        <v>0</v>
      </c>
      <c r="F17" s="13">
        <v>0</v>
      </c>
      <c r="G17" s="46">
        <f t="shared" si="2"/>
        <v>0</v>
      </c>
      <c r="H17" s="47"/>
      <c r="I17" s="56">
        <f>I16</f>
        <v>3.548</v>
      </c>
      <c r="J17" s="56"/>
      <c r="K17" s="49">
        <f t="shared" si="3"/>
        <v>0</v>
      </c>
      <c r="L17" s="273">
        <f t="shared" si="4"/>
        <v>0</v>
      </c>
      <c r="N17" s="51">
        <v>5102</v>
      </c>
      <c r="O17" s="53">
        <v>254</v>
      </c>
      <c r="Q17" s="53"/>
      <c r="V17" s="395" t="s">
        <v>44</v>
      </c>
      <c r="W17" s="395"/>
      <c r="X17" s="434">
        <f>IF('2531'!K$84=1,'2531'!G17,0)</f>
        <v>0</v>
      </c>
      <c r="Y17" s="434"/>
      <c r="Z17" s="435">
        <v>1</v>
      </c>
      <c r="AA17" s="435"/>
      <c r="AB17" s="54">
        <f t="shared" si="0"/>
        <v>0</v>
      </c>
      <c r="AC17" s="55">
        <f t="shared" si="1"/>
        <v>0</v>
      </c>
      <c r="AD17" s="9"/>
    </row>
    <row r="18" spans="1:30" ht="16.2" x14ac:dyDescent="0.35">
      <c r="A18" s="1" t="s">
        <v>45</v>
      </c>
      <c r="B18" s="13" t="s">
        <v>46</v>
      </c>
      <c r="C18" s="13"/>
      <c r="D18" s="13">
        <v>0</v>
      </c>
      <c r="E18" s="13">
        <v>0</v>
      </c>
      <c r="F18" s="13">
        <v>0</v>
      </c>
      <c r="G18" s="46">
        <f t="shared" si="2"/>
        <v>0</v>
      </c>
      <c r="H18" s="47"/>
      <c r="I18" s="56">
        <f>I17</f>
        <v>3.548</v>
      </c>
      <c r="J18" s="56"/>
      <c r="K18" s="49">
        <f t="shared" si="3"/>
        <v>0</v>
      </c>
      <c r="L18" s="273">
        <f t="shared" si="4"/>
        <v>0</v>
      </c>
      <c r="N18" s="51">
        <v>5103</v>
      </c>
      <c r="O18" s="53">
        <v>254</v>
      </c>
      <c r="Q18" s="53"/>
      <c r="V18" s="395" t="s">
        <v>46</v>
      </c>
      <c r="W18" s="395"/>
      <c r="X18" s="434">
        <f>IF('2531'!K$84=1,'2531'!G18,0)</f>
        <v>0</v>
      </c>
      <c r="Y18" s="434"/>
      <c r="Z18" s="435">
        <v>1</v>
      </c>
      <c r="AA18" s="435"/>
      <c r="AB18" s="54">
        <f t="shared" si="0"/>
        <v>0</v>
      </c>
      <c r="AC18" s="55">
        <f t="shared" si="1"/>
        <v>0</v>
      </c>
      <c r="AD18" s="9"/>
    </row>
    <row r="19" spans="1:30" ht="15" customHeight="1" x14ac:dyDescent="0.35">
      <c r="A19" s="1" t="s">
        <v>47</v>
      </c>
      <c r="B19" s="13" t="s">
        <v>48</v>
      </c>
      <c r="C19" s="13"/>
      <c r="D19" s="13">
        <v>8</v>
      </c>
      <c r="E19" s="13">
        <v>8.5</v>
      </c>
      <c r="F19" s="13">
        <v>0</v>
      </c>
      <c r="G19" s="46">
        <f t="shared" si="2"/>
        <v>16.5</v>
      </c>
      <c r="H19" s="47"/>
      <c r="I19" s="56">
        <v>5.1040000000000001</v>
      </c>
      <c r="J19" s="56"/>
      <c r="K19" s="49">
        <f t="shared" si="3"/>
        <v>84.215999999999994</v>
      </c>
      <c r="L19" s="273">
        <f t="shared" si="4"/>
        <v>349386.18904727994</v>
      </c>
      <c r="N19" s="51">
        <v>5101</v>
      </c>
      <c r="O19" s="1">
        <v>255</v>
      </c>
      <c r="Q19" s="53"/>
      <c r="V19" s="395" t="s">
        <v>48</v>
      </c>
      <c r="W19" s="395"/>
      <c r="X19" s="434">
        <f>IF('2531'!K$84=1,'2531'!G19,0)</f>
        <v>16.5</v>
      </c>
      <c r="Y19" s="434"/>
      <c r="Z19" s="435">
        <v>1</v>
      </c>
      <c r="AA19" s="435"/>
      <c r="AB19" s="54">
        <f t="shared" si="0"/>
        <v>16.5</v>
      </c>
      <c r="AC19" s="55">
        <f t="shared" si="1"/>
        <v>68453</v>
      </c>
      <c r="AD19" s="9"/>
    </row>
    <row r="20" spans="1:30" ht="15" customHeight="1" x14ac:dyDescent="0.35">
      <c r="A20" s="1" t="s">
        <v>49</v>
      </c>
      <c r="B20" s="13" t="s">
        <v>50</v>
      </c>
      <c r="C20" s="13"/>
      <c r="D20" s="13">
        <v>2.5</v>
      </c>
      <c r="E20" s="13">
        <v>2.5</v>
      </c>
      <c r="F20" s="13">
        <v>0</v>
      </c>
      <c r="G20" s="46">
        <f t="shared" si="2"/>
        <v>5</v>
      </c>
      <c r="H20" s="47"/>
      <c r="I20" s="56">
        <f>I19</f>
        <v>5.1040000000000001</v>
      </c>
      <c r="J20" s="56"/>
      <c r="K20" s="49">
        <f t="shared" si="3"/>
        <v>25.52</v>
      </c>
      <c r="L20" s="273">
        <f t="shared" si="4"/>
        <v>105874.60274159999</v>
      </c>
      <c r="N20" s="51">
        <v>5102</v>
      </c>
      <c r="O20" s="53">
        <v>255</v>
      </c>
      <c r="Q20" s="53"/>
      <c r="V20" s="395" t="s">
        <v>50</v>
      </c>
      <c r="W20" s="395"/>
      <c r="X20" s="434">
        <f>IF('2531'!K$84=1,'2531'!G20,0)</f>
        <v>5</v>
      </c>
      <c r="Y20" s="434"/>
      <c r="Z20" s="435">
        <v>1</v>
      </c>
      <c r="AA20" s="435"/>
      <c r="AB20" s="54">
        <f t="shared" si="0"/>
        <v>5</v>
      </c>
      <c r="AC20" s="55">
        <f t="shared" si="1"/>
        <v>20743</v>
      </c>
      <c r="AD20" s="9"/>
    </row>
    <row r="21" spans="1:30" ht="15" customHeight="1" x14ac:dyDescent="0.35">
      <c r="A21" s="1" t="s">
        <v>51</v>
      </c>
      <c r="B21" s="13" t="s">
        <v>52</v>
      </c>
      <c r="C21" s="13"/>
      <c r="D21" s="13">
        <v>0</v>
      </c>
      <c r="E21" s="13">
        <v>0</v>
      </c>
      <c r="F21" s="13">
        <v>0</v>
      </c>
      <c r="G21" s="46">
        <f t="shared" si="2"/>
        <v>0</v>
      </c>
      <c r="H21" s="47"/>
      <c r="I21" s="56">
        <f>I20</f>
        <v>5.1040000000000001</v>
      </c>
      <c r="J21" s="56"/>
      <c r="K21" s="49">
        <f t="shared" si="3"/>
        <v>0</v>
      </c>
      <c r="L21" s="273">
        <f t="shared" si="4"/>
        <v>0</v>
      </c>
      <c r="N21" s="51">
        <v>5103</v>
      </c>
      <c r="O21" s="53">
        <v>255</v>
      </c>
      <c r="Q21" s="53"/>
      <c r="V21" s="395" t="s">
        <v>52</v>
      </c>
      <c r="W21" s="395"/>
      <c r="X21" s="434">
        <f>IF('2531'!K$84=1,'2531'!G21,0)</f>
        <v>0</v>
      </c>
      <c r="Y21" s="434"/>
      <c r="Z21" s="435">
        <v>1</v>
      </c>
      <c r="AA21" s="435"/>
      <c r="AB21" s="54">
        <f t="shared" si="0"/>
        <v>0</v>
      </c>
      <c r="AC21" s="55">
        <f t="shared" si="1"/>
        <v>0</v>
      </c>
      <c r="AD21" s="9"/>
    </row>
    <row r="22" spans="1:30" ht="16.2" x14ac:dyDescent="0.35">
      <c r="A22" s="1" t="s">
        <v>53</v>
      </c>
      <c r="B22" s="13" t="s">
        <v>54</v>
      </c>
      <c r="C22" s="13"/>
      <c r="D22" s="13">
        <v>0</v>
      </c>
      <c r="E22" s="13">
        <v>0</v>
      </c>
      <c r="F22" s="13">
        <v>0</v>
      </c>
      <c r="G22" s="46">
        <f t="shared" si="2"/>
        <v>0</v>
      </c>
      <c r="H22" s="47"/>
      <c r="I22" s="56">
        <v>1.147</v>
      </c>
      <c r="J22" s="56"/>
      <c r="K22" s="49">
        <f t="shared" si="3"/>
        <v>0</v>
      </c>
      <c r="L22" s="273">
        <f t="shared" si="4"/>
        <v>0</v>
      </c>
      <c r="N22" s="51">
        <v>5101</v>
      </c>
      <c r="O22" s="52">
        <v>130</v>
      </c>
      <c r="Q22" s="53"/>
      <c r="V22" s="395" t="s">
        <v>54</v>
      </c>
      <c r="W22" s="395"/>
      <c r="X22" s="434">
        <f>IF('2531'!K$84=1,'2531'!G22,0)</f>
        <v>0</v>
      </c>
      <c r="Y22" s="434"/>
      <c r="Z22" s="435">
        <v>1</v>
      </c>
      <c r="AA22" s="435"/>
      <c r="AB22" s="54">
        <f t="shared" si="0"/>
        <v>0</v>
      </c>
      <c r="AC22" s="55">
        <f t="shared" si="1"/>
        <v>0</v>
      </c>
      <c r="AD22" s="9"/>
    </row>
    <row r="23" spans="1:30" ht="16.2" x14ac:dyDescent="0.35">
      <c r="A23" s="1" t="s">
        <v>55</v>
      </c>
      <c r="B23" s="13" t="s">
        <v>56</v>
      </c>
      <c r="C23" s="13"/>
      <c r="D23" s="13">
        <v>0</v>
      </c>
      <c r="E23" s="13">
        <v>0</v>
      </c>
      <c r="F23" s="13">
        <v>0</v>
      </c>
      <c r="G23" s="46">
        <f t="shared" si="2"/>
        <v>0</v>
      </c>
      <c r="H23" s="47"/>
      <c r="I23" s="56">
        <f>I22</f>
        <v>1.147</v>
      </c>
      <c r="J23" s="56"/>
      <c r="K23" s="49">
        <f t="shared" si="3"/>
        <v>0</v>
      </c>
      <c r="L23" s="273">
        <f t="shared" si="4"/>
        <v>0</v>
      </c>
      <c r="N23" s="51">
        <v>5102</v>
      </c>
      <c r="O23" s="52">
        <v>130</v>
      </c>
      <c r="Q23" s="53"/>
      <c r="V23" s="395" t="s">
        <v>56</v>
      </c>
      <c r="W23" s="395"/>
      <c r="X23" s="434">
        <f>IF('2531'!K$84=1,'2531'!G23,0)</f>
        <v>0</v>
      </c>
      <c r="Y23" s="434"/>
      <c r="Z23" s="435">
        <v>1</v>
      </c>
      <c r="AA23" s="435"/>
      <c r="AB23" s="54">
        <f t="shared" si="0"/>
        <v>0</v>
      </c>
      <c r="AC23" s="55">
        <f t="shared" si="1"/>
        <v>0</v>
      </c>
      <c r="AD23" s="9"/>
    </row>
    <row r="24" spans="1:30" ht="16.2" x14ac:dyDescent="0.35">
      <c r="A24" s="1" t="s">
        <v>57</v>
      </c>
      <c r="B24" s="13" t="s">
        <v>58</v>
      </c>
      <c r="C24" s="13"/>
      <c r="D24" s="13">
        <v>0</v>
      </c>
      <c r="E24" s="13">
        <v>0</v>
      </c>
      <c r="F24" s="13">
        <v>0</v>
      </c>
      <c r="G24" s="46">
        <f t="shared" si="2"/>
        <v>0</v>
      </c>
      <c r="H24" s="47"/>
      <c r="I24" s="56">
        <f>I23</f>
        <v>1.147</v>
      </c>
      <c r="J24" s="56"/>
      <c r="K24" s="49">
        <f t="shared" si="3"/>
        <v>0</v>
      </c>
      <c r="L24" s="273">
        <f t="shared" si="4"/>
        <v>0</v>
      </c>
      <c r="N24" s="51">
        <v>5103</v>
      </c>
      <c r="O24" s="52">
        <v>130</v>
      </c>
      <c r="Q24" s="53"/>
      <c r="V24" s="395" t="s">
        <v>58</v>
      </c>
      <c r="W24" s="395"/>
      <c r="X24" s="434">
        <f>IF('2531'!K$84=1,'2531'!G24,0)</f>
        <v>0</v>
      </c>
      <c r="Y24" s="434"/>
      <c r="Z24" s="435">
        <v>1</v>
      </c>
      <c r="AA24" s="435"/>
      <c r="AB24" s="54">
        <f t="shared" si="0"/>
        <v>0</v>
      </c>
      <c r="AC24" s="55">
        <f t="shared" si="1"/>
        <v>0</v>
      </c>
      <c r="AD24" s="9"/>
    </row>
    <row r="25" spans="1:30" ht="16.8" thickBot="1" x14ac:dyDescent="0.4">
      <c r="A25" s="1" t="s">
        <v>59</v>
      </c>
      <c r="B25" s="13" t="s">
        <v>60</v>
      </c>
      <c r="C25" s="13"/>
      <c r="D25" s="13">
        <v>0</v>
      </c>
      <c r="E25" s="13">
        <v>0</v>
      </c>
      <c r="F25" s="13">
        <v>0</v>
      </c>
      <c r="G25" s="46">
        <f t="shared" si="2"/>
        <v>0</v>
      </c>
      <c r="H25" s="47"/>
      <c r="I25" s="56">
        <v>1.004</v>
      </c>
      <c r="J25" s="56"/>
      <c r="K25" s="49">
        <f t="shared" si="3"/>
        <v>0</v>
      </c>
      <c r="L25" s="273">
        <f t="shared" si="4"/>
        <v>0</v>
      </c>
      <c r="N25" s="51">
        <v>5310</v>
      </c>
      <c r="O25" s="52">
        <v>300</v>
      </c>
      <c r="Q25" s="53"/>
      <c r="V25" s="395" t="s">
        <v>60</v>
      </c>
      <c r="W25" s="395"/>
      <c r="X25" s="434">
        <f>IF('2531'!K$84=1,'2531'!G25,0)</f>
        <v>0</v>
      </c>
      <c r="Y25" s="434"/>
      <c r="Z25" s="435">
        <v>1</v>
      </c>
      <c r="AA25" s="435"/>
      <c r="AB25" s="54">
        <f t="shared" si="0"/>
        <v>0</v>
      </c>
      <c r="AC25" s="55">
        <f t="shared" si="1"/>
        <v>0</v>
      </c>
      <c r="AD25" s="9"/>
    </row>
    <row r="26" spans="1:30" ht="20.25" customHeight="1" thickBot="1" x14ac:dyDescent="0.35">
      <c r="B26" s="59" t="s">
        <v>61</v>
      </c>
      <c r="C26" s="59"/>
      <c r="D26" s="60">
        <f t="shared" ref="D26:E26" si="5">SUM(D10:D25)</f>
        <v>10.73</v>
      </c>
      <c r="E26" s="60">
        <f t="shared" si="5"/>
        <v>12.27</v>
      </c>
      <c r="F26" s="60"/>
      <c r="G26" s="60">
        <f>SUM(G10:G25)</f>
        <v>23</v>
      </c>
      <c r="H26" s="61"/>
      <c r="I26" s="61"/>
      <c r="J26" s="62"/>
      <c r="K26" s="63">
        <f>SUM(K10:K25)</f>
        <v>115.05799999999999</v>
      </c>
      <c r="L26" s="272">
        <f>SUM(L10:L25)</f>
        <v>477340.12704713992</v>
      </c>
      <c r="N26" s="53"/>
      <c r="O26" s="64"/>
      <c r="P26" s="53"/>
      <c r="Q26" s="53"/>
      <c r="V26" s="436" t="s">
        <v>61</v>
      </c>
      <c r="W26" s="436"/>
      <c r="X26" s="425">
        <f>SUM(X10:X25)</f>
        <v>23</v>
      </c>
      <c r="Y26" s="425"/>
      <c r="Z26" s="437"/>
      <c r="AA26" s="438"/>
      <c r="AB26" s="65">
        <f>SUM(AB10:AB25)</f>
        <v>23</v>
      </c>
      <c r="AC26" s="66">
        <f>SUM(AC10:AC25)</f>
        <v>95419</v>
      </c>
      <c r="AD26" s="9"/>
    </row>
    <row r="27" spans="1:30" ht="51.75" customHeight="1" x14ac:dyDescent="0.3">
      <c r="B27" s="59" t="s">
        <v>62</v>
      </c>
      <c r="C27" s="59"/>
      <c r="D27" s="28" t="s">
        <v>491</v>
      </c>
      <c r="E27" s="28" t="s">
        <v>492</v>
      </c>
      <c r="F27" s="29"/>
      <c r="G27" s="67" t="s">
        <v>63</v>
      </c>
      <c r="H27" s="68"/>
      <c r="I27" s="69" t="s">
        <v>64</v>
      </c>
      <c r="J27" s="69" t="s">
        <v>65</v>
      </c>
      <c r="K27" s="70" t="s">
        <v>66</v>
      </c>
      <c r="N27" s="53"/>
      <c r="O27" s="64"/>
      <c r="P27" s="53"/>
      <c r="Q27" s="53"/>
      <c r="V27" s="406" t="s">
        <v>62</v>
      </c>
      <c r="W27" s="406"/>
      <c r="X27" s="426" t="s">
        <v>63</v>
      </c>
      <c r="Y27" s="426"/>
      <c r="Z27" s="71" t="s">
        <v>64</v>
      </c>
      <c r="AA27" s="72" t="s">
        <v>65</v>
      </c>
      <c r="AB27" s="73" t="s">
        <v>66</v>
      </c>
      <c r="AC27" s="9"/>
      <c r="AD27" s="9"/>
    </row>
    <row r="28" spans="1:30" ht="15.75" customHeight="1" x14ac:dyDescent="0.3">
      <c r="A28" s="1" t="s">
        <v>67</v>
      </c>
      <c r="B28" s="427" t="s">
        <v>68</v>
      </c>
      <c r="C28" s="428"/>
      <c r="D28" s="13">
        <v>0</v>
      </c>
      <c r="E28" s="13">
        <v>0</v>
      </c>
      <c r="F28" s="74">
        <v>0</v>
      </c>
      <c r="G28" s="46">
        <f t="shared" ref="G28:G36" si="6">IF($B$154&lt;8,D28*2,D28+E28)</f>
        <v>0</v>
      </c>
      <c r="H28" s="75"/>
      <c r="I28" s="76" t="s">
        <v>69</v>
      </c>
      <c r="J28" s="51">
        <v>251</v>
      </c>
      <c r="K28" s="77">
        <v>1047</v>
      </c>
      <c r="L28" s="273">
        <f>SUM(G28*K28)</f>
        <v>0</v>
      </c>
      <c r="N28" s="2">
        <v>5101</v>
      </c>
      <c r="O28" s="53">
        <v>251</v>
      </c>
      <c r="P28" s="78"/>
      <c r="Q28" s="79"/>
      <c r="V28" s="433" t="s">
        <v>68</v>
      </c>
      <c r="W28" s="433"/>
      <c r="X28" s="422"/>
      <c r="Y28" s="422"/>
      <c r="Z28" s="80" t="s">
        <v>69</v>
      </c>
      <c r="AA28" s="81">
        <v>251</v>
      </c>
      <c r="AB28" s="82">
        <f>+K28</f>
        <v>1047</v>
      </c>
      <c r="AC28" s="83">
        <f t="shared" ref="AC28:AC36" si="7">ROUND(X28*AB28,0)</f>
        <v>0</v>
      </c>
      <c r="AD28" s="9"/>
    </row>
    <row r="29" spans="1:30" x14ac:dyDescent="0.3">
      <c r="A29" s="1" t="s">
        <v>70</v>
      </c>
      <c r="B29" s="429"/>
      <c r="C29" s="430"/>
      <c r="D29" s="13">
        <v>0</v>
      </c>
      <c r="E29" s="13">
        <v>0</v>
      </c>
      <c r="F29" s="84">
        <v>0</v>
      </c>
      <c r="G29" s="46">
        <f t="shared" si="6"/>
        <v>0</v>
      </c>
      <c r="H29" s="75"/>
      <c r="I29" s="51" t="s">
        <v>69</v>
      </c>
      <c r="J29" s="51">
        <v>252</v>
      </c>
      <c r="K29" s="77">
        <v>3380</v>
      </c>
      <c r="L29" s="273">
        <f t="shared" ref="L29:L36" si="8">SUM(G29*K29)</f>
        <v>0</v>
      </c>
      <c r="N29" s="2">
        <v>5101</v>
      </c>
      <c r="O29" s="53">
        <v>252</v>
      </c>
      <c r="P29" s="78"/>
      <c r="Q29" s="79"/>
      <c r="V29" s="433"/>
      <c r="W29" s="433"/>
      <c r="X29" s="422"/>
      <c r="Y29" s="422"/>
      <c r="Z29" s="81" t="s">
        <v>69</v>
      </c>
      <c r="AA29" s="81">
        <v>252</v>
      </c>
      <c r="AB29" s="82">
        <f t="shared" ref="AB29:AB36" si="9">+K29</f>
        <v>3380</v>
      </c>
      <c r="AC29" s="83">
        <f t="shared" si="7"/>
        <v>0</v>
      </c>
      <c r="AD29" s="9"/>
    </row>
    <row r="30" spans="1:30" x14ac:dyDescent="0.3">
      <c r="A30" s="1" t="s">
        <v>71</v>
      </c>
      <c r="B30" s="429"/>
      <c r="C30" s="430"/>
      <c r="D30" s="13">
        <v>0</v>
      </c>
      <c r="E30" s="13">
        <v>0</v>
      </c>
      <c r="F30" s="84">
        <v>0</v>
      </c>
      <c r="G30" s="46">
        <f t="shared" si="6"/>
        <v>0</v>
      </c>
      <c r="H30" s="75"/>
      <c r="I30" s="51" t="s">
        <v>69</v>
      </c>
      <c r="J30" s="51">
        <v>253</v>
      </c>
      <c r="K30" s="77">
        <v>6896</v>
      </c>
      <c r="L30" s="273">
        <f t="shared" si="8"/>
        <v>0</v>
      </c>
      <c r="N30" s="2">
        <v>5101</v>
      </c>
      <c r="O30" s="53">
        <v>253</v>
      </c>
      <c r="P30" s="78"/>
      <c r="Q30" s="64"/>
      <c r="V30" s="433"/>
      <c r="W30" s="433"/>
      <c r="X30" s="422"/>
      <c r="Y30" s="422"/>
      <c r="Z30" s="81" t="s">
        <v>69</v>
      </c>
      <c r="AA30" s="81">
        <v>253</v>
      </c>
      <c r="AB30" s="82">
        <f t="shared" si="9"/>
        <v>6896</v>
      </c>
      <c r="AC30" s="83">
        <f t="shared" si="7"/>
        <v>0</v>
      </c>
      <c r="AD30" s="9"/>
    </row>
    <row r="31" spans="1:30" x14ac:dyDescent="0.3">
      <c r="A31" s="1" t="s">
        <v>72</v>
      </c>
      <c r="B31" s="429"/>
      <c r="C31" s="430"/>
      <c r="D31" s="13">
        <v>0</v>
      </c>
      <c r="E31" s="13">
        <v>0</v>
      </c>
      <c r="F31" s="84">
        <v>0</v>
      </c>
      <c r="G31" s="46">
        <f t="shared" si="6"/>
        <v>0</v>
      </c>
      <c r="H31" s="75"/>
      <c r="I31" s="85" t="s">
        <v>73</v>
      </c>
      <c r="J31" s="51">
        <v>251</v>
      </c>
      <c r="K31" s="77">
        <v>1173</v>
      </c>
      <c r="L31" s="273">
        <f t="shared" si="8"/>
        <v>0</v>
      </c>
      <c r="N31" s="2">
        <v>5102</v>
      </c>
      <c r="O31" s="53">
        <v>251</v>
      </c>
      <c r="P31" s="78"/>
      <c r="Q31" s="64"/>
      <c r="V31" s="433"/>
      <c r="W31" s="433"/>
      <c r="X31" s="422"/>
      <c r="Y31" s="422"/>
      <c r="Z31" s="86" t="s">
        <v>73</v>
      </c>
      <c r="AA31" s="81">
        <v>251</v>
      </c>
      <c r="AB31" s="82">
        <f t="shared" si="9"/>
        <v>1173</v>
      </c>
      <c r="AC31" s="83">
        <f t="shared" si="7"/>
        <v>0</v>
      </c>
      <c r="AD31" s="9"/>
    </row>
    <row r="32" spans="1:30" x14ac:dyDescent="0.3">
      <c r="A32" s="1" t="s">
        <v>74</v>
      </c>
      <c r="B32" s="429"/>
      <c r="C32" s="430"/>
      <c r="D32" s="13">
        <v>0</v>
      </c>
      <c r="E32" s="13">
        <v>0</v>
      </c>
      <c r="F32" s="84">
        <v>0</v>
      </c>
      <c r="G32" s="46">
        <f t="shared" si="6"/>
        <v>0</v>
      </c>
      <c r="H32" s="75"/>
      <c r="I32" s="85" t="s">
        <v>73</v>
      </c>
      <c r="J32" s="51">
        <v>252</v>
      </c>
      <c r="K32" s="77">
        <v>3506</v>
      </c>
      <c r="L32" s="273">
        <f t="shared" si="8"/>
        <v>0</v>
      </c>
      <c r="N32" s="2">
        <v>5102</v>
      </c>
      <c r="O32" s="53">
        <v>252</v>
      </c>
      <c r="P32" s="78"/>
      <c r="Q32" s="53"/>
      <c r="V32" s="433"/>
      <c r="W32" s="433"/>
      <c r="X32" s="422"/>
      <c r="Y32" s="422"/>
      <c r="Z32" s="86" t="s">
        <v>73</v>
      </c>
      <c r="AA32" s="81">
        <v>252</v>
      </c>
      <c r="AB32" s="82">
        <f t="shared" si="9"/>
        <v>3506</v>
      </c>
      <c r="AC32" s="83">
        <f t="shared" si="7"/>
        <v>0</v>
      </c>
      <c r="AD32" s="9"/>
    </row>
    <row r="33" spans="1:30" x14ac:dyDescent="0.3">
      <c r="A33" s="1" t="s">
        <v>75</v>
      </c>
      <c r="B33" s="429"/>
      <c r="C33" s="430"/>
      <c r="D33" s="13">
        <v>0</v>
      </c>
      <c r="E33" s="13">
        <v>0</v>
      </c>
      <c r="F33" s="84">
        <v>0</v>
      </c>
      <c r="G33" s="46">
        <f t="shared" si="6"/>
        <v>0</v>
      </c>
      <c r="H33" s="75"/>
      <c r="I33" s="85" t="s">
        <v>73</v>
      </c>
      <c r="J33" s="51">
        <v>253</v>
      </c>
      <c r="K33" s="77">
        <v>7023</v>
      </c>
      <c r="L33" s="273">
        <f t="shared" si="8"/>
        <v>0</v>
      </c>
      <c r="N33" s="2">
        <v>5102</v>
      </c>
      <c r="O33" s="53">
        <v>253</v>
      </c>
      <c r="P33" s="78"/>
      <c r="Q33" s="79"/>
      <c r="V33" s="433"/>
      <c r="W33" s="433"/>
      <c r="X33" s="422"/>
      <c r="Y33" s="422"/>
      <c r="Z33" s="86" t="s">
        <v>73</v>
      </c>
      <c r="AA33" s="81">
        <v>253</v>
      </c>
      <c r="AB33" s="82">
        <f t="shared" si="9"/>
        <v>7023</v>
      </c>
      <c r="AC33" s="83">
        <f t="shared" si="7"/>
        <v>0</v>
      </c>
      <c r="AD33" s="9"/>
    </row>
    <row r="34" spans="1:30" x14ac:dyDescent="0.3">
      <c r="A34" s="1" t="s">
        <v>76</v>
      </c>
      <c r="B34" s="429"/>
      <c r="C34" s="430"/>
      <c r="D34" s="13">
        <v>0</v>
      </c>
      <c r="E34" s="13">
        <v>0</v>
      </c>
      <c r="F34" s="84">
        <v>0</v>
      </c>
      <c r="G34" s="46">
        <f t="shared" si="6"/>
        <v>0</v>
      </c>
      <c r="H34" s="75"/>
      <c r="I34" s="85" t="s">
        <v>77</v>
      </c>
      <c r="J34" s="51">
        <v>251</v>
      </c>
      <c r="K34" s="77">
        <v>835</v>
      </c>
      <c r="L34" s="273">
        <f t="shared" si="8"/>
        <v>0</v>
      </c>
      <c r="N34" s="2">
        <v>5103</v>
      </c>
      <c r="O34" s="53">
        <v>251</v>
      </c>
      <c r="P34" s="78"/>
      <c r="Q34" s="79"/>
      <c r="V34" s="433"/>
      <c r="W34" s="433"/>
      <c r="X34" s="422"/>
      <c r="Y34" s="422"/>
      <c r="Z34" s="86" t="s">
        <v>77</v>
      </c>
      <c r="AA34" s="81">
        <v>251</v>
      </c>
      <c r="AB34" s="82">
        <f t="shared" si="9"/>
        <v>835</v>
      </c>
      <c r="AC34" s="83">
        <f t="shared" si="7"/>
        <v>0</v>
      </c>
      <c r="AD34" s="9"/>
    </row>
    <row r="35" spans="1:30" x14ac:dyDescent="0.3">
      <c r="A35" s="1" t="s">
        <v>78</v>
      </c>
      <c r="B35" s="429"/>
      <c r="C35" s="430"/>
      <c r="D35" s="13">
        <v>0</v>
      </c>
      <c r="E35" s="13">
        <v>0</v>
      </c>
      <c r="F35" s="84">
        <v>0</v>
      </c>
      <c r="G35" s="46">
        <f t="shared" si="6"/>
        <v>0</v>
      </c>
      <c r="H35" s="75"/>
      <c r="I35" s="85" t="s">
        <v>77</v>
      </c>
      <c r="J35" s="51">
        <v>252</v>
      </c>
      <c r="K35" s="77">
        <v>3168</v>
      </c>
      <c r="L35" s="273">
        <f t="shared" si="8"/>
        <v>0</v>
      </c>
      <c r="N35" s="2">
        <v>5103</v>
      </c>
      <c r="O35" s="53">
        <v>252</v>
      </c>
      <c r="P35" s="78"/>
      <c r="Q35" s="87"/>
      <c r="V35" s="433"/>
      <c r="W35" s="433"/>
      <c r="X35" s="422"/>
      <c r="Y35" s="422"/>
      <c r="Z35" s="86" t="s">
        <v>77</v>
      </c>
      <c r="AA35" s="81">
        <v>252</v>
      </c>
      <c r="AB35" s="82">
        <f t="shared" si="9"/>
        <v>3168</v>
      </c>
      <c r="AC35" s="83">
        <f t="shared" si="7"/>
        <v>0</v>
      </c>
      <c r="AD35" s="9"/>
    </row>
    <row r="36" spans="1:30" ht="16.2" thickBot="1" x14ac:dyDescent="0.35">
      <c r="A36" s="1" t="s">
        <v>79</v>
      </c>
      <c r="B36" s="431"/>
      <c r="C36" s="432"/>
      <c r="D36" s="13">
        <v>0</v>
      </c>
      <c r="E36" s="13">
        <v>0</v>
      </c>
      <c r="F36" s="84">
        <v>0</v>
      </c>
      <c r="G36" s="46">
        <f t="shared" si="6"/>
        <v>0</v>
      </c>
      <c r="H36" s="75"/>
      <c r="I36" s="85" t="s">
        <v>77</v>
      </c>
      <c r="J36" s="51">
        <v>253</v>
      </c>
      <c r="K36" s="77">
        <v>6685</v>
      </c>
      <c r="L36" s="273">
        <f t="shared" si="8"/>
        <v>0</v>
      </c>
      <c r="N36" s="2">
        <v>5103</v>
      </c>
      <c r="O36" s="53">
        <v>253</v>
      </c>
      <c r="P36" s="78"/>
      <c r="Q36" s="88"/>
      <c r="V36" s="433"/>
      <c r="W36" s="433"/>
      <c r="X36" s="423"/>
      <c r="Y36" s="423"/>
      <c r="Z36" s="86" t="s">
        <v>77</v>
      </c>
      <c r="AA36" s="81">
        <v>253</v>
      </c>
      <c r="AB36" s="82">
        <f t="shared" si="9"/>
        <v>6685</v>
      </c>
      <c r="AC36" s="89">
        <f t="shared" si="7"/>
        <v>0</v>
      </c>
      <c r="AD36" s="9"/>
    </row>
    <row r="37" spans="1:30" ht="18.75" customHeight="1" x14ac:dyDescent="0.3">
      <c r="B37" s="13" t="s">
        <v>80</v>
      </c>
      <c r="C37" s="13"/>
      <c r="D37" s="60">
        <f t="shared" ref="D37:E37" si="10">SUM(D28:D36)</f>
        <v>0</v>
      </c>
      <c r="E37" s="60">
        <f t="shared" si="10"/>
        <v>0</v>
      </c>
      <c r="F37" s="60"/>
      <c r="G37" s="60">
        <f>SUM(G28:G36)</f>
        <v>0</v>
      </c>
      <c r="H37" s="61"/>
      <c r="I37" s="13" t="s">
        <v>81</v>
      </c>
      <c r="J37" s="13"/>
      <c r="K37" s="13"/>
      <c r="L37" s="273">
        <f>SUM(L28:L36)</f>
        <v>0</v>
      </c>
      <c r="N37" s="53"/>
      <c r="O37" s="64"/>
      <c r="P37" s="53"/>
      <c r="Q37" s="53"/>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283"/>
      <c r="M38" s="64"/>
      <c r="N38" s="53"/>
      <c r="O38" s="64"/>
      <c r="P38" s="53"/>
      <c r="Q38" s="53"/>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13" t="s">
        <v>84</v>
      </c>
      <c r="J39" s="13"/>
      <c r="K39" s="13"/>
      <c r="L39" s="278"/>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181379.8</v>
      </c>
      <c r="H40" s="96"/>
      <c r="I40" s="96"/>
      <c r="J40" s="96"/>
      <c r="K40" s="50">
        <f>ROUND(+G39/G40,0)</f>
        <v>191</v>
      </c>
      <c r="L40" s="273">
        <f>SUM(K40*$G$26)</f>
        <v>4393</v>
      </c>
      <c r="N40" s="97"/>
      <c r="O40" s="97"/>
      <c r="P40" s="97"/>
      <c r="Q40" s="97"/>
      <c r="V40" s="420" t="s">
        <v>85</v>
      </c>
      <c r="W40" s="420"/>
      <c r="X40" s="421">
        <f>+G40</f>
        <v>181379.8</v>
      </c>
      <c r="Y40" s="421"/>
      <c r="Z40" s="421"/>
      <c r="AA40" s="421"/>
      <c r="AB40" s="55">
        <f>ROUND(X39/X40,0)</f>
        <v>191</v>
      </c>
      <c r="AC40" s="55">
        <f>ROUND(AB40*$X$26,0)</f>
        <v>4393</v>
      </c>
      <c r="AD40" s="9"/>
    </row>
    <row r="41" spans="1:30" ht="15.75" customHeight="1" x14ac:dyDescent="0.3">
      <c r="B41" s="98" t="s">
        <v>86</v>
      </c>
      <c r="C41" s="98"/>
      <c r="D41" s="98"/>
      <c r="E41" s="98"/>
      <c r="F41" s="98"/>
      <c r="G41" s="98"/>
      <c r="H41" s="98"/>
      <c r="I41" s="98"/>
      <c r="J41" s="98"/>
      <c r="K41" s="98"/>
      <c r="L41" s="284"/>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283"/>
      <c r="M42" s="97"/>
      <c r="O42" s="1"/>
      <c r="V42" s="412" t="s">
        <v>87</v>
      </c>
      <c r="W42" s="412"/>
      <c r="X42" s="412"/>
      <c r="Y42" s="412"/>
      <c r="Z42" s="412"/>
      <c r="AA42" s="412"/>
      <c r="AB42" s="412"/>
      <c r="AC42" s="412"/>
      <c r="AD42" s="100"/>
    </row>
    <row r="43" spans="1:30" x14ac:dyDescent="0.3">
      <c r="B43" s="101" t="s">
        <v>88</v>
      </c>
      <c r="C43" s="101"/>
      <c r="D43" s="101"/>
      <c r="E43" s="101"/>
      <c r="F43" s="101"/>
      <c r="G43" s="101"/>
      <c r="H43" s="101"/>
      <c r="I43" s="101"/>
      <c r="J43" s="101"/>
      <c r="K43" s="101"/>
      <c r="L43" s="285"/>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274">
        <f>SUM(L26,L37,L40)</f>
        <v>481733.12704713992</v>
      </c>
      <c r="O44" s="1"/>
      <c r="V44" s="414" t="s">
        <v>89</v>
      </c>
      <c r="W44" s="414"/>
      <c r="X44" s="414"/>
      <c r="Y44" s="414"/>
      <c r="Z44" s="414"/>
      <c r="AA44" s="414"/>
      <c r="AB44" s="414"/>
      <c r="AC44" s="104">
        <f>SUM(AC26,AC37,AC40)</f>
        <v>99812</v>
      </c>
      <c r="AD44" s="9"/>
    </row>
    <row r="45" spans="1:30" ht="30.75" customHeight="1" x14ac:dyDescent="0.3">
      <c r="B45" s="90" t="s">
        <v>90</v>
      </c>
      <c r="C45" s="90"/>
      <c r="D45" s="90"/>
      <c r="E45" s="90"/>
      <c r="F45" s="90"/>
      <c r="G45" s="90"/>
      <c r="H45" s="90"/>
      <c r="I45" s="90"/>
      <c r="J45" s="90"/>
      <c r="K45" s="90"/>
      <c r="L45" s="283"/>
      <c r="M45" s="105"/>
      <c r="O45" s="1"/>
      <c r="V45" s="412" t="s">
        <v>90</v>
      </c>
      <c r="W45" s="412"/>
      <c r="X45" s="412"/>
      <c r="Y45" s="412"/>
      <c r="Z45" s="412"/>
      <c r="AA45" s="412"/>
      <c r="AB45" s="412"/>
      <c r="AC45" s="412"/>
      <c r="AD45" s="106"/>
    </row>
    <row r="46" spans="1:30" ht="18.75" customHeight="1" x14ac:dyDescent="0.3">
      <c r="B46" s="1"/>
      <c r="C46" s="107" t="s">
        <v>91</v>
      </c>
      <c r="D46" s="107"/>
      <c r="E46" s="107"/>
      <c r="F46" s="107"/>
      <c r="G46" s="107" t="s">
        <v>92</v>
      </c>
      <c r="H46" s="108"/>
      <c r="I46" s="109" t="s">
        <v>93</v>
      </c>
      <c r="J46" s="110"/>
      <c r="K46" s="110"/>
      <c r="L46" s="286"/>
      <c r="M46" s="111"/>
      <c r="O46" s="1"/>
      <c r="V46" s="9"/>
      <c r="W46" s="112" t="s">
        <v>91</v>
      </c>
      <c r="X46" s="415" t="s">
        <v>94</v>
      </c>
      <c r="Y46" s="415"/>
      <c r="Z46" s="416" t="s">
        <v>93</v>
      </c>
      <c r="AA46" s="416"/>
      <c r="AB46" s="416"/>
      <c r="AC46" s="416"/>
      <c r="AD46" s="113"/>
    </row>
    <row r="47" spans="1:30" ht="18.75" customHeight="1" x14ac:dyDescent="0.3">
      <c r="B47" s="97" t="s">
        <v>95</v>
      </c>
      <c r="C47" s="114">
        <f>K10+K11+K16+K19+K22</f>
        <v>89.537999999999997</v>
      </c>
      <c r="D47" s="114"/>
      <c r="E47" s="114"/>
      <c r="F47" s="114"/>
      <c r="G47" s="115">
        <f>K7</f>
        <v>1.0289999999999999</v>
      </c>
      <c r="H47" s="115"/>
      <c r="I47" s="116">
        <v>1325.01</v>
      </c>
      <c r="J47" s="117" t="s">
        <v>96</v>
      </c>
      <c r="K47" s="118">
        <f>ROUND(C47*G47*I47,0)</f>
        <v>122079</v>
      </c>
      <c r="L47" s="287"/>
      <c r="O47" s="1"/>
      <c r="V47" s="100" t="s">
        <v>95</v>
      </c>
      <c r="W47" s="119">
        <f>AB10+AB11+AB16+AB19+AB22</f>
        <v>18</v>
      </c>
      <c r="X47" s="407">
        <f>AB7</f>
        <v>1.0289999999999999</v>
      </c>
      <c r="Y47" s="407"/>
      <c r="Z47" s="120">
        <f>+I47</f>
        <v>1325.01</v>
      </c>
      <c r="AA47" s="121" t="s">
        <v>96</v>
      </c>
      <c r="AB47" s="122">
        <f>ROUND(W47*X47*Z47,0)</f>
        <v>24542</v>
      </c>
      <c r="AC47" s="123"/>
      <c r="AD47" s="9"/>
    </row>
    <row r="48" spans="1:30" ht="18" customHeight="1" x14ac:dyDescent="0.3">
      <c r="B48" s="124" t="s">
        <v>73</v>
      </c>
      <c r="C48" s="114">
        <f>K12+K13+K17+K20+K23</f>
        <v>25.52</v>
      </c>
      <c r="D48" s="114"/>
      <c r="E48" s="114"/>
      <c r="F48" s="114"/>
      <c r="G48" s="115">
        <f>K7</f>
        <v>1.0289999999999999</v>
      </c>
      <c r="H48" s="115"/>
      <c r="I48" s="116">
        <v>903.8</v>
      </c>
      <c r="J48" s="117" t="s">
        <v>96</v>
      </c>
      <c r="K48" s="118">
        <f>ROUND(C48*G48*I48,0)</f>
        <v>23734</v>
      </c>
      <c r="L48" s="288"/>
      <c r="O48" s="1"/>
      <c r="V48" s="125" t="s">
        <v>73</v>
      </c>
      <c r="W48" s="119">
        <f>AB12+AB13+AB17+AB20+AB23</f>
        <v>5</v>
      </c>
      <c r="X48" s="407">
        <f>AB7</f>
        <v>1.0289999999999999</v>
      </c>
      <c r="Y48" s="407"/>
      <c r="Z48" s="120">
        <f>+I48</f>
        <v>903.8</v>
      </c>
      <c r="AA48" s="121" t="s">
        <v>96</v>
      </c>
      <c r="AB48" s="122">
        <f>ROUND(W48*X48*Z48,0)</f>
        <v>4650</v>
      </c>
      <c r="AC48" s="126"/>
      <c r="AD48" s="9"/>
    </row>
    <row r="49" spans="2:30" ht="19.5" customHeight="1" thickBot="1" x14ac:dyDescent="0.4">
      <c r="B49" s="127" t="s">
        <v>77</v>
      </c>
      <c r="C49" s="128">
        <f>K14+K15+K18+K21+K24+K25</f>
        <v>0</v>
      </c>
      <c r="D49" s="114"/>
      <c r="E49" s="114"/>
      <c r="F49" s="114"/>
      <c r="G49" s="115">
        <f>K7</f>
        <v>1.0289999999999999</v>
      </c>
      <c r="H49" s="115"/>
      <c r="I49" s="116">
        <v>905.98</v>
      </c>
      <c r="J49" s="117" t="s">
        <v>96</v>
      </c>
      <c r="K49" s="118">
        <f>ROUND(C49*G49*I49,0)</f>
        <v>0</v>
      </c>
      <c r="L49" s="288"/>
      <c r="M49" s="102"/>
      <c r="N49" s="129"/>
      <c r="O49" s="130"/>
      <c r="P49" s="64"/>
      <c r="Q49" s="131"/>
      <c r="V49" s="132" t="s">
        <v>77</v>
      </c>
      <c r="W49" s="133">
        <f>AB14+AB15+AB18+AB21+AB24+AB25</f>
        <v>0</v>
      </c>
      <c r="X49" s="407">
        <f>AB7</f>
        <v>1.0289999999999999</v>
      </c>
      <c r="Y49" s="407"/>
      <c r="Z49" s="120">
        <f>+I49</f>
        <v>905.98</v>
      </c>
      <c r="AA49" s="121" t="s">
        <v>96</v>
      </c>
      <c r="AB49" s="122">
        <f>ROUND(W49*X49*Z49,0)</f>
        <v>0</v>
      </c>
      <c r="AC49" s="126"/>
      <c r="AD49" s="103"/>
    </row>
    <row r="50" spans="2:30" ht="24" customHeight="1" thickBot="1" x14ac:dyDescent="0.35">
      <c r="B50" s="134" t="s">
        <v>97</v>
      </c>
      <c r="C50" s="135">
        <f>SUM(C47:C49)</f>
        <v>115.05799999999999</v>
      </c>
      <c r="D50" s="136"/>
      <c r="E50" s="137"/>
      <c r="F50" s="137"/>
      <c r="G50" s="138" t="s">
        <v>98</v>
      </c>
      <c r="H50" s="138"/>
      <c r="I50" s="138"/>
      <c r="J50" s="138"/>
      <c r="K50" s="138"/>
      <c r="L50" s="273">
        <f>IF(B2=75,0,K49+K48+K47)</f>
        <v>145813</v>
      </c>
      <c r="N50" s="3"/>
      <c r="O50" s="1"/>
      <c r="V50" s="139" t="s">
        <v>97</v>
      </c>
      <c r="W50" s="140">
        <f>SUM(W47:W49)</f>
        <v>23</v>
      </c>
      <c r="X50" s="408" t="s">
        <v>98</v>
      </c>
      <c r="Y50" s="409"/>
      <c r="Z50" s="409"/>
      <c r="AA50" s="409"/>
      <c r="AB50" s="409"/>
      <c r="AC50" s="55">
        <f>IF(V2=75,0,AB49+AB48+AB47)</f>
        <v>29192</v>
      </c>
      <c r="AD50" s="9"/>
    </row>
    <row r="51" spans="2:30" ht="19.5" customHeight="1" x14ac:dyDescent="0.35">
      <c r="B51" s="141" t="s">
        <v>99</v>
      </c>
      <c r="C51" s="141"/>
      <c r="D51" s="141"/>
      <c r="E51" s="141"/>
      <c r="F51" s="141"/>
      <c r="G51" s="141"/>
      <c r="H51" s="141"/>
      <c r="I51" s="141"/>
      <c r="J51" s="141"/>
      <c r="K51" s="141"/>
      <c r="L51" s="289"/>
      <c r="M51" s="129"/>
      <c r="N51" s="64"/>
      <c r="O51" s="1"/>
      <c r="V51" s="410" t="s">
        <v>99</v>
      </c>
      <c r="W51" s="410"/>
      <c r="X51" s="410"/>
      <c r="Y51" s="410"/>
      <c r="Z51" s="410"/>
      <c r="AA51" s="410"/>
      <c r="AB51" s="410"/>
      <c r="AC51" s="410"/>
      <c r="AD51" s="142"/>
    </row>
    <row r="52" spans="2:30" ht="27.75" customHeight="1" x14ac:dyDescent="0.3">
      <c r="B52" s="13" t="s">
        <v>100</v>
      </c>
      <c r="C52" s="13"/>
      <c r="D52" s="13"/>
      <c r="E52" s="13"/>
      <c r="F52" s="13"/>
      <c r="G52" s="13"/>
      <c r="H52" s="13"/>
      <c r="I52" s="13"/>
      <c r="J52" s="13"/>
      <c r="K52" s="13"/>
      <c r="L52" s="278"/>
      <c r="O52" s="1"/>
      <c r="V52" s="392" t="s">
        <v>100</v>
      </c>
      <c r="W52" s="392"/>
      <c r="X52" s="392"/>
      <c r="Y52" s="392"/>
      <c r="Z52" s="392"/>
      <c r="AA52" s="392"/>
      <c r="AB52" s="392"/>
      <c r="AC52" s="392"/>
      <c r="AD52" s="9"/>
    </row>
    <row r="53" spans="2:30" x14ac:dyDescent="0.3">
      <c r="B53" s="13" t="s">
        <v>101</v>
      </c>
      <c r="C53" s="13"/>
      <c r="D53" s="13"/>
      <c r="E53" s="13"/>
      <c r="F53" s="13"/>
      <c r="G53" s="143">
        <f>K26</f>
        <v>115.05799999999999</v>
      </c>
      <c r="H53" s="56" t="s">
        <v>102</v>
      </c>
      <c r="I53" s="56"/>
      <c r="J53" s="144">
        <v>198050.23</v>
      </c>
      <c r="K53" s="144"/>
      <c r="L53" s="290"/>
      <c r="N53" s="3"/>
      <c r="O53" s="1"/>
      <c r="V53" s="402" t="s">
        <v>101</v>
      </c>
      <c r="W53" s="402"/>
      <c r="X53" s="145">
        <f>AB26</f>
        <v>23</v>
      </c>
      <c r="Y53" s="403" t="s">
        <v>102</v>
      </c>
      <c r="Z53" s="403"/>
      <c r="AA53" s="404">
        <f>+J53</f>
        <v>198050.23</v>
      </c>
      <c r="AB53" s="404"/>
      <c r="AC53" s="404"/>
      <c r="AD53" s="9"/>
    </row>
    <row r="54" spans="2:30" x14ac:dyDescent="0.3">
      <c r="B54" s="13" t="s">
        <v>103</v>
      </c>
      <c r="C54" s="13"/>
      <c r="D54" s="13"/>
      <c r="E54" s="13"/>
      <c r="F54" s="13"/>
      <c r="G54" s="13"/>
      <c r="H54" s="13"/>
      <c r="I54" s="13"/>
      <c r="J54" s="13"/>
      <c r="K54" s="146">
        <f>ROUND(G53/J53,6)</f>
        <v>5.8100000000000003E-4</v>
      </c>
      <c r="L54" s="278"/>
      <c r="N54" s="64"/>
      <c r="O54" s="1"/>
      <c r="V54" s="402" t="s">
        <v>103</v>
      </c>
      <c r="W54" s="402"/>
      <c r="X54" s="402"/>
      <c r="Y54" s="402"/>
      <c r="Z54" s="402"/>
      <c r="AA54" s="402"/>
      <c r="AB54" s="405">
        <f>ROUND(X53/AA53,6)</f>
        <v>1.16E-4</v>
      </c>
      <c r="AC54" s="405"/>
      <c r="AD54" s="9"/>
    </row>
    <row r="55" spans="2:30" ht="24" customHeight="1" x14ac:dyDescent="0.3">
      <c r="B55" s="13" t="s">
        <v>104</v>
      </c>
      <c r="C55" s="13"/>
      <c r="D55" s="13"/>
      <c r="E55" s="13"/>
      <c r="F55" s="13"/>
      <c r="G55" s="13"/>
      <c r="H55" s="13"/>
      <c r="I55" s="13"/>
      <c r="J55" s="13"/>
      <c r="K55" s="13"/>
      <c r="L55" s="278"/>
      <c r="O55" s="1"/>
      <c r="V55" s="392" t="s">
        <v>104</v>
      </c>
      <c r="W55" s="392"/>
      <c r="X55" s="392"/>
      <c r="Y55" s="392"/>
      <c r="Z55" s="392"/>
      <c r="AA55" s="392"/>
      <c r="AB55" s="392"/>
      <c r="AC55" s="392"/>
      <c r="AD55" s="9"/>
    </row>
    <row r="56" spans="2:30" x14ac:dyDescent="0.3">
      <c r="B56" s="13" t="s">
        <v>105</v>
      </c>
      <c r="C56" s="13"/>
      <c r="D56" s="13"/>
      <c r="E56" s="13"/>
      <c r="F56" s="13"/>
      <c r="G56" s="147">
        <f>G26</f>
        <v>23</v>
      </c>
      <c r="H56" s="56" t="s">
        <v>106</v>
      </c>
      <c r="I56" s="56"/>
      <c r="J56" s="144">
        <f>+G40</f>
        <v>181379.8</v>
      </c>
      <c r="K56" s="144"/>
      <c r="L56" s="290"/>
      <c r="O56" s="1"/>
      <c r="V56" s="402" t="s">
        <v>105</v>
      </c>
      <c r="W56" s="402"/>
      <c r="X56" s="148">
        <f>X26</f>
        <v>23</v>
      </c>
      <c r="Y56" s="403" t="s">
        <v>106</v>
      </c>
      <c r="Z56" s="403"/>
      <c r="AA56" s="404">
        <f>+J56</f>
        <v>181379.8</v>
      </c>
      <c r="AB56" s="404"/>
      <c r="AC56" s="404"/>
      <c r="AD56" s="9"/>
    </row>
    <row r="57" spans="2:30" x14ac:dyDescent="0.3">
      <c r="B57" s="13" t="s">
        <v>107</v>
      </c>
      <c r="C57" s="13"/>
      <c r="D57" s="13"/>
      <c r="E57" s="13"/>
      <c r="F57" s="13"/>
      <c r="G57" s="13"/>
      <c r="H57" s="13"/>
      <c r="I57" s="13"/>
      <c r="J57" s="13"/>
      <c r="K57" s="146">
        <f>ROUND(G56/J56,6)</f>
        <v>1.27E-4</v>
      </c>
      <c r="L57" s="278"/>
      <c r="O57" s="1"/>
      <c r="V57" s="402" t="s">
        <v>107</v>
      </c>
      <c r="W57" s="402"/>
      <c r="X57" s="402"/>
      <c r="Y57" s="402"/>
      <c r="Z57" s="402"/>
      <c r="AA57" s="402"/>
      <c r="AB57" s="405">
        <f>ROUND(X56/AA56,6)</f>
        <v>1.27E-4</v>
      </c>
      <c r="AC57" s="405"/>
      <c r="AD57" s="9"/>
    </row>
    <row r="58" spans="2:30" ht="20.25" customHeight="1" x14ac:dyDescent="0.3">
      <c r="B58" s="149" t="s">
        <v>108</v>
      </c>
      <c r="C58" s="149"/>
      <c r="D58" s="149"/>
      <c r="E58" s="149"/>
      <c r="F58" s="149"/>
      <c r="G58" s="149"/>
      <c r="H58" s="149"/>
      <c r="I58" s="149"/>
      <c r="J58" s="149"/>
      <c r="K58" s="149"/>
      <c r="L58" s="288"/>
      <c r="N58" s="19"/>
      <c r="O58" s="19"/>
      <c r="V58" s="406" t="s">
        <v>109</v>
      </c>
      <c r="W58" s="406"/>
      <c r="X58" s="406"/>
      <c r="Y58" s="393">
        <f>X65+X64+X62+X61+X60</f>
        <v>4230917</v>
      </c>
      <c r="Z58" s="393"/>
      <c r="AA58" s="150" t="s">
        <v>110</v>
      </c>
      <c r="AB58" s="151">
        <f>AB54</f>
        <v>1.16E-4</v>
      </c>
      <c r="AC58" s="55">
        <f>ROUND(Y58*AB58,0)</f>
        <v>491</v>
      </c>
      <c r="AD58" s="9"/>
    </row>
    <row r="59" spans="2:30" x14ac:dyDescent="0.3">
      <c r="B59" s="59" t="s">
        <v>109</v>
      </c>
      <c r="C59" s="59"/>
      <c r="D59" s="59"/>
      <c r="E59" s="59"/>
      <c r="F59" s="59"/>
      <c r="G59" s="59"/>
      <c r="H59" s="152" t="s">
        <v>21</v>
      </c>
      <c r="I59" s="118">
        <v>4230917</v>
      </c>
      <c r="J59" s="153" t="s">
        <v>110</v>
      </c>
      <c r="K59" s="154">
        <f>K54</f>
        <v>5.8100000000000003E-4</v>
      </c>
      <c r="L59" s="273">
        <f>SUM(I59*K59)</f>
        <v>2458.162777</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288"/>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288"/>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288"/>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288"/>
      <c r="O63" s="1"/>
      <c r="P63" s="153"/>
      <c r="Q63" s="153"/>
      <c r="V63" s="399" t="s">
        <v>115</v>
      </c>
      <c r="W63" s="399"/>
      <c r="X63" s="399"/>
      <c r="Y63" s="399"/>
      <c r="Z63" s="399"/>
      <c r="AA63" s="399"/>
      <c r="AB63" s="399"/>
      <c r="AC63" s="399"/>
      <c r="AD63" s="106"/>
    </row>
    <row r="64" spans="2:30" ht="13.5" customHeight="1" x14ac:dyDescent="0.3">
      <c r="B64" s="59" t="s">
        <v>115</v>
      </c>
      <c r="C64" s="59"/>
      <c r="D64" s="59"/>
      <c r="E64" s="59"/>
      <c r="F64" s="59"/>
      <c r="G64" s="59"/>
      <c r="H64" s="59"/>
      <c r="I64" s="59"/>
      <c r="J64" s="59"/>
      <c r="K64" s="59"/>
      <c r="L64" s="288"/>
      <c r="M64" s="105"/>
      <c r="N64" s="19"/>
      <c r="O64" s="1"/>
      <c r="V64" s="400" t="s">
        <v>116</v>
      </c>
      <c r="W64" s="400"/>
      <c r="X64" s="401">
        <f>+G65</f>
        <v>4230917</v>
      </c>
      <c r="Y64" s="401"/>
      <c r="Z64" s="401"/>
      <c r="AA64" s="401"/>
      <c r="AB64" s="401"/>
      <c r="AC64" s="401"/>
      <c r="AD64" s="9"/>
    </row>
    <row r="65" spans="1:30" ht="12.75" customHeight="1" x14ac:dyDescent="0.3">
      <c r="B65" s="155" t="s">
        <v>116</v>
      </c>
      <c r="C65" s="59"/>
      <c r="D65" s="59"/>
      <c r="E65" s="59"/>
      <c r="F65" s="59"/>
      <c r="G65" s="156">
        <f>+I59</f>
        <v>4230917</v>
      </c>
      <c r="H65" s="156"/>
      <c r="I65" s="156"/>
      <c r="J65" s="156"/>
      <c r="K65" s="156"/>
      <c r="L65" s="288"/>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288"/>
      <c r="M66" s="19"/>
      <c r="N66" s="3"/>
      <c r="O66" s="157"/>
      <c r="P66" s="157"/>
      <c r="Q66" s="157"/>
      <c r="V66" s="392" t="s">
        <v>118</v>
      </c>
      <c r="W66" s="392"/>
      <c r="X66" s="392"/>
      <c r="Y66" s="393">
        <f>+I67</f>
        <v>103698709</v>
      </c>
      <c r="Z66" s="393"/>
      <c r="AA66" s="150" t="s">
        <v>110</v>
      </c>
      <c r="AB66" s="151">
        <f>AB54</f>
        <v>1.16E-4</v>
      </c>
      <c r="AC66" s="55">
        <f>ROUND(Y66*AB66,0)</f>
        <v>12029</v>
      </c>
      <c r="AD66" s="9"/>
    </row>
    <row r="67" spans="1:30" ht="20.25" customHeight="1" x14ac:dyDescent="0.3">
      <c r="B67" s="13" t="s">
        <v>118</v>
      </c>
      <c r="C67" s="13"/>
      <c r="D67" s="13"/>
      <c r="E67" s="13"/>
      <c r="F67" s="13"/>
      <c r="H67" s="152" t="s">
        <v>23</v>
      </c>
      <c r="I67" s="118">
        <v>103698709</v>
      </c>
      <c r="J67" s="153" t="s">
        <v>110</v>
      </c>
      <c r="K67" s="154">
        <f>K54</f>
        <v>5.8100000000000003E-4</v>
      </c>
      <c r="L67" s="273">
        <f>SUM(I67*K67)</f>
        <v>60248.949929000002</v>
      </c>
      <c r="O67" s="1"/>
      <c r="V67" s="392" t="s">
        <v>119</v>
      </c>
      <c r="W67" s="392"/>
      <c r="X67" s="392"/>
      <c r="Y67" s="392"/>
      <c r="Z67" s="392"/>
      <c r="AA67" s="392"/>
      <c r="AB67" s="392"/>
      <c r="AC67" s="392"/>
      <c r="AD67" s="9"/>
    </row>
    <row r="68" spans="1:30" ht="20.25" customHeight="1" x14ac:dyDescent="0.3">
      <c r="B68" s="13" t="s">
        <v>119</v>
      </c>
      <c r="C68" s="13"/>
      <c r="D68" s="13"/>
      <c r="E68" s="13"/>
      <c r="F68" s="13"/>
      <c r="H68" s="13"/>
      <c r="I68" s="13"/>
      <c r="J68" s="51"/>
      <c r="K68" s="13"/>
      <c r="L68" s="278"/>
      <c r="O68" s="1"/>
      <c r="V68" s="397" t="s">
        <v>120</v>
      </c>
      <c r="W68" s="397"/>
      <c r="X68" s="397"/>
      <c r="Y68" s="393">
        <f>+I69</f>
        <v>0</v>
      </c>
      <c r="Z68" s="393"/>
      <c r="AA68" s="150" t="s">
        <v>110</v>
      </c>
      <c r="AB68" s="151">
        <f>AB57</f>
        <v>1.27E-4</v>
      </c>
      <c r="AC68" s="55">
        <f>ROUND(Y68*AB68,0)</f>
        <v>0</v>
      </c>
      <c r="AD68" s="9"/>
    </row>
    <row r="69" spans="1:30" ht="15" customHeight="1" x14ac:dyDescent="0.3">
      <c r="B69" s="158" t="s">
        <v>120</v>
      </c>
      <c r="C69" s="13"/>
      <c r="D69" s="13"/>
      <c r="E69" s="13"/>
      <c r="F69" s="13"/>
      <c r="H69" s="152" t="s">
        <v>22</v>
      </c>
      <c r="I69" s="118">
        <v>0</v>
      </c>
      <c r="J69" s="153" t="s">
        <v>110</v>
      </c>
      <c r="K69" s="154">
        <f>K57</f>
        <v>1.27E-4</v>
      </c>
      <c r="L69" s="273">
        <f t="shared" ref="L69:L72" si="11">SUM(I69*K69)</f>
        <v>0</v>
      </c>
      <c r="O69" s="1"/>
      <c r="V69" s="392" t="s">
        <v>121</v>
      </c>
      <c r="W69" s="392"/>
      <c r="X69" s="392"/>
      <c r="Y69" s="398">
        <f>+I70</f>
        <v>0</v>
      </c>
      <c r="Z69" s="398"/>
      <c r="AA69" s="150" t="s">
        <v>110</v>
      </c>
      <c r="AB69" s="151">
        <f>AB54</f>
        <v>1.16E-4</v>
      </c>
      <c r="AC69" s="55">
        <f>ROUND(Y69*AB69,0)</f>
        <v>0</v>
      </c>
      <c r="AD69" s="9"/>
    </row>
    <row r="70" spans="1:30" ht="20.25" customHeight="1" x14ac:dyDescent="0.3">
      <c r="B70" s="13" t="s">
        <v>121</v>
      </c>
      <c r="C70" s="13"/>
      <c r="D70" s="13"/>
      <c r="E70" s="13"/>
      <c r="F70" s="13"/>
      <c r="H70" s="152" t="s">
        <v>21</v>
      </c>
      <c r="I70" s="118">
        <v>0</v>
      </c>
      <c r="J70" s="153" t="s">
        <v>110</v>
      </c>
      <c r="K70" s="154">
        <f>K54</f>
        <v>5.8100000000000003E-4</v>
      </c>
      <c r="L70" s="273">
        <f t="shared" si="11"/>
        <v>0</v>
      </c>
      <c r="O70" s="1"/>
      <c r="V70" s="392" t="s">
        <v>122</v>
      </c>
      <c r="W70" s="392"/>
      <c r="X70" s="392"/>
      <c r="Y70" s="394">
        <f>+I71</f>
        <v>1865769</v>
      </c>
      <c r="Z70" s="394"/>
      <c r="AA70" s="150" t="s">
        <v>110</v>
      </c>
      <c r="AB70" s="151">
        <f>AB54</f>
        <v>1.16E-4</v>
      </c>
      <c r="AC70" s="55">
        <f>ROUND(Y70*AB70,0)</f>
        <v>216</v>
      </c>
      <c r="AD70" s="9"/>
    </row>
    <row r="71" spans="1:30" ht="20.25" customHeight="1" x14ac:dyDescent="0.3">
      <c r="B71" s="13" t="s">
        <v>122</v>
      </c>
      <c r="C71" s="13"/>
      <c r="D71" s="13"/>
      <c r="E71" s="13"/>
      <c r="F71" s="13"/>
      <c r="H71" s="152" t="s">
        <v>21</v>
      </c>
      <c r="I71" s="118">
        <v>1865769</v>
      </c>
      <c r="J71" s="153" t="s">
        <v>110</v>
      </c>
      <c r="K71" s="154">
        <f>K54</f>
        <v>5.8100000000000003E-4</v>
      </c>
      <c r="L71" s="273">
        <f t="shared" si="11"/>
        <v>1084.0117890000001</v>
      </c>
      <c r="O71" s="1"/>
      <c r="V71" s="392" t="s">
        <v>123</v>
      </c>
      <c r="W71" s="392"/>
      <c r="X71" s="392"/>
      <c r="Y71" s="394">
        <f>+I72</f>
        <v>13963927</v>
      </c>
      <c r="Z71" s="394"/>
      <c r="AA71" s="150" t="s">
        <v>110</v>
      </c>
      <c r="AB71" s="151">
        <f>AB57</f>
        <v>1.27E-4</v>
      </c>
      <c r="AC71" s="55">
        <f>ROUND(Y71*AB71,0)</f>
        <v>1773</v>
      </c>
      <c r="AD71" s="9"/>
    </row>
    <row r="72" spans="1:30" ht="21" customHeight="1" x14ac:dyDescent="0.35">
      <c r="B72" s="13" t="s">
        <v>123</v>
      </c>
      <c r="C72" s="13"/>
      <c r="D72" s="13"/>
      <c r="E72" s="13"/>
      <c r="F72" s="13"/>
      <c r="H72" s="152" t="s">
        <v>22</v>
      </c>
      <c r="I72" s="118">
        <v>13963927</v>
      </c>
      <c r="J72" s="153" t="s">
        <v>110</v>
      </c>
      <c r="K72" s="154">
        <f>K57</f>
        <v>1.27E-4</v>
      </c>
      <c r="L72" s="273">
        <f t="shared" si="11"/>
        <v>1773.418729</v>
      </c>
      <c r="O72" s="1"/>
      <c r="V72" s="395" t="s">
        <v>124</v>
      </c>
      <c r="W72" s="395"/>
      <c r="X72" s="395"/>
      <c r="Y72" s="395"/>
      <c r="Z72" s="395"/>
      <c r="AA72" s="395"/>
      <c r="AB72" s="395"/>
      <c r="AC72" s="58"/>
      <c r="AD72" s="9"/>
    </row>
    <row r="73" spans="1:30" ht="17.25" customHeight="1" x14ac:dyDescent="0.35">
      <c r="B73" s="13" t="s">
        <v>124</v>
      </c>
      <c r="C73" s="13"/>
      <c r="D73" s="13"/>
      <c r="E73" s="13"/>
      <c r="F73" s="13"/>
      <c r="H73" s="13"/>
      <c r="I73" s="13"/>
      <c r="J73" s="51"/>
      <c r="K73" s="13"/>
      <c r="L73" s="291"/>
      <c r="O73" s="1"/>
      <c r="V73" s="392" t="s">
        <v>125</v>
      </c>
      <c r="W73" s="392"/>
      <c r="X73" s="392"/>
      <c r="Y73" s="392"/>
      <c r="Z73" s="392"/>
      <c r="AA73" s="392"/>
      <c r="AB73" s="392"/>
      <c r="AC73" s="392"/>
      <c r="AD73" s="9"/>
    </row>
    <row r="74" spans="1:30" ht="31.2" x14ac:dyDescent="0.3">
      <c r="B74" s="13" t="s">
        <v>125</v>
      </c>
      <c r="C74" s="13"/>
      <c r="D74" s="29" t="s">
        <v>126</v>
      </c>
      <c r="E74" s="29" t="s">
        <v>127</v>
      </c>
      <c r="F74" s="29"/>
      <c r="H74" s="152" t="s">
        <v>24</v>
      </c>
      <c r="I74" s="17"/>
      <c r="J74" s="152"/>
      <c r="K74" s="17"/>
      <c r="L74" s="287"/>
      <c r="O74" s="1"/>
      <c r="V74" s="396" t="s">
        <v>128</v>
      </c>
      <c r="W74" s="396"/>
      <c r="X74" s="159" t="s">
        <v>129</v>
      </c>
      <c r="Y74" s="160"/>
      <c r="Z74" s="161">
        <f>+I75</f>
        <v>15</v>
      </c>
      <c r="AA74" s="162" t="s">
        <v>130</v>
      </c>
      <c r="AB74" s="163">
        <f>+K75</f>
        <v>361</v>
      </c>
      <c r="AC74" s="55">
        <f>ROUND(AB74*Z74,0)</f>
        <v>5415</v>
      </c>
      <c r="AD74" s="9"/>
    </row>
    <row r="75" spans="1:30" ht="19.5" customHeight="1" x14ac:dyDescent="0.3">
      <c r="A75" s="1" t="s">
        <v>131</v>
      </c>
      <c r="B75" s="164" t="s">
        <v>128</v>
      </c>
      <c r="C75" s="165" t="s">
        <v>129</v>
      </c>
      <c r="D75" s="164">
        <v>14</v>
      </c>
      <c r="E75" s="164">
        <v>16</v>
      </c>
      <c r="F75" s="164">
        <v>0</v>
      </c>
      <c r="G75" s="166">
        <f>IF($B$154&lt;8,D75,E75)</f>
        <v>16</v>
      </c>
      <c r="H75" s="167"/>
      <c r="I75" s="168">
        <f>AVERAGE(G75,D75)</f>
        <v>15</v>
      </c>
      <c r="J75" s="169" t="s">
        <v>130</v>
      </c>
      <c r="K75" s="170">
        <v>361</v>
      </c>
      <c r="L75" s="273">
        <f t="shared" ref="L75:L78" si="12">SUM(I75*K75)</f>
        <v>5415</v>
      </c>
      <c r="N75" s="1">
        <v>7802</v>
      </c>
      <c r="O75" s="1">
        <v>0</v>
      </c>
      <c r="V75" s="396" t="s">
        <v>128</v>
      </c>
      <c r="W75" s="396"/>
      <c r="X75" s="159" t="s">
        <v>132</v>
      </c>
      <c r="Y75" s="171"/>
      <c r="Z75" s="172">
        <f>+I76</f>
        <v>0</v>
      </c>
      <c r="AA75" s="162" t="s">
        <v>130</v>
      </c>
      <c r="AB75" s="173">
        <f>+K76</f>
        <v>1357</v>
      </c>
      <c r="AC75" s="55">
        <f>ROUND(AB75*Z75,0)</f>
        <v>0</v>
      </c>
      <c r="AD75" s="9"/>
    </row>
    <row r="76" spans="1:30" ht="19.5" customHeight="1" x14ac:dyDescent="0.3">
      <c r="A76" s="1" t="s">
        <v>133</v>
      </c>
      <c r="B76" s="164" t="s">
        <v>128</v>
      </c>
      <c r="C76" s="165" t="s">
        <v>132</v>
      </c>
      <c r="D76" s="164">
        <v>0</v>
      </c>
      <c r="E76" s="164">
        <v>0</v>
      </c>
      <c r="F76" s="164">
        <v>0</v>
      </c>
      <c r="G76" s="166">
        <f>IF($B$154&lt;8,D76,E76)</f>
        <v>0</v>
      </c>
      <c r="H76" s="167"/>
      <c r="I76" s="168">
        <f>AVERAGE(G76,D76)</f>
        <v>0</v>
      </c>
      <c r="J76" s="169" t="s">
        <v>130</v>
      </c>
      <c r="K76" s="174">
        <v>1357</v>
      </c>
      <c r="L76" s="273">
        <f t="shared" si="12"/>
        <v>0</v>
      </c>
      <c r="N76" s="1">
        <v>7802</v>
      </c>
      <c r="O76" s="1">
        <v>110</v>
      </c>
      <c r="V76" s="392" t="str">
        <f>+B77</f>
        <v>14.  Digital Classrooms Allocation (UFTE share)</v>
      </c>
      <c r="W76" s="392"/>
      <c r="X76" s="392"/>
      <c r="Y76" s="393">
        <f>+I77</f>
        <v>1716988</v>
      </c>
      <c r="Z76" s="393"/>
      <c r="AA76" s="162" t="s">
        <v>130</v>
      </c>
      <c r="AB76" s="151">
        <f>AB57</f>
        <v>1.27E-4</v>
      </c>
      <c r="AC76" s="55">
        <f>ROUND(Y76*AB76,0)</f>
        <v>218</v>
      </c>
      <c r="AD76" s="9"/>
    </row>
    <row r="77" spans="1:30" ht="26.25" customHeight="1" x14ac:dyDescent="0.3">
      <c r="B77" s="13" t="s">
        <v>134</v>
      </c>
      <c r="C77" s="13"/>
      <c r="D77" s="13"/>
      <c r="E77" s="13"/>
      <c r="F77" s="13"/>
      <c r="H77" s="152" t="s">
        <v>25</v>
      </c>
      <c r="I77" s="175">
        <v>1716988</v>
      </c>
      <c r="J77" s="153" t="s">
        <v>110</v>
      </c>
      <c r="K77" s="154">
        <f>K57</f>
        <v>1.27E-4</v>
      </c>
      <c r="L77" s="273">
        <v>0</v>
      </c>
      <c r="O77" s="1"/>
      <c r="V77" s="392" t="str">
        <f>+B78</f>
        <v>15.  Florida Teachers Classroom Supply Assistance Program</v>
      </c>
      <c r="W77" s="392"/>
      <c r="X77" s="392"/>
      <c r="Y77" s="393">
        <f>+I78</f>
        <v>0</v>
      </c>
      <c r="Z77" s="393"/>
      <c r="AA77" s="162" t="s">
        <v>130</v>
      </c>
      <c r="AB77" s="151">
        <f>AB54</f>
        <v>1.16E-4</v>
      </c>
      <c r="AC77" s="55">
        <f>ROUND(Y77*AB77,0)</f>
        <v>0</v>
      </c>
      <c r="AD77" s="9"/>
    </row>
    <row r="78" spans="1:30" ht="26.25" customHeight="1" x14ac:dyDescent="0.3">
      <c r="B78" s="391" t="s">
        <v>135</v>
      </c>
      <c r="C78" s="391"/>
      <c r="D78" s="391"/>
      <c r="E78" s="13"/>
      <c r="F78" s="13"/>
      <c r="H78" s="152" t="s">
        <v>136</v>
      </c>
      <c r="I78" s="176">
        <v>0</v>
      </c>
      <c r="J78" s="153" t="s">
        <v>110</v>
      </c>
      <c r="K78" s="154">
        <f>K54</f>
        <v>5.8100000000000003E-4</v>
      </c>
      <c r="L78" s="273">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13"/>
      <c r="F79" s="13"/>
      <c r="H79" s="152" t="s">
        <v>138</v>
      </c>
      <c r="I79" s="17"/>
      <c r="J79" s="17"/>
      <c r="K79" s="17"/>
      <c r="L79" s="273"/>
      <c r="N79" s="178"/>
      <c r="O79" s="1"/>
      <c r="Q79" s="152"/>
      <c r="V79" s="392"/>
      <c r="W79" s="392"/>
      <c r="X79" s="392"/>
      <c r="Y79" s="177"/>
      <c r="Z79" s="177"/>
      <c r="AA79" s="177"/>
      <c r="AB79" s="177"/>
      <c r="AC79" s="179"/>
      <c r="AD79" s="9"/>
    </row>
    <row r="80" spans="1:30" ht="21" customHeight="1" x14ac:dyDescent="0.3">
      <c r="B80" s="391"/>
      <c r="C80" s="391"/>
      <c r="D80" s="391"/>
      <c r="E80" s="13"/>
      <c r="F80" s="13"/>
      <c r="H80" s="180"/>
      <c r="I80" s="181"/>
      <c r="J80" s="181"/>
      <c r="K80" s="181"/>
      <c r="L80" s="291"/>
      <c r="N80" s="182"/>
      <c r="O80" s="1"/>
      <c r="Q80" s="152"/>
      <c r="V80" s="177"/>
      <c r="W80" s="177"/>
      <c r="X80" s="177"/>
      <c r="Y80" s="177"/>
      <c r="Z80" s="177"/>
      <c r="AA80" s="177"/>
      <c r="AB80" s="177"/>
      <c r="AC80" s="179"/>
      <c r="AD80" s="9"/>
    </row>
    <row r="81" spans="1:30" ht="21" customHeight="1" thickBot="1" x14ac:dyDescent="0.35">
      <c r="B81" s="13"/>
      <c r="C81" s="13"/>
      <c r="D81" s="13"/>
      <c r="E81" s="13"/>
      <c r="F81" s="13"/>
      <c r="G81" s="13"/>
      <c r="H81" s="13"/>
      <c r="I81" s="13"/>
      <c r="J81" s="13"/>
      <c r="K81" s="13"/>
      <c r="L81" s="291"/>
      <c r="M81" s="183"/>
      <c r="N81" s="182"/>
      <c r="O81" s="1"/>
      <c r="Q81" s="152"/>
      <c r="V81" s="177" t="s">
        <v>139</v>
      </c>
      <c r="W81" s="177"/>
      <c r="X81" s="177"/>
      <c r="Y81" s="177"/>
      <c r="Z81" s="177"/>
      <c r="AA81" s="177"/>
      <c r="AB81" s="177"/>
      <c r="AC81" s="184">
        <f>SUM(AC44:AC80)</f>
        <v>149146</v>
      </c>
      <c r="AD81" s="185"/>
    </row>
    <row r="82" spans="1:30" ht="22.5" customHeight="1" thickTop="1" thickBot="1" x14ac:dyDescent="0.35">
      <c r="B82" s="13" t="s">
        <v>140</v>
      </c>
      <c r="C82" s="13"/>
      <c r="D82" s="13"/>
      <c r="E82" s="13"/>
      <c r="F82" s="13"/>
      <c r="G82" s="13"/>
      <c r="H82" s="13"/>
      <c r="I82" s="13"/>
      <c r="J82" s="13"/>
      <c r="K82" s="13"/>
      <c r="L82" s="292">
        <f>SUM(L44:L81)</f>
        <v>698525.67027113994</v>
      </c>
      <c r="M82" s="186"/>
      <c r="N82" s="187"/>
      <c r="O82" s="1"/>
      <c r="Q82" s="152"/>
      <c r="V82" s="177"/>
      <c r="W82" s="177"/>
      <c r="X82" s="177"/>
      <c r="Y82" s="177"/>
      <c r="Z82" s="177"/>
      <c r="AA82" s="177"/>
      <c r="AB82" s="177"/>
      <c r="AC82" s="188"/>
      <c r="AD82" s="185"/>
    </row>
    <row r="83" spans="1:30" ht="27.75" customHeight="1" thickTop="1" x14ac:dyDescent="0.3">
      <c r="B83" s="13" t="s">
        <v>141</v>
      </c>
      <c r="C83" s="13"/>
      <c r="D83" s="13"/>
      <c r="E83" s="13"/>
      <c r="F83" s="13"/>
      <c r="G83" s="13"/>
      <c r="H83" s="13"/>
      <c r="I83" s="13"/>
      <c r="J83" s="13"/>
      <c r="K83" s="51" t="s">
        <v>142</v>
      </c>
      <c r="L83" s="287" t="s">
        <v>143</v>
      </c>
      <c r="M83" s="186"/>
      <c r="N83" s="187"/>
      <c r="O83" s="1"/>
      <c r="Q83" s="152"/>
      <c r="V83" s="9" t="s">
        <v>144</v>
      </c>
      <c r="W83" s="9"/>
      <c r="X83" s="9"/>
      <c r="Y83" s="9"/>
      <c r="Z83" s="9"/>
      <c r="AA83" s="9"/>
      <c r="AB83" s="9"/>
      <c r="AC83" s="9"/>
      <c r="AD83" s="189"/>
    </row>
    <row r="84" spans="1:30" ht="18.75" customHeight="1" thickBot="1" x14ac:dyDescent="0.35">
      <c r="B84" s="13" t="s">
        <v>145</v>
      </c>
      <c r="C84" s="13"/>
      <c r="D84" s="13"/>
      <c r="E84" s="13"/>
      <c r="F84" s="13"/>
      <c r="G84" s="13"/>
      <c r="H84" s="13"/>
      <c r="I84" s="13"/>
      <c r="J84" s="13"/>
      <c r="K84" s="190">
        <f>IF(G26=0,"",IF((G11+G13+SUM(G15:G21))/G26&gt;0.75,1,""))</f>
        <v>1</v>
      </c>
      <c r="L84" s="292">
        <f>'2531'!AC81</f>
        <v>149146</v>
      </c>
      <c r="M84" s="186"/>
      <c r="N84" s="187"/>
      <c r="O84" s="1"/>
      <c r="Q84" s="152"/>
      <c r="V84" s="191" t="s">
        <v>146</v>
      </c>
      <c r="W84" s="191"/>
      <c r="X84" s="191"/>
      <c r="Y84" s="191"/>
      <c r="Z84" s="191"/>
      <c r="AA84" s="191"/>
      <c r="AB84" s="191"/>
      <c r="AC84" s="191"/>
      <c r="AD84" s="9"/>
    </row>
    <row r="85" spans="1:30" ht="18.75" customHeight="1" thickTop="1" x14ac:dyDescent="0.3">
      <c r="B85" s="13"/>
      <c r="C85" s="13"/>
      <c r="D85" s="13"/>
      <c r="E85" s="13"/>
      <c r="F85" s="13"/>
      <c r="G85" s="13"/>
      <c r="H85" s="13"/>
      <c r="I85" s="13"/>
      <c r="J85" s="13"/>
      <c r="M85" s="186"/>
      <c r="N85" s="187"/>
      <c r="O85" s="1"/>
      <c r="Q85" s="152"/>
      <c r="V85" s="191" t="s">
        <v>147</v>
      </c>
      <c r="W85" s="191"/>
      <c r="X85" s="191"/>
      <c r="Y85" s="191"/>
      <c r="Z85" s="191"/>
      <c r="AA85" s="191"/>
      <c r="AB85" s="191"/>
      <c r="AC85" s="191"/>
      <c r="AD85" s="189"/>
    </row>
    <row r="86" spans="1:30" ht="18.75" customHeight="1" x14ac:dyDescent="0.3">
      <c r="B86" s="2" t="s">
        <v>148</v>
      </c>
      <c r="C86" s="13"/>
      <c r="D86" s="13"/>
      <c r="E86" s="13"/>
      <c r="F86" s="13"/>
      <c r="G86" s="13"/>
      <c r="H86" s="13"/>
      <c r="I86" s="13"/>
      <c r="J86" s="192" t="s">
        <v>149</v>
      </c>
      <c r="K86" s="193">
        <f>IF(K84=1,L84,L82)</f>
        <v>149146</v>
      </c>
      <c r="L86" s="273">
        <f>IF(G26=0,0,IF(G26&gt;250,-(((250/G26)*K86)*IF(M86="H",0.02,0.05)),IF(M86="H",-0.02*K86,-0.05*K86)))</f>
        <v>-7457.3</v>
      </c>
      <c r="M86" s="186" t="str">
        <f>IF(B123="2911","H",IF(B123="3396","H"," "))</f>
        <v xml:space="preserve"> </v>
      </c>
      <c r="N86" s="187"/>
      <c r="O86" s="1"/>
      <c r="Q86" s="152"/>
      <c r="V86" s="191" t="s">
        <v>150</v>
      </c>
      <c r="W86" s="191"/>
      <c r="X86" s="191"/>
      <c r="Y86" s="191"/>
      <c r="Z86" s="191"/>
      <c r="AA86" s="191"/>
      <c r="AB86" s="191"/>
      <c r="AC86" s="191"/>
      <c r="AD86" s="189"/>
    </row>
    <row r="87" spans="1:30" ht="18.75" customHeight="1" x14ac:dyDescent="0.3">
      <c r="B87" s="2" t="s">
        <v>151</v>
      </c>
      <c r="C87" s="13"/>
      <c r="D87" s="13"/>
      <c r="E87" s="13"/>
      <c r="F87" s="13"/>
      <c r="G87" s="13"/>
      <c r="H87" s="13"/>
      <c r="I87" s="13"/>
      <c r="J87" s="13"/>
      <c r="K87" s="194"/>
      <c r="L87" s="287">
        <f>L82+L86</f>
        <v>691068.37027113989</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196"/>
    </row>
    <row r="89" spans="1:30" ht="18.75" customHeight="1" x14ac:dyDescent="0.3">
      <c r="A89" s="1" t="s">
        <v>152</v>
      </c>
      <c r="B89" s="13" t="s">
        <v>153</v>
      </c>
      <c r="C89" s="13"/>
      <c r="D89" s="13"/>
      <c r="E89" s="13"/>
      <c r="F89" s="13"/>
      <c r="G89" s="13"/>
      <c r="H89" s="13"/>
      <c r="I89" s="13"/>
      <c r="J89" s="13"/>
      <c r="K89" s="194"/>
      <c r="L89" s="273">
        <f>-184200.64-56318.64</f>
        <v>-240519.28000000003</v>
      </c>
      <c r="M89" s="186"/>
      <c r="N89" s="187"/>
      <c r="O89" s="1"/>
      <c r="Q89" s="152"/>
      <c r="V89" s="183"/>
      <c r="W89" s="183"/>
      <c r="X89" s="183"/>
      <c r="Y89" s="183"/>
      <c r="Z89" s="183"/>
      <c r="AA89" s="183"/>
      <c r="AB89" s="183"/>
      <c r="AC89" s="183"/>
      <c r="AD89" s="195"/>
    </row>
    <row r="90" spans="1:30" ht="18.75" customHeight="1" x14ac:dyDescent="0.3">
      <c r="B90" s="13" t="s">
        <v>154</v>
      </c>
      <c r="C90" s="13"/>
      <c r="D90" s="13"/>
      <c r="E90" s="13"/>
      <c r="F90" s="13"/>
      <c r="G90" s="13"/>
      <c r="H90" s="13"/>
      <c r="I90" s="13"/>
      <c r="J90" s="13"/>
      <c r="K90" s="194"/>
      <c r="L90" s="287">
        <f>L87+L89</f>
        <v>450549.09027113987</v>
      </c>
      <c r="M90" s="186"/>
      <c r="N90" s="187"/>
      <c r="O90" s="1"/>
      <c r="Q90" s="152"/>
      <c r="V90" s="183">
        <v>2911</v>
      </c>
      <c r="W90" s="197"/>
      <c r="X90" s="197"/>
      <c r="Y90" s="197"/>
      <c r="Z90" s="197"/>
      <c r="AA90" s="197"/>
      <c r="AB90" s="197"/>
      <c r="AC90" s="197"/>
      <c r="AD90" s="195"/>
    </row>
    <row r="91" spans="1:30" ht="18.75" customHeight="1" x14ac:dyDescent="0.3">
      <c r="B91" s="13" t="s">
        <v>155</v>
      </c>
      <c r="C91" s="13"/>
      <c r="D91" s="13"/>
      <c r="E91" s="13"/>
      <c r="F91" s="13"/>
      <c r="G91" s="13"/>
      <c r="H91" s="13"/>
      <c r="I91" s="13"/>
      <c r="J91" s="13"/>
      <c r="K91" s="194"/>
      <c r="L91" s="294">
        <v>8</v>
      </c>
      <c r="M91" s="186"/>
      <c r="N91" s="187"/>
      <c r="O91" s="1"/>
      <c r="Q91" s="152"/>
      <c r="V91" s="183"/>
      <c r="W91" s="197"/>
      <c r="X91" s="197"/>
      <c r="Y91" s="197"/>
      <c r="Z91" s="197"/>
      <c r="AA91" s="197"/>
      <c r="AB91" s="197"/>
      <c r="AC91" s="197"/>
      <c r="AD91" s="195"/>
    </row>
    <row r="92" spans="1:30" ht="18.75" customHeight="1" thickBot="1" x14ac:dyDescent="0.35">
      <c r="B92" s="13" t="s">
        <v>156</v>
      </c>
      <c r="C92" s="13"/>
      <c r="D92" s="13"/>
      <c r="E92" s="13"/>
      <c r="F92" s="13"/>
      <c r="G92" s="13"/>
      <c r="H92" s="13"/>
      <c r="I92" s="13"/>
      <c r="J92" s="13"/>
      <c r="K92" s="194"/>
      <c r="L92" s="370">
        <f>L90/L91</f>
        <v>56318.636283892483</v>
      </c>
      <c r="M92" s="186"/>
      <c r="N92" s="187"/>
      <c r="O92" s="1"/>
      <c r="Q92" s="152"/>
      <c r="V92" s="183">
        <v>3396</v>
      </c>
      <c r="W92" s="198"/>
      <c r="X92" s="198"/>
      <c r="Y92" s="198"/>
      <c r="Z92" s="198"/>
      <c r="AA92" s="198"/>
      <c r="AB92" s="198"/>
      <c r="AC92" s="198"/>
      <c r="AD92" s="199"/>
    </row>
    <row r="93" spans="1:30" ht="18.75" customHeight="1" thickTop="1" x14ac:dyDescent="0.3">
      <c r="N93" s="199"/>
      <c r="O93" s="200"/>
      <c r="P93" s="199"/>
      <c r="Q93" s="199"/>
      <c r="V93" s="198"/>
      <c r="W93" s="198"/>
      <c r="X93" s="198"/>
      <c r="Y93" s="198"/>
      <c r="Z93" s="198"/>
      <c r="AA93" s="198"/>
      <c r="AB93" s="198"/>
      <c r="AC93" s="198"/>
      <c r="AD93" s="195"/>
    </row>
    <row r="94" spans="1:30" ht="18.75" customHeight="1" thickBot="1" x14ac:dyDescent="0.35">
      <c r="B94" s="201" t="s">
        <v>157</v>
      </c>
      <c r="C94" s="13"/>
      <c r="D94" s="13"/>
      <c r="E94" s="13"/>
      <c r="G94" s="13"/>
      <c r="H94" s="13"/>
      <c r="I94" s="13"/>
      <c r="J94" s="13"/>
      <c r="L94" s="292">
        <f>IF(M86="H",(K86*0.02)+L86,(K86*0.05)+L86)</f>
        <v>0</v>
      </c>
      <c r="M94" s="186"/>
      <c r="V94" s="202"/>
      <c r="W94" s="202"/>
      <c r="X94" s="202"/>
      <c r="Y94" s="202"/>
      <c r="Z94" s="202"/>
      <c r="AA94" s="202"/>
      <c r="AB94" s="202"/>
      <c r="AC94" s="202"/>
      <c r="AD94" s="195"/>
    </row>
    <row r="95" spans="1:30" ht="21.75" customHeight="1" thickTop="1" x14ac:dyDescent="0.3">
      <c r="B95" s="203" t="s">
        <v>158</v>
      </c>
      <c r="C95" s="203"/>
      <c r="D95" s="203"/>
      <c r="E95" s="203"/>
      <c r="F95" s="203"/>
      <c r="G95" s="203"/>
      <c r="H95" s="203"/>
      <c r="I95" s="203"/>
      <c r="J95" s="203"/>
      <c r="K95" s="203"/>
      <c r="L95" s="293"/>
      <c r="M95" s="199"/>
      <c r="V95" s="202"/>
      <c r="W95" s="202"/>
      <c r="X95" s="202"/>
      <c r="Y95" s="202"/>
      <c r="Z95" s="202"/>
      <c r="AA95" s="202"/>
      <c r="AB95" s="202"/>
      <c r="AC95" s="202"/>
      <c r="AD95" s="195"/>
    </row>
    <row r="96" spans="1:30" x14ac:dyDescent="0.3">
      <c r="B96" s="204"/>
      <c r="V96" s="202"/>
      <c r="W96" s="202"/>
      <c r="X96" s="202"/>
      <c r="Y96" s="202"/>
      <c r="Z96" s="202"/>
      <c r="AA96" s="202"/>
      <c r="AB96" s="202"/>
      <c r="AC96" s="202"/>
      <c r="AD96" s="199"/>
    </row>
    <row r="97" spans="2:30" x14ac:dyDescent="0.3">
      <c r="B97" s="204"/>
      <c r="V97" s="202"/>
      <c r="W97" s="202"/>
      <c r="X97" s="202"/>
      <c r="Y97" s="202"/>
      <c r="Z97" s="202"/>
      <c r="AA97" s="202"/>
      <c r="AB97" s="202"/>
      <c r="AC97" s="202"/>
      <c r="AD97" s="199"/>
    </row>
    <row r="98" spans="2:30" hidden="1" x14ac:dyDescent="0.3">
      <c r="B98" s="205" t="s">
        <v>159</v>
      </c>
      <c r="C98" s="206"/>
      <c r="V98" s="207"/>
      <c r="W98" s="207"/>
      <c r="X98" s="207"/>
      <c r="Y98" s="207"/>
      <c r="Z98" s="207"/>
      <c r="AA98" s="207"/>
      <c r="AB98" s="207"/>
      <c r="AC98" s="207"/>
    </row>
    <row r="99" spans="2:30" hidden="1" x14ac:dyDescent="0.3">
      <c r="B99" s="208"/>
      <c r="C99" s="206"/>
      <c r="V99" s="204"/>
      <c r="W99" s="13"/>
      <c r="X99" s="13"/>
      <c r="Y99" s="13"/>
      <c r="Z99" s="13"/>
      <c r="AA99" s="13"/>
      <c r="AB99" s="13"/>
      <c r="AC99" s="13"/>
    </row>
    <row r="100" spans="2:30" hidden="1" x14ac:dyDescent="0.3">
      <c r="B100" s="209" t="s">
        <v>160</v>
      </c>
      <c r="C100" s="205" t="s">
        <v>161</v>
      </c>
      <c r="V100" s="204"/>
    </row>
    <row r="101" spans="2:30" hidden="1" x14ac:dyDescent="0.3">
      <c r="B101" s="209" t="s">
        <v>162</v>
      </c>
      <c r="C101" s="205" t="s">
        <v>163</v>
      </c>
      <c r="V101" s="204"/>
    </row>
    <row r="102" spans="2:30" hidden="1" x14ac:dyDescent="0.3">
      <c r="B102" s="209" t="s">
        <v>164</v>
      </c>
      <c r="C102" s="205" t="s">
        <v>165</v>
      </c>
      <c r="V102" s="204"/>
      <c r="W102" s="210"/>
      <c r="X102" s="210"/>
      <c r="Y102" s="210"/>
      <c r="Z102" s="210"/>
      <c r="AA102" s="210"/>
      <c r="AB102" s="210"/>
      <c r="AC102" s="210"/>
      <c r="AD102" s="210"/>
    </row>
    <row r="103" spans="2:30" hidden="1" x14ac:dyDescent="0.3">
      <c r="B103" s="209" t="s">
        <v>166</v>
      </c>
      <c r="C103" s="205" t="s">
        <v>167</v>
      </c>
      <c r="V103" s="204"/>
    </row>
    <row r="104" spans="2:30" hidden="1" x14ac:dyDescent="0.3">
      <c r="B104" s="211"/>
      <c r="C104" s="205" t="s">
        <v>168</v>
      </c>
      <c r="V104" s="204"/>
    </row>
    <row r="105" spans="2:30" hidden="1" x14ac:dyDescent="0.3">
      <c r="B105" s="209" t="s">
        <v>169</v>
      </c>
      <c r="C105" s="205" t="s">
        <v>170</v>
      </c>
      <c r="V105" s="204"/>
    </row>
    <row r="106" spans="2:30" hidden="1" x14ac:dyDescent="0.3">
      <c r="B106" s="209" t="s">
        <v>171</v>
      </c>
      <c r="C106" s="205" t="s">
        <v>172</v>
      </c>
      <c r="V106" s="204"/>
    </row>
    <row r="107" spans="2:30" hidden="1" x14ac:dyDescent="0.3">
      <c r="B107" s="209" t="s">
        <v>276</v>
      </c>
      <c r="C107" s="205" t="s">
        <v>174</v>
      </c>
      <c r="V107" s="204"/>
    </row>
    <row r="108" spans="2:30" hidden="1" x14ac:dyDescent="0.3">
      <c r="B108" s="209" t="s">
        <v>175</v>
      </c>
      <c r="C108" s="205" t="s">
        <v>176</v>
      </c>
      <c r="V108" s="204"/>
    </row>
    <row r="109" spans="2:30" hidden="1" x14ac:dyDescent="0.3">
      <c r="B109" s="209" t="s">
        <v>177</v>
      </c>
      <c r="C109" s="205" t="s">
        <v>178</v>
      </c>
      <c r="V109" s="204"/>
    </row>
    <row r="110" spans="2:30" hidden="1" x14ac:dyDescent="0.3">
      <c r="B110" s="211"/>
      <c r="C110" s="205"/>
      <c r="V110" s="204"/>
    </row>
    <row r="111" spans="2:30" hidden="1" x14ac:dyDescent="0.3">
      <c r="B111" s="209" t="s">
        <v>179</v>
      </c>
      <c r="C111" s="205" t="s">
        <v>180</v>
      </c>
      <c r="V111" s="204"/>
    </row>
    <row r="112" spans="2:30" hidden="1" x14ac:dyDescent="0.3">
      <c r="B112" s="209" t="s">
        <v>179</v>
      </c>
      <c r="C112" s="205" t="s">
        <v>181</v>
      </c>
    </row>
    <row r="113" spans="2:3" hidden="1" x14ac:dyDescent="0.3">
      <c r="B113" s="209" t="s">
        <v>182</v>
      </c>
      <c r="C113" s="205" t="s">
        <v>183</v>
      </c>
    </row>
    <row r="114" spans="2:3" hidden="1" x14ac:dyDescent="0.3">
      <c r="B114" s="209" t="s">
        <v>184</v>
      </c>
      <c r="C114" s="205" t="s">
        <v>185</v>
      </c>
    </row>
    <row r="115" spans="2:3" hidden="1" x14ac:dyDescent="0.3">
      <c r="B115" s="209" t="s">
        <v>182</v>
      </c>
      <c r="C115" s="205" t="s">
        <v>186</v>
      </c>
    </row>
    <row r="116" spans="2:3" hidden="1" x14ac:dyDescent="0.3">
      <c r="B116" s="209" t="s">
        <v>187</v>
      </c>
      <c r="C116" s="205" t="s">
        <v>188</v>
      </c>
    </row>
    <row r="117" spans="2:3" hidden="1" x14ac:dyDescent="0.3">
      <c r="B117" s="209" t="s">
        <v>189</v>
      </c>
      <c r="C117" s="205" t="s">
        <v>190</v>
      </c>
    </row>
    <row r="118" spans="2:3" hidden="1" x14ac:dyDescent="0.3">
      <c r="B118" s="211" t="s">
        <v>191</v>
      </c>
      <c r="C118" s="205" t="s">
        <v>192</v>
      </c>
    </row>
    <row r="119" spans="2:3" hidden="1" x14ac:dyDescent="0.3">
      <c r="B119" s="211"/>
      <c r="C119" s="205"/>
    </row>
    <row r="120" spans="2:3" hidden="1" x14ac:dyDescent="0.3">
      <c r="B120" s="209" t="s">
        <v>160</v>
      </c>
      <c r="C120" s="205" t="s">
        <v>193</v>
      </c>
    </row>
    <row r="121" spans="2:3" hidden="1" x14ac:dyDescent="0.3">
      <c r="B121" s="209" t="s">
        <v>194</v>
      </c>
      <c r="C121" s="205" t="s">
        <v>195</v>
      </c>
    </row>
    <row r="122" spans="2:3" hidden="1" x14ac:dyDescent="0.3">
      <c r="B122" s="209" t="s">
        <v>196</v>
      </c>
      <c r="C122" s="205" t="s">
        <v>197</v>
      </c>
    </row>
    <row r="123" spans="2:3" hidden="1" x14ac:dyDescent="0.3">
      <c r="B123" s="209" t="s">
        <v>277</v>
      </c>
      <c r="C123" s="205" t="s">
        <v>199</v>
      </c>
    </row>
    <row r="124" spans="2:3" hidden="1" x14ac:dyDescent="0.3">
      <c r="B124" s="209" t="s">
        <v>278</v>
      </c>
      <c r="C124" s="205" t="s">
        <v>201</v>
      </c>
    </row>
    <row r="125" spans="2:3" hidden="1" x14ac:dyDescent="0.3">
      <c r="B125" s="209" t="s">
        <v>202</v>
      </c>
      <c r="C125" s="205" t="s">
        <v>203</v>
      </c>
    </row>
    <row r="126" spans="2:3" hidden="1" x14ac:dyDescent="0.3">
      <c r="B126" s="209" t="s">
        <v>202</v>
      </c>
      <c r="C126" s="205" t="s">
        <v>204</v>
      </c>
    </row>
    <row r="127" spans="2:3" hidden="1" x14ac:dyDescent="0.3">
      <c r="B127" s="209" t="s">
        <v>202</v>
      </c>
      <c r="C127" s="205" t="s">
        <v>205</v>
      </c>
    </row>
    <row r="128" spans="2:3" hidden="1" x14ac:dyDescent="0.3">
      <c r="B128" s="209" t="s">
        <v>202</v>
      </c>
      <c r="C128" s="205" t="s">
        <v>206</v>
      </c>
    </row>
    <row r="129" spans="1:5" hidden="1" x14ac:dyDescent="0.3">
      <c r="B129" s="209" t="s">
        <v>166</v>
      </c>
      <c r="C129" s="205" t="s">
        <v>207</v>
      </c>
    </row>
    <row r="130" spans="1:5" hidden="1" x14ac:dyDescent="0.3">
      <c r="B130" s="209" t="s">
        <v>208</v>
      </c>
      <c r="C130" s="205" t="s">
        <v>209</v>
      </c>
    </row>
    <row r="131" spans="1:5" hidden="1" x14ac:dyDescent="0.3">
      <c r="B131" s="209" t="s">
        <v>202</v>
      </c>
      <c r="C131" s="205" t="s">
        <v>210</v>
      </c>
    </row>
    <row r="132" spans="1:5" hidden="1" x14ac:dyDescent="0.3">
      <c r="B132" s="205"/>
      <c r="C132" s="205"/>
    </row>
    <row r="133" spans="1:5" hidden="1" x14ac:dyDescent="0.3">
      <c r="B133" s="205"/>
      <c r="C133" s="205"/>
    </row>
    <row r="134" spans="1:5" hidden="1" x14ac:dyDescent="0.3">
      <c r="B134" s="211"/>
      <c r="C134" s="211"/>
    </row>
    <row r="135" spans="1:5" hidden="1" x14ac:dyDescent="0.3">
      <c r="B135" s="211">
        <f>NvsElapsedTime</f>
        <v>1.15740695036948E-5</v>
      </c>
      <c r="C135" s="211"/>
    </row>
    <row r="136" spans="1:5" hidden="1" x14ac:dyDescent="0.3">
      <c r="B136" s="212">
        <f>NvsEndTime</f>
        <v>41808.602361111101</v>
      </c>
      <c r="C136" s="212" t="s">
        <v>211</v>
      </c>
    </row>
    <row r="137" spans="1:5" x14ac:dyDescent="0.3">
      <c r="B137" s="205"/>
      <c r="C137" s="213"/>
    </row>
    <row r="138" spans="1:5" x14ac:dyDescent="0.3">
      <c r="B138" s="205"/>
      <c r="C138" s="205"/>
    </row>
    <row r="139" spans="1:5" hidden="1" x14ac:dyDescent="0.3">
      <c r="B139" s="214" t="s">
        <v>159</v>
      </c>
      <c r="C139" s="215"/>
      <c r="D139" s="215"/>
      <c r="E139" s="216"/>
    </row>
    <row r="140" spans="1:5" hidden="1" x14ac:dyDescent="0.3">
      <c r="B140" s="217"/>
      <c r="C140" s="215"/>
      <c r="D140" s="215"/>
      <c r="E140" s="216"/>
    </row>
    <row r="141" spans="1:5" hidden="1" x14ac:dyDescent="0.3">
      <c r="A141" s="214" t="s">
        <v>212</v>
      </c>
      <c r="B141" s="218" t="s">
        <v>160</v>
      </c>
      <c r="C141" s="219" t="s">
        <v>161</v>
      </c>
      <c r="D141" s="215"/>
    </row>
    <row r="142" spans="1:5" hidden="1" x14ac:dyDescent="0.3">
      <c r="A142" s="214" t="s">
        <v>213</v>
      </c>
      <c r="B142" s="218" t="s">
        <v>162</v>
      </c>
      <c r="C142" s="219" t="s">
        <v>163</v>
      </c>
      <c r="D142" s="215"/>
    </row>
    <row r="143" spans="1:5" hidden="1" x14ac:dyDescent="0.3">
      <c r="A143" s="214" t="s">
        <v>214</v>
      </c>
      <c r="B143" s="218" t="s">
        <v>164</v>
      </c>
      <c r="C143" s="219" t="s">
        <v>165</v>
      </c>
      <c r="D143" s="215"/>
    </row>
    <row r="144" spans="1:5" hidden="1" x14ac:dyDescent="0.3">
      <c r="A144" s="214" t="s">
        <v>215</v>
      </c>
      <c r="B144" s="218" t="s">
        <v>166</v>
      </c>
      <c r="C144" s="219" t="s">
        <v>167</v>
      </c>
      <c r="D144" s="215"/>
    </row>
    <row r="145" spans="1:4" hidden="1" x14ac:dyDescent="0.3">
      <c r="A145" s="214"/>
      <c r="B145" s="214"/>
      <c r="C145" s="219" t="s">
        <v>168</v>
      </c>
      <c r="D145" s="215"/>
    </row>
    <row r="146" spans="1:4" hidden="1" x14ac:dyDescent="0.3">
      <c r="A146" s="214" t="s">
        <v>216</v>
      </c>
      <c r="B146" s="218" t="s">
        <v>169</v>
      </c>
      <c r="C146" s="219" t="s">
        <v>170</v>
      </c>
      <c r="D146" s="215"/>
    </row>
    <row r="147" spans="1:4" hidden="1" x14ac:dyDescent="0.3">
      <c r="A147" s="214" t="s">
        <v>217</v>
      </c>
      <c r="B147" s="218" t="s">
        <v>171</v>
      </c>
      <c r="C147" s="219" t="s">
        <v>218</v>
      </c>
      <c r="D147" s="215"/>
    </row>
    <row r="148" spans="1:4" hidden="1" x14ac:dyDescent="0.3">
      <c r="A148" s="214" t="s">
        <v>219</v>
      </c>
      <c r="B148" s="218" t="s">
        <v>276</v>
      </c>
      <c r="C148" s="219" t="s">
        <v>174</v>
      </c>
      <c r="D148" s="215"/>
    </row>
    <row r="149" spans="1:4" hidden="1" x14ac:dyDescent="0.3">
      <c r="A149" s="214" t="s">
        <v>220</v>
      </c>
      <c r="B149" s="218" t="s">
        <v>175</v>
      </c>
      <c r="C149" s="219" t="s">
        <v>221</v>
      </c>
      <c r="D149" s="215"/>
    </row>
    <row r="150" spans="1:4" hidden="1" x14ac:dyDescent="0.3">
      <c r="A150" s="214" t="s">
        <v>222</v>
      </c>
      <c r="B150" s="218" t="s">
        <v>177</v>
      </c>
      <c r="C150" s="219" t="s">
        <v>223</v>
      </c>
      <c r="D150" s="215"/>
    </row>
    <row r="151" spans="1:4" hidden="1" x14ac:dyDescent="0.3">
      <c r="A151" s="214"/>
      <c r="B151" s="214"/>
      <c r="C151" s="219"/>
      <c r="D151" s="215"/>
    </row>
    <row r="152" spans="1:4" hidden="1" x14ac:dyDescent="0.3">
      <c r="A152" s="214" t="s">
        <v>224</v>
      </c>
      <c r="B152" s="218" t="s">
        <v>179</v>
      </c>
      <c r="C152" s="219" t="s">
        <v>225</v>
      </c>
      <c r="D152" s="215"/>
    </row>
    <row r="153" spans="1:4" hidden="1" x14ac:dyDescent="0.3">
      <c r="A153" s="214" t="s">
        <v>226</v>
      </c>
      <c r="B153" s="218" t="s">
        <v>179</v>
      </c>
      <c r="C153" s="219" t="s">
        <v>227</v>
      </c>
      <c r="D153" s="215"/>
    </row>
    <row r="154" spans="1:4" hidden="1" x14ac:dyDescent="0.3">
      <c r="A154" s="214" t="s">
        <v>228</v>
      </c>
      <c r="B154" s="218" t="s">
        <v>182</v>
      </c>
      <c r="C154" s="219" t="s">
        <v>183</v>
      </c>
      <c r="D154" s="215"/>
    </row>
    <row r="155" spans="1:4" hidden="1" x14ac:dyDescent="0.3">
      <c r="A155" s="214" t="s">
        <v>229</v>
      </c>
      <c r="B155" s="218" t="s">
        <v>184</v>
      </c>
      <c r="C155" s="219" t="s">
        <v>230</v>
      </c>
      <c r="D155" s="215"/>
    </row>
    <row r="156" spans="1:4" hidden="1" x14ac:dyDescent="0.3">
      <c r="A156" s="214" t="s">
        <v>231</v>
      </c>
      <c r="B156" s="218" t="s">
        <v>182</v>
      </c>
      <c r="C156" s="219" t="s">
        <v>232</v>
      </c>
      <c r="D156" s="215"/>
    </row>
    <row r="157" spans="1:4" hidden="1" x14ac:dyDescent="0.3">
      <c r="A157" s="214" t="s">
        <v>233</v>
      </c>
      <c r="B157" s="218" t="s">
        <v>187</v>
      </c>
      <c r="C157" s="219" t="s">
        <v>234</v>
      </c>
      <c r="D157" s="215"/>
    </row>
    <row r="158" spans="1:4" hidden="1" x14ac:dyDescent="0.3">
      <c r="A158" s="214" t="s">
        <v>235</v>
      </c>
      <c r="B158" s="218" t="s">
        <v>189</v>
      </c>
      <c r="C158" s="219" t="s">
        <v>234</v>
      </c>
      <c r="D158" s="215"/>
    </row>
    <row r="159" spans="1:4" hidden="1" x14ac:dyDescent="0.3">
      <c r="A159" s="214" t="s">
        <v>236</v>
      </c>
      <c r="B159" s="218" t="s">
        <v>179</v>
      </c>
      <c r="C159" s="219" t="s">
        <v>192</v>
      </c>
      <c r="D159" s="215"/>
    </row>
    <row r="160" spans="1:4" hidden="1" x14ac:dyDescent="0.3">
      <c r="A160" s="214"/>
      <c r="B160" s="214"/>
      <c r="C160" s="219"/>
      <c r="D160" s="215"/>
    </row>
    <row r="161" spans="1:4" hidden="1" x14ac:dyDescent="0.3">
      <c r="A161" s="214" t="s">
        <v>237</v>
      </c>
      <c r="B161" s="218" t="s">
        <v>160</v>
      </c>
      <c r="C161" s="219" t="s">
        <v>238</v>
      </c>
      <c r="D161" s="215"/>
    </row>
    <row r="162" spans="1:4" hidden="1" x14ac:dyDescent="0.3">
      <c r="A162" s="214" t="s">
        <v>239</v>
      </c>
      <c r="B162" s="218" t="s">
        <v>194</v>
      </c>
      <c r="C162" s="219" t="s">
        <v>240</v>
      </c>
      <c r="D162" s="215"/>
    </row>
    <row r="163" spans="1:4" hidden="1" x14ac:dyDescent="0.3">
      <c r="A163" s="214" t="s">
        <v>241</v>
      </c>
      <c r="B163" s="218" t="s">
        <v>196</v>
      </c>
      <c r="C163" s="219" t="s">
        <v>242</v>
      </c>
      <c r="D163" s="215"/>
    </row>
    <row r="164" spans="1:4" hidden="1" x14ac:dyDescent="0.3">
      <c r="A164" s="214" t="s">
        <v>243</v>
      </c>
      <c r="B164" s="218" t="s">
        <v>277</v>
      </c>
      <c r="C164" s="219" t="s">
        <v>244</v>
      </c>
      <c r="D164" s="215"/>
    </row>
    <row r="165" spans="1:4" hidden="1" x14ac:dyDescent="0.3">
      <c r="A165" s="214" t="s">
        <v>245</v>
      </c>
      <c r="B165" s="218" t="s">
        <v>278</v>
      </c>
      <c r="C165" s="219" t="s">
        <v>246</v>
      </c>
      <c r="D165" s="215"/>
    </row>
    <row r="166" spans="1:4" hidden="1" x14ac:dyDescent="0.3">
      <c r="A166" s="214" t="s">
        <v>247</v>
      </c>
      <c r="B166" s="218" t="s">
        <v>202</v>
      </c>
      <c r="C166" s="219" t="s">
        <v>248</v>
      </c>
      <c r="D166" s="215"/>
    </row>
    <row r="167" spans="1:4" hidden="1" x14ac:dyDescent="0.3">
      <c r="A167" s="214" t="s">
        <v>249</v>
      </c>
      <c r="B167" s="218" t="s">
        <v>202</v>
      </c>
      <c r="C167" s="219" t="s">
        <v>250</v>
      </c>
      <c r="D167" s="215"/>
    </row>
    <row r="168" spans="1:4" hidden="1" x14ac:dyDescent="0.3">
      <c r="A168" s="214" t="s">
        <v>251</v>
      </c>
      <c r="B168" s="218" t="s">
        <v>202</v>
      </c>
      <c r="C168" s="219" t="s">
        <v>252</v>
      </c>
      <c r="D168" s="215"/>
    </row>
    <row r="169" spans="1:4" hidden="1" x14ac:dyDescent="0.3">
      <c r="A169" s="214" t="s">
        <v>253</v>
      </c>
      <c r="B169" s="218" t="s">
        <v>202</v>
      </c>
      <c r="C169" s="219" t="s">
        <v>254</v>
      </c>
      <c r="D169" s="215"/>
    </row>
    <row r="170" spans="1:4" hidden="1" x14ac:dyDescent="0.3">
      <c r="A170" s="214" t="s">
        <v>255</v>
      </c>
      <c r="B170" s="218" t="s">
        <v>166</v>
      </c>
      <c r="C170" s="219" t="s">
        <v>207</v>
      </c>
      <c r="D170" s="215"/>
    </row>
    <row r="171" spans="1:4" hidden="1" x14ac:dyDescent="0.3">
      <c r="A171" s="214" t="s">
        <v>256</v>
      </c>
      <c r="B171" s="218" t="s">
        <v>208</v>
      </c>
      <c r="C171" s="219" t="s">
        <v>209</v>
      </c>
      <c r="D171" s="215"/>
    </row>
    <row r="172" spans="1:4" hidden="1" x14ac:dyDescent="0.3">
      <c r="A172" s="214" t="s">
        <v>257</v>
      </c>
      <c r="B172" s="218" t="s">
        <v>202</v>
      </c>
      <c r="C172" s="219" t="s">
        <v>258</v>
      </c>
      <c r="D172" s="215"/>
    </row>
    <row r="173" spans="1:4" hidden="1" x14ac:dyDescent="0.3">
      <c r="B173" s="217"/>
      <c r="C173" s="220"/>
      <c r="D173" s="215"/>
    </row>
    <row r="174" spans="1:4" hidden="1" x14ac:dyDescent="0.3">
      <c r="B174" s="217"/>
      <c r="C174" s="220"/>
      <c r="D174" s="215"/>
    </row>
    <row r="175" spans="1:4" hidden="1" x14ac:dyDescent="0.3">
      <c r="B175" s="217"/>
      <c r="C175" s="220"/>
      <c r="D175" s="215"/>
    </row>
    <row r="176" spans="1:4" hidden="1" x14ac:dyDescent="0.3">
      <c r="B176" s="214" t="s">
        <v>259</v>
      </c>
      <c r="C176" s="221">
        <f>NvsElapsedTime</f>
        <v>1.15740695036948E-5</v>
      </c>
      <c r="D176" s="215"/>
    </row>
    <row r="177" spans="2:5" hidden="1" x14ac:dyDescent="0.3">
      <c r="B177" s="214" t="s">
        <v>260</v>
      </c>
      <c r="C177" s="222">
        <f>NvsEndTime</f>
        <v>41808.602361111101</v>
      </c>
      <c r="D177" s="215"/>
    </row>
    <row r="178" spans="2:5" x14ac:dyDescent="0.3">
      <c r="B178" s="223"/>
      <c r="C178" s="215"/>
      <c r="D178" s="215"/>
      <c r="E178" s="216"/>
    </row>
    <row r="179" spans="2:5" x14ac:dyDescent="0.3">
      <c r="C179" s="183"/>
      <c r="D179" s="183"/>
    </row>
    <row r="180" spans="2:5" x14ac:dyDescent="0.3">
      <c r="C180" s="183"/>
      <c r="D180" s="18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3" priority="2" stopIfTrue="1" operator="lessThan">
      <formula>0</formula>
    </cfRule>
  </conditionalFormatting>
  <conditionalFormatting sqref="A141:A172">
    <cfRule type="cellIs" dxfId="7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'2641 updated'!B2</f>
        <v>50</v>
      </c>
      <c r="W2" s="449" t="s">
        <v>4</v>
      </c>
      <c r="X2" s="450"/>
      <c r="Y2" s="451"/>
      <c r="Z2" s="451"/>
      <c r="AA2" s="451"/>
      <c r="AB2" s="451"/>
      <c r="AC2" s="451"/>
      <c r="AD2" s="9"/>
    </row>
    <row r="3" spans="1:30" ht="20.399999999999999" x14ac:dyDescent="0.35">
      <c r="B3" s="10" t="str">
        <f>"Revenue Estimate Worksheet for "&amp;B126</f>
        <v>Revenue Estimate Worksheet for Lakeside Academy Charter</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'2641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24.25</v>
      </c>
      <c r="E10" s="296">
        <v>0</v>
      </c>
      <c r="F10" s="296">
        <v>0</v>
      </c>
      <c r="G10" s="46">
        <f>IF($B$156&lt;8,D10*2,D10+E10)</f>
        <v>48.5</v>
      </c>
      <c r="H10" s="47"/>
      <c r="I10" s="48">
        <v>1.1259999999999999</v>
      </c>
      <c r="J10" s="48"/>
      <c r="K10" s="49">
        <f>ROUND(G10*I10,4)</f>
        <v>54.610999999999997</v>
      </c>
      <c r="L10" s="319">
        <f>SUM(K10*$G$7)*($K$7)</f>
        <v>226564.18222262996</v>
      </c>
      <c r="N10" s="51">
        <v>5101</v>
      </c>
      <c r="O10" s="52">
        <v>101</v>
      </c>
      <c r="Q10" s="259"/>
      <c r="V10" s="439" t="s">
        <v>27</v>
      </c>
      <c r="W10" s="439"/>
      <c r="X10" s="434">
        <f>IF('2641 updated'!K$84=1,'2641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2.5</v>
      </c>
      <c r="E11" s="298">
        <v>0</v>
      </c>
      <c r="F11" s="298">
        <v>0</v>
      </c>
      <c r="G11" s="46">
        <f t="shared" ref="G11:G25" si="2">IF($B$156&lt;8,D11*2,D11+E11)</f>
        <v>5</v>
      </c>
      <c r="H11" s="47"/>
      <c r="I11" s="56">
        <f>I10</f>
        <v>1.1259999999999999</v>
      </c>
      <c r="J11" s="56"/>
      <c r="K11" s="49">
        <f t="shared" ref="K11:K25" si="3">ROUND(G11*I11,4)</f>
        <v>5.63</v>
      </c>
      <c r="L11" s="319">
        <f t="shared" ref="L11:L25" si="4">SUM(K11*$G$7)*($K$7)</f>
        <v>23357.132187899999</v>
      </c>
      <c r="M11" s="1" t="str">
        <f>IF(ROUND(G11,2)=ROUND(SUM(G28:G30),2)," ","CHECK 2. PK-3 Lines Below")</f>
        <v xml:space="preserve"> </v>
      </c>
      <c r="N11" s="51">
        <v>5101</v>
      </c>
      <c r="O11" s="57" t="s">
        <v>30</v>
      </c>
      <c r="Q11" s="259"/>
      <c r="V11" s="395" t="s">
        <v>29</v>
      </c>
      <c r="W11" s="395"/>
      <c r="X11" s="434">
        <f>IF('2641 updated'!K$84=1,'2641 updated'!G11,0)</f>
        <v>0</v>
      </c>
      <c r="Y11" s="434"/>
      <c r="Z11" s="435">
        <v>1</v>
      </c>
      <c r="AA11" s="435"/>
      <c r="AB11" s="54">
        <f t="shared" si="0"/>
        <v>0</v>
      </c>
      <c r="AC11" s="55">
        <f t="shared" si="1"/>
        <v>0</v>
      </c>
      <c r="AD11" s="9"/>
    </row>
    <row r="12" spans="1:30" x14ac:dyDescent="0.3">
      <c r="A12" s="1" t="s">
        <v>31</v>
      </c>
      <c r="B12" s="298" t="s">
        <v>32</v>
      </c>
      <c r="C12" s="298"/>
      <c r="D12" s="298">
        <v>18.079999999999998</v>
      </c>
      <c r="E12" s="298">
        <v>0</v>
      </c>
      <c r="F12" s="298">
        <v>0</v>
      </c>
      <c r="G12" s="46">
        <f t="shared" si="2"/>
        <v>36.159999999999997</v>
      </c>
      <c r="H12" s="47"/>
      <c r="I12" s="56">
        <v>1</v>
      </c>
      <c r="J12" s="56"/>
      <c r="K12" s="49">
        <f t="shared" si="3"/>
        <v>36.159999999999997</v>
      </c>
      <c r="L12" s="319">
        <f t="shared" si="4"/>
        <v>150016.67849279998</v>
      </c>
      <c r="N12" s="51">
        <v>5102</v>
      </c>
      <c r="O12" s="52">
        <v>102</v>
      </c>
      <c r="Q12" s="259"/>
      <c r="V12" s="395" t="s">
        <v>32</v>
      </c>
      <c r="W12" s="395"/>
      <c r="X12" s="434">
        <f>IF('2641 updated'!K$84=1,'2641 updated'!G12,0)</f>
        <v>0</v>
      </c>
      <c r="Y12" s="434"/>
      <c r="Z12" s="435">
        <v>1</v>
      </c>
      <c r="AA12" s="435"/>
      <c r="AB12" s="54">
        <f t="shared" si="0"/>
        <v>0</v>
      </c>
      <c r="AC12" s="55">
        <f t="shared" si="1"/>
        <v>0</v>
      </c>
      <c r="AD12" s="9"/>
    </row>
    <row r="13" spans="1:30" x14ac:dyDescent="0.3">
      <c r="A13" s="1" t="s">
        <v>33</v>
      </c>
      <c r="B13" s="298" t="s">
        <v>34</v>
      </c>
      <c r="C13" s="298"/>
      <c r="D13" s="298">
        <v>4.5</v>
      </c>
      <c r="E13" s="298">
        <v>0</v>
      </c>
      <c r="F13" s="298">
        <v>0</v>
      </c>
      <c r="G13" s="46">
        <f t="shared" si="2"/>
        <v>9</v>
      </c>
      <c r="H13" s="47"/>
      <c r="I13" s="56">
        <f>I12</f>
        <v>1</v>
      </c>
      <c r="J13" s="56"/>
      <c r="K13" s="49">
        <f t="shared" si="3"/>
        <v>9</v>
      </c>
      <c r="L13" s="319">
        <f t="shared" si="4"/>
        <v>37338.221969999999</v>
      </c>
      <c r="M13" s="1" t="str">
        <f>IF(ROUND(G13,2)=ROUND(SUM(G31:G33),2)," ","CHECK 2. 4-8 Lines Below")</f>
        <v xml:space="preserve"> </v>
      </c>
      <c r="N13" s="51">
        <v>5102</v>
      </c>
      <c r="O13" s="57" t="s">
        <v>35</v>
      </c>
      <c r="Q13" s="259"/>
      <c r="V13" s="395" t="s">
        <v>34</v>
      </c>
      <c r="W13" s="395"/>
      <c r="X13" s="434">
        <f>IF('2641 updated'!K$84=1,'2641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IF('2641 updated'!K$84=1,'2641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IF('2641 updated'!K$84=1,'2641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IF('2641 updated'!K$84=1,'2641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IF('2641 updated'!K$84=1,'2641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IF('2641 updated'!K$84=1,'2641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IF('2641 updated'!K$84=1,'2641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IF('2641 updated'!K$84=1,'2641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IF('2641 updated'!K$84=1,'2641 updated'!G21,0)</f>
        <v>0</v>
      </c>
      <c r="Y21" s="434"/>
      <c r="Z21" s="435">
        <v>1</v>
      </c>
      <c r="AA21" s="435"/>
      <c r="AB21" s="54">
        <f t="shared" si="0"/>
        <v>0</v>
      </c>
      <c r="AC21" s="55">
        <f t="shared" si="1"/>
        <v>0</v>
      </c>
      <c r="AD21" s="9"/>
    </row>
    <row r="22" spans="1:30" ht="16.2" x14ac:dyDescent="0.35">
      <c r="A22" s="1" t="s">
        <v>53</v>
      </c>
      <c r="B22" s="298" t="s">
        <v>54</v>
      </c>
      <c r="C22" s="298"/>
      <c r="D22" s="298">
        <f>1.37+0.46+0.92</f>
        <v>2.75</v>
      </c>
      <c r="E22" s="298">
        <v>0</v>
      </c>
      <c r="F22" s="298">
        <v>0</v>
      </c>
      <c r="G22" s="46">
        <f t="shared" si="2"/>
        <v>5.5</v>
      </c>
      <c r="H22" s="47"/>
      <c r="I22" s="56">
        <v>1.147</v>
      </c>
      <c r="J22" s="56"/>
      <c r="K22" s="49">
        <f t="shared" si="3"/>
        <v>6.3085000000000004</v>
      </c>
      <c r="L22" s="319">
        <f t="shared" si="4"/>
        <v>26172.019255305</v>
      </c>
      <c r="N22" s="51">
        <v>5101</v>
      </c>
      <c r="O22" s="52">
        <v>130</v>
      </c>
      <c r="Q22" s="259"/>
      <c r="V22" s="395" t="s">
        <v>54</v>
      </c>
      <c r="W22" s="395"/>
      <c r="X22" s="434">
        <f>IF('2641 updated'!K$84=1,'2641 updated'!G22,0)</f>
        <v>0</v>
      </c>
      <c r="Y22" s="434"/>
      <c r="Z22" s="435">
        <v>1</v>
      </c>
      <c r="AA22" s="435"/>
      <c r="AB22" s="54">
        <f t="shared" si="0"/>
        <v>0</v>
      </c>
      <c r="AC22" s="55">
        <f t="shared" si="1"/>
        <v>0</v>
      </c>
      <c r="AD22" s="9"/>
    </row>
    <row r="23" spans="1:30" ht="16.2" x14ac:dyDescent="0.35">
      <c r="A23" s="1" t="s">
        <v>55</v>
      </c>
      <c r="B23" s="298" t="s">
        <v>56</v>
      </c>
      <c r="C23" s="298"/>
      <c r="D23" s="298">
        <v>0.92</v>
      </c>
      <c r="E23" s="298">
        <v>0</v>
      </c>
      <c r="F23" s="298">
        <v>0</v>
      </c>
      <c r="G23" s="46">
        <f t="shared" si="2"/>
        <v>1.84</v>
      </c>
      <c r="H23" s="47"/>
      <c r="I23" s="56">
        <f>I22</f>
        <v>1.147</v>
      </c>
      <c r="J23" s="56"/>
      <c r="K23" s="49">
        <f t="shared" si="3"/>
        <v>2.1105</v>
      </c>
      <c r="L23" s="319">
        <f t="shared" si="4"/>
        <v>8755.8130519650003</v>
      </c>
      <c r="N23" s="51">
        <v>5102</v>
      </c>
      <c r="O23" s="52">
        <v>130</v>
      </c>
      <c r="Q23" s="259"/>
      <c r="V23" s="395" t="s">
        <v>56</v>
      </c>
      <c r="W23" s="395"/>
      <c r="X23" s="434">
        <f>IF('2641 updated'!K$84=1,'2641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IF('2641 updated'!K$84=1,'2641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IF('2641 updated'!K$84=1,'2641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53</v>
      </c>
      <c r="E26" s="60">
        <f t="shared" si="5"/>
        <v>0</v>
      </c>
      <c r="F26" s="60"/>
      <c r="G26" s="60">
        <f>SUM(G10:G25)</f>
        <v>106</v>
      </c>
      <c r="H26" s="61"/>
      <c r="I26" s="61"/>
      <c r="J26" s="62"/>
      <c r="K26" s="63">
        <f>SUM(K10:K25)</f>
        <v>113.82</v>
      </c>
      <c r="L26" s="320">
        <f>SUM(L10:L25)</f>
        <v>472204.04718059988</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2</v>
      </c>
      <c r="E28" s="298">
        <v>0</v>
      </c>
      <c r="F28" s="74">
        <v>0</v>
      </c>
      <c r="G28" s="46">
        <f t="shared" ref="G28:G36" si="6">IF($B$156&lt;8,D28*2,D28+E28)</f>
        <v>4</v>
      </c>
      <c r="H28" s="75"/>
      <c r="I28" s="76" t="s">
        <v>69</v>
      </c>
      <c r="J28" s="51">
        <v>251</v>
      </c>
      <c r="K28" s="77">
        <v>1047</v>
      </c>
      <c r="L28" s="319">
        <f>SUM(G28*K28)</f>
        <v>4188</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0.5</v>
      </c>
      <c r="E29" s="298">
        <v>0</v>
      </c>
      <c r="F29" s="84">
        <v>0</v>
      </c>
      <c r="G29" s="46">
        <f t="shared" si="6"/>
        <v>1</v>
      </c>
      <c r="H29" s="75"/>
      <c r="I29" s="51" t="s">
        <v>69</v>
      </c>
      <c r="J29" s="51">
        <v>252</v>
      </c>
      <c r="K29" s="77">
        <v>3380</v>
      </c>
      <c r="L29" s="319">
        <f t="shared" ref="L29:L36" si="8">SUM(G29*K29)</f>
        <v>3380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4.5</v>
      </c>
      <c r="E31" s="298">
        <v>0</v>
      </c>
      <c r="F31" s="84">
        <v>0</v>
      </c>
      <c r="G31" s="46">
        <f t="shared" si="6"/>
        <v>9</v>
      </c>
      <c r="H31" s="75"/>
      <c r="I31" s="85" t="s">
        <v>73</v>
      </c>
      <c r="J31" s="51">
        <v>251</v>
      </c>
      <c r="K31" s="77">
        <v>1173</v>
      </c>
      <c r="L31" s="319">
        <f t="shared" si="8"/>
        <v>10557</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7</v>
      </c>
      <c r="E37" s="60">
        <f t="shared" si="10"/>
        <v>0</v>
      </c>
      <c r="F37" s="60"/>
      <c r="G37" s="60">
        <f>SUM(G28:G36)</f>
        <v>14</v>
      </c>
      <c r="H37" s="61"/>
      <c r="I37" s="298" t="s">
        <v>81</v>
      </c>
      <c r="J37" s="298"/>
      <c r="K37" s="298"/>
      <c r="L37" s="319">
        <f>SUM(L28:L36)</f>
        <v>18125</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20034</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510363.04718059988</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66.549499999999995</v>
      </c>
      <c r="D47" s="114"/>
      <c r="E47" s="114"/>
      <c r="F47" s="114"/>
      <c r="G47" s="115">
        <f>K7</f>
        <v>1.0289999999999999</v>
      </c>
      <c r="H47" s="115"/>
      <c r="I47" s="116">
        <v>1317.85</v>
      </c>
      <c r="J47" s="117" t="s">
        <v>96</v>
      </c>
      <c r="K47" s="118">
        <f>ROUND(C47*G47*I47,0)</f>
        <v>90246</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47.270499999999998</v>
      </c>
      <c r="D48" s="114"/>
      <c r="E48" s="114"/>
      <c r="F48" s="114"/>
      <c r="G48" s="115">
        <f>K7</f>
        <v>1.0289999999999999</v>
      </c>
      <c r="H48" s="115"/>
      <c r="I48" s="116">
        <v>898.92</v>
      </c>
      <c r="J48" s="117" t="s">
        <v>96</v>
      </c>
      <c r="K48" s="118">
        <f>ROUND(C48*G48*I48,0)</f>
        <v>43725</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113.82</v>
      </c>
      <c r="D50" s="136"/>
      <c r="E50" s="137"/>
      <c r="F50" s="137"/>
      <c r="G50" s="138" t="s">
        <v>98</v>
      </c>
      <c r="H50" s="138"/>
      <c r="I50" s="138"/>
      <c r="J50" s="138"/>
      <c r="K50" s="138"/>
      <c r="L50" s="319">
        <f>IF(B2=75,0,K49+K48+K47)</f>
        <v>133971</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113.82</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5.6700000000000001E-4</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106</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5.7899999999999998E-4</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5.6700000000000001E-4</v>
      </c>
      <c r="L59" s="319">
        <f>SUM(I59*K59)</f>
        <v>2401.5642210000001</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5.6700000000000001E-4</v>
      </c>
      <c r="L67" s="319">
        <f>SUM(I67*K67)</f>
        <v>61114.641021000003</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5.7899999999999998E-4</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5.6700000000000001E-4</v>
      </c>
      <c r="L70" s="319">
        <f t="shared" si="11"/>
        <v>-2385.7296120000001</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5.6700000000000001E-4</v>
      </c>
      <c r="L71" s="319">
        <f t="shared" si="11"/>
        <v>1067.165442</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5.7899999999999998E-4</v>
      </c>
      <c r="L72" s="319">
        <f t="shared" si="11"/>
        <v>8234.189441999999</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0</v>
      </c>
      <c r="AA74" s="304" t="s">
        <v>130</v>
      </c>
      <c r="AB74" s="163">
        <f>+K75</f>
        <v>365</v>
      </c>
      <c r="AC74" s="55">
        <f>ROUND(AB74*Z74,0)</f>
        <v>0</v>
      </c>
      <c r="AD74" s="9"/>
    </row>
    <row r="75" spans="1:30" ht="19.5" customHeight="1" x14ac:dyDescent="0.3">
      <c r="A75" s="1" t="s">
        <v>131</v>
      </c>
      <c r="B75" s="164" t="s">
        <v>128</v>
      </c>
      <c r="C75" s="165" t="s">
        <v>129</v>
      </c>
      <c r="D75" s="164">
        <v>0</v>
      </c>
      <c r="E75" s="164">
        <v>0</v>
      </c>
      <c r="F75" s="164">
        <v>0</v>
      </c>
      <c r="G75" s="166">
        <f>IF($B$156&lt;8,D75,E75)</f>
        <v>0</v>
      </c>
      <c r="H75" s="167"/>
      <c r="I75" s="168">
        <f>AVERAGE(G75,D75)</f>
        <v>0</v>
      </c>
      <c r="J75" s="169" t="s">
        <v>130</v>
      </c>
      <c r="K75" s="170">
        <v>365</v>
      </c>
      <c r="L75" s="319">
        <f t="shared" ref="L75:L78" si="12">SUM(I75*K75)</f>
        <v>0</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5.7899999999999998E-4</v>
      </c>
      <c r="L77" s="319">
        <f t="shared" si="12"/>
        <v>997.09647899999993</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5.6700000000000001E-4</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0</v>
      </c>
      <c r="AD81" s="185"/>
    </row>
    <row r="82" spans="1:30" ht="22.5" customHeight="1" thickTop="1" thickBot="1" x14ac:dyDescent="0.35">
      <c r="B82" s="298" t="s">
        <v>140</v>
      </c>
      <c r="C82" s="298"/>
      <c r="D82" s="298"/>
      <c r="E82" s="298"/>
      <c r="F82" s="298"/>
      <c r="G82" s="298"/>
      <c r="H82" s="298"/>
      <c r="I82" s="298"/>
      <c r="J82" s="298"/>
      <c r="K82" s="298"/>
      <c r="L82" s="331">
        <f>SUM(L44:L81)</f>
        <v>715762.97417359985</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'2641 updated'!AC81</f>
        <v>0</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715762.97417359985</v>
      </c>
      <c r="L86" s="319">
        <f>IF(G26=0,0,IF(G26&gt;250,-(((250/G26)*K86)*IF(M86="H",0.02,0.05)),IF(M86="H",-0.02*K86,-0.05*K86)))</f>
        <v>-35788.148708679997</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679974.82546491991</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-318880.96000000002</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361093.86546491989</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60182.310910819979</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319">
        <v>53190.484842206162</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6991.8260686138165</v>
      </c>
      <c r="M94" s="186"/>
      <c r="N94" s="187"/>
      <c r="O94" s="1"/>
      <c r="Q94" s="152"/>
      <c r="V94" s="183"/>
      <c r="W94" s="198"/>
      <c r="X94" s="198"/>
      <c r="Y94" s="198"/>
      <c r="Z94" s="198"/>
      <c r="AA94" s="198"/>
      <c r="AB94" s="198"/>
      <c r="AC94" s="198"/>
      <c r="AD94" s="199"/>
    </row>
    <row r="95" spans="1:30" ht="18.75" customHeight="1" x14ac:dyDescent="0.3">
      <c r="B95" s="298"/>
      <c r="C95" s="298"/>
      <c r="D95" s="298"/>
      <c r="E95" s="298"/>
      <c r="F95" s="298"/>
      <c r="G95" s="298"/>
      <c r="H95" s="298"/>
      <c r="I95" s="298"/>
      <c r="J95" s="298"/>
      <c r="K95" s="194"/>
      <c r="L95" s="326"/>
      <c r="M95" s="186"/>
      <c r="N95" s="187"/>
      <c r="O95" s="1"/>
      <c r="Q95" s="152"/>
      <c r="V95" s="183"/>
      <c r="W95" s="198"/>
      <c r="X95" s="198"/>
      <c r="Y95" s="198"/>
      <c r="Z95" s="198"/>
      <c r="AA95" s="198"/>
      <c r="AB95" s="198"/>
      <c r="AC95" s="198"/>
      <c r="AD95" s="199"/>
    </row>
    <row r="96" spans="1:30" ht="18.75" customHeight="1" thickBot="1" x14ac:dyDescent="0.35">
      <c r="B96" s="201" t="s">
        <v>157</v>
      </c>
      <c r="C96" s="298"/>
      <c r="D96" s="298"/>
      <c r="E96" s="298"/>
      <c r="G96" s="298"/>
      <c r="H96" s="298"/>
      <c r="I96" s="298"/>
      <c r="J96" s="298"/>
      <c r="L96" s="331">
        <f>IF(M86="H",(K86*0.02)+L86,(K86*0.05)+L86)</f>
        <v>0</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279</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280</v>
      </c>
      <c r="C125" s="205" t="s">
        <v>199</v>
      </c>
    </row>
    <row r="126" spans="2:22" hidden="1" x14ac:dyDescent="0.3">
      <c r="B126" s="209" t="s">
        <v>281</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1.15740767796524E-5</v>
      </c>
      <c r="C137" s="211"/>
    </row>
    <row r="138" spans="1:5" hidden="1" x14ac:dyDescent="0.3">
      <c r="B138" s="212">
        <f>NvsEndTime</f>
        <v>41808.602384259299</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279</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280</v>
      </c>
      <c r="C166" s="219" t="s">
        <v>244</v>
      </c>
      <c r="D166" s="215"/>
    </row>
    <row r="167" spans="1:4" hidden="1" x14ac:dyDescent="0.3">
      <c r="A167" s="214" t="s">
        <v>245</v>
      </c>
      <c r="B167" s="218" t="s">
        <v>281</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1.15740767796524E-5</v>
      </c>
      <c r="D178" s="215"/>
    </row>
    <row r="179" spans="2:5" hidden="1" x14ac:dyDescent="0.3">
      <c r="B179" s="214" t="s">
        <v>260</v>
      </c>
      <c r="C179" s="222">
        <f>NvsEndTime</f>
        <v>41808.602384259299</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71" priority="2" stopIfTrue="1" operator="lessThan">
      <formula>0</formula>
    </cfRule>
  </conditionalFormatting>
  <conditionalFormatting sqref="A143:A174">
    <cfRule type="cellIs" dxfId="7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27.33203125" style="1" bestFit="1" customWidth="1"/>
    <col min="10" max="10" width="12.6640625" style="1" customWidth="1"/>
    <col min="11" max="11" width="15.6640625" style="1" bestFit="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'2791 updated'!B2</f>
        <v>50</v>
      </c>
      <c r="W2" s="449" t="s">
        <v>4</v>
      </c>
      <c r="X2" s="450"/>
      <c r="Y2" s="451"/>
      <c r="Z2" s="451"/>
      <c r="AA2" s="451"/>
      <c r="AB2" s="451"/>
      <c r="AC2" s="451"/>
      <c r="AD2" s="9"/>
    </row>
    <row r="3" spans="1:30" ht="20.399999999999999" x14ac:dyDescent="0.35">
      <c r="B3" s="10" t="str">
        <f>"Revenue Estimate Worksheet for "&amp;B126</f>
        <v>Revenue Estimate Worksheet for Renaissance Learning Center</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'2791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0</v>
      </c>
      <c r="E10" s="296">
        <v>0</v>
      </c>
      <c r="F10" s="296">
        <v>0</v>
      </c>
      <c r="G10" s="46">
        <f t="shared" ref="G10:G25" si="0">IF($B$156&lt;8,D10*2,D10+E10)</f>
        <v>0</v>
      </c>
      <c r="H10" s="47"/>
      <c r="I10" s="48">
        <v>1.1259999999999999</v>
      </c>
      <c r="J10" s="48"/>
      <c r="K10" s="49">
        <f t="shared" ref="K10:K25" si="1">ROUND(G10*I10,4)</f>
        <v>0</v>
      </c>
      <c r="L10" s="319">
        <f t="shared" ref="L10:L25" si="2">SUM(K10*$G$7)*($K$7)</f>
        <v>0</v>
      </c>
      <c r="N10" s="51">
        <v>5101</v>
      </c>
      <c r="O10" s="52">
        <v>101</v>
      </c>
      <c r="Q10" s="259"/>
      <c r="V10" s="439" t="s">
        <v>27</v>
      </c>
      <c r="W10" s="439"/>
      <c r="X10" s="434">
        <f>IF('2791 updated'!K$84=1,'2791 updated'!G10,0)</f>
        <v>0</v>
      </c>
      <c r="Y10" s="434"/>
      <c r="Z10" s="440">
        <v>1</v>
      </c>
      <c r="AA10" s="440"/>
      <c r="AB10" s="54">
        <f t="shared" ref="AB10:AB25" si="3">ROUND(X10*Z10,4)</f>
        <v>0</v>
      </c>
      <c r="AC10" s="55">
        <f t="shared" ref="AC10:AC25" si="4">ROUND(ROUND(AB10*$X$7,4)*($AB$7),0)</f>
        <v>0</v>
      </c>
      <c r="AD10" s="9">
        <v>1</v>
      </c>
    </row>
    <row r="11" spans="1:30" x14ac:dyDescent="0.3">
      <c r="A11" s="1" t="s">
        <v>28</v>
      </c>
      <c r="B11" s="298" t="s">
        <v>29</v>
      </c>
      <c r="C11" s="298"/>
      <c r="D11" s="298">
        <v>0.5</v>
      </c>
      <c r="E11" s="298">
        <v>0</v>
      </c>
      <c r="F11" s="298">
        <v>0</v>
      </c>
      <c r="G11" s="46">
        <f t="shared" si="0"/>
        <v>1</v>
      </c>
      <c r="H11" s="47"/>
      <c r="I11" s="56">
        <f>I10</f>
        <v>1.1259999999999999</v>
      </c>
      <c r="J11" s="56"/>
      <c r="K11" s="49">
        <f t="shared" si="1"/>
        <v>1.1259999999999999</v>
      </c>
      <c r="L11" s="319">
        <f t="shared" si="2"/>
        <v>4671.4264375799994</v>
      </c>
      <c r="M11" s="1" t="str">
        <f>IF(ROUND(G11,2)=ROUND(SUM(G28:G30),2)," ","CHECK 2. PK-3 Lines Below")</f>
        <v xml:space="preserve"> </v>
      </c>
      <c r="N11" s="51">
        <v>5101</v>
      </c>
      <c r="O11" s="57" t="s">
        <v>30</v>
      </c>
      <c r="Q11" s="259"/>
      <c r="V11" s="395" t="s">
        <v>29</v>
      </c>
      <c r="W11" s="395"/>
      <c r="X11" s="434">
        <f>IF('2791 updated'!K$84=1,'2791 updated'!G11,0)</f>
        <v>1</v>
      </c>
      <c r="Y11" s="434"/>
      <c r="Z11" s="435">
        <v>1</v>
      </c>
      <c r="AA11" s="435"/>
      <c r="AB11" s="54">
        <f t="shared" si="3"/>
        <v>1</v>
      </c>
      <c r="AC11" s="55">
        <f t="shared" si="4"/>
        <v>4149</v>
      </c>
      <c r="AD11" s="9"/>
    </row>
    <row r="12" spans="1:30" x14ac:dyDescent="0.3">
      <c r="A12" s="1" t="s">
        <v>31</v>
      </c>
      <c r="B12" s="298" t="s">
        <v>32</v>
      </c>
      <c r="C12" s="298"/>
      <c r="D12" s="298">
        <v>0</v>
      </c>
      <c r="E12" s="298">
        <v>0</v>
      </c>
      <c r="F12" s="298">
        <v>0</v>
      </c>
      <c r="G12" s="46">
        <f t="shared" si="0"/>
        <v>0</v>
      </c>
      <c r="H12" s="47"/>
      <c r="I12" s="56">
        <v>1</v>
      </c>
      <c r="J12" s="56"/>
      <c r="K12" s="49">
        <f t="shared" si="1"/>
        <v>0</v>
      </c>
      <c r="L12" s="319">
        <f t="shared" si="2"/>
        <v>0</v>
      </c>
      <c r="N12" s="51">
        <v>5102</v>
      </c>
      <c r="O12" s="52">
        <v>102</v>
      </c>
      <c r="Q12" s="259"/>
      <c r="V12" s="395" t="s">
        <v>32</v>
      </c>
      <c r="W12" s="395"/>
      <c r="X12" s="434">
        <f>IF('2791 updated'!K$84=1,'2791 updated'!G12,0)</f>
        <v>0</v>
      </c>
      <c r="Y12" s="434"/>
      <c r="Z12" s="435">
        <v>1</v>
      </c>
      <c r="AA12" s="435"/>
      <c r="AB12" s="54">
        <f t="shared" si="3"/>
        <v>0</v>
      </c>
      <c r="AC12" s="55">
        <f t="shared" si="4"/>
        <v>0</v>
      </c>
      <c r="AD12" s="9"/>
    </row>
    <row r="13" spans="1:30" x14ac:dyDescent="0.3">
      <c r="A13" s="1" t="s">
        <v>33</v>
      </c>
      <c r="B13" s="298" t="s">
        <v>34</v>
      </c>
      <c r="C13" s="298"/>
      <c r="D13" s="298">
        <v>0</v>
      </c>
      <c r="E13" s="298">
        <v>0</v>
      </c>
      <c r="F13" s="298">
        <v>0</v>
      </c>
      <c r="G13" s="46">
        <f t="shared" si="0"/>
        <v>0</v>
      </c>
      <c r="H13" s="47"/>
      <c r="I13" s="56">
        <f>I12</f>
        <v>1</v>
      </c>
      <c r="J13" s="56"/>
      <c r="K13" s="49">
        <f t="shared" si="1"/>
        <v>0</v>
      </c>
      <c r="L13" s="319">
        <f t="shared" si="2"/>
        <v>0</v>
      </c>
      <c r="M13" s="1" t="str">
        <f>IF(ROUND(G13,2)=ROUND(SUM(G31:G33),2)," ","CHECK 2. 4-8 Lines Below")</f>
        <v xml:space="preserve"> </v>
      </c>
      <c r="N13" s="51">
        <v>5102</v>
      </c>
      <c r="O13" s="57" t="s">
        <v>35</v>
      </c>
      <c r="Q13" s="259"/>
      <c r="V13" s="395" t="s">
        <v>34</v>
      </c>
      <c r="W13" s="395"/>
      <c r="X13" s="434">
        <f>IF('2791 updated'!K$84=1,'2791 updated'!G13,0)</f>
        <v>0</v>
      </c>
      <c r="Y13" s="434"/>
      <c r="Z13" s="435">
        <v>1</v>
      </c>
      <c r="AA13" s="435"/>
      <c r="AB13" s="54">
        <f t="shared" si="3"/>
        <v>0</v>
      </c>
      <c r="AC13" s="55">
        <f t="shared" si="4"/>
        <v>0</v>
      </c>
      <c r="AD13" s="9"/>
    </row>
    <row r="14" spans="1:30" x14ac:dyDescent="0.3">
      <c r="A14" s="1" t="s">
        <v>36</v>
      </c>
      <c r="B14" s="298" t="s">
        <v>37</v>
      </c>
      <c r="C14" s="298"/>
      <c r="D14" s="298">
        <v>0</v>
      </c>
      <c r="E14" s="298">
        <v>0</v>
      </c>
      <c r="F14" s="298">
        <v>0</v>
      </c>
      <c r="G14" s="46">
        <f t="shared" si="0"/>
        <v>0</v>
      </c>
      <c r="H14" s="47"/>
      <c r="I14" s="56">
        <v>1.004</v>
      </c>
      <c r="J14" s="56"/>
      <c r="K14" s="49">
        <f t="shared" si="1"/>
        <v>0</v>
      </c>
      <c r="L14" s="319">
        <f t="shared" si="2"/>
        <v>0</v>
      </c>
      <c r="N14" s="51">
        <v>5103</v>
      </c>
      <c r="O14" s="52">
        <v>103</v>
      </c>
      <c r="Q14" s="259"/>
      <c r="V14" s="395" t="s">
        <v>37</v>
      </c>
      <c r="W14" s="395"/>
      <c r="X14" s="434">
        <f>IF('2791 updated'!K$84=1,'2791 updated'!G14,0)</f>
        <v>0</v>
      </c>
      <c r="Y14" s="434"/>
      <c r="Z14" s="435">
        <v>1</v>
      </c>
      <c r="AA14" s="435"/>
      <c r="AB14" s="54">
        <f t="shared" si="3"/>
        <v>0</v>
      </c>
      <c r="AC14" s="55">
        <f t="shared" si="4"/>
        <v>0</v>
      </c>
      <c r="AD14" s="9"/>
    </row>
    <row r="15" spans="1:30" x14ac:dyDescent="0.3">
      <c r="A15" s="1" t="s">
        <v>38</v>
      </c>
      <c r="B15" s="298" t="s">
        <v>39</v>
      </c>
      <c r="C15" s="298"/>
      <c r="D15" s="298">
        <v>0</v>
      </c>
      <c r="E15" s="298">
        <v>0</v>
      </c>
      <c r="F15" s="298">
        <v>0</v>
      </c>
      <c r="G15" s="46">
        <f t="shared" si="0"/>
        <v>0</v>
      </c>
      <c r="H15" s="47"/>
      <c r="I15" s="56">
        <f>I14</f>
        <v>1.004</v>
      </c>
      <c r="J15" s="56"/>
      <c r="K15" s="49">
        <f t="shared" si="1"/>
        <v>0</v>
      </c>
      <c r="L15" s="319">
        <f t="shared" si="2"/>
        <v>0</v>
      </c>
      <c r="M15" s="1" t="str">
        <f>IF(ROUND(G15,2)=ROUND(SUM(G34:G36),2)," ","CHECK 2. 9-12 Lines Below")</f>
        <v xml:space="preserve"> </v>
      </c>
      <c r="N15" s="51">
        <v>5103</v>
      </c>
      <c r="O15" s="57" t="s">
        <v>40</v>
      </c>
      <c r="Q15" s="259"/>
      <c r="V15" s="395" t="s">
        <v>39</v>
      </c>
      <c r="W15" s="395"/>
      <c r="X15" s="434">
        <f>IF('2791 updated'!K$84=1,'2791 updated'!G15,0)</f>
        <v>0</v>
      </c>
      <c r="Y15" s="434"/>
      <c r="Z15" s="435">
        <v>1</v>
      </c>
      <c r="AA15" s="435"/>
      <c r="AB15" s="54">
        <f t="shared" si="3"/>
        <v>0</v>
      </c>
      <c r="AC15" s="58">
        <f t="shared" si="4"/>
        <v>0</v>
      </c>
      <c r="AD15" s="9"/>
    </row>
    <row r="16" spans="1:30" ht="16.2" x14ac:dyDescent="0.35">
      <c r="A16" s="1" t="s">
        <v>41</v>
      </c>
      <c r="B16" s="298" t="s">
        <v>42</v>
      </c>
      <c r="C16" s="298"/>
      <c r="D16" s="298">
        <v>24.56</v>
      </c>
      <c r="E16" s="298">
        <v>0</v>
      </c>
      <c r="F16" s="298">
        <v>0</v>
      </c>
      <c r="G16" s="46">
        <f t="shared" si="0"/>
        <v>49.12</v>
      </c>
      <c r="H16" s="47"/>
      <c r="I16" s="56">
        <v>3.548</v>
      </c>
      <c r="J16" s="56"/>
      <c r="K16" s="49">
        <f t="shared" si="1"/>
        <v>174.27780000000001</v>
      </c>
      <c r="L16" s="319">
        <f t="shared" si="2"/>
        <v>723024.79787147394</v>
      </c>
      <c r="N16" s="51">
        <v>5101</v>
      </c>
      <c r="O16" s="1">
        <v>254</v>
      </c>
      <c r="Q16" s="259"/>
      <c r="V16" s="395" t="s">
        <v>42</v>
      </c>
      <c r="W16" s="395"/>
      <c r="X16" s="434">
        <f>IF('2791 updated'!K$84=1,'2791 updated'!G16,0)</f>
        <v>49.12</v>
      </c>
      <c r="Y16" s="434"/>
      <c r="Z16" s="435">
        <v>1</v>
      </c>
      <c r="AA16" s="435"/>
      <c r="AB16" s="54">
        <f t="shared" si="3"/>
        <v>49.12</v>
      </c>
      <c r="AC16" s="55">
        <f t="shared" si="4"/>
        <v>203784</v>
      </c>
      <c r="AD16" s="9"/>
    </row>
    <row r="17" spans="1:30" ht="16.2" x14ac:dyDescent="0.35">
      <c r="A17" s="1" t="s">
        <v>43</v>
      </c>
      <c r="B17" s="298" t="s">
        <v>44</v>
      </c>
      <c r="C17" s="298"/>
      <c r="D17" s="298">
        <v>16.5</v>
      </c>
      <c r="E17" s="298">
        <v>0</v>
      </c>
      <c r="F17" s="298">
        <v>0</v>
      </c>
      <c r="G17" s="46">
        <f t="shared" si="0"/>
        <v>33</v>
      </c>
      <c r="H17" s="47"/>
      <c r="I17" s="56">
        <f>I16</f>
        <v>3.548</v>
      </c>
      <c r="J17" s="56"/>
      <c r="K17" s="49">
        <f t="shared" si="1"/>
        <v>117.084</v>
      </c>
      <c r="L17" s="319">
        <f t="shared" si="2"/>
        <v>485745.37568171998</v>
      </c>
      <c r="N17" s="51">
        <v>5102</v>
      </c>
      <c r="O17" s="259">
        <v>254</v>
      </c>
      <c r="Q17" s="259"/>
      <c r="V17" s="395" t="s">
        <v>44</v>
      </c>
      <c r="W17" s="395"/>
      <c r="X17" s="434">
        <f>IF('2791 updated'!K$84=1,'2791 updated'!G17,0)</f>
        <v>33</v>
      </c>
      <c r="Y17" s="434"/>
      <c r="Z17" s="435">
        <v>1</v>
      </c>
      <c r="AA17" s="435"/>
      <c r="AB17" s="54">
        <f t="shared" si="3"/>
        <v>33</v>
      </c>
      <c r="AC17" s="55">
        <f t="shared" si="4"/>
        <v>136907</v>
      </c>
      <c r="AD17" s="9"/>
    </row>
    <row r="18" spans="1:30" ht="16.2" x14ac:dyDescent="0.35">
      <c r="A18" s="1" t="s">
        <v>45</v>
      </c>
      <c r="B18" s="298" t="s">
        <v>46</v>
      </c>
      <c r="C18" s="298"/>
      <c r="D18" s="298">
        <v>0</v>
      </c>
      <c r="E18" s="298">
        <v>0</v>
      </c>
      <c r="F18" s="298">
        <v>0</v>
      </c>
      <c r="G18" s="46">
        <f t="shared" si="0"/>
        <v>0</v>
      </c>
      <c r="H18" s="47"/>
      <c r="I18" s="56">
        <f>I17</f>
        <v>3.548</v>
      </c>
      <c r="J18" s="56"/>
      <c r="K18" s="49">
        <f t="shared" si="1"/>
        <v>0</v>
      </c>
      <c r="L18" s="319">
        <f t="shared" si="2"/>
        <v>0</v>
      </c>
      <c r="N18" s="51">
        <v>5103</v>
      </c>
      <c r="O18" s="259">
        <v>254</v>
      </c>
      <c r="Q18" s="259"/>
      <c r="V18" s="395" t="s">
        <v>46</v>
      </c>
      <c r="W18" s="395"/>
      <c r="X18" s="434">
        <f>IF('2791 updated'!K$84=1,'2791 updated'!G18,0)</f>
        <v>0</v>
      </c>
      <c r="Y18" s="434"/>
      <c r="Z18" s="435">
        <v>1</v>
      </c>
      <c r="AA18" s="435"/>
      <c r="AB18" s="54">
        <f t="shared" si="3"/>
        <v>0</v>
      </c>
      <c r="AC18" s="55">
        <f t="shared" si="4"/>
        <v>0</v>
      </c>
      <c r="AD18" s="9"/>
    </row>
    <row r="19" spans="1:30" ht="15" customHeight="1" x14ac:dyDescent="0.35">
      <c r="A19" s="1" t="s">
        <v>47</v>
      </c>
      <c r="B19" s="298" t="s">
        <v>48</v>
      </c>
      <c r="C19" s="298"/>
      <c r="D19" s="298">
        <v>8.5</v>
      </c>
      <c r="E19" s="298">
        <v>0</v>
      </c>
      <c r="F19" s="298">
        <v>0</v>
      </c>
      <c r="G19" s="46">
        <f t="shared" si="0"/>
        <v>17</v>
      </c>
      <c r="H19" s="47"/>
      <c r="I19" s="56">
        <v>5.1040000000000001</v>
      </c>
      <c r="J19" s="56"/>
      <c r="K19" s="49">
        <f t="shared" si="1"/>
        <v>86.768000000000001</v>
      </c>
      <c r="L19" s="319">
        <f t="shared" si="2"/>
        <v>359973.64932143997</v>
      </c>
      <c r="N19" s="51">
        <v>5101</v>
      </c>
      <c r="O19" s="1">
        <v>255</v>
      </c>
      <c r="Q19" s="259"/>
      <c r="V19" s="395" t="s">
        <v>48</v>
      </c>
      <c r="W19" s="395"/>
      <c r="X19" s="434">
        <f>IF('2791 updated'!K$84=1,'2791 updated'!G19,0)</f>
        <v>17</v>
      </c>
      <c r="Y19" s="434"/>
      <c r="Z19" s="435">
        <v>1</v>
      </c>
      <c r="AA19" s="435"/>
      <c r="AB19" s="54">
        <f t="shared" si="3"/>
        <v>17</v>
      </c>
      <c r="AC19" s="55">
        <f t="shared" si="4"/>
        <v>70528</v>
      </c>
      <c r="AD19" s="9"/>
    </row>
    <row r="20" spans="1:30" ht="15" customHeight="1" x14ac:dyDescent="0.35">
      <c r="A20" s="1" t="s">
        <v>49</v>
      </c>
      <c r="B20" s="298" t="s">
        <v>50</v>
      </c>
      <c r="C20" s="298"/>
      <c r="D20" s="298">
        <v>7.5</v>
      </c>
      <c r="E20" s="298">
        <v>0</v>
      </c>
      <c r="F20" s="298">
        <v>0</v>
      </c>
      <c r="G20" s="46">
        <f t="shared" si="0"/>
        <v>15</v>
      </c>
      <c r="H20" s="47"/>
      <c r="I20" s="56">
        <f>I19</f>
        <v>5.1040000000000001</v>
      </c>
      <c r="J20" s="56"/>
      <c r="K20" s="49">
        <f t="shared" si="1"/>
        <v>76.56</v>
      </c>
      <c r="L20" s="319">
        <f t="shared" si="2"/>
        <v>317623.80822479998</v>
      </c>
      <c r="N20" s="51">
        <v>5102</v>
      </c>
      <c r="O20" s="259">
        <v>255</v>
      </c>
      <c r="Q20" s="259"/>
      <c r="V20" s="395" t="s">
        <v>50</v>
      </c>
      <c r="W20" s="395"/>
      <c r="X20" s="434">
        <f>IF('2791 updated'!K$84=1,'2791 updated'!G20,0)</f>
        <v>15</v>
      </c>
      <c r="Y20" s="434"/>
      <c r="Z20" s="435">
        <v>1</v>
      </c>
      <c r="AA20" s="435"/>
      <c r="AB20" s="54">
        <f t="shared" si="3"/>
        <v>15</v>
      </c>
      <c r="AC20" s="55">
        <f t="shared" si="4"/>
        <v>62230</v>
      </c>
      <c r="AD20" s="9"/>
    </row>
    <row r="21" spans="1:30" ht="15" customHeight="1" x14ac:dyDescent="0.35">
      <c r="A21" s="1" t="s">
        <v>51</v>
      </c>
      <c r="B21" s="298" t="s">
        <v>52</v>
      </c>
      <c r="C21" s="298"/>
      <c r="D21" s="298">
        <v>0</v>
      </c>
      <c r="E21" s="298">
        <v>0</v>
      </c>
      <c r="F21" s="298">
        <v>0</v>
      </c>
      <c r="G21" s="46">
        <f t="shared" si="0"/>
        <v>0</v>
      </c>
      <c r="H21" s="47"/>
      <c r="I21" s="56">
        <f>I20</f>
        <v>5.1040000000000001</v>
      </c>
      <c r="J21" s="56"/>
      <c r="K21" s="49">
        <f t="shared" si="1"/>
        <v>0</v>
      </c>
      <c r="L21" s="319">
        <f t="shared" si="2"/>
        <v>0</v>
      </c>
      <c r="N21" s="51">
        <v>5103</v>
      </c>
      <c r="O21" s="259">
        <v>255</v>
      </c>
      <c r="Q21" s="259"/>
      <c r="V21" s="395" t="s">
        <v>52</v>
      </c>
      <c r="W21" s="395"/>
      <c r="X21" s="434">
        <f>IF('2791 updated'!K$84=1,'2791 updated'!G21,0)</f>
        <v>0</v>
      </c>
      <c r="Y21" s="434"/>
      <c r="Z21" s="435">
        <v>1</v>
      </c>
      <c r="AA21" s="435"/>
      <c r="AB21" s="54">
        <f t="shared" si="3"/>
        <v>0</v>
      </c>
      <c r="AC21" s="55">
        <f t="shared" si="4"/>
        <v>0</v>
      </c>
      <c r="AD21" s="9"/>
    </row>
    <row r="22" spans="1:30" ht="16.2" x14ac:dyDescent="0.35">
      <c r="A22" s="1" t="s">
        <v>53</v>
      </c>
      <c r="B22" s="298" t="s">
        <v>54</v>
      </c>
      <c r="C22" s="298"/>
      <c r="D22" s="298">
        <v>0</v>
      </c>
      <c r="E22" s="298">
        <v>0</v>
      </c>
      <c r="F22" s="298">
        <v>0</v>
      </c>
      <c r="G22" s="46">
        <f t="shared" si="0"/>
        <v>0</v>
      </c>
      <c r="H22" s="47"/>
      <c r="I22" s="56">
        <v>1.147</v>
      </c>
      <c r="J22" s="56"/>
      <c r="K22" s="49">
        <f t="shared" si="1"/>
        <v>0</v>
      </c>
      <c r="L22" s="319">
        <f t="shared" si="2"/>
        <v>0</v>
      </c>
      <c r="N22" s="51">
        <v>5101</v>
      </c>
      <c r="O22" s="52">
        <v>130</v>
      </c>
      <c r="Q22" s="259"/>
      <c r="V22" s="395" t="s">
        <v>54</v>
      </c>
      <c r="W22" s="395"/>
      <c r="X22" s="434">
        <f>IF('2791 updated'!K$84=1,'2791 updated'!G22,0)</f>
        <v>0</v>
      </c>
      <c r="Y22" s="434"/>
      <c r="Z22" s="435">
        <v>1</v>
      </c>
      <c r="AA22" s="435"/>
      <c r="AB22" s="54">
        <f t="shared" si="3"/>
        <v>0</v>
      </c>
      <c r="AC22" s="55">
        <f t="shared" si="4"/>
        <v>0</v>
      </c>
      <c r="AD22" s="9"/>
    </row>
    <row r="23" spans="1:30" ht="16.2" x14ac:dyDescent="0.35">
      <c r="A23" s="1" t="s">
        <v>55</v>
      </c>
      <c r="B23" s="298" t="s">
        <v>56</v>
      </c>
      <c r="C23" s="298"/>
      <c r="D23" s="298">
        <v>0</v>
      </c>
      <c r="E23" s="298">
        <v>0</v>
      </c>
      <c r="F23" s="298">
        <v>0</v>
      </c>
      <c r="G23" s="46">
        <f t="shared" si="0"/>
        <v>0</v>
      </c>
      <c r="H23" s="47"/>
      <c r="I23" s="56">
        <f>I22</f>
        <v>1.147</v>
      </c>
      <c r="J23" s="56"/>
      <c r="K23" s="49">
        <f t="shared" si="1"/>
        <v>0</v>
      </c>
      <c r="L23" s="319">
        <f t="shared" si="2"/>
        <v>0</v>
      </c>
      <c r="N23" s="51">
        <v>5102</v>
      </c>
      <c r="O23" s="52">
        <v>130</v>
      </c>
      <c r="Q23" s="259"/>
      <c r="V23" s="395" t="s">
        <v>56</v>
      </c>
      <c r="W23" s="395"/>
      <c r="X23" s="434">
        <f>IF('2791 updated'!K$84=1,'2791 updated'!G23,0)</f>
        <v>0</v>
      </c>
      <c r="Y23" s="434"/>
      <c r="Z23" s="435">
        <v>1</v>
      </c>
      <c r="AA23" s="435"/>
      <c r="AB23" s="54">
        <f t="shared" si="3"/>
        <v>0</v>
      </c>
      <c r="AC23" s="55">
        <f t="shared" si="4"/>
        <v>0</v>
      </c>
      <c r="AD23" s="9"/>
    </row>
    <row r="24" spans="1:30" ht="16.2" x14ac:dyDescent="0.35">
      <c r="A24" s="1" t="s">
        <v>57</v>
      </c>
      <c r="B24" s="298" t="s">
        <v>58</v>
      </c>
      <c r="C24" s="298"/>
      <c r="D24" s="298">
        <v>0</v>
      </c>
      <c r="E24" s="298">
        <v>0</v>
      </c>
      <c r="F24" s="298">
        <v>0</v>
      </c>
      <c r="G24" s="46">
        <f t="shared" si="0"/>
        <v>0</v>
      </c>
      <c r="H24" s="47"/>
      <c r="I24" s="56">
        <f>I23</f>
        <v>1.147</v>
      </c>
      <c r="J24" s="56"/>
      <c r="K24" s="49">
        <f t="shared" si="1"/>
        <v>0</v>
      </c>
      <c r="L24" s="319">
        <f t="shared" si="2"/>
        <v>0</v>
      </c>
      <c r="N24" s="51">
        <v>5103</v>
      </c>
      <c r="O24" s="52">
        <v>130</v>
      </c>
      <c r="Q24" s="259"/>
      <c r="V24" s="395" t="s">
        <v>58</v>
      </c>
      <c r="W24" s="395"/>
      <c r="X24" s="434">
        <f>IF('2791 updated'!K$84=1,'2791 updated'!G24,0)</f>
        <v>0</v>
      </c>
      <c r="Y24" s="434"/>
      <c r="Z24" s="435">
        <v>1</v>
      </c>
      <c r="AA24" s="435"/>
      <c r="AB24" s="54">
        <f t="shared" si="3"/>
        <v>0</v>
      </c>
      <c r="AC24" s="55">
        <f t="shared" si="4"/>
        <v>0</v>
      </c>
      <c r="AD24" s="9"/>
    </row>
    <row r="25" spans="1:30" ht="16.8" thickBot="1" x14ac:dyDescent="0.4">
      <c r="A25" s="1" t="s">
        <v>59</v>
      </c>
      <c r="B25" s="298" t="s">
        <v>60</v>
      </c>
      <c r="C25" s="298"/>
      <c r="D25" s="298">
        <v>0</v>
      </c>
      <c r="E25" s="298">
        <v>0</v>
      </c>
      <c r="F25" s="298">
        <v>0</v>
      </c>
      <c r="G25" s="46">
        <f t="shared" si="0"/>
        <v>0</v>
      </c>
      <c r="H25" s="47"/>
      <c r="I25" s="56">
        <v>1.004</v>
      </c>
      <c r="J25" s="56"/>
      <c r="K25" s="49">
        <f t="shared" si="1"/>
        <v>0</v>
      </c>
      <c r="L25" s="319">
        <f t="shared" si="2"/>
        <v>0</v>
      </c>
      <c r="N25" s="51">
        <v>5310</v>
      </c>
      <c r="O25" s="52">
        <v>300</v>
      </c>
      <c r="Q25" s="259"/>
      <c r="V25" s="395" t="s">
        <v>60</v>
      </c>
      <c r="W25" s="395"/>
      <c r="X25" s="434">
        <f>IF('2791 updated'!K$84=1,'2791 updated'!G25,0)</f>
        <v>0</v>
      </c>
      <c r="Y25" s="434"/>
      <c r="Z25" s="435">
        <v>1</v>
      </c>
      <c r="AA25" s="435"/>
      <c r="AB25" s="54">
        <f t="shared" si="3"/>
        <v>0</v>
      </c>
      <c r="AC25" s="55">
        <f t="shared" si="4"/>
        <v>0</v>
      </c>
      <c r="AD25" s="9"/>
    </row>
    <row r="26" spans="1:30" ht="20.25" customHeight="1" thickBot="1" x14ac:dyDescent="0.35">
      <c r="B26" s="59" t="s">
        <v>61</v>
      </c>
      <c r="C26" s="59"/>
      <c r="D26" s="60">
        <f>SUM(D10:D25)</f>
        <v>57.56</v>
      </c>
      <c r="E26" s="60">
        <f>SUM(E10:E25)</f>
        <v>0</v>
      </c>
      <c r="F26" s="60"/>
      <c r="G26" s="60">
        <f>SUM(G10:G25)</f>
        <v>115.12</v>
      </c>
      <c r="H26" s="61"/>
      <c r="I26" s="61"/>
      <c r="J26" s="62"/>
      <c r="K26" s="63">
        <f>SUM(K10:K25)</f>
        <v>455.81580000000002</v>
      </c>
      <c r="L26" s="320">
        <f>SUM(L10:L25)</f>
        <v>1891039.0575370139</v>
      </c>
      <c r="N26" s="259"/>
      <c r="O26" s="64"/>
      <c r="P26" s="259"/>
      <c r="Q26" s="259"/>
      <c r="V26" s="436" t="s">
        <v>61</v>
      </c>
      <c r="W26" s="436"/>
      <c r="X26" s="425">
        <f>SUM(X10:X25)</f>
        <v>115.12</v>
      </c>
      <c r="Y26" s="425"/>
      <c r="Z26" s="437"/>
      <c r="AA26" s="438"/>
      <c r="AB26" s="65">
        <f>SUM(AB10:AB25)</f>
        <v>115.12</v>
      </c>
      <c r="AC26" s="66">
        <f>SUM(AC10:AC25)</f>
        <v>477598</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0</v>
      </c>
      <c r="E28" s="298">
        <v>0</v>
      </c>
      <c r="F28" s="74">
        <v>0</v>
      </c>
      <c r="G28" s="46">
        <f t="shared" ref="G28:G36" si="5">IF($B$156&lt;8,D28*2,D28+E28)</f>
        <v>0</v>
      </c>
      <c r="H28" s="75"/>
      <c r="I28" s="76" t="s">
        <v>69</v>
      </c>
      <c r="J28" s="51">
        <v>251</v>
      </c>
      <c r="K28" s="77">
        <v>1047</v>
      </c>
      <c r="L28" s="319">
        <f t="shared" ref="L28:L36" si="6">SUM(G28*K28)</f>
        <v>0</v>
      </c>
      <c r="N28" s="302">
        <v>5101</v>
      </c>
      <c r="O28" s="259">
        <v>251</v>
      </c>
      <c r="P28" s="78"/>
      <c r="Q28" s="79"/>
      <c r="V28" s="433" t="s">
        <v>68</v>
      </c>
      <c r="W28" s="433"/>
      <c r="X28" s="422"/>
      <c r="Y28" s="422"/>
      <c r="Z28" s="80" t="s">
        <v>69</v>
      </c>
      <c r="AA28" s="303">
        <v>251</v>
      </c>
      <c r="AB28" s="82">
        <f t="shared" ref="AB28:AB36" si="7">+K28</f>
        <v>1047</v>
      </c>
      <c r="AC28" s="83">
        <f t="shared" ref="AC28:AC36" si="8">ROUND(X28*AB28,0)</f>
        <v>0</v>
      </c>
      <c r="AD28" s="9"/>
    </row>
    <row r="29" spans="1:30" x14ac:dyDescent="0.3">
      <c r="A29" s="1" t="s">
        <v>70</v>
      </c>
      <c r="B29" s="429"/>
      <c r="C29" s="430"/>
      <c r="D29" s="298">
        <v>0</v>
      </c>
      <c r="E29" s="298">
        <v>0</v>
      </c>
      <c r="F29" s="84">
        <v>0</v>
      </c>
      <c r="G29" s="46">
        <f t="shared" si="5"/>
        <v>0</v>
      </c>
      <c r="H29" s="75"/>
      <c r="I29" s="51" t="s">
        <v>69</v>
      </c>
      <c r="J29" s="51">
        <v>252</v>
      </c>
      <c r="K29" s="77">
        <v>3380</v>
      </c>
      <c r="L29" s="319">
        <f t="shared" si="6"/>
        <v>0</v>
      </c>
      <c r="N29" s="302">
        <v>5101</v>
      </c>
      <c r="O29" s="259">
        <v>252</v>
      </c>
      <c r="P29" s="78"/>
      <c r="Q29" s="79"/>
      <c r="V29" s="433"/>
      <c r="W29" s="433"/>
      <c r="X29" s="422"/>
      <c r="Y29" s="422"/>
      <c r="Z29" s="303" t="s">
        <v>69</v>
      </c>
      <c r="AA29" s="303">
        <v>252</v>
      </c>
      <c r="AB29" s="82">
        <f t="shared" si="7"/>
        <v>3380</v>
      </c>
      <c r="AC29" s="83">
        <f t="shared" si="8"/>
        <v>0</v>
      </c>
      <c r="AD29" s="9"/>
    </row>
    <row r="30" spans="1:30" x14ac:dyDescent="0.3">
      <c r="A30" s="1" t="s">
        <v>71</v>
      </c>
      <c r="B30" s="429"/>
      <c r="C30" s="430"/>
      <c r="D30" s="298">
        <v>0.5</v>
      </c>
      <c r="E30" s="298">
        <v>0</v>
      </c>
      <c r="F30" s="84">
        <v>0</v>
      </c>
      <c r="G30" s="46">
        <f t="shared" si="5"/>
        <v>1</v>
      </c>
      <c r="H30" s="75"/>
      <c r="I30" s="51" t="s">
        <v>69</v>
      </c>
      <c r="J30" s="51">
        <v>253</v>
      </c>
      <c r="K30" s="77">
        <v>6896</v>
      </c>
      <c r="L30" s="319">
        <f t="shared" si="6"/>
        <v>6896</v>
      </c>
      <c r="N30" s="302">
        <v>5101</v>
      </c>
      <c r="O30" s="259">
        <v>253</v>
      </c>
      <c r="P30" s="78"/>
      <c r="Q30" s="64"/>
      <c r="V30" s="433"/>
      <c r="W30" s="433"/>
      <c r="X30" s="422"/>
      <c r="Y30" s="422"/>
      <c r="Z30" s="303" t="s">
        <v>69</v>
      </c>
      <c r="AA30" s="303">
        <v>253</v>
      </c>
      <c r="AB30" s="82">
        <f t="shared" si="7"/>
        <v>6896</v>
      </c>
      <c r="AC30" s="83">
        <f t="shared" si="8"/>
        <v>0</v>
      </c>
      <c r="AD30" s="9"/>
    </row>
    <row r="31" spans="1:30" x14ac:dyDescent="0.3">
      <c r="A31" s="1" t="s">
        <v>72</v>
      </c>
      <c r="B31" s="429"/>
      <c r="C31" s="430"/>
      <c r="D31" s="298">
        <v>0</v>
      </c>
      <c r="E31" s="298">
        <v>0</v>
      </c>
      <c r="F31" s="84">
        <v>0</v>
      </c>
      <c r="G31" s="46">
        <f t="shared" si="5"/>
        <v>0</v>
      </c>
      <c r="H31" s="75"/>
      <c r="I31" s="85" t="s">
        <v>73</v>
      </c>
      <c r="J31" s="51">
        <v>251</v>
      </c>
      <c r="K31" s="77">
        <v>1173</v>
      </c>
      <c r="L31" s="319">
        <f t="shared" si="6"/>
        <v>0</v>
      </c>
      <c r="N31" s="302">
        <v>5102</v>
      </c>
      <c r="O31" s="259">
        <v>251</v>
      </c>
      <c r="P31" s="78"/>
      <c r="Q31" s="64"/>
      <c r="V31" s="433"/>
      <c r="W31" s="433"/>
      <c r="X31" s="422"/>
      <c r="Y31" s="422"/>
      <c r="Z31" s="86" t="s">
        <v>73</v>
      </c>
      <c r="AA31" s="303">
        <v>251</v>
      </c>
      <c r="AB31" s="82">
        <f t="shared" si="7"/>
        <v>1173</v>
      </c>
      <c r="AC31" s="83">
        <f t="shared" si="8"/>
        <v>0</v>
      </c>
      <c r="AD31" s="9"/>
    </row>
    <row r="32" spans="1:30" x14ac:dyDescent="0.3">
      <c r="A32" s="1" t="s">
        <v>74</v>
      </c>
      <c r="B32" s="429"/>
      <c r="C32" s="430"/>
      <c r="D32" s="298">
        <v>0</v>
      </c>
      <c r="E32" s="298">
        <v>0</v>
      </c>
      <c r="F32" s="84">
        <v>0</v>
      </c>
      <c r="G32" s="46">
        <f t="shared" si="5"/>
        <v>0</v>
      </c>
      <c r="H32" s="75"/>
      <c r="I32" s="85" t="s">
        <v>73</v>
      </c>
      <c r="J32" s="51">
        <v>252</v>
      </c>
      <c r="K32" s="77">
        <v>3506</v>
      </c>
      <c r="L32" s="319">
        <f t="shared" si="6"/>
        <v>0</v>
      </c>
      <c r="N32" s="302">
        <v>5102</v>
      </c>
      <c r="O32" s="259">
        <v>252</v>
      </c>
      <c r="P32" s="78"/>
      <c r="Q32" s="259"/>
      <c r="V32" s="433"/>
      <c r="W32" s="433"/>
      <c r="X32" s="422"/>
      <c r="Y32" s="422"/>
      <c r="Z32" s="86" t="s">
        <v>73</v>
      </c>
      <c r="AA32" s="303">
        <v>252</v>
      </c>
      <c r="AB32" s="82">
        <f t="shared" si="7"/>
        <v>3506</v>
      </c>
      <c r="AC32" s="83">
        <f t="shared" si="8"/>
        <v>0</v>
      </c>
      <c r="AD32" s="9"/>
    </row>
    <row r="33" spans="1:30" x14ac:dyDescent="0.3">
      <c r="A33" s="1" t="s">
        <v>75</v>
      </c>
      <c r="B33" s="429"/>
      <c r="C33" s="430"/>
      <c r="D33" s="298">
        <v>0</v>
      </c>
      <c r="E33" s="298">
        <v>0</v>
      </c>
      <c r="F33" s="84">
        <v>0</v>
      </c>
      <c r="G33" s="46">
        <f t="shared" si="5"/>
        <v>0</v>
      </c>
      <c r="H33" s="75"/>
      <c r="I33" s="85" t="s">
        <v>73</v>
      </c>
      <c r="J33" s="51">
        <v>253</v>
      </c>
      <c r="K33" s="77">
        <v>7023</v>
      </c>
      <c r="L33" s="319">
        <f t="shared" si="6"/>
        <v>0</v>
      </c>
      <c r="N33" s="302">
        <v>5102</v>
      </c>
      <c r="O33" s="259">
        <v>253</v>
      </c>
      <c r="P33" s="78"/>
      <c r="Q33" s="79"/>
      <c r="V33" s="433"/>
      <c r="W33" s="433"/>
      <c r="X33" s="422"/>
      <c r="Y33" s="422"/>
      <c r="Z33" s="86" t="s">
        <v>73</v>
      </c>
      <c r="AA33" s="303">
        <v>253</v>
      </c>
      <c r="AB33" s="82">
        <f t="shared" si="7"/>
        <v>7023</v>
      </c>
      <c r="AC33" s="83">
        <f t="shared" si="8"/>
        <v>0</v>
      </c>
      <c r="AD33" s="9"/>
    </row>
    <row r="34" spans="1:30" x14ac:dyDescent="0.3">
      <c r="A34" s="1" t="s">
        <v>76</v>
      </c>
      <c r="B34" s="429"/>
      <c r="C34" s="430"/>
      <c r="D34" s="298">
        <v>0</v>
      </c>
      <c r="E34" s="298">
        <v>0</v>
      </c>
      <c r="F34" s="84">
        <v>0</v>
      </c>
      <c r="G34" s="46">
        <f t="shared" si="5"/>
        <v>0</v>
      </c>
      <c r="H34" s="75"/>
      <c r="I34" s="85" t="s">
        <v>77</v>
      </c>
      <c r="J34" s="51">
        <v>251</v>
      </c>
      <c r="K34" s="77">
        <v>835</v>
      </c>
      <c r="L34" s="319">
        <f t="shared" si="6"/>
        <v>0</v>
      </c>
      <c r="N34" s="302">
        <v>5103</v>
      </c>
      <c r="O34" s="259">
        <v>251</v>
      </c>
      <c r="P34" s="78"/>
      <c r="Q34" s="79"/>
      <c r="V34" s="433"/>
      <c r="W34" s="433"/>
      <c r="X34" s="422"/>
      <c r="Y34" s="422"/>
      <c r="Z34" s="86" t="s">
        <v>77</v>
      </c>
      <c r="AA34" s="303">
        <v>251</v>
      </c>
      <c r="AB34" s="82">
        <f t="shared" si="7"/>
        <v>835</v>
      </c>
      <c r="AC34" s="83">
        <f t="shared" si="8"/>
        <v>0</v>
      </c>
      <c r="AD34" s="9"/>
    </row>
    <row r="35" spans="1:30" x14ac:dyDescent="0.3">
      <c r="A35" s="1" t="s">
        <v>78</v>
      </c>
      <c r="B35" s="429"/>
      <c r="C35" s="430"/>
      <c r="D35" s="298">
        <v>0</v>
      </c>
      <c r="E35" s="298">
        <v>0</v>
      </c>
      <c r="F35" s="84">
        <v>0</v>
      </c>
      <c r="G35" s="46">
        <f t="shared" si="5"/>
        <v>0</v>
      </c>
      <c r="H35" s="75"/>
      <c r="I35" s="85" t="s">
        <v>77</v>
      </c>
      <c r="J35" s="51">
        <v>252</v>
      </c>
      <c r="K35" s="77">
        <v>3168</v>
      </c>
      <c r="L35" s="319">
        <f t="shared" si="6"/>
        <v>0</v>
      </c>
      <c r="N35" s="302">
        <v>5103</v>
      </c>
      <c r="O35" s="259">
        <v>252</v>
      </c>
      <c r="P35" s="78"/>
      <c r="Q35" s="87"/>
      <c r="V35" s="433"/>
      <c r="W35" s="433"/>
      <c r="X35" s="422"/>
      <c r="Y35" s="422"/>
      <c r="Z35" s="86" t="s">
        <v>77</v>
      </c>
      <c r="AA35" s="303">
        <v>252</v>
      </c>
      <c r="AB35" s="82">
        <f t="shared" si="7"/>
        <v>3168</v>
      </c>
      <c r="AC35" s="83">
        <f t="shared" si="8"/>
        <v>0</v>
      </c>
      <c r="AD35" s="9"/>
    </row>
    <row r="36" spans="1:30" ht="16.2" thickBot="1" x14ac:dyDescent="0.35">
      <c r="A36" s="1" t="s">
        <v>79</v>
      </c>
      <c r="B36" s="431"/>
      <c r="C36" s="432"/>
      <c r="D36" s="298">
        <v>0</v>
      </c>
      <c r="E36" s="298">
        <v>0</v>
      </c>
      <c r="F36" s="84">
        <v>0</v>
      </c>
      <c r="G36" s="46">
        <f t="shared" si="5"/>
        <v>0</v>
      </c>
      <c r="H36" s="75"/>
      <c r="I36" s="85" t="s">
        <v>77</v>
      </c>
      <c r="J36" s="51">
        <v>253</v>
      </c>
      <c r="K36" s="77">
        <v>6685</v>
      </c>
      <c r="L36" s="319">
        <f t="shared" si="6"/>
        <v>0</v>
      </c>
      <c r="N36" s="302">
        <v>5103</v>
      </c>
      <c r="O36" s="259">
        <v>253</v>
      </c>
      <c r="P36" s="78"/>
      <c r="Q36" s="88"/>
      <c r="V36" s="433"/>
      <c r="W36" s="433"/>
      <c r="X36" s="423"/>
      <c r="Y36" s="423"/>
      <c r="Z36" s="86" t="s">
        <v>77</v>
      </c>
      <c r="AA36" s="303">
        <v>253</v>
      </c>
      <c r="AB36" s="82">
        <f t="shared" si="7"/>
        <v>6685</v>
      </c>
      <c r="AC36" s="89">
        <f t="shared" si="8"/>
        <v>0</v>
      </c>
      <c r="AD36" s="9"/>
    </row>
    <row r="37" spans="1:30" ht="18.75" customHeight="1" x14ac:dyDescent="0.3">
      <c r="B37" s="298" t="s">
        <v>80</v>
      </c>
      <c r="C37" s="298"/>
      <c r="D37" s="60">
        <f>SUM(D28:D36)</f>
        <v>0.5</v>
      </c>
      <c r="E37" s="60">
        <f>SUM(E28:E36)</f>
        <v>0</v>
      </c>
      <c r="F37" s="60"/>
      <c r="G37" s="60">
        <f>SUM(G28:G36)</f>
        <v>1</v>
      </c>
      <c r="H37" s="61"/>
      <c r="I37" s="298" t="s">
        <v>81</v>
      </c>
      <c r="J37" s="298"/>
      <c r="K37" s="298"/>
      <c r="L37" s="319">
        <f>SUM(L28:L36)</f>
        <v>6896</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21757.68</v>
      </c>
      <c r="N40" s="97"/>
      <c r="O40" s="97"/>
      <c r="P40" s="97"/>
      <c r="Q40" s="97"/>
      <c r="V40" s="420" t="s">
        <v>85</v>
      </c>
      <c r="W40" s="420"/>
      <c r="X40" s="421">
        <f>+G40</f>
        <v>182954.62</v>
      </c>
      <c r="Y40" s="421"/>
      <c r="Z40" s="421"/>
      <c r="AA40" s="421"/>
      <c r="AB40" s="55">
        <f>ROUND(X39/X40,0)</f>
        <v>189</v>
      </c>
      <c r="AC40" s="55">
        <f>ROUND(AB40*$X$26,0)</f>
        <v>21758</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1919692.7375370138</v>
      </c>
      <c r="O44" s="1"/>
      <c r="V44" s="414" t="s">
        <v>89</v>
      </c>
      <c r="W44" s="414"/>
      <c r="X44" s="414"/>
      <c r="Y44" s="414"/>
      <c r="Z44" s="414"/>
      <c r="AA44" s="414"/>
      <c r="AB44" s="414"/>
      <c r="AC44" s="104">
        <f>SUM(AC26,AC37,AC40)</f>
        <v>499356</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262.17180000000002</v>
      </c>
      <c r="D47" s="114"/>
      <c r="E47" s="114"/>
      <c r="F47" s="114"/>
      <c r="G47" s="115">
        <f>K7</f>
        <v>1.0289999999999999</v>
      </c>
      <c r="H47" s="115"/>
      <c r="I47" s="116">
        <v>1317.85</v>
      </c>
      <c r="J47" s="117" t="s">
        <v>96</v>
      </c>
      <c r="K47" s="118">
        <f>ROUND(C47*G47*I47,0)</f>
        <v>355523</v>
      </c>
      <c r="L47" s="326"/>
      <c r="O47" s="1"/>
      <c r="V47" s="307" t="s">
        <v>95</v>
      </c>
      <c r="W47" s="119">
        <f>AB10+AB11+AB16+AB19+AB22</f>
        <v>67.12</v>
      </c>
      <c r="X47" s="407">
        <f>AB7</f>
        <v>1.0289999999999999</v>
      </c>
      <c r="Y47" s="407"/>
      <c r="Z47" s="120">
        <f>+I47</f>
        <v>1317.85</v>
      </c>
      <c r="AA47" s="121" t="s">
        <v>96</v>
      </c>
      <c r="AB47" s="122">
        <f>ROUND(W47*X47*Z47,0)</f>
        <v>91019</v>
      </c>
      <c r="AC47" s="123"/>
      <c r="AD47" s="9"/>
    </row>
    <row r="48" spans="1:30" ht="18" customHeight="1" x14ac:dyDescent="0.3">
      <c r="B48" s="124" t="s">
        <v>73</v>
      </c>
      <c r="C48" s="114">
        <f>K12+K13+K17+K20+K23</f>
        <v>193.64400000000001</v>
      </c>
      <c r="D48" s="114"/>
      <c r="E48" s="114"/>
      <c r="F48" s="114"/>
      <c r="G48" s="115">
        <f>K7</f>
        <v>1.0289999999999999</v>
      </c>
      <c r="H48" s="115"/>
      <c r="I48" s="116">
        <v>898.92</v>
      </c>
      <c r="J48" s="117" t="s">
        <v>96</v>
      </c>
      <c r="K48" s="118">
        <f>ROUND(C48*G48*I48,0)</f>
        <v>179119</v>
      </c>
      <c r="L48" s="327"/>
      <c r="O48" s="1"/>
      <c r="V48" s="125" t="s">
        <v>73</v>
      </c>
      <c r="W48" s="119">
        <f>AB12+AB13+AB17+AB20+AB23</f>
        <v>48</v>
      </c>
      <c r="X48" s="407">
        <f>AB7</f>
        <v>1.0289999999999999</v>
      </c>
      <c r="Y48" s="407"/>
      <c r="Z48" s="120">
        <f>+I48</f>
        <v>898.92</v>
      </c>
      <c r="AA48" s="121" t="s">
        <v>96</v>
      </c>
      <c r="AB48" s="122">
        <f>ROUND(W48*X48*Z48,0)</f>
        <v>44399</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455.81580000000002</v>
      </c>
      <c r="D50" s="136"/>
      <c r="E50" s="137"/>
      <c r="F50" s="137"/>
      <c r="G50" s="138" t="s">
        <v>98</v>
      </c>
      <c r="H50" s="138"/>
      <c r="I50" s="138"/>
      <c r="J50" s="138"/>
      <c r="K50" s="138"/>
      <c r="L50" s="319">
        <f>IF(B2=75,0,K49+K48+K47)</f>
        <v>534642</v>
      </c>
      <c r="N50" s="3"/>
      <c r="O50" s="1"/>
      <c r="V50" s="308" t="s">
        <v>97</v>
      </c>
      <c r="W50" s="140">
        <f>SUM(W47:W49)</f>
        <v>115.12</v>
      </c>
      <c r="X50" s="408" t="s">
        <v>98</v>
      </c>
      <c r="Y50" s="409"/>
      <c r="Z50" s="409"/>
      <c r="AA50" s="409"/>
      <c r="AB50" s="409"/>
      <c r="AC50" s="55">
        <f>IF(V2=75,0,AB49+AB48+AB47)</f>
        <v>135418</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455.81580000000002</v>
      </c>
      <c r="H53" s="56" t="s">
        <v>102</v>
      </c>
      <c r="I53" s="56"/>
      <c r="J53" s="144">
        <v>200815.52</v>
      </c>
      <c r="K53" s="144"/>
      <c r="L53" s="329"/>
      <c r="N53" s="3"/>
      <c r="O53" s="1"/>
      <c r="V53" s="402" t="s">
        <v>101</v>
      </c>
      <c r="W53" s="402"/>
      <c r="X53" s="145">
        <f>AB26</f>
        <v>115.12</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2.2699999999999999E-3</v>
      </c>
      <c r="L54" s="314"/>
      <c r="N54" s="64"/>
      <c r="O54" s="1"/>
      <c r="V54" s="402" t="s">
        <v>103</v>
      </c>
      <c r="W54" s="402"/>
      <c r="X54" s="402"/>
      <c r="Y54" s="402"/>
      <c r="Z54" s="402"/>
      <c r="AA54" s="402"/>
      <c r="AB54" s="405">
        <f>ROUND(X53/AA53,6)</f>
        <v>5.7300000000000005E-4</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115.12</v>
      </c>
      <c r="H56" s="56" t="s">
        <v>106</v>
      </c>
      <c r="I56" s="56"/>
      <c r="J56" s="144">
        <f>+G40</f>
        <v>182954.62</v>
      </c>
      <c r="K56" s="144"/>
      <c r="L56" s="329"/>
      <c r="O56" s="1"/>
      <c r="V56" s="402" t="s">
        <v>105</v>
      </c>
      <c r="W56" s="402"/>
      <c r="X56" s="148">
        <f>X26</f>
        <v>115.12</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6.29E-4</v>
      </c>
      <c r="L57" s="314"/>
      <c r="O57" s="1"/>
      <c r="V57" s="402" t="s">
        <v>107</v>
      </c>
      <c r="W57" s="402"/>
      <c r="X57" s="402"/>
      <c r="Y57" s="402"/>
      <c r="Z57" s="402"/>
      <c r="AA57" s="402"/>
      <c r="AB57" s="405">
        <f>ROUND(X56/AA56,6)</f>
        <v>6.29E-4</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5.7300000000000005E-4</v>
      </c>
      <c r="AC58" s="55">
        <f>ROUND(Y58*AB58,0)</f>
        <v>2427</v>
      </c>
      <c r="AD58" s="9"/>
    </row>
    <row r="59" spans="2:30" x14ac:dyDescent="0.3">
      <c r="B59" s="59" t="s">
        <v>109</v>
      </c>
      <c r="C59" s="59"/>
      <c r="D59" s="59"/>
      <c r="E59" s="59"/>
      <c r="F59" s="59"/>
      <c r="G59" s="59"/>
      <c r="H59" s="152" t="s">
        <v>21</v>
      </c>
      <c r="I59" s="118">
        <v>4235563</v>
      </c>
      <c r="J59" s="153" t="s">
        <v>110</v>
      </c>
      <c r="K59" s="154">
        <f>K54</f>
        <v>2.2699999999999999E-3</v>
      </c>
      <c r="L59" s="319">
        <f>SUM(I59*K59)</f>
        <v>9614.7280099999989</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5.7300000000000005E-4</v>
      </c>
      <c r="AC66" s="55">
        <f>ROUND(Y66*AB66,0)</f>
        <v>61761</v>
      </c>
      <c r="AD66" s="9"/>
    </row>
    <row r="67" spans="1:30" ht="20.25" customHeight="1" x14ac:dyDescent="0.3">
      <c r="B67" s="298" t="s">
        <v>118</v>
      </c>
      <c r="C67" s="298"/>
      <c r="D67" s="298"/>
      <c r="E67" s="298"/>
      <c r="F67" s="298"/>
      <c r="H67" s="152" t="s">
        <v>23</v>
      </c>
      <c r="I67" s="118">
        <v>107785963</v>
      </c>
      <c r="J67" s="153" t="s">
        <v>110</v>
      </c>
      <c r="K67" s="154">
        <f>K54</f>
        <v>2.2699999999999999E-3</v>
      </c>
      <c r="L67" s="319">
        <f>SUM(I67*K67)</f>
        <v>244674.13600999999</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6.29E-4</v>
      </c>
      <c r="AC68" s="55">
        <f>ROUND(Y68*AB68,0)</f>
        <v>0</v>
      </c>
      <c r="AD68" s="9"/>
    </row>
    <row r="69" spans="1:30" ht="15" customHeight="1" x14ac:dyDescent="0.3">
      <c r="B69" s="158" t="s">
        <v>120</v>
      </c>
      <c r="C69" s="298"/>
      <c r="D69" s="298"/>
      <c r="E69" s="298"/>
      <c r="F69" s="298"/>
      <c r="H69" s="152" t="s">
        <v>22</v>
      </c>
      <c r="I69" s="118">
        <v>0</v>
      </c>
      <c r="J69" s="153" t="s">
        <v>110</v>
      </c>
      <c r="K69" s="154">
        <f>K57</f>
        <v>6.29E-4</v>
      </c>
      <c r="L69" s="319">
        <f>SUM(I69*K69)</f>
        <v>0</v>
      </c>
      <c r="O69" s="1"/>
      <c r="V69" s="392" t="s">
        <v>121</v>
      </c>
      <c r="W69" s="392"/>
      <c r="X69" s="392"/>
      <c r="Y69" s="398">
        <f>+I70</f>
        <v>-4207636</v>
      </c>
      <c r="Z69" s="398"/>
      <c r="AA69" s="305" t="s">
        <v>110</v>
      </c>
      <c r="AB69" s="151">
        <f>AB54</f>
        <v>5.7300000000000005E-4</v>
      </c>
      <c r="AC69" s="55">
        <f>ROUND(Y69*AB69,0)</f>
        <v>-2411</v>
      </c>
      <c r="AD69" s="9"/>
    </row>
    <row r="70" spans="1:30" ht="20.25" customHeight="1" x14ac:dyDescent="0.3">
      <c r="B70" s="298" t="s">
        <v>121</v>
      </c>
      <c r="C70" s="298"/>
      <c r="D70" s="298"/>
      <c r="E70" s="298"/>
      <c r="F70" s="298"/>
      <c r="H70" s="152" t="s">
        <v>21</v>
      </c>
      <c r="I70" s="118">
        <v>-4207636</v>
      </c>
      <c r="J70" s="153" t="s">
        <v>110</v>
      </c>
      <c r="K70" s="154">
        <f>K54</f>
        <v>2.2699999999999999E-3</v>
      </c>
      <c r="L70" s="319">
        <f>SUM(I70*K70)</f>
        <v>-9551.3337199999987</v>
      </c>
      <c r="O70" s="1"/>
      <c r="V70" s="392" t="s">
        <v>122</v>
      </c>
      <c r="W70" s="392"/>
      <c r="X70" s="392"/>
      <c r="Y70" s="394">
        <f>+I71</f>
        <v>1882126</v>
      </c>
      <c r="Z70" s="394"/>
      <c r="AA70" s="305" t="s">
        <v>110</v>
      </c>
      <c r="AB70" s="151">
        <f>AB54</f>
        <v>5.7300000000000005E-4</v>
      </c>
      <c r="AC70" s="55">
        <f>ROUND(Y70*AB70,0)</f>
        <v>1078</v>
      </c>
      <c r="AD70" s="9"/>
    </row>
    <row r="71" spans="1:30" ht="20.25" customHeight="1" x14ac:dyDescent="0.3">
      <c r="B71" s="298" t="s">
        <v>122</v>
      </c>
      <c r="C71" s="298"/>
      <c r="D71" s="298"/>
      <c r="E71" s="298"/>
      <c r="F71" s="298"/>
      <c r="H71" s="152" t="s">
        <v>21</v>
      </c>
      <c r="I71" s="118">
        <v>1882126</v>
      </c>
      <c r="J71" s="153" t="s">
        <v>110</v>
      </c>
      <c r="K71" s="154">
        <f>K54</f>
        <v>2.2699999999999999E-3</v>
      </c>
      <c r="L71" s="319">
        <f>SUM(I71*K71)</f>
        <v>4272.4260199999999</v>
      </c>
      <c r="O71" s="1"/>
      <c r="V71" s="392" t="s">
        <v>123</v>
      </c>
      <c r="W71" s="392"/>
      <c r="X71" s="392"/>
      <c r="Y71" s="394">
        <f>+I72</f>
        <v>14221398</v>
      </c>
      <c r="Z71" s="394"/>
      <c r="AA71" s="305" t="s">
        <v>110</v>
      </c>
      <c r="AB71" s="151">
        <f>AB57</f>
        <v>6.29E-4</v>
      </c>
      <c r="AC71" s="55">
        <f>ROUND(Y71*AB71,0)</f>
        <v>8945</v>
      </c>
      <c r="AD71" s="9"/>
    </row>
    <row r="72" spans="1:30" ht="21" customHeight="1" x14ac:dyDescent="0.35">
      <c r="B72" s="298" t="s">
        <v>123</v>
      </c>
      <c r="C72" s="298"/>
      <c r="D72" s="298"/>
      <c r="E72" s="298"/>
      <c r="F72" s="298"/>
      <c r="H72" s="152" t="s">
        <v>22</v>
      </c>
      <c r="I72" s="118">
        <v>14221398</v>
      </c>
      <c r="J72" s="153" t="s">
        <v>110</v>
      </c>
      <c r="K72" s="154">
        <f>K57</f>
        <v>6.29E-4</v>
      </c>
      <c r="L72" s="319">
        <f>SUM(I72*K72)</f>
        <v>8945.2593419999994</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0</v>
      </c>
      <c r="AA74" s="304" t="s">
        <v>130</v>
      </c>
      <c r="AB74" s="163">
        <f>+K75</f>
        <v>365</v>
      </c>
      <c r="AC74" s="55">
        <f>ROUND(AB74*Z74,0)</f>
        <v>0</v>
      </c>
      <c r="AD74" s="9"/>
    </row>
    <row r="75" spans="1:30" ht="19.5" customHeight="1" x14ac:dyDescent="0.3">
      <c r="A75" s="1" t="s">
        <v>131</v>
      </c>
      <c r="B75" s="164" t="s">
        <v>128</v>
      </c>
      <c r="C75" s="165" t="s">
        <v>129</v>
      </c>
      <c r="D75" s="164">
        <v>0</v>
      </c>
      <c r="E75" s="164">
        <v>0</v>
      </c>
      <c r="F75" s="164">
        <v>0</v>
      </c>
      <c r="G75" s="166">
        <f>IF($B$156&lt;8,D75,E75)</f>
        <v>0</v>
      </c>
      <c r="H75" s="167"/>
      <c r="I75" s="168">
        <f>AVERAGE(G75,D75)</f>
        <v>0</v>
      </c>
      <c r="J75" s="169" t="s">
        <v>130</v>
      </c>
      <c r="K75" s="170">
        <v>365</v>
      </c>
      <c r="L75" s="319">
        <f>SUM(I75*K75)</f>
        <v>0</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SUM(I76*K76)</f>
        <v>0</v>
      </c>
      <c r="N76" s="1">
        <v>7802</v>
      </c>
      <c r="O76" s="1">
        <v>110</v>
      </c>
      <c r="V76" s="392" t="str">
        <f>+B77</f>
        <v>14.  Digital Classrooms Allocation (UFTE share)</v>
      </c>
      <c r="W76" s="392"/>
      <c r="X76" s="392"/>
      <c r="Y76" s="393">
        <f>+I77</f>
        <v>1722101</v>
      </c>
      <c r="Z76" s="393"/>
      <c r="AA76" s="304" t="s">
        <v>130</v>
      </c>
      <c r="AB76" s="151">
        <f>AB57</f>
        <v>6.29E-4</v>
      </c>
      <c r="AC76" s="55">
        <f>ROUND(Y76*AB76,0)</f>
        <v>1083</v>
      </c>
      <c r="AD76" s="9"/>
    </row>
    <row r="77" spans="1:30" ht="26.25" customHeight="1" x14ac:dyDescent="0.3">
      <c r="B77" s="298" t="s">
        <v>134</v>
      </c>
      <c r="C77" s="298"/>
      <c r="D77" s="298"/>
      <c r="E77" s="298"/>
      <c r="F77" s="298"/>
      <c r="H77" s="152" t="s">
        <v>25</v>
      </c>
      <c r="I77" s="175">
        <v>1722101</v>
      </c>
      <c r="J77" s="153" t="s">
        <v>110</v>
      </c>
      <c r="K77" s="154">
        <f>K57</f>
        <v>6.29E-4</v>
      </c>
      <c r="L77" s="319">
        <f>SUM(I77*K77)</f>
        <v>1083.2015289999999</v>
      </c>
      <c r="O77" s="1"/>
      <c r="V77" s="392" t="str">
        <f>+B78</f>
        <v>15.  Florida Teachers Classroom Supply Assistance Program</v>
      </c>
      <c r="W77" s="392"/>
      <c r="X77" s="392"/>
      <c r="Y77" s="393">
        <f>+I78</f>
        <v>0</v>
      </c>
      <c r="Z77" s="393"/>
      <c r="AA77" s="304" t="s">
        <v>130</v>
      </c>
      <c r="AB77" s="151">
        <f>AB54</f>
        <v>5.7300000000000005E-4</v>
      </c>
      <c r="AC77" s="55">
        <f>ROUND(Y77*AB77,0)</f>
        <v>0</v>
      </c>
      <c r="AD77" s="9"/>
    </row>
    <row r="78" spans="1:30" ht="26.25" customHeight="1" x14ac:dyDescent="0.3">
      <c r="B78" s="391" t="s">
        <v>135</v>
      </c>
      <c r="C78" s="391"/>
      <c r="D78" s="391"/>
      <c r="E78" s="298"/>
      <c r="F78" s="298"/>
      <c r="H78" s="152" t="s">
        <v>136</v>
      </c>
      <c r="I78" s="176">
        <v>0</v>
      </c>
      <c r="J78" s="153" t="s">
        <v>110</v>
      </c>
      <c r="K78" s="154">
        <f>K54</f>
        <v>2.2699999999999999E-3</v>
      </c>
      <c r="L78" s="319">
        <f>SUM(I78*K78)</f>
        <v>0</v>
      </c>
      <c r="O78" s="1"/>
      <c r="V78" s="392" t="str">
        <f>+B79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707657</v>
      </c>
      <c r="AD81" s="185"/>
    </row>
    <row r="82" spans="1:30" ht="22.5" customHeight="1" thickTop="1" thickBot="1" x14ac:dyDescent="0.35">
      <c r="B82" s="298" t="s">
        <v>140</v>
      </c>
      <c r="C82" s="298"/>
      <c r="D82" s="298"/>
      <c r="E82" s="298"/>
      <c r="F82" s="298"/>
      <c r="G82" s="298"/>
      <c r="H82" s="298"/>
      <c r="I82" s="298"/>
      <c r="J82" s="298"/>
      <c r="K82" s="298"/>
      <c r="L82" s="331">
        <f>SUM(L44:L81)</f>
        <v>2713373.154728014</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f>IF(G26=0,"",IF((G11+G13+SUM(G15:G21))/G26&gt;0.75,1,""))</f>
        <v>1</v>
      </c>
      <c r="L84" s="331">
        <f>'2791 updated'!AC81</f>
        <v>707657</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707657</v>
      </c>
      <c r="L86" s="319">
        <f>IF(G26=0,0,IF(G26&gt;250,-(((250/G26)*K86)*IF(M86="H",0.02,0.05)),IF(M86="H",-0.02*K86,-0.05*K86)))</f>
        <v>-35382.85</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2677990.3047280139</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-1287847.8600000001</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1390142.4447280138</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231690.40745466898</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319">
        <v>214124.63870898873</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17565.768745680252</v>
      </c>
      <c r="M94" s="186"/>
      <c r="N94" s="187"/>
      <c r="O94" s="1"/>
      <c r="Q94" s="152"/>
      <c r="V94" s="183"/>
      <c r="W94" s="198"/>
      <c r="X94" s="198"/>
      <c r="Y94" s="198"/>
      <c r="Z94" s="198"/>
      <c r="AA94" s="198"/>
      <c r="AB94" s="198"/>
      <c r="AC94" s="198"/>
      <c r="AD94" s="199"/>
    </row>
    <row r="95" spans="1:30" ht="18.75" customHeight="1" x14ac:dyDescent="0.3">
      <c r="B95" s="298"/>
      <c r="C95" s="298"/>
      <c r="D95" s="298"/>
      <c r="E95" s="298"/>
      <c r="F95" s="298"/>
      <c r="G95" s="298"/>
      <c r="H95" s="298"/>
      <c r="I95" s="298"/>
      <c r="J95" s="298"/>
      <c r="K95" s="194"/>
      <c r="L95" s="326"/>
      <c r="M95" s="186"/>
      <c r="N95" s="187"/>
      <c r="O95" s="1"/>
      <c r="Q95" s="152"/>
      <c r="V95" s="183"/>
      <c r="W95" s="198"/>
      <c r="X95" s="198"/>
      <c r="Y95" s="198"/>
      <c r="Z95" s="198"/>
      <c r="AA95" s="198"/>
      <c r="AB95" s="198"/>
      <c r="AC95" s="198"/>
      <c r="AD95" s="199"/>
    </row>
    <row r="96" spans="1:30" ht="18.75" customHeight="1" thickBot="1" x14ac:dyDescent="0.35">
      <c r="B96" s="201" t="s">
        <v>157</v>
      </c>
      <c r="C96" s="298"/>
      <c r="D96" s="298"/>
      <c r="E96" s="298"/>
      <c r="G96" s="298"/>
      <c r="H96" s="298"/>
      <c r="I96" s="298"/>
      <c r="J96" s="298"/>
      <c r="L96" s="331">
        <f>IF(M86="H",(K86*0.02)+L86,(K86*0.05)+L86)</f>
        <v>0</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282</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283</v>
      </c>
      <c r="C125" s="205" t="s">
        <v>199</v>
      </c>
    </row>
    <row r="126" spans="2:22" hidden="1" x14ac:dyDescent="0.3">
      <c r="B126" s="209" t="s">
        <v>284</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1.15740767796524E-5</v>
      </c>
      <c r="C137" s="211"/>
    </row>
    <row r="138" spans="1:5" hidden="1" x14ac:dyDescent="0.3">
      <c r="B138" s="212">
        <f>NvsEndTime</f>
        <v>41808.602407407401</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282</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283</v>
      </c>
      <c r="C166" s="219" t="s">
        <v>244</v>
      </c>
      <c r="D166" s="215"/>
    </row>
    <row r="167" spans="1:4" hidden="1" x14ac:dyDescent="0.3">
      <c r="A167" s="214" t="s">
        <v>245</v>
      </c>
      <c r="B167" s="218" t="s">
        <v>284</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1.15740767796524E-5</v>
      </c>
      <c r="D178" s="215"/>
    </row>
    <row r="179" spans="2:5" hidden="1" x14ac:dyDescent="0.3">
      <c r="B179" s="214" t="s">
        <v>260</v>
      </c>
      <c r="C179" s="222">
        <f>NvsEndTime</f>
        <v>41808.602407407401</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W2:AC2"/>
    <mergeCell ref="V3:AC3"/>
    <mergeCell ref="B4:I4"/>
    <mergeCell ref="V4:AC4"/>
    <mergeCell ref="V5:W5"/>
    <mergeCell ref="X5:Y5"/>
    <mergeCell ref="V6:AC6"/>
    <mergeCell ref="V7:W7"/>
    <mergeCell ref="X7:Y7"/>
    <mergeCell ref="Z7:AA7"/>
    <mergeCell ref="AB7:AC7"/>
    <mergeCell ref="V8:W8"/>
    <mergeCell ref="X8:Y8"/>
    <mergeCell ref="Z8:AA8"/>
    <mergeCell ref="V9:W9"/>
    <mergeCell ref="X9:Y9"/>
    <mergeCell ref="Z9:AA9"/>
    <mergeCell ref="V10:W10"/>
    <mergeCell ref="X10:Y10"/>
    <mergeCell ref="Z10:AA10"/>
    <mergeCell ref="V11:W11"/>
    <mergeCell ref="X11:Y11"/>
    <mergeCell ref="Z11:AA11"/>
    <mergeCell ref="V12:W12"/>
    <mergeCell ref="X12:Y12"/>
    <mergeCell ref="Z12:AA12"/>
    <mergeCell ref="V13:W13"/>
    <mergeCell ref="X13:Y13"/>
    <mergeCell ref="Z13:AA13"/>
    <mergeCell ref="V14:W14"/>
    <mergeCell ref="X14:Y14"/>
    <mergeCell ref="Z14:AA14"/>
    <mergeCell ref="V15:W15"/>
    <mergeCell ref="X15:Y15"/>
    <mergeCell ref="Z15:AA15"/>
    <mergeCell ref="V16:W16"/>
    <mergeCell ref="X16:Y16"/>
    <mergeCell ref="Z16:AA16"/>
    <mergeCell ref="V17:W17"/>
    <mergeCell ref="X17:Y17"/>
    <mergeCell ref="Z17:AA17"/>
    <mergeCell ref="V18:W18"/>
    <mergeCell ref="X18:Y18"/>
    <mergeCell ref="Z18:AA18"/>
    <mergeCell ref="V19:W19"/>
    <mergeCell ref="X19:Y19"/>
    <mergeCell ref="Z19:AA19"/>
    <mergeCell ref="V20:W20"/>
    <mergeCell ref="X20:Y20"/>
    <mergeCell ref="Z20:AA20"/>
    <mergeCell ref="V21:W21"/>
    <mergeCell ref="X21:Y21"/>
    <mergeCell ref="Z21:AA21"/>
    <mergeCell ref="V22:W22"/>
    <mergeCell ref="X22:Y22"/>
    <mergeCell ref="Z22:AA22"/>
    <mergeCell ref="V23:W23"/>
    <mergeCell ref="X23:Y23"/>
    <mergeCell ref="Z23:AA23"/>
    <mergeCell ref="V24:W24"/>
    <mergeCell ref="X24:Y24"/>
    <mergeCell ref="Z24:AA24"/>
    <mergeCell ref="V25:W25"/>
    <mergeCell ref="X25:Y25"/>
    <mergeCell ref="Z25:AA25"/>
    <mergeCell ref="V26:W26"/>
    <mergeCell ref="X26:Y26"/>
    <mergeCell ref="Z26:AA26"/>
    <mergeCell ref="V27:W27"/>
    <mergeCell ref="X27:Y27"/>
    <mergeCell ref="B28:C36"/>
    <mergeCell ref="V28:W36"/>
    <mergeCell ref="X28:Y28"/>
    <mergeCell ref="X29:Y29"/>
    <mergeCell ref="X30:Y30"/>
    <mergeCell ref="X31:Y31"/>
    <mergeCell ref="X32:Y32"/>
    <mergeCell ref="X33:Y33"/>
    <mergeCell ref="X34:Y34"/>
    <mergeCell ref="X35:Y35"/>
    <mergeCell ref="X36:Y36"/>
    <mergeCell ref="V37:W37"/>
    <mergeCell ref="X37:Y37"/>
    <mergeCell ref="Z37:AB37"/>
    <mergeCell ref="V38:AC38"/>
    <mergeCell ref="V39:W39"/>
    <mergeCell ref="X39:Y39"/>
    <mergeCell ref="Z39:AC39"/>
    <mergeCell ref="V40:W40"/>
    <mergeCell ref="X40:AA40"/>
    <mergeCell ref="V41:AC41"/>
    <mergeCell ref="V42:AC42"/>
    <mergeCell ref="V43:AC43"/>
    <mergeCell ref="V44:AB44"/>
    <mergeCell ref="V45:AC45"/>
    <mergeCell ref="X46:Y46"/>
    <mergeCell ref="Z46:AC46"/>
    <mergeCell ref="X47:Y47"/>
    <mergeCell ref="X48:Y48"/>
    <mergeCell ref="X49:Y49"/>
    <mergeCell ref="X50:AB50"/>
    <mergeCell ref="V51:AC51"/>
    <mergeCell ref="V52:AC52"/>
    <mergeCell ref="V53:W53"/>
    <mergeCell ref="Y53:Z53"/>
    <mergeCell ref="AA53:AC53"/>
    <mergeCell ref="V54:AA54"/>
    <mergeCell ref="AB54:AC54"/>
    <mergeCell ref="V55:AC55"/>
    <mergeCell ref="V56:W56"/>
    <mergeCell ref="Y56:Z56"/>
    <mergeCell ref="AA56:AC56"/>
    <mergeCell ref="V57:AA57"/>
    <mergeCell ref="AB57:AC57"/>
    <mergeCell ref="V58:X58"/>
    <mergeCell ref="Y58:Z58"/>
    <mergeCell ref="V59:AC59"/>
    <mergeCell ref="V60:W60"/>
    <mergeCell ref="X60:AC60"/>
    <mergeCell ref="V61:W61"/>
    <mergeCell ref="X61:AC61"/>
    <mergeCell ref="V62:W62"/>
    <mergeCell ref="X62:AC62"/>
    <mergeCell ref="V63:AC63"/>
    <mergeCell ref="V64:W64"/>
    <mergeCell ref="X64:AC64"/>
    <mergeCell ref="V65:W65"/>
    <mergeCell ref="X65:AC65"/>
    <mergeCell ref="V66:X66"/>
    <mergeCell ref="Y66:Z66"/>
    <mergeCell ref="V67:AC67"/>
    <mergeCell ref="V68:X68"/>
    <mergeCell ref="Y68:Z68"/>
    <mergeCell ref="V69:X69"/>
    <mergeCell ref="Y69:Z69"/>
    <mergeCell ref="B80:D80"/>
    <mergeCell ref="V76:X76"/>
    <mergeCell ref="Y76:Z76"/>
    <mergeCell ref="V77:X77"/>
    <mergeCell ref="Y77:Z77"/>
    <mergeCell ref="B78:D78"/>
    <mergeCell ref="V78:X78"/>
    <mergeCell ref="V70:X70"/>
    <mergeCell ref="Y70:Z70"/>
    <mergeCell ref="V71:X71"/>
    <mergeCell ref="Y71:Z71"/>
    <mergeCell ref="V72:AB72"/>
    <mergeCell ref="V73:AC73"/>
    <mergeCell ref="V74:W74"/>
    <mergeCell ref="V75:W75"/>
    <mergeCell ref="B79:D79"/>
    <mergeCell ref="V79:X79"/>
  </mergeCells>
  <conditionalFormatting sqref="C178:C179 B143:C174">
    <cfRule type="cellIs" dxfId="69" priority="2" stopIfTrue="1" operator="lessThan">
      <formula>0</formula>
    </cfRule>
  </conditionalFormatting>
  <conditionalFormatting sqref="A143:A174">
    <cfRule type="cellIs" dxfId="6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'2801 updated'!B2</f>
        <v>50</v>
      </c>
      <c r="W2" s="449" t="s">
        <v>4</v>
      </c>
      <c r="X2" s="450"/>
      <c r="Y2" s="451"/>
      <c r="Z2" s="451"/>
      <c r="AA2" s="451"/>
      <c r="AB2" s="451"/>
      <c r="AC2" s="451"/>
      <c r="AD2" s="9"/>
    </row>
    <row r="3" spans="1:30" ht="20.399999999999999" x14ac:dyDescent="0.35">
      <c r="B3" s="10" t="str">
        <f>"Revenue Estimate Worksheet for "&amp;B126</f>
        <v>Revenue Estimate Worksheet for PB Maritime Academy Charter</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'2801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165.06</v>
      </c>
      <c r="E10" s="296">
        <v>0</v>
      </c>
      <c r="F10" s="296">
        <v>0</v>
      </c>
      <c r="G10" s="46">
        <f>IF($B$156&lt;8,D10*2,D10+E10)</f>
        <v>330.12</v>
      </c>
      <c r="H10" s="47"/>
      <c r="I10" s="48">
        <v>1.1259999999999999</v>
      </c>
      <c r="J10" s="48"/>
      <c r="K10" s="49">
        <f>ROUND(G10*I10,4)</f>
        <v>371.71510000000001</v>
      </c>
      <c r="L10" s="319">
        <f>SUM(K10*$G$7)*($K$7)</f>
        <v>1542131.2126000831</v>
      </c>
      <c r="N10" s="51">
        <v>5101</v>
      </c>
      <c r="O10" s="52">
        <v>101</v>
      </c>
      <c r="Q10" s="259"/>
      <c r="V10" s="439" t="s">
        <v>27</v>
      </c>
      <c r="W10" s="439"/>
      <c r="X10" s="434">
        <f>IF('2801 updated'!K$84=1,'2801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23.5</v>
      </c>
      <c r="E11" s="298">
        <v>0</v>
      </c>
      <c r="F11" s="298">
        <v>0</v>
      </c>
      <c r="G11" s="46">
        <f t="shared" ref="G11:G25" si="2">IF($B$156&lt;8,D11*2,D11+E11)</f>
        <v>47</v>
      </c>
      <c r="H11" s="47"/>
      <c r="I11" s="56">
        <f>I10</f>
        <v>1.1259999999999999</v>
      </c>
      <c r="J11" s="56"/>
      <c r="K11" s="49">
        <f t="shared" ref="K11:K25" si="3">ROUND(G11*I11,4)</f>
        <v>52.921999999999997</v>
      </c>
      <c r="L11" s="319">
        <f t="shared" ref="L11:L25" si="4">SUM(K11*$G$7)*($K$7)</f>
        <v>219557.04256625994</v>
      </c>
      <c r="M11" s="1" t="str">
        <f>IF(ROUND(G11,2)=ROUND(SUM(G28:G30),2)," ","CHECK 2. PK-3 Lines Below")</f>
        <v xml:space="preserve"> </v>
      </c>
      <c r="N11" s="51">
        <v>5101</v>
      </c>
      <c r="O11" s="57" t="s">
        <v>30</v>
      </c>
      <c r="Q11" s="259"/>
      <c r="V11" s="395" t="s">
        <v>29</v>
      </c>
      <c r="W11" s="395"/>
      <c r="X11" s="434">
        <f>IF('2801 updated'!K$84=1,'2801 updated'!G11,0)</f>
        <v>0</v>
      </c>
      <c r="Y11" s="434"/>
      <c r="Z11" s="435">
        <v>1</v>
      </c>
      <c r="AA11" s="435"/>
      <c r="AB11" s="54">
        <f t="shared" si="0"/>
        <v>0</v>
      </c>
      <c r="AC11" s="55">
        <f t="shared" si="1"/>
        <v>0</v>
      </c>
      <c r="AD11" s="9"/>
    </row>
    <row r="12" spans="1:30" x14ac:dyDescent="0.3">
      <c r="A12" s="1" t="s">
        <v>31</v>
      </c>
      <c r="B12" s="298" t="s">
        <v>32</v>
      </c>
      <c r="C12" s="298"/>
      <c r="D12" s="298">
        <v>283.63</v>
      </c>
      <c r="E12" s="298">
        <v>0</v>
      </c>
      <c r="F12" s="298">
        <v>0</v>
      </c>
      <c r="G12" s="46">
        <f t="shared" si="2"/>
        <v>567.26</v>
      </c>
      <c r="H12" s="47"/>
      <c r="I12" s="56">
        <v>1</v>
      </c>
      <c r="J12" s="56"/>
      <c r="K12" s="49">
        <f t="shared" si="3"/>
        <v>567.26</v>
      </c>
      <c r="L12" s="319">
        <f t="shared" si="4"/>
        <v>2353386.6438557995</v>
      </c>
      <c r="N12" s="51">
        <v>5102</v>
      </c>
      <c r="O12" s="52">
        <v>102</v>
      </c>
      <c r="Q12" s="259"/>
      <c r="V12" s="395" t="s">
        <v>32</v>
      </c>
      <c r="W12" s="395"/>
      <c r="X12" s="434">
        <f>IF('2801 updated'!K$84=1,'2801 updated'!G12,0)</f>
        <v>0</v>
      </c>
      <c r="Y12" s="434"/>
      <c r="Z12" s="435">
        <v>1</v>
      </c>
      <c r="AA12" s="435"/>
      <c r="AB12" s="54">
        <f t="shared" si="0"/>
        <v>0</v>
      </c>
      <c r="AC12" s="55">
        <f t="shared" si="1"/>
        <v>0</v>
      </c>
      <c r="AD12" s="9"/>
    </row>
    <row r="13" spans="1:30" x14ac:dyDescent="0.3">
      <c r="A13" s="1" t="s">
        <v>33</v>
      </c>
      <c r="B13" s="298" t="s">
        <v>34</v>
      </c>
      <c r="C13" s="298"/>
      <c r="D13" s="298">
        <v>33.5</v>
      </c>
      <c r="E13" s="298">
        <v>0</v>
      </c>
      <c r="F13" s="298">
        <v>0</v>
      </c>
      <c r="G13" s="46">
        <f t="shared" si="2"/>
        <v>67</v>
      </c>
      <c r="H13" s="47"/>
      <c r="I13" s="56">
        <f>I12</f>
        <v>1</v>
      </c>
      <c r="J13" s="56"/>
      <c r="K13" s="49">
        <f t="shared" si="3"/>
        <v>67</v>
      </c>
      <c r="L13" s="319">
        <f t="shared" si="4"/>
        <v>277962.31910999998</v>
      </c>
      <c r="M13" s="1" t="str">
        <f>IF(ROUND(G13,2)=ROUND(SUM(G31:G33),2)," ","CHECK 2. 4-8 Lines Below")</f>
        <v xml:space="preserve"> </v>
      </c>
      <c r="N13" s="51">
        <v>5102</v>
      </c>
      <c r="O13" s="57" t="s">
        <v>35</v>
      </c>
      <c r="Q13" s="259"/>
      <c r="V13" s="395" t="s">
        <v>34</v>
      </c>
      <c r="W13" s="395"/>
      <c r="X13" s="434">
        <f>IF('2801 updated'!K$84=1,'2801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IF('2801 updated'!K$84=1,'2801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IF('2801 updated'!K$84=1,'2801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IF('2801 updated'!K$84=1,'2801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IF('2801 updated'!K$84=1,'2801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IF('2801 updated'!K$84=1,'2801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IF('2801 updated'!K$84=1,'2801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IF('2801 updated'!K$84=1,'2801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IF('2801 updated'!K$84=1,'2801 updated'!G21,0)</f>
        <v>0</v>
      </c>
      <c r="Y21" s="434"/>
      <c r="Z21" s="435">
        <v>1</v>
      </c>
      <c r="AA21" s="435"/>
      <c r="AB21" s="54">
        <f t="shared" si="0"/>
        <v>0</v>
      </c>
      <c r="AC21" s="55">
        <f t="shared" si="1"/>
        <v>0</v>
      </c>
      <c r="AD21" s="9"/>
    </row>
    <row r="22" spans="1:30" ht="16.2" x14ac:dyDescent="0.35">
      <c r="A22" s="1" t="s">
        <v>53</v>
      </c>
      <c r="B22" s="298" t="s">
        <v>54</v>
      </c>
      <c r="C22" s="298"/>
      <c r="D22" s="298">
        <v>43.44</v>
      </c>
      <c r="E22" s="298">
        <v>0</v>
      </c>
      <c r="F22" s="298">
        <v>0</v>
      </c>
      <c r="G22" s="46">
        <f t="shared" si="2"/>
        <v>86.88</v>
      </c>
      <c r="H22" s="47"/>
      <c r="I22" s="56">
        <v>1.147</v>
      </c>
      <c r="J22" s="56"/>
      <c r="K22" s="49">
        <f t="shared" si="3"/>
        <v>99.651399999999995</v>
      </c>
      <c r="L22" s="319">
        <f t="shared" si="4"/>
        <v>413422.89920236194</v>
      </c>
      <c r="N22" s="51">
        <v>5101</v>
      </c>
      <c r="O22" s="52">
        <v>130</v>
      </c>
      <c r="Q22" s="259"/>
      <c r="V22" s="395" t="s">
        <v>54</v>
      </c>
      <c r="W22" s="395"/>
      <c r="X22" s="434">
        <f>IF('2801 updated'!K$84=1,'2801 updated'!G22,0)</f>
        <v>0</v>
      </c>
      <c r="Y22" s="434"/>
      <c r="Z22" s="435">
        <v>1</v>
      </c>
      <c r="AA22" s="435"/>
      <c r="AB22" s="54">
        <f t="shared" si="0"/>
        <v>0</v>
      </c>
      <c r="AC22" s="55">
        <f t="shared" si="1"/>
        <v>0</v>
      </c>
      <c r="AD22" s="9"/>
    </row>
    <row r="23" spans="1:30" ht="16.2" x14ac:dyDescent="0.35">
      <c r="A23" s="1" t="s">
        <v>55</v>
      </c>
      <c r="B23" s="298" t="s">
        <v>56</v>
      </c>
      <c r="C23" s="298"/>
      <c r="D23" s="298">
        <v>14.16</v>
      </c>
      <c r="E23" s="298">
        <v>0</v>
      </c>
      <c r="F23" s="298">
        <v>0</v>
      </c>
      <c r="G23" s="46">
        <f t="shared" si="2"/>
        <v>28.32</v>
      </c>
      <c r="H23" s="47"/>
      <c r="I23" s="56">
        <f>I22</f>
        <v>1.147</v>
      </c>
      <c r="J23" s="56"/>
      <c r="K23" s="49">
        <f t="shared" si="3"/>
        <v>32.482999999999997</v>
      </c>
      <c r="L23" s="319">
        <f t="shared" si="4"/>
        <v>134761.94047238998</v>
      </c>
      <c r="N23" s="51">
        <v>5102</v>
      </c>
      <c r="O23" s="52">
        <v>130</v>
      </c>
      <c r="Q23" s="259"/>
      <c r="V23" s="395" t="s">
        <v>56</v>
      </c>
      <c r="W23" s="395"/>
      <c r="X23" s="434">
        <f>IF('2801 updated'!K$84=1,'2801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IF('2801 updated'!K$84=1,'2801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IF('2801 updated'!K$84=1,'2801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563.29</v>
      </c>
      <c r="E26" s="60">
        <f t="shared" si="5"/>
        <v>0</v>
      </c>
      <c r="F26" s="60"/>
      <c r="G26" s="60">
        <f>SUM(G10:G25)</f>
        <v>1126.58</v>
      </c>
      <c r="H26" s="61"/>
      <c r="I26" s="61"/>
      <c r="J26" s="62"/>
      <c r="K26" s="63">
        <f>SUM(K10:K25)</f>
        <v>1191.0315000000001</v>
      </c>
      <c r="L26" s="320">
        <f>SUM(L10:L25)</f>
        <v>4941222.0578068933</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23.5</v>
      </c>
      <c r="E28" s="298">
        <v>0</v>
      </c>
      <c r="F28" s="74">
        <v>0</v>
      </c>
      <c r="G28" s="46">
        <f t="shared" ref="G28:G36" si="6">IF($B$156&lt;8,D28*2,D28+E28)</f>
        <v>47</v>
      </c>
      <c r="H28" s="75"/>
      <c r="I28" s="76" t="s">
        <v>69</v>
      </c>
      <c r="J28" s="51">
        <v>251</v>
      </c>
      <c r="K28" s="77">
        <v>1047</v>
      </c>
      <c r="L28" s="319">
        <f>SUM(G28*K28)</f>
        <v>49209</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v>
      </c>
      <c r="E29" s="298">
        <v>0</v>
      </c>
      <c r="F29" s="84">
        <v>0</v>
      </c>
      <c r="G29" s="46">
        <f t="shared" si="6"/>
        <v>0</v>
      </c>
      <c r="H29" s="75"/>
      <c r="I29" s="51" t="s">
        <v>69</v>
      </c>
      <c r="J29" s="51">
        <v>252</v>
      </c>
      <c r="K29" s="77">
        <v>3380</v>
      </c>
      <c r="L29" s="319">
        <f t="shared" ref="L29:L36" si="8">SUM(G29*K29)</f>
        <v>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33.5</v>
      </c>
      <c r="E31" s="298">
        <v>0</v>
      </c>
      <c r="F31" s="84">
        <v>0</v>
      </c>
      <c r="G31" s="46">
        <f t="shared" si="6"/>
        <v>67</v>
      </c>
      <c r="H31" s="75"/>
      <c r="I31" s="85" t="s">
        <v>73</v>
      </c>
      <c r="J31" s="51">
        <v>251</v>
      </c>
      <c r="K31" s="77">
        <v>1173</v>
      </c>
      <c r="L31" s="319">
        <f t="shared" si="8"/>
        <v>78591</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57</v>
      </c>
      <c r="E37" s="60">
        <f t="shared" si="10"/>
        <v>0</v>
      </c>
      <c r="F37" s="60"/>
      <c r="G37" s="60">
        <f>SUM(G28:G36)</f>
        <v>114</v>
      </c>
      <c r="H37" s="61"/>
      <c r="I37" s="298" t="s">
        <v>81</v>
      </c>
      <c r="J37" s="298"/>
      <c r="K37" s="298"/>
      <c r="L37" s="319">
        <f>SUM(L28:L36)</f>
        <v>127800</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212923.62</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5281945.6778068934</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524.2885</v>
      </c>
      <c r="D47" s="114"/>
      <c r="E47" s="114"/>
      <c r="F47" s="114"/>
      <c r="G47" s="115">
        <f>K7</f>
        <v>1.0289999999999999</v>
      </c>
      <c r="H47" s="115"/>
      <c r="I47" s="116">
        <v>1317.85</v>
      </c>
      <c r="J47" s="117" t="s">
        <v>96</v>
      </c>
      <c r="K47" s="118">
        <f>ROUND(C47*G47*I47,0)</f>
        <v>710971</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666.74299999999994</v>
      </c>
      <c r="D48" s="114"/>
      <c r="E48" s="114"/>
      <c r="F48" s="114"/>
      <c r="G48" s="115">
        <f>K7</f>
        <v>1.0289999999999999</v>
      </c>
      <c r="H48" s="115"/>
      <c r="I48" s="116">
        <v>898.92</v>
      </c>
      <c r="J48" s="117" t="s">
        <v>96</v>
      </c>
      <c r="K48" s="118">
        <f>ROUND(C48*G48*I48,0)</f>
        <v>616730</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1191.0315000000001</v>
      </c>
      <c r="D50" s="136"/>
      <c r="E50" s="137"/>
      <c r="F50" s="137"/>
      <c r="G50" s="138" t="s">
        <v>98</v>
      </c>
      <c r="H50" s="138"/>
      <c r="I50" s="138"/>
      <c r="J50" s="138"/>
      <c r="K50" s="138"/>
      <c r="L50" s="319">
        <f>IF(B2=75,0,K49+K48+K47)</f>
        <v>1327701</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1191.0315000000001</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5.9309999999999996E-3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1126.58</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6.1580000000000003E-3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5.9309999999999996E-3</v>
      </c>
      <c r="L59" s="319">
        <f>SUM(I59*K59)</f>
        <v>25121.124152999997</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5.9309999999999996E-3</v>
      </c>
      <c r="L67" s="319">
        <f>SUM(I67*K67)</f>
        <v>639278.54655299999</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6.1580000000000003E-3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5.9309999999999996E-3</v>
      </c>
      <c r="L70" s="319">
        <f t="shared" si="11"/>
        <v>-24955.489115999997</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5.9309999999999996E-3</v>
      </c>
      <c r="L71" s="319">
        <f t="shared" si="11"/>
        <v>11162.889305999999</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6.1580000000000003E-3</v>
      </c>
      <c r="L72" s="319">
        <f t="shared" si="11"/>
        <v>87575.36888400001</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509</v>
      </c>
      <c r="AA74" s="304" t="s">
        <v>130</v>
      </c>
      <c r="AB74" s="163">
        <f>+K75</f>
        <v>365</v>
      </c>
      <c r="AC74" s="55">
        <f>ROUND(AB74*Z74,0)</f>
        <v>185785</v>
      </c>
      <c r="AD74" s="9"/>
    </row>
    <row r="75" spans="1:30" ht="19.5" customHeight="1" x14ac:dyDescent="0.3">
      <c r="A75" s="1" t="s">
        <v>131</v>
      </c>
      <c r="B75" s="164" t="s">
        <v>128</v>
      </c>
      <c r="C75" s="165" t="s">
        <v>129</v>
      </c>
      <c r="D75" s="164">
        <v>509</v>
      </c>
      <c r="E75" s="164">
        <v>0</v>
      </c>
      <c r="F75" s="164">
        <v>0</v>
      </c>
      <c r="G75" s="166">
        <f>IF($B$156&lt;8,D75,E75)</f>
        <v>509</v>
      </c>
      <c r="H75" s="167"/>
      <c r="I75" s="168">
        <f>AVERAGE(G75,D75)</f>
        <v>509</v>
      </c>
      <c r="J75" s="169" t="s">
        <v>130</v>
      </c>
      <c r="K75" s="170">
        <v>365</v>
      </c>
      <c r="L75" s="319">
        <f t="shared" ref="L75:L78" si="12">SUM(I75*K75)</f>
        <v>185785</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6.1580000000000003E-3</v>
      </c>
      <c r="L77" s="319">
        <v>0</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5.9309999999999996E-3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185785</v>
      </c>
      <c r="AD81" s="185"/>
    </row>
    <row r="82" spans="1:30" ht="22.5" customHeight="1" thickTop="1" thickBot="1" x14ac:dyDescent="0.35">
      <c r="B82" s="298" t="s">
        <v>140</v>
      </c>
      <c r="C82" s="298"/>
      <c r="D82" s="298"/>
      <c r="E82" s="298"/>
      <c r="F82" s="298"/>
      <c r="G82" s="298"/>
      <c r="H82" s="298"/>
      <c r="I82" s="298"/>
      <c r="J82" s="298"/>
      <c r="K82" s="298"/>
      <c r="L82" s="331">
        <f>SUM(L44:L81)</f>
        <v>7533614.117586894</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'2801 updated'!AC81</f>
        <v>185785</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7533614.117586894</v>
      </c>
      <c r="L86" s="319">
        <f>IF(G26=0,0,IF(G26&gt;250,-(((250/G26)*K86)*IF(M86="H",0.02,0.05)),IF(M86="H",-0.02*K86,-0.05*K86)))</f>
        <v>-83589.426822627953</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7450024.6907642661</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-3457364.05</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3992660.6407642663</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665443.44012737775</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319">
        <v>569902.17019908596</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95541.269928291789</v>
      </c>
      <c r="M94" s="186"/>
      <c r="N94" s="187"/>
      <c r="O94" s="1"/>
      <c r="Q94" s="152"/>
      <c r="V94" s="183"/>
      <c r="W94" s="198"/>
      <c r="X94" s="198"/>
      <c r="Y94" s="198"/>
      <c r="Z94" s="198"/>
      <c r="AA94" s="198"/>
      <c r="AB94" s="198"/>
      <c r="AC94" s="198"/>
      <c r="AD94" s="199"/>
    </row>
    <row r="95" spans="1:30" ht="18.75" customHeight="1" x14ac:dyDescent="0.3">
      <c r="B95" s="298"/>
      <c r="C95" s="298"/>
      <c r="D95" s="298"/>
      <c r="E95" s="298"/>
      <c r="F95" s="298"/>
      <c r="G95" s="298"/>
      <c r="H95" s="298"/>
      <c r="I95" s="298"/>
      <c r="J95" s="298"/>
      <c r="K95" s="194"/>
      <c r="L95" s="326"/>
      <c r="M95" s="186"/>
      <c r="N95" s="187"/>
      <c r="O95" s="1"/>
      <c r="Q95" s="152"/>
      <c r="V95" s="183"/>
      <c r="W95" s="198"/>
      <c r="X95" s="198"/>
      <c r="Y95" s="198"/>
      <c r="Z95" s="198"/>
      <c r="AA95" s="198"/>
      <c r="AB95" s="198"/>
      <c r="AC95" s="198"/>
      <c r="AD95" s="199"/>
    </row>
    <row r="96" spans="1:30" ht="18.75" customHeight="1" thickBot="1" x14ac:dyDescent="0.35">
      <c r="B96" s="201" t="s">
        <v>157</v>
      </c>
      <c r="C96" s="298"/>
      <c r="D96" s="298"/>
      <c r="E96" s="298"/>
      <c r="G96" s="298"/>
      <c r="H96" s="298"/>
      <c r="I96" s="298"/>
      <c r="J96" s="298"/>
      <c r="L96" s="331">
        <f>IF(M86="H",(K86*0.02)+L86,(K86*0.05)+L86)</f>
        <v>293091.27905671677</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285</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286</v>
      </c>
      <c r="C125" s="205" t="s">
        <v>199</v>
      </c>
    </row>
    <row r="126" spans="2:22" hidden="1" x14ac:dyDescent="0.3">
      <c r="B126" s="209" t="s">
        <v>287</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1.15740767796524E-5</v>
      </c>
      <c r="C137" s="211"/>
    </row>
    <row r="138" spans="1:5" hidden="1" x14ac:dyDescent="0.3">
      <c r="B138" s="212">
        <f>NvsEndTime</f>
        <v>41808.602430555598</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285</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286</v>
      </c>
      <c r="C166" s="219" t="s">
        <v>244</v>
      </c>
      <c r="D166" s="215"/>
    </row>
    <row r="167" spans="1:4" hidden="1" x14ac:dyDescent="0.3">
      <c r="A167" s="214" t="s">
        <v>245</v>
      </c>
      <c r="B167" s="218" t="s">
        <v>287</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1.15740767796524E-5</v>
      </c>
      <c r="D178" s="215"/>
    </row>
    <row r="179" spans="2:5" hidden="1" x14ac:dyDescent="0.3">
      <c r="B179" s="214" t="s">
        <v>260</v>
      </c>
      <c r="C179" s="222">
        <f>NvsEndTime</f>
        <v>41808.602430555598</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67" priority="2" stopIfTrue="1" operator="lessThan">
      <formula>0</formula>
    </cfRule>
  </conditionalFormatting>
  <conditionalFormatting sqref="A143:A174">
    <cfRule type="cellIs" dxfId="6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'2911 updated'!B2</f>
        <v>50</v>
      </c>
      <c r="W2" s="449" t="s">
        <v>4</v>
      </c>
      <c r="X2" s="450"/>
      <c r="Y2" s="451"/>
      <c r="Z2" s="451"/>
      <c r="AA2" s="451"/>
      <c r="AB2" s="451"/>
      <c r="AC2" s="451"/>
      <c r="AD2" s="9"/>
    </row>
    <row r="3" spans="1:30" ht="20.399999999999999" x14ac:dyDescent="0.35">
      <c r="B3" s="10" t="str">
        <f>"Revenue Estimate Worksheet for "&amp;B126</f>
        <v>Revenue Estimate Worksheet for Western Academy Charter School</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'2911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78.37</v>
      </c>
      <c r="E10" s="296">
        <v>0</v>
      </c>
      <c r="F10" s="296">
        <v>0</v>
      </c>
      <c r="G10" s="46">
        <f>IF($B$156&lt;8,D10*2,D10+E10)</f>
        <v>156.74</v>
      </c>
      <c r="H10" s="47"/>
      <c r="I10" s="48">
        <v>1.1259999999999999</v>
      </c>
      <c r="J10" s="48"/>
      <c r="K10" s="49">
        <f>ROUND(G10*I10,4)</f>
        <v>176.48920000000001</v>
      </c>
      <c r="L10" s="319">
        <f>SUM(K10*$G$7)*($K$7)</f>
        <v>732199.2138786359</v>
      </c>
      <c r="N10" s="51">
        <v>5101</v>
      </c>
      <c r="O10" s="52">
        <v>101</v>
      </c>
      <c r="Q10" s="259"/>
      <c r="V10" s="439" t="s">
        <v>27</v>
      </c>
      <c r="W10" s="439"/>
      <c r="X10" s="434">
        <f>IF('2911 updated'!K$84=1,'2911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6.38</v>
      </c>
      <c r="E11" s="298">
        <v>0</v>
      </c>
      <c r="F11" s="298">
        <v>0</v>
      </c>
      <c r="G11" s="46">
        <f t="shared" ref="G11:G25" si="2">IF($B$156&lt;8,D11*2,D11+E11)</f>
        <v>12.76</v>
      </c>
      <c r="H11" s="47"/>
      <c r="I11" s="56">
        <f>I10</f>
        <v>1.1259999999999999</v>
      </c>
      <c r="J11" s="56"/>
      <c r="K11" s="49">
        <f t="shared" ref="K11:K25" si="3">ROUND(G11*I11,4)</f>
        <v>14.367800000000001</v>
      </c>
      <c r="L11" s="319">
        <f t="shared" ref="L11:L25" si="4">SUM(K11*$G$7)*($K$7)</f>
        <v>59607.567291173997</v>
      </c>
      <c r="M11" s="1" t="str">
        <f>IF(ROUND(G11,2)=ROUND(SUM(G28:G30),2)," ","CHECK 2. PK-3 Lines Below")</f>
        <v xml:space="preserve"> </v>
      </c>
      <c r="N11" s="51">
        <v>5101</v>
      </c>
      <c r="O11" s="57" t="s">
        <v>30</v>
      </c>
      <c r="Q11" s="259"/>
      <c r="V11" s="395" t="s">
        <v>29</v>
      </c>
      <c r="W11" s="395"/>
      <c r="X11" s="434">
        <f>IF('2911 updated'!K$84=1,'2911 updated'!G11,0)</f>
        <v>0</v>
      </c>
      <c r="Y11" s="434"/>
      <c r="Z11" s="435">
        <v>1</v>
      </c>
      <c r="AA11" s="435"/>
      <c r="AB11" s="54">
        <f t="shared" si="0"/>
        <v>0</v>
      </c>
      <c r="AC11" s="55">
        <f t="shared" si="1"/>
        <v>0</v>
      </c>
      <c r="AD11" s="9"/>
    </row>
    <row r="12" spans="1:30" x14ac:dyDescent="0.3">
      <c r="A12" s="1" t="s">
        <v>31</v>
      </c>
      <c r="B12" s="298" t="s">
        <v>32</v>
      </c>
      <c r="C12" s="298"/>
      <c r="D12" s="298">
        <v>111.67</v>
      </c>
      <c r="E12" s="298">
        <v>0</v>
      </c>
      <c r="F12" s="298">
        <v>0</v>
      </c>
      <c r="G12" s="46">
        <f t="shared" si="2"/>
        <v>223.34</v>
      </c>
      <c r="H12" s="47"/>
      <c r="I12" s="56">
        <v>1</v>
      </c>
      <c r="J12" s="56"/>
      <c r="K12" s="49">
        <f t="shared" si="3"/>
        <v>223.34</v>
      </c>
      <c r="L12" s="319">
        <f t="shared" si="4"/>
        <v>926568.7216421999</v>
      </c>
      <c r="N12" s="51">
        <v>5102</v>
      </c>
      <c r="O12" s="52">
        <v>102</v>
      </c>
      <c r="Q12" s="259"/>
      <c r="V12" s="395" t="s">
        <v>32</v>
      </c>
      <c r="W12" s="395"/>
      <c r="X12" s="434">
        <f>IF('2911 updated'!K$84=1,'2911 updated'!G12,0)</f>
        <v>0</v>
      </c>
      <c r="Y12" s="434"/>
      <c r="Z12" s="435">
        <v>1</v>
      </c>
      <c r="AA12" s="435"/>
      <c r="AB12" s="54">
        <f t="shared" si="0"/>
        <v>0</v>
      </c>
      <c r="AC12" s="55">
        <f t="shared" si="1"/>
        <v>0</v>
      </c>
      <c r="AD12" s="9"/>
    </row>
    <row r="13" spans="1:30" x14ac:dyDescent="0.3">
      <c r="A13" s="1" t="s">
        <v>33</v>
      </c>
      <c r="B13" s="298" t="s">
        <v>34</v>
      </c>
      <c r="C13" s="298"/>
      <c r="D13" s="298">
        <v>14</v>
      </c>
      <c r="E13" s="298">
        <v>0</v>
      </c>
      <c r="F13" s="298">
        <v>0</v>
      </c>
      <c r="G13" s="46">
        <f t="shared" si="2"/>
        <v>28</v>
      </c>
      <c r="H13" s="47"/>
      <c r="I13" s="56">
        <f>I12</f>
        <v>1</v>
      </c>
      <c r="J13" s="56"/>
      <c r="K13" s="49">
        <f t="shared" si="3"/>
        <v>28</v>
      </c>
      <c r="L13" s="319">
        <f t="shared" si="4"/>
        <v>116163.35723999998</v>
      </c>
      <c r="M13" s="1" t="str">
        <f>IF(ROUND(G13,2)=ROUND(SUM(G31:G33),2)," ","CHECK 2. 4-8 Lines Below")</f>
        <v xml:space="preserve"> </v>
      </c>
      <c r="N13" s="51">
        <v>5102</v>
      </c>
      <c r="O13" s="57" t="s">
        <v>35</v>
      </c>
      <c r="Q13" s="259"/>
      <c r="V13" s="395" t="s">
        <v>34</v>
      </c>
      <c r="W13" s="395"/>
      <c r="X13" s="434">
        <f>IF('2911 updated'!K$84=1,'2911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IF('2911 updated'!K$84=1,'2911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IF('2911 updated'!K$84=1,'2911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IF('2911 updated'!K$84=1,'2911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IF('2911 updated'!K$84=1,'2911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IF('2911 updated'!K$84=1,'2911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IF('2911 updated'!K$84=1,'2911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IF('2911 updated'!K$84=1,'2911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IF('2911 updated'!K$84=1,'2911 updated'!G21,0)</f>
        <v>0</v>
      </c>
      <c r="Y21" s="434"/>
      <c r="Z21" s="435">
        <v>1</v>
      </c>
      <c r="AA21" s="435"/>
      <c r="AB21" s="54">
        <f t="shared" si="0"/>
        <v>0</v>
      </c>
      <c r="AC21" s="55">
        <f t="shared" si="1"/>
        <v>0</v>
      </c>
      <c r="AD21" s="9"/>
    </row>
    <row r="22" spans="1:30" ht="16.2" x14ac:dyDescent="0.35">
      <c r="A22" s="1" t="s">
        <v>53</v>
      </c>
      <c r="B22" s="298" t="s">
        <v>54</v>
      </c>
      <c r="C22" s="298"/>
      <c r="D22" s="298">
        <v>1.75</v>
      </c>
      <c r="E22" s="298">
        <v>0</v>
      </c>
      <c r="F22" s="298">
        <v>0</v>
      </c>
      <c r="G22" s="46">
        <f t="shared" si="2"/>
        <v>3.5</v>
      </c>
      <c r="H22" s="47"/>
      <c r="I22" s="56">
        <v>1.147</v>
      </c>
      <c r="J22" s="56"/>
      <c r="K22" s="49">
        <f t="shared" si="3"/>
        <v>4.0145</v>
      </c>
      <c r="L22" s="319">
        <f t="shared" si="4"/>
        <v>16654.921344284998</v>
      </c>
      <c r="N22" s="51">
        <v>5101</v>
      </c>
      <c r="O22" s="52">
        <v>130</v>
      </c>
      <c r="Q22" s="259"/>
      <c r="V22" s="395" t="s">
        <v>54</v>
      </c>
      <c r="W22" s="395"/>
      <c r="X22" s="434">
        <f>IF('2911 updated'!K$84=1,'2911 updated'!G22,0)</f>
        <v>0</v>
      </c>
      <c r="Y22" s="434"/>
      <c r="Z22" s="435">
        <v>1</v>
      </c>
      <c r="AA22" s="435"/>
      <c r="AB22" s="54">
        <f t="shared" si="0"/>
        <v>0</v>
      </c>
      <c r="AC22" s="55">
        <f t="shared" si="1"/>
        <v>0</v>
      </c>
      <c r="AD22" s="9"/>
    </row>
    <row r="23" spans="1:30" ht="16.2" x14ac:dyDescent="0.35">
      <c r="A23" s="1" t="s">
        <v>55</v>
      </c>
      <c r="B23" s="298" t="s">
        <v>56</v>
      </c>
      <c r="C23" s="298"/>
      <c r="D23" s="298">
        <v>0</v>
      </c>
      <c r="E23" s="298">
        <v>0</v>
      </c>
      <c r="F23" s="298">
        <v>0</v>
      </c>
      <c r="G23" s="46">
        <f t="shared" si="2"/>
        <v>0</v>
      </c>
      <c r="H23" s="47"/>
      <c r="I23" s="56">
        <f>I22</f>
        <v>1.147</v>
      </c>
      <c r="J23" s="56"/>
      <c r="K23" s="49">
        <f t="shared" si="3"/>
        <v>0</v>
      </c>
      <c r="L23" s="319">
        <f t="shared" si="4"/>
        <v>0</v>
      </c>
      <c r="N23" s="51">
        <v>5102</v>
      </c>
      <c r="O23" s="52">
        <v>130</v>
      </c>
      <c r="Q23" s="259"/>
      <c r="V23" s="395" t="s">
        <v>56</v>
      </c>
      <c r="W23" s="395"/>
      <c r="X23" s="434">
        <f>IF('2911 updated'!K$84=1,'2911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IF('2911 updated'!K$84=1,'2911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IF('2911 updated'!K$84=1,'2911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212.17000000000002</v>
      </c>
      <c r="E26" s="60">
        <f t="shared" si="5"/>
        <v>0</v>
      </c>
      <c r="F26" s="60"/>
      <c r="G26" s="60">
        <f>SUM(G10:G25)</f>
        <v>424.34000000000003</v>
      </c>
      <c r="H26" s="61"/>
      <c r="I26" s="61"/>
      <c r="J26" s="62"/>
      <c r="K26" s="63">
        <f>SUM(K10:K25)</f>
        <v>446.2115</v>
      </c>
      <c r="L26" s="320">
        <f>SUM(L10:L25)</f>
        <v>1851193.7813962947</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4</v>
      </c>
      <c r="E28" s="298">
        <v>0</v>
      </c>
      <c r="F28" s="74">
        <v>0</v>
      </c>
      <c r="G28" s="46">
        <f t="shared" ref="G28:G36" si="6">IF($B$156&lt;8,D28*2,D28+E28)</f>
        <v>8</v>
      </c>
      <c r="H28" s="75"/>
      <c r="I28" s="76" t="s">
        <v>69</v>
      </c>
      <c r="J28" s="51">
        <v>251</v>
      </c>
      <c r="K28" s="77">
        <v>1047</v>
      </c>
      <c r="L28" s="319">
        <f>SUM(G28*K28)</f>
        <v>8376</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2.38</v>
      </c>
      <c r="E29" s="298">
        <v>0</v>
      </c>
      <c r="F29" s="84">
        <v>0</v>
      </c>
      <c r="G29" s="46">
        <f t="shared" si="6"/>
        <v>4.76</v>
      </c>
      <c r="H29" s="75"/>
      <c r="I29" s="51" t="s">
        <v>69</v>
      </c>
      <c r="J29" s="51">
        <v>252</v>
      </c>
      <c r="K29" s="77">
        <v>3380</v>
      </c>
      <c r="L29" s="319">
        <f t="shared" ref="L29:L36" si="8">SUM(G29*K29)</f>
        <v>16088.8</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12.5</v>
      </c>
      <c r="E31" s="298">
        <v>0</v>
      </c>
      <c r="F31" s="84">
        <v>0</v>
      </c>
      <c r="G31" s="46">
        <f t="shared" si="6"/>
        <v>25</v>
      </c>
      <c r="H31" s="75"/>
      <c r="I31" s="85" t="s">
        <v>73</v>
      </c>
      <c r="J31" s="51">
        <v>251</v>
      </c>
      <c r="K31" s="77">
        <v>1173</v>
      </c>
      <c r="L31" s="319">
        <f t="shared" si="8"/>
        <v>29325</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1.5</v>
      </c>
      <c r="E32" s="298">
        <v>0</v>
      </c>
      <c r="F32" s="84">
        <v>0</v>
      </c>
      <c r="G32" s="46">
        <f t="shared" si="6"/>
        <v>3</v>
      </c>
      <c r="H32" s="75"/>
      <c r="I32" s="85" t="s">
        <v>73</v>
      </c>
      <c r="J32" s="51">
        <v>252</v>
      </c>
      <c r="K32" s="77">
        <v>3506</v>
      </c>
      <c r="L32" s="319">
        <f t="shared" si="8"/>
        <v>10518</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20.38</v>
      </c>
      <c r="E37" s="60">
        <f t="shared" si="10"/>
        <v>0</v>
      </c>
      <c r="F37" s="60"/>
      <c r="G37" s="60">
        <f>SUM(G28:G36)</f>
        <v>40.76</v>
      </c>
      <c r="H37" s="61"/>
      <c r="I37" s="298" t="s">
        <v>81</v>
      </c>
      <c r="J37" s="298"/>
      <c r="K37" s="298"/>
      <c r="L37" s="319">
        <f>SUM(L28:L36)</f>
        <v>64307.8</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80200.260000000009</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1995701.8413962948</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194.8715</v>
      </c>
      <c r="D47" s="114"/>
      <c r="E47" s="114"/>
      <c r="F47" s="114"/>
      <c r="G47" s="115">
        <f>K7</f>
        <v>1.0289999999999999</v>
      </c>
      <c r="H47" s="115"/>
      <c r="I47" s="116">
        <v>1317.85</v>
      </c>
      <c r="J47" s="117" t="s">
        <v>96</v>
      </c>
      <c r="K47" s="118">
        <f>ROUND(C47*G47*I47,0)</f>
        <v>264259</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251.34</v>
      </c>
      <c r="D48" s="114"/>
      <c r="E48" s="114"/>
      <c r="F48" s="114"/>
      <c r="G48" s="115">
        <f>K7</f>
        <v>1.0289999999999999</v>
      </c>
      <c r="H48" s="115"/>
      <c r="I48" s="116">
        <v>898.92</v>
      </c>
      <c r="J48" s="117" t="s">
        <v>96</v>
      </c>
      <c r="K48" s="118">
        <f>ROUND(C48*G48*I48,0)</f>
        <v>232487</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446.2115</v>
      </c>
      <c r="D50" s="136"/>
      <c r="E50" s="137"/>
      <c r="F50" s="137"/>
      <c r="G50" s="138" t="s">
        <v>98</v>
      </c>
      <c r="H50" s="138"/>
      <c r="I50" s="138"/>
      <c r="J50" s="138"/>
      <c r="K50" s="138"/>
      <c r="L50" s="319">
        <f>IF(B2=75,0,K49+K48+K47)</f>
        <v>496746</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446.2115</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2.222E-3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424.34000000000003</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2.3189999999999999E-3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2.222E-3</v>
      </c>
      <c r="L59" s="319">
        <f>SUM(I59*K59)</f>
        <v>9411.4209859999992</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2.222E-3</v>
      </c>
      <c r="L67" s="319">
        <f>SUM(I67*K67)</f>
        <v>239500.409786</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2.3189999999999999E-3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2.222E-3</v>
      </c>
      <c r="L70" s="319">
        <f t="shared" si="11"/>
        <v>-9349.3671919999997</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2.222E-3</v>
      </c>
      <c r="L71" s="319">
        <f t="shared" si="11"/>
        <v>4182.0839720000004</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2.3189999999999999E-3</v>
      </c>
      <c r="L72" s="319">
        <f t="shared" si="11"/>
        <v>32979.421962</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0</v>
      </c>
      <c r="AA74" s="304" t="s">
        <v>130</v>
      </c>
      <c r="AB74" s="163">
        <f>+K75</f>
        <v>365</v>
      </c>
      <c r="AC74" s="55">
        <f>ROUND(AB74*Z74,0)</f>
        <v>0</v>
      </c>
      <c r="AD74" s="9"/>
    </row>
    <row r="75" spans="1:30" ht="19.5" customHeight="1" x14ac:dyDescent="0.3">
      <c r="A75" s="1" t="s">
        <v>131</v>
      </c>
      <c r="B75" s="164" t="s">
        <v>128</v>
      </c>
      <c r="C75" s="165" t="s">
        <v>129</v>
      </c>
      <c r="D75" s="164">
        <v>0</v>
      </c>
      <c r="E75" s="164">
        <v>0</v>
      </c>
      <c r="F75" s="164">
        <v>0</v>
      </c>
      <c r="G75" s="166">
        <f>IF($B$156&lt;8,D75,E75)</f>
        <v>0</v>
      </c>
      <c r="H75" s="167"/>
      <c r="I75" s="168">
        <f>AVERAGE(G75,D75)</f>
        <v>0</v>
      </c>
      <c r="J75" s="169" t="s">
        <v>130</v>
      </c>
      <c r="K75" s="170">
        <v>365</v>
      </c>
      <c r="L75" s="319">
        <f t="shared" ref="L75:L78" si="12">SUM(I75*K75)</f>
        <v>0</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2.3189999999999999E-3</v>
      </c>
      <c r="L77" s="319">
        <f t="shared" si="12"/>
        <v>3993.5522189999997</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2.222E-3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0</v>
      </c>
      <c r="AD81" s="185"/>
    </row>
    <row r="82" spans="1:30" ht="22.5" customHeight="1" thickTop="1" thickBot="1" x14ac:dyDescent="0.35">
      <c r="B82" s="298" t="s">
        <v>140</v>
      </c>
      <c r="C82" s="298"/>
      <c r="D82" s="298"/>
      <c r="E82" s="298"/>
      <c r="F82" s="298"/>
      <c r="G82" s="298"/>
      <c r="H82" s="298"/>
      <c r="I82" s="298"/>
      <c r="J82" s="298"/>
      <c r="K82" s="298"/>
      <c r="L82" s="331">
        <f>SUM(L44:L81)</f>
        <v>2773165.3631292945</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'2911 updated'!AC81</f>
        <v>0</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2773165.3631292945</v>
      </c>
      <c r="L86" s="319">
        <f>IF(G26=0,0,IF(G26&gt;250,-(((250/G26)*K86)*IF(M86="H",0.02,0.05)),IF(M86="H",-0.02*K86,-0.05*K86)))</f>
        <v>-32676.219106486478</v>
      </c>
      <c r="M86" s="186" t="str">
        <f>IF(B125="2911","H",IF(B125="3396","H"," "))</f>
        <v>H</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2740489.1440228079</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-1266683.42</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1473805.724022808</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245634.28733713468</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319">
        <v>211294.65050030232</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34339.63683683236</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22787.088156099413</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182</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288</v>
      </c>
      <c r="C125" s="205" t="s">
        <v>199</v>
      </c>
    </row>
    <row r="126" spans="2:22" hidden="1" x14ac:dyDescent="0.3">
      <c r="B126" s="209" t="s">
        <v>289</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1.15740767796524E-5</v>
      </c>
      <c r="C137" s="211"/>
    </row>
    <row r="138" spans="1:5" hidden="1" x14ac:dyDescent="0.3">
      <c r="B138" s="212">
        <f>NvsEndTime</f>
        <v>41808.602442129602</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182</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288</v>
      </c>
      <c r="C166" s="219" t="s">
        <v>244</v>
      </c>
      <c r="D166" s="215"/>
    </row>
    <row r="167" spans="1:4" hidden="1" x14ac:dyDescent="0.3">
      <c r="A167" s="214" t="s">
        <v>245</v>
      </c>
      <c r="B167" s="218" t="s">
        <v>289</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1.15740767796524E-5</v>
      </c>
      <c r="D178" s="215"/>
    </row>
    <row r="179" spans="2:5" hidden="1" x14ac:dyDescent="0.3">
      <c r="B179" s="214" t="s">
        <v>260</v>
      </c>
      <c r="C179" s="222">
        <f>NvsEndTime</f>
        <v>41808.602442129602</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65" priority="2" stopIfTrue="1" operator="lessThan">
      <formula>0</formula>
    </cfRule>
  </conditionalFormatting>
  <conditionalFormatting sqref="A143:A174">
    <cfRule type="cellIs" dxfId="6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'2941 updated'!B2</f>
        <v>50</v>
      </c>
      <c r="W2" s="449" t="s">
        <v>4</v>
      </c>
      <c r="X2" s="450"/>
      <c r="Y2" s="451"/>
      <c r="Z2" s="451"/>
      <c r="AA2" s="451"/>
      <c r="AB2" s="451"/>
      <c r="AC2" s="451"/>
      <c r="AD2" s="9"/>
    </row>
    <row r="3" spans="1:30" ht="20.399999999999999" x14ac:dyDescent="0.35">
      <c r="B3" s="10" t="str">
        <f>"Revenue Estimate Worksheet for "&amp;B126</f>
        <v>Revenue Estimate Worksheet for Palm Beach School for Autism</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'2941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0.5</v>
      </c>
      <c r="E10" s="296">
        <v>0</v>
      </c>
      <c r="F10" s="296">
        <v>0</v>
      </c>
      <c r="G10" s="46">
        <f>IF($B$156&lt;8,D10*2,D10+E10)</f>
        <v>1</v>
      </c>
      <c r="H10" s="47"/>
      <c r="I10" s="48">
        <v>1.1259999999999999</v>
      </c>
      <c r="J10" s="48"/>
      <c r="K10" s="49">
        <f>ROUND(G10*I10,4)</f>
        <v>1.1259999999999999</v>
      </c>
      <c r="L10" s="319">
        <f>SUM(K10*$G$7)*($K$7)</f>
        <v>4671.4264375799994</v>
      </c>
      <c r="N10" s="51">
        <v>5101</v>
      </c>
      <c r="O10" s="52">
        <v>101</v>
      </c>
      <c r="Q10" s="259"/>
      <c r="V10" s="439" t="s">
        <v>27</v>
      </c>
      <c r="W10" s="439"/>
      <c r="X10" s="434">
        <f>IF('2941 updated'!K$84=1,'2941 updated'!G10,0)</f>
        <v>1</v>
      </c>
      <c r="Y10" s="434"/>
      <c r="Z10" s="440">
        <v>1</v>
      </c>
      <c r="AA10" s="440"/>
      <c r="AB10" s="54">
        <f t="shared" ref="AB10:AB25" si="0">ROUND(X10*Z10,4)</f>
        <v>1</v>
      </c>
      <c r="AC10" s="55">
        <f t="shared" ref="AC10:AC25" si="1">ROUND(ROUND(AB10*$X$7,4)*($AB$7),0)</f>
        <v>4149</v>
      </c>
      <c r="AD10" s="9">
        <v>1</v>
      </c>
    </row>
    <row r="11" spans="1:30" x14ac:dyDescent="0.3">
      <c r="A11" s="1" t="s">
        <v>28</v>
      </c>
      <c r="B11" s="298" t="s">
        <v>29</v>
      </c>
      <c r="C11" s="298"/>
      <c r="D11" s="298">
        <v>8.5</v>
      </c>
      <c r="E11" s="298">
        <v>0</v>
      </c>
      <c r="F11" s="298">
        <v>0</v>
      </c>
      <c r="G11" s="46">
        <f t="shared" ref="G11:G25" si="2">IF($B$156&lt;8,D11*2,D11+E11)</f>
        <v>17</v>
      </c>
      <c r="H11" s="47"/>
      <c r="I11" s="56">
        <f>I10</f>
        <v>1.1259999999999999</v>
      </c>
      <c r="J11" s="56"/>
      <c r="K11" s="49">
        <f t="shared" ref="K11:K25" si="3">ROUND(G11*I11,4)</f>
        <v>19.141999999999999</v>
      </c>
      <c r="L11" s="319">
        <f t="shared" ref="L11:L25" si="4">SUM(K11*$G$7)*($K$7)</f>
        <v>79414.249438860003</v>
      </c>
      <c r="M11" s="1" t="str">
        <f>IF(ROUND(G11,2)=ROUND(SUM(G28:G30),2)," ","CHECK 2. PK-3 Lines Below")</f>
        <v xml:space="preserve"> </v>
      </c>
      <c r="N11" s="51">
        <v>5101</v>
      </c>
      <c r="O11" s="57" t="s">
        <v>30</v>
      </c>
      <c r="Q11" s="259"/>
      <c r="V11" s="395" t="s">
        <v>29</v>
      </c>
      <c r="W11" s="395"/>
      <c r="X11" s="434">
        <f>IF('2941 updated'!K$84=1,'2941 updated'!G11,0)</f>
        <v>17</v>
      </c>
      <c r="Y11" s="434"/>
      <c r="Z11" s="435">
        <v>1</v>
      </c>
      <c r="AA11" s="435"/>
      <c r="AB11" s="54">
        <f t="shared" si="0"/>
        <v>17</v>
      </c>
      <c r="AC11" s="55">
        <f t="shared" si="1"/>
        <v>70528</v>
      </c>
      <c r="AD11" s="9"/>
    </row>
    <row r="12" spans="1:30" x14ac:dyDescent="0.3">
      <c r="A12" s="1" t="s">
        <v>31</v>
      </c>
      <c r="B12" s="298" t="s">
        <v>32</v>
      </c>
      <c r="C12" s="298"/>
      <c r="D12" s="298">
        <v>0</v>
      </c>
      <c r="E12" s="298">
        <v>0</v>
      </c>
      <c r="F12" s="298">
        <v>0</v>
      </c>
      <c r="G12" s="46">
        <f t="shared" si="2"/>
        <v>0</v>
      </c>
      <c r="H12" s="47"/>
      <c r="I12" s="56">
        <v>1</v>
      </c>
      <c r="J12" s="56"/>
      <c r="K12" s="49">
        <f t="shared" si="3"/>
        <v>0</v>
      </c>
      <c r="L12" s="319">
        <f t="shared" si="4"/>
        <v>0</v>
      </c>
      <c r="N12" s="51">
        <v>5102</v>
      </c>
      <c r="O12" s="52">
        <v>102</v>
      </c>
      <c r="Q12" s="259"/>
      <c r="V12" s="395" t="s">
        <v>32</v>
      </c>
      <c r="W12" s="395"/>
      <c r="X12" s="434">
        <f>IF('2941 updated'!K$84=1,'2941 updated'!G12,0)</f>
        <v>0</v>
      </c>
      <c r="Y12" s="434"/>
      <c r="Z12" s="435">
        <v>1</v>
      </c>
      <c r="AA12" s="435"/>
      <c r="AB12" s="54">
        <f t="shared" si="0"/>
        <v>0</v>
      </c>
      <c r="AC12" s="55">
        <f t="shared" si="1"/>
        <v>0</v>
      </c>
      <c r="AD12" s="9"/>
    </row>
    <row r="13" spans="1:30" x14ac:dyDescent="0.3">
      <c r="A13" s="1" t="s">
        <v>33</v>
      </c>
      <c r="B13" s="298" t="s">
        <v>34</v>
      </c>
      <c r="C13" s="298"/>
      <c r="D13" s="298">
        <v>7</v>
      </c>
      <c r="E13" s="298">
        <v>0</v>
      </c>
      <c r="F13" s="298">
        <v>0</v>
      </c>
      <c r="G13" s="46">
        <f t="shared" si="2"/>
        <v>14</v>
      </c>
      <c r="H13" s="47"/>
      <c r="I13" s="56">
        <f>I12</f>
        <v>1</v>
      </c>
      <c r="J13" s="56"/>
      <c r="K13" s="49">
        <f t="shared" si="3"/>
        <v>14</v>
      </c>
      <c r="L13" s="319">
        <f t="shared" si="4"/>
        <v>58081.678619999991</v>
      </c>
      <c r="M13" s="1" t="str">
        <f>IF(ROUND(G13,2)=ROUND(SUM(G31:G33),2)," ","CHECK 2. 4-8 Lines Below")</f>
        <v xml:space="preserve"> </v>
      </c>
      <c r="N13" s="51">
        <v>5102</v>
      </c>
      <c r="O13" s="57" t="s">
        <v>35</v>
      </c>
      <c r="Q13" s="259"/>
      <c r="V13" s="395" t="s">
        <v>34</v>
      </c>
      <c r="W13" s="395"/>
      <c r="X13" s="434">
        <f>IF('2941 updated'!K$84=1,'2941 updated'!G13,0)</f>
        <v>14</v>
      </c>
      <c r="Y13" s="434"/>
      <c r="Z13" s="435">
        <v>1</v>
      </c>
      <c r="AA13" s="435"/>
      <c r="AB13" s="54">
        <f t="shared" si="0"/>
        <v>14</v>
      </c>
      <c r="AC13" s="55">
        <f t="shared" si="1"/>
        <v>58082</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IF('2941 updated'!K$84=1,'2941 updated'!G14,0)</f>
        <v>0</v>
      </c>
      <c r="Y14" s="434"/>
      <c r="Z14" s="435">
        <v>1</v>
      </c>
      <c r="AA14" s="435"/>
      <c r="AB14" s="54">
        <f t="shared" si="0"/>
        <v>0</v>
      </c>
      <c r="AC14" s="55">
        <f t="shared" si="1"/>
        <v>0</v>
      </c>
      <c r="AD14" s="9"/>
    </row>
    <row r="15" spans="1:30" x14ac:dyDescent="0.3">
      <c r="A15" s="1" t="s">
        <v>38</v>
      </c>
      <c r="B15" s="298" t="s">
        <v>39</v>
      </c>
      <c r="C15" s="298"/>
      <c r="D15" s="298">
        <v>1</v>
      </c>
      <c r="E15" s="298">
        <v>0</v>
      </c>
      <c r="F15" s="298">
        <v>0</v>
      </c>
      <c r="G15" s="46">
        <f t="shared" si="2"/>
        <v>2</v>
      </c>
      <c r="H15" s="47"/>
      <c r="I15" s="56">
        <f>I14</f>
        <v>1.004</v>
      </c>
      <c r="J15" s="56"/>
      <c r="K15" s="49">
        <f t="shared" si="3"/>
        <v>2.008</v>
      </c>
      <c r="L15" s="319">
        <f t="shared" si="4"/>
        <v>8330.5721906399995</v>
      </c>
      <c r="M15" s="1" t="str">
        <f>IF(ROUND(G15,2)=ROUND(SUM(G34:G36),2)," ","CHECK 2. 9-12 Lines Below")</f>
        <v xml:space="preserve"> </v>
      </c>
      <c r="N15" s="51">
        <v>5103</v>
      </c>
      <c r="O15" s="57" t="s">
        <v>40</v>
      </c>
      <c r="Q15" s="259"/>
      <c r="V15" s="395" t="s">
        <v>39</v>
      </c>
      <c r="W15" s="395"/>
      <c r="X15" s="434">
        <f>IF('2941 updated'!K$84=1,'2941 updated'!G15,0)</f>
        <v>2</v>
      </c>
      <c r="Y15" s="434"/>
      <c r="Z15" s="435">
        <v>1</v>
      </c>
      <c r="AA15" s="435"/>
      <c r="AB15" s="54">
        <f t="shared" si="0"/>
        <v>2</v>
      </c>
      <c r="AC15" s="58">
        <f t="shared" si="1"/>
        <v>8297</v>
      </c>
      <c r="AD15" s="9"/>
    </row>
    <row r="16" spans="1:30" ht="16.2" x14ac:dyDescent="0.35">
      <c r="A16" s="1" t="s">
        <v>41</v>
      </c>
      <c r="B16" s="298" t="s">
        <v>42</v>
      </c>
      <c r="C16" s="298"/>
      <c r="D16" s="298">
        <v>42</v>
      </c>
      <c r="E16" s="298">
        <v>0</v>
      </c>
      <c r="F16" s="298">
        <v>0</v>
      </c>
      <c r="G16" s="46">
        <f t="shared" si="2"/>
        <v>84</v>
      </c>
      <c r="H16" s="47"/>
      <c r="I16" s="56">
        <v>3.548</v>
      </c>
      <c r="J16" s="56"/>
      <c r="K16" s="49">
        <f t="shared" si="3"/>
        <v>298.03199999999998</v>
      </c>
      <c r="L16" s="319">
        <f t="shared" si="4"/>
        <v>1236442.77446256</v>
      </c>
      <c r="N16" s="51">
        <v>5101</v>
      </c>
      <c r="O16" s="1">
        <v>254</v>
      </c>
      <c r="Q16" s="259"/>
      <c r="V16" s="395" t="s">
        <v>42</v>
      </c>
      <c r="W16" s="395"/>
      <c r="X16" s="434">
        <f>IF('2941 updated'!K$84=1,'2941 updated'!G16,0)</f>
        <v>84</v>
      </c>
      <c r="Y16" s="434"/>
      <c r="Z16" s="435">
        <v>1</v>
      </c>
      <c r="AA16" s="435"/>
      <c r="AB16" s="54">
        <f t="shared" si="0"/>
        <v>84</v>
      </c>
      <c r="AC16" s="55">
        <f t="shared" si="1"/>
        <v>348490</v>
      </c>
      <c r="AD16" s="9"/>
    </row>
    <row r="17" spans="1:30" ht="16.2" x14ac:dyDescent="0.35">
      <c r="A17" s="1" t="s">
        <v>43</v>
      </c>
      <c r="B17" s="298" t="s">
        <v>44</v>
      </c>
      <c r="C17" s="298"/>
      <c r="D17" s="298">
        <v>23.5</v>
      </c>
      <c r="E17" s="298">
        <v>0</v>
      </c>
      <c r="F17" s="298">
        <v>0</v>
      </c>
      <c r="G17" s="46">
        <f t="shared" si="2"/>
        <v>47</v>
      </c>
      <c r="H17" s="47"/>
      <c r="I17" s="56">
        <f>I16</f>
        <v>3.548</v>
      </c>
      <c r="J17" s="56"/>
      <c r="K17" s="49">
        <f t="shared" si="3"/>
        <v>166.756</v>
      </c>
      <c r="L17" s="319">
        <f t="shared" si="4"/>
        <v>691819.17142547993</v>
      </c>
      <c r="N17" s="51">
        <v>5102</v>
      </c>
      <c r="O17" s="259">
        <v>254</v>
      </c>
      <c r="Q17" s="259"/>
      <c r="V17" s="395" t="s">
        <v>44</v>
      </c>
      <c r="W17" s="395"/>
      <c r="X17" s="434">
        <f>IF('2941 updated'!K$84=1,'2941 updated'!G17,0)</f>
        <v>47</v>
      </c>
      <c r="Y17" s="434"/>
      <c r="Z17" s="435">
        <v>1</v>
      </c>
      <c r="AA17" s="435"/>
      <c r="AB17" s="54">
        <f t="shared" si="0"/>
        <v>47</v>
      </c>
      <c r="AC17" s="55">
        <f t="shared" si="1"/>
        <v>194988</v>
      </c>
      <c r="AD17" s="9"/>
    </row>
    <row r="18" spans="1:30" ht="16.2" x14ac:dyDescent="0.35">
      <c r="A18" s="1" t="s">
        <v>45</v>
      </c>
      <c r="B18" s="298" t="s">
        <v>46</v>
      </c>
      <c r="C18" s="298"/>
      <c r="D18" s="298">
        <v>4.5</v>
      </c>
      <c r="E18" s="298">
        <v>0</v>
      </c>
      <c r="F18" s="298">
        <v>0</v>
      </c>
      <c r="G18" s="46">
        <f t="shared" si="2"/>
        <v>9</v>
      </c>
      <c r="H18" s="47"/>
      <c r="I18" s="56">
        <f>I17</f>
        <v>3.548</v>
      </c>
      <c r="J18" s="56"/>
      <c r="K18" s="49">
        <f t="shared" si="3"/>
        <v>31.931999999999999</v>
      </c>
      <c r="L18" s="319">
        <f t="shared" si="4"/>
        <v>132476.01154955997</v>
      </c>
      <c r="N18" s="51">
        <v>5103</v>
      </c>
      <c r="O18" s="259">
        <v>254</v>
      </c>
      <c r="Q18" s="259"/>
      <c r="V18" s="395" t="s">
        <v>46</v>
      </c>
      <c r="W18" s="395"/>
      <c r="X18" s="434">
        <f>IF('2941 updated'!K$84=1,'2941 updated'!G18,0)</f>
        <v>9</v>
      </c>
      <c r="Y18" s="434"/>
      <c r="Z18" s="435">
        <v>1</v>
      </c>
      <c r="AA18" s="435"/>
      <c r="AB18" s="54">
        <f t="shared" si="0"/>
        <v>9</v>
      </c>
      <c r="AC18" s="55">
        <f t="shared" si="1"/>
        <v>37338</v>
      </c>
      <c r="AD18" s="9"/>
    </row>
    <row r="19" spans="1:30" ht="15" customHeight="1" x14ac:dyDescent="0.35">
      <c r="A19" s="1" t="s">
        <v>47</v>
      </c>
      <c r="B19" s="298" t="s">
        <v>48</v>
      </c>
      <c r="C19" s="298"/>
      <c r="D19" s="298">
        <v>18</v>
      </c>
      <c r="E19" s="298">
        <v>0</v>
      </c>
      <c r="F19" s="298">
        <v>0</v>
      </c>
      <c r="G19" s="46">
        <f t="shared" si="2"/>
        <v>36</v>
      </c>
      <c r="H19" s="47"/>
      <c r="I19" s="56">
        <v>5.1040000000000001</v>
      </c>
      <c r="J19" s="56"/>
      <c r="K19" s="49">
        <f t="shared" si="3"/>
        <v>183.744</v>
      </c>
      <c r="L19" s="319">
        <f t="shared" si="4"/>
        <v>762297.13973952003</v>
      </c>
      <c r="N19" s="51">
        <v>5101</v>
      </c>
      <c r="O19" s="1">
        <v>255</v>
      </c>
      <c r="Q19" s="259"/>
      <c r="V19" s="395" t="s">
        <v>48</v>
      </c>
      <c r="W19" s="395"/>
      <c r="X19" s="434">
        <f>IF('2941 updated'!K$84=1,'2941 updated'!G19,0)</f>
        <v>36</v>
      </c>
      <c r="Y19" s="434"/>
      <c r="Z19" s="435">
        <v>1</v>
      </c>
      <c r="AA19" s="435"/>
      <c r="AB19" s="54">
        <f t="shared" si="0"/>
        <v>36</v>
      </c>
      <c r="AC19" s="55">
        <f t="shared" si="1"/>
        <v>149353</v>
      </c>
      <c r="AD19" s="9"/>
    </row>
    <row r="20" spans="1:30" ht="15" customHeight="1" x14ac:dyDescent="0.35">
      <c r="A20" s="1" t="s">
        <v>49</v>
      </c>
      <c r="B20" s="298" t="s">
        <v>50</v>
      </c>
      <c r="C20" s="298"/>
      <c r="D20" s="298">
        <v>17</v>
      </c>
      <c r="E20" s="298">
        <v>0</v>
      </c>
      <c r="F20" s="298">
        <v>0</v>
      </c>
      <c r="G20" s="46">
        <f t="shared" si="2"/>
        <v>34</v>
      </c>
      <c r="H20" s="47"/>
      <c r="I20" s="56">
        <f>I19</f>
        <v>5.1040000000000001</v>
      </c>
      <c r="J20" s="56"/>
      <c r="K20" s="49">
        <f t="shared" si="3"/>
        <v>173.536</v>
      </c>
      <c r="L20" s="319">
        <f t="shared" si="4"/>
        <v>719947.29864287993</v>
      </c>
      <c r="N20" s="51">
        <v>5102</v>
      </c>
      <c r="O20" s="259">
        <v>255</v>
      </c>
      <c r="Q20" s="259"/>
      <c r="V20" s="395" t="s">
        <v>50</v>
      </c>
      <c r="W20" s="395"/>
      <c r="X20" s="434">
        <f>IF('2941 updated'!K$84=1,'2941 updated'!G20,0)</f>
        <v>34</v>
      </c>
      <c r="Y20" s="434"/>
      <c r="Z20" s="435">
        <v>1</v>
      </c>
      <c r="AA20" s="435"/>
      <c r="AB20" s="54">
        <f t="shared" si="0"/>
        <v>34</v>
      </c>
      <c r="AC20" s="55">
        <f t="shared" si="1"/>
        <v>141056</v>
      </c>
      <c r="AD20" s="9"/>
    </row>
    <row r="21" spans="1:30" ht="15" customHeight="1" x14ac:dyDescent="0.35">
      <c r="A21" s="1" t="s">
        <v>51</v>
      </c>
      <c r="B21" s="298" t="s">
        <v>52</v>
      </c>
      <c r="C21" s="298"/>
      <c r="D21" s="298">
        <v>5</v>
      </c>
      <c r="E21" s="298">
        <v>0</v>
      </c>
      <c r="F21" s="298">
        <v>0</v>
      </c>
      <c r="G21" s="46">
        <f t="shared" si="2"/>
        <v>10</v>
      </c>
      <c r="H21" s="47"/>
      <c r="I21" s="56">
        <f>I20</f>
        <v>5.1040000000000001</v>
      </c>
      <c r="J21" s="56"/>
      <c r="K21" s="49">
        <f t="shared" si="3"/>
        <v>51.04</v>
      </c>
      <c r="L21" s="319">
        <f t="shared" si="4"/>
        <v>211749.20548319997</v>
      </c>
      <c r="N21" s="51">
        <v>5103</v>
      </c>
      <c r="O21" s="259">
        <v>255</v>
      </c>
      <c r="Q21" s="259"/>
      <c r="V21" s="395" t="s">
        <v>52</v>
      </c>
      <c r="W21" s="395"/>
      <c r="X21" s="434">
        <f>IF('2941 updated'!K$84=1,'2941 updated'!G21,0)</f>
        <v>10</v>
      </c>
      <c r="Y21" s="434"/>
      <c r="Z21" s="435">
        <v>1</v>
      </c>
      <c r="AA21" s="435"/>
      <c r="AB21" s="54">
        <f t="shared" si="0"/>
        <v>10</v>
      </c>
      <c r="AC21" s="55">
        <f t="shared" si="1"/>
        <v>41487</v>
      </c>
      <c r="AD21" s="9"/>
    </row>
    <row r="22" spans="1:30" ht="16.2" x14ac:dyDescent="0.35">
      <c r="A22" s="1" t="s">
        <v>53</v>
      </c>
      <c r="B22" s="298" t="s">
        <v>54</v>
      </c>
      <c r="C22" s="298"/>
      <c r="D22" s="298">
        <v>0</v>
      </c>
      <c r="E22" s="298">
        <v>0</v>
      </c>
      <c r="F22" s="298">
        <v>0</v>
      </c>
      <c r="G22" s="46">
        <f t="shared" si="2"/>
        <v>0</v>
      </c>
      <c r="H22" s="47"/>
      <c r="I22" s="56">
        <v>1.147</v>
      </c>
      <c r="J22" s="56"/>
      <c r="K22" s="49">
        <f t="shared" si="3"/>
        <v>0</v>
      </c>
      <c r="L22" s="319">
        <f t="shared" si="4"/>
        <v>0</v>
      </c>
      <c r="N22" s="51">
        <v>5101</v>
      </c>
      <c r="O22" s="52">
        <v>130</v>
      </c>
      <c r="Q22" s="259"/>
      <c r="V22" s="395" t="s">
        <v>54</v>
      </c>
      <c r="W22" s="395"/>
      <c r="X22" s="434">
        <f>IF('2941 updated'!K$84=1,'2941 updated'!G22,0)</f>
        <v>0</v>
      </c>
      <c r="Y22" s="434"/>
      <c r="Z22" s="435">
        <v>1</v>
      </c>
      <c r="AA22" s="435"/>
      <c r="AB22" s="54">
        <f t="shared" si="0"/>
        <v>0</v>
      </c>
      <c r="AC22" s="55">
        <f t="shared" si="1"/>
        <v>0</v>
      </c>
      <c r="AD22" s="9"/>
    </row>
    <row r="23" spans="1:30" ht="16.2" x14ac:dyDescent="0.35">
      <c r="A23" s="1" t="s">
        <v>55</v>
      </c>
      <c r="B23" s="298" t="s">
        <v>56</v>
      </c>
      <c r="C23" s="298"/>
      <c r="D23" s="298">
        <v>0</v>
      </c>
      <c r="E23" s="298">
        <v>0</v>
      </c>
      <c r="F23" s="298">
        <v>0</v>
      </c>
      <c r="G23" s="46">
        <f t="shared" si="2"/>
        <v>0</v>
      </c>
      <c r="H23" s="47"/>
      <c r="I23" s="56">
        <f>I22</f>
        <v>1.147</v>
      </c>
      <c r="J23" s="56"/>
      <c r="K23" s="49">
        <f t="shared" si="3"/>
        <v>0</v>
      </c>
      <c r="L23" s="319">
        <f t="shared" si="4"/>
        <v>0</v>
      </c>
      <c r="N23" s="51">
        <v>5102</v>
      </c>
      <c r="O23" s="52">
        <v>130</v>
      </c>
      <c r="Q23" s="259"/>
      <c r="V23" s="395" t="s">
        <v>56</v>
      </c>
      <c r="W23" s="395"/>
      <c r="X23" s="434">
        <f>IF('2941 updated'!K$84=1,'2941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IF('2941 updated'!K$84=1,'2941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IF('2941 updated'!K$84=1,'2941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127</v>
      </c>
      <c r="E26" s="60">
        <f t="shared" si="5"/>
        <v>0</v>
      </c>
      <c r="F26" s="60"/>
      <c r="G26" s="60">
        <f>SUM(G10:G25)</f>
        <v>254</v>
      </c>
      <c r="H26" s="61"/>
      <c r="I26" s="61"/>
      <c r="J26" s="62"/>
      <c r="K26" s="63">
        <f>SUM(K10:K25)</f>
        <v>941.31600000000003</v>
      </c>
      <c r="L26" s="320">
        <f>SUM(L10:L25)</f>
        <v>3905229.5279902797</v>
      </c>
      <c r="N26" s="259"/>
      <c r="O26" s="64"/>
      <c r="P26" s="259"/>
      <c r="Q26" s="259"/>
      <c r="V26" s="436" t="s">
        <v>61</v>
      </c>
      <c r="W26" s="436"/>
      <c r="X26" s="425">
        <f>SUM(X10:X25)</f>
        <v>254</v>
      </c>
      <c r="Y26" s="425"/>
      <c r="Z26" s="437"/>
      <c r="AA26" s="438"/>
      <c r="AB26" s="65">
        <f>SUM(AB10:AB25)</f>
        <v>254</v>
      </c>
      <c r="AC26" s="66">
        <f>SUM(AC10:AC25)</f>
        <v>1053768</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0</v>
      </c>
      <c r="E28" s="298">
        <v>0</v>
      </c>
      <c r="F28" s="74">
        <v>0</v>
      </c>
      <c r="G28" s="46">
        <f t="shared" ref="G28:G36" si="6">IF($B$156&lt;8,D28*2,D28+E28)</f>
        <v>0</v>
      </c>
      <c r="H28" s="75"/>
      <c r="I28" s="76" t="s">
        <v>69</v>
      </c>
      <c r="J28" s="51">
        <v>251</v>
      </c>
      <c r="K28" s="77">
        <v>1047</v>
      </c>
      <c r="L28" s="319">
        <f>SUM(G28*K28)</f>
        <v>0</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v>
      </c>
      <c r="E29" s="298">
        <v>0</v>
      </c>
      <c r="F29" s="84">
        <v>0</v>
      </c>
      <c r="G29" s="46">
        <f t="shared" si="6"/>
        <v>0</v>
      </c>
      <c r="H29" s="75"/>
      <c r="I29" s="51" t="s">
        <v>69</v>
      </c>
      <c r="J29" s="51">
        <v>252</v>
      </c>
      <c r="K29" s="77">
        <v>3380</v>
      </c>
      <c r="L29" s="319">
        <f t="shared" ref="L29:L36" si="8">SUM(G29*K29)</f>
        <v>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8.5</v>
      </c>
      <c r="E30" s="298">
        <v>0</v>
      </c>
      <c r="F30" s="84">
        <v>0</v>
      </c>
      <c r="G30" s="46">
        <f t="shared" si="6"/>
        <v>17</v>
      </c>
      <c r="H30" s="75"/>
      <c r="I30" s="51" t="s">
        <v>69</v>
      </c>
      <c r="J30" s="51">
        <v>253</v>
      </c>
      <c r="K30" s="77">
        <v>6896</v>
      </c>
      <c r="L30" s="319">
        <f t="shared" si="8"/>
        <v>117232</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0</v>
      </c>
      <c r="E31" s="298">
        <v>0</v>
      </c>
      <c r="F31" s="84">
        <v>0</v>
      </c>
      <c r="G31" s="46">
        <f t="shared" si="6"/>
        <v>0</v>
      </c>
      <c r="H31" s="75"/>
      <c r="I31" s="85" t="s">
        <v>73</v>
      </c>
      <c r="J31" s="51">
        <v>251</v>
      </c>
      <c r="K31" s="77">
        <v>1173</v>
      </c>
      <c r="L31" s="319">
        <f t="shared" si="8"/>
        <v>0</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7</v>
      </c>
      <c r="E33" s="298">
        <v>0</v>
      </c>
      <c r="F33" s="84">
        <v>0</v>
      </c>
      <c r="G33" s="46">
        <f t="shared" si="6"/>
        <v>14</v>
      </c>
      <c r="H33" s="75"/>
      <c r="I33" s="85" t="s">
        <v>73</v>
      </c>
      <c r="J33" s="51">
        <v>253</v>
      </c>
      <c r="K33" s="77">
        <v>7023</v>
      </c>
      <c r="L33" s="319">
        <f t="shared" si="8"/>
        <v>98322</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1</v>
      </c>
      <c r="E36" s="298">
        <v>0</v>
      </c>
      <c r="F36" s="84">
        <v>0</v>
      </c>
      <c r="G36" s="46">
        <f t="shared" si="6"/>
        <v>2</v>
      </c>
      <c r="H36" s="75"/>
      <c r="I36" s="85" t="s">
        <v>77</v>
      </c>
      <c r="J36" s="51">
        <v>253</v>
      </c>
      <c r="K36" s="77">
        <v>6685</v>
      </c>
      <c r="L36" s="319">
        <f t="shared" si="8"/>
        <v>13370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16.5</v>
      </c>
      <c r="E37" s="60">
        <f t="shared" si="10"/>
        <v>0</v>
      </c>
      <c r="F37" s="60"/>
      <c r="G37" s="60">
        <f>SUM(G28:G36)</f>
        <v>33</v>
      </c>
      <c r="H37" s="61"/>
      <c r="I37" s="298" t="s">
        <v>81</v>
      </c>
      <c r="J37" s="298"/>
      <c r="K37" s="298"/>
      <c r="L37" s="319">
        <f>SUM(L28:L36)</f>
        <v>228924</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48006</v>
      </c>
      <c r="N40" s="97"/>
      <c r="O40" s="97"/>
      <c r="P40" s="97"/>
      <c r="Q40" s="97"/>
      <c r="V40" s="420" t="s">
        <v>85</v>
      </c>
      <c r="W40" s="420"/>
      <c r="X40" s="421">
        <f>+G40</f>
        <v>182954.62</v>
      </c>
      <c r="Y40" s="421"/>
      <c r="Z40" s="421"/>
      <c r="AA40" s="421"/>
      <c r="AB40" s="55">
        <f>ROUND(X39/X40,0)</f>
        <v>189</v>
      </c>
      <c r="AC40" s="55">
        <f>ROUND(AB40*$X$26,0)</f>
        <v>48006</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4182159.5279902797</v>
      </c>
      <c r="O44" s="1"/>
      <c r="V44" s="414" t="s">
        <v>89</v>
      </c>
      <c r="W44" s="414"/>
      <c r="X44" s="414"/>
      <c r="Y44" s="414"/>
      <c r="Z44" s="414"/>
      <c r="AA44" s="414"/>
      <c r="AB44" s="414"/>
      <c r="AC44" s="104">
        <f>SUM(AC26,AC37,AC40)</f>
        <v>1101774</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502.04399999999998</v>
      </c>
      <c r="D47" s="114"/>
      <c r="E47" s="114"/>
      <c r="F47" s="114"/>
      <c r="G47" s="115">
        <f>K7</f>
        <v>1.0289999999999999</v>
      </c>
      <c r="H47" s="115"/>
      <c r="I47" s="116">
        <v>1317.85</v>
      </c>
      <c r="J47" s="117" t="s">
        <v>96</v>
      </c>
      <c r="K47" s="118">
        <f>ROUND(C47*G47*I47,0)</f>
        <v>680806</v>
      </c>
      <c r="L47" s="326"/>
      <c r="O47" s="1"/>
      <c r="V47" s="307" t="s">
        <v>95</v>
      </c>
      <c r="W47" s="119">
        <f>AB10+AB11+AB16+AB19+AB22</f>
        <v>138</v>
      </c>
      <c r="X47" s="407">
        <f>AB7</f>
        <v>1.0289999999999999</v>
      </c>
      <c r="Y47" s="407"/>
      <c r="Z47" s="120">
        <f>+I47</f>
        <v>1317.85</v>
      </c>
      <c r="AA47" s="121" t="s">
        <v>96</v>
      </c>
      <c r="AB47" s="122">
        <f>ROUND(W47*X47*Z47,0)</f>
        <v>187137</v>
      </c>
      <c r="AC47" s="123"/>
      <c r="AD47" s="9"/>
    </row>
    <row r="48" spans="1:30" ht="18" customHeight="1" x14ac:dyDescent="0.3">
      <c r="B48" s="124" t="s">
        <v>73</v>
      </c>
      <c r="C48" s="114">
        <f>K12+K13+K17+K20+K23</f>
        <v>354.29200000000003</v>
      </c>
      <c r="D48" s="114"/>
      <c r="E48" s="114"/>
      <c r="F48" s="114"/>
      <c r="G48" s="115">
        <f>K7</f>
        <v>1.0289999999999999</v>
      </c>
      <c r="H48" s="115"/>
      <c r="I48" s="116">
        <v>898.92</v>
      </c>
      <c r="J48" s="117" t="s">
        <v>96</v>
      </c>
      <c r="K48" s="118">
        <f>ROUND(C48*G48*I48,0)</f>
        <v>327716</v>
      </c>
      <c r="L48" s="327"/>
      <c r="O48" s="1"/>
      <c r="V48" s="125" t="s">
        <v>73</v>
      </c>
      <c r="W48" s="119">
        <f>AB12+AB13+AB17+AB20+AB23</f>
        <v>95</v>
      </c>
      <c r="X48" s="407">
        <f>AB7</f>
        <v>1.0289999999999999</v>
      </c>
      <c r="Y48" s="407"/>
      <c r="Z48" s="120">
        <f>+I48</f>
        <v>898.92</v>
      </c>
      <c r="AA48" s="121" t="s">
        <v>96</v>
      </c>
      <c r="AB48" s="122">
        <f>ROUND(W48*X48*Z48,0)</f>
        <v>87874</v>
      </c>
      <c r="AC48" s="126"/>
      <c r="AD48" s="9"/>
    </row>
    <row r="49" spans="2:30" ht="19.5" customHeight="1" thickBot="1" x14ac:dyDescent="0.4">
      <c r="B49" s="127" t="s">
        <v>77</v>
      </c>
      <c r="C49" s="128">
        <f>K14+K15+K18+K21+K24+K25</f>
        <v>84.97999999999999</v>
      </c>
      <c r="D49" s="114"/>
      <c r="E49" s="114"/>
      <c r="F49" s="114"/>
      <c r="G49" s="115">
        <f>K7</f>
        <v>1.0289999999999999</v>
      </c>
      <c r="H49" s="115"/>
      <c r="I49" s="116">
        <v>901.09</v>
      </c>
      <c r="J49" s="117" t="s">
        <v>96</v>
      </c>
      <c r="K49" s="118">
        <f>ROUND(C49*G49*I49,0)</f>
        <v>78795</v>
      </c>
      <c r="L49" s="327"/>
      <c r="M49" s="102"/>
      <c r="N49" s="129"/>
      <c r="O49" s="130"/>
      <c r="P49" s="64"/>
      <c r="Q49" s="131"/>
      <c r="V49" s="132" t="s">
        <v>77</v>
      </c>
      <c r="W49" s="133">
        <f>AB14+AB15+AB18+AB21+AB24+AB25</f>
        <v>21</v>
      </c>
      <c r="X49" s="407">
        <f>AB7</f>
        <v>1.0289999999999999</v>
      </c>
      <c r="Y49" s="407"/>
      <c r="Z49" s="120">
        <f>+I49</f>
        <v>901.09</v>
      </c>
      <c r="AA49" s="121" t="s">
        <v>96</v>
      </c>
      <c r="AB49" s="122">
        <f>ROUND(W49*X49*Z49,0)</f>
        <v>19472</v>
      </c>
      <c r="AC49" s="126"/>
      <c r="AD49" s="103"/>
    </row>
    <row r="50" spans="2:30" ht="24" customHeight="1" thickBot="1" x14ac:dyDescent="0.35">
      <c r="B50" s="134" t="s">
        <v>97</v>
      </c>
      <c r="C50" s="135">
        <f>SUM(C47:C49)</f>
        <v>941.31600000000003</v>
      </c>
      <c r="D50" s="136"/>
      <c r="E50" s="137"/>
      <c r="F50" s="137"/>
      <c r="G50" s="138" t="s">
        <v>98</v>
      </c>
      <c r="H50" s="138"/>
      <c r="I50" s="138"/>
      <c r="J50" s="138"/>
      <c r="K50" s="138"/>
      <c r="L50" s="319">
        <f>IF(B2=75,0,K49+K48+K47)</f>
        <v>1087317</v>
      </c>
      <c r="N50" s="3"/>
      <c r="O50" s="1"/>
      <c r="V50" s="308" t="s">
        <v>97</v>
      </c>
      <c r="W50" s="140">
        <f>SUM(W47:W49)</f>
        <v>254</v>
      </c>
      <c r="X50" s="408" t="s">
        <v>98</v>
      </c>
      <c r="Y50" s="409"/>
      <c r="Z50" s="409"/>
      <c r="AA50" s="409"/>
      <c r="AB50" s="409"/>
      <c r="AC50" s="55">
        <f>IF(V2=75,0,AB49+AB48+AB47)</f>
        <v>294483</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941.31600000000003</v>
      </c>
      <c r="H53" s="56" t="s">
        <v>102</v>
      </c>
      <c r="I53" s="56"/>
      <c r="J53" s="144">
        <v>200815.52</v>
      </c>
      <c r="K53" s="144"/>
      <c r="L53" s="329"/>
      <c r="N53" s="3"/>
      <c r="O53" s="1"/>
      <c r="V53" s="402" t="s">
        <v>101</v>
      </c>
      <c r="W53" s="402"/>
      <c r="X53" s="145">
        <f>AB26</f>
        <v>254</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4.6870000000000002E-3</v>
      </c>
      <c r="L54" s="314"/>
      <c r="N54" s="64"/>
      <c r="O54" s="1"/>
      <c r="V54" s="402" t="s">
        <v>103</v>
      </c>
      <c r="W54" s="402"/>
      <c r="X54" s="402"/>
      <c r="Y54" s="402"/>
      <c r="Z54" s="402"/>
      <c r="AA54" s="402"/>
      <c r="AB54" s="405">
        <f>ROUND(X53/AA53,6)</f>
        <v>1.2650000000000001E-3</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254</v>
      </c>
      <c r="H56" s="56" t="s">
        <v>106</v>
      </c>
      <c r="I56" s="56"/>
      <c r="J56" s="144">
        <f>+G40</f>
        <v>182954.62</v>
      </c>
      <c r="K56" s="144"/>
      <c r="L56" s="329"/>
      <c r="O56" s="1"/>
      <c r="V56" s="402" t="s">
        <v>105</v>
      </c>
      <c r="W56" s="402"/>
      <c r="X56" s="148">
        <f>X26</f>
        <v>254</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1.3879999999999999E-3</v>
      </c>
      <c r="L57" s="314"/>
      <c r="O57" s="1"/>
      <c r="V57" s="402" t="s">
        <v>107</v>
      </c>
      <c r="W57" s="402"/>
      <c r="X57" s="402"/>
      <c r="Y57" s="402"/>
      <c r="Z57" s="402"/>
      <c r="AA57" s="402"/>
      <c r="AB57" s="405">
        <f>ROUND(X56/AA56,6)</f>
        <v>1.3879999999999999E-3</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1.2650000000000001E-3</v>
      </c>
      <c r="AC58" s="55">
        <f>ROUND(Y58*AB58,0)</f>
        <v>5358</v>
      </c>
      <c r="AD58" s="9"/>
    </row>
    <row r="59" spans="2:30" x14ac:dyDescent="0.3">
      <c r="B59" s="59" t="s">
        <v>109</v>
      </c>
      <c r="C59" s="59"/>
      <c r="D59" s="59"/>
      <c r="E59" s="59"/>
      <c r="F59" s="59"/>
      <c r="G59" s="59"/>
      <c r="H59" s="152" t="s">
        <v>21</v>
      </c>
      <c r="I59" s="118">
        <v>4235563</v>
      </c>
      <c r="J59" s="153" t="s">
        <v>110</v>
      </c>
      <c r="K59" s="154">
        <f>K54</f>
        <v>4.6870000000000002E-3</v>
      </c>
      <c r="L59" s="319">
        <f>SUM(I59*K59)</f>
        <v>19852.083781000001</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1.2650000000000001E-3</v>
      </c>
      <c r="AC66" s="55">
        <f>ROUND(Y66*AB66,0)</f>
        <v>136349</v>
      </c>
      <c r="AD66" s="9"/>
    </row>
    <row r="67" spans="1:30" ht="20.25" customHeight="1" x14ac:dyDescent="0.3">
      <c r="B67" s="298" t="s">
        <v>118</v>
      </c>
      <c r="C67" s="298"/>
      <c r="D67" s="298"/>
      <c r="E67" s="298"/>
      <c r="F67" s="298"/>
      <c r="H67" s="152" t="s">
        <v>23</v>
      </c>
      <c r="I67" s="118">
        <v>107785963</v>
      </c>
      <c r="J67" s="153" t="s">
        <v>110</v>
      </c>
      <c r="K67" s="154">
        <f>K54</f>
        <v>4.6870000000000002E-3</v>
      </c>
      <c r="L67" s="319">
        <f>SUM(I67*K67)</f>
        <v>505192.80858100002</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1.3879999999999999E-3</v>
      </c>
      <c r="AC68" s="55">
        <f>ROUND(Y68*AB68,0)</f>
        <v>0</v>
      </c>
      <c r="AD68" s="9"/>
    </row>
    <row r="69" spans="1:30" ht="15" customHeight="1" x14ac:dyDescent="0.3">
      <c r="B69" s="158" t="s">
        <v>120</v>
      </c>
      <c r="C69" s="298"/>
      <c r="D69" s="298"/>
      <c r="E69" s="298"/>
      <c r="F69" s="298"/>
      <c r="H69" s="152" t="s">
        <v>22</v>
      </c>
      <c r="I69" s="118">
        <v>0</v>
      </c>
      <c r="J69" s="153" t="s">
        <v>110</v>
      </c>
      <c r="K69" s="154">
        <f>K57</f>
        <v>1.3879999999999999E-3</v>
      </c>
      <c r="L69" s="319">
        <f t="shared" ref="L69:L72" si="11">SUM(I69*K69)</f>
        <v>0</v>
      </c>
      <c r="O69" s="1"/>
      <c r="V69" s="392" t="s">
        <v>121</v>
      </c>
      <c r="W69" s="392"/>
      <c r="X69" s="392"/>
      <c r="Y69" s="398">
        <f>+I70</f>
        <v>-4207636</v>
      </c>
      <c r="Z69" s="398"/>
      <c r="AA69" s="305" t="s">
        <v>110</v>
      </c>
      <c r="AB69" s="151">
        <f>AB54</f>
        <v>1.2650000000000001E-3</v>
      </c>
      <c r="AC69" s="55">
        <f>ROUND(Y69*AB69,0)</f>
        <v>-5323</v>
      </c>
      <c r="AD69" s="9"/>
    </row>
    <row r="70" spans="1:30" ht="20.25" customHeight="1" x14ac:dyDescent="0.3">
      <c r="B70" s="298" t="s">
        <v>121</v>
      </c>
      <c r="C70" s="298"/>
      <c r="D70" s="298"/>
      <c r="E70" s="298"/>
      <c r="F70" s="298"/>
      <c r="H70" s="152" t="s">
        <v>21</v>
      </c>
      <c r="I70" s="118">
        <v>-4207636</v>
      </c>
      <c r="J70" s="153" t="s">
        <v>110</v>
      </c>
      <c r="K70" s="154">
        <f>K54</f>
        <v>4.6870000000000002E-3</v>
      </c>
      <c r="L70" s="319">
        <f t="shared" si="11"/>
        <v>-19721.189932000001</v>
      </c>
      <c r="O70" s="1"/>
      <c r="V70" s="392" t="s">
        <v>122</v>
      </c>
      <c r="W70" s="392"/>
      <c r="X70" s="392"/>
      <c r="Y70" s="394">
        <f>+I71</f>
        <v>1882126</v>
      </c>
      <c r="Z70" s="394"/>
      <c r="AA70" s="305" t="s">
        <v>110</v>
      </c>
      <c r="AB70" s="151">
        <f>AB54</f>
        <v>1.2650000000000001E-3</v>
      </c>
      <c r="AC70" s="55">
        <f>ROUND(Y70*AB70,0)</f>
        <v>2381</v>
      </c>
      <c r="AD70" s="9"/>
    </row>
    <row r="71" spans="1:30" ht="20.25" customHeight="1" x14ac:dyDescent="0.3">
      <c r="B71" s="298" t="s">
        <v>122</v>
      </c>
      <c r="C71" s="298"/>
      <c r="D71" s="298"/>
      <c r="E71" s="298"/>
      <c r="F71" s="298"/>
      <c r="H71" s="152" t="s">
        <v>21</v>
      </c>
      <c r="I71" s="118">
        <v>1882126</v>
      </c>
      <c r="J71" s="153" t="s">
        <v>110</v>
      </c>
      <c r="K71" s="154">
        <f>K54</f>
        <v>4.6870000000000002E-3</v>
      </c>
      <c r="L71" s="319">
        <f t="shared" si="11"/>
        <v>8821.5245620000005</v>
      </c>
      <c r="O71" s="1"/>
      <c r="V71" s="392" t="s">
        <v>123</v>
      </c>
      <c r="W71" s="392"/>
      <c r="X71" s="392"/>
      <c r="Y71" s="394">
        <f>+I72</f>
        <v>14221398</v>
      </c>
      <c r="Z71" s="394"/>
      <c r="AA71" s="305" t="s">
        <v>110</v>
      </c>
      <c r="AB71" s="151">
        <f>AB57</f>
        <v>1.3879999999999999E-3</v>
      </c>
      <c r="AC71" s="55">
        <f>ROUND(Y71*AB71,0)</f>
        <v>19739</v>
      </c>
      <c r="AD71" s="9"/>
    </row>
    <row r="72" spans="1:30" ht="21" customHeight="1" x14ac:dyDescent="0.35">
      <c r="B72" s="298" t="s">
        <v>123</v>
      </c>
      <c r="C72" s="298"/>
      <c r="D72" s="298"/>
      <c r="E72" s="298"/>
      <c r="F72" s="298"/>
      <c r="H72" s="152" t="s">
        <v>22</v>
      </c>
      <c r="I72" s="118">
        <v>14221398</v>
      </c>
      <c r="J72" s="153" t="s">
        <v>110</v>
      </c>
      <c r="K72" s="154">
        <f>K57</f>
        <v>1.3879999999999999E-3</v>
      </c>
      <c r="L72" s="319">
        <f t="shared" si="11"/>
        <v>19739.300423999997</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0</v>
      </c>
      <c r="AA74" s="304" t="s">
        <v>130</v>
      </c>
      <c r="AB74" s="163">
        <f>+K75</f>
        <v>365</v>
      </c>
      <c r="AC74" s="55">
        <f>ROUND(AB74*Z74,0)</f>
        <v>0</v>
      </c>
      <c r="AD74" s="9"/>
    </row>
    <row r="75" spans="1:30" ht="19.5" customHeight="1" x14ac:dyDescent="0.3">
      <c r="A75" s="1" t="s">
        <v>131</v>
      </c>
      <c r="B75" s="164" t="s">
        <v>128</v>
      </c>
      <c r="C75" s="165" t="s">
        <v>129</v>
      </c>
      <c r="D75" s="164">
        <v>0</v>
      </c>
      <c r="E75" s="164">
        <v>0</v>
      </c>
      <c r="F75" s="164">
        <v>0</v>
      </c>
      <c r="G75" s="166">
        <f>IF($B$156&lt;8,D75,E75)</f>
        <v>0</v>
      </c>
      <c r="H75" s="167"/>
      <c r="I75" s="168">
        <f>AVERAGE(G75,D75)</f>
        <v>0</v>
      </c>
      <c r="J75" s="169" t="s">
        <v>130</v>
      </c>
      <c r="K75" s="170">
        <v>365</v>
      </c>
      <c r="L75" s="319">
        <f t="shared" ref="L75:L78" si="12">SUM(I75*K75)</f>
        <v>0</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1.3879999999999999E-3</v>
      </c>
      <c r="AC76" s="55">
        <f>ROUND(Y76*AB76,0)</f>
        <v>2390</v>
      </c>
      <c r="AD76" s="9"/>
    </row>
    <row r="77" spans="1:30" ht="26.25" customHeight="1" x14ac:dyDescent="0.3">
      <c r="B77" s="298" t="s">
        <v>134</v>
      </c>
      <c r="C77" s="298"/>
      <c r="D77" s="298"/>
      <c r="E77" s="298"/>
      <c r="F77" s="298"/>
      <c r="H77" s="152" t="s">
        <v>25</v>
      </c>
      <c r="I77" s="175">
        <v>1722101</v>
      </c>
      <c r="J77" s="153" t="s">
        <v>110</v>
      </c>
      <c r="K77" s="154">
        <f>K57</f>
        <v>1.3879999999999999E-3</v>
      </c>
      <c r="L77" s="319">
        <f t="shared" si="12"/>
        <v>2390.2761879999998</v>
      </c>
      <c r="O77" s="1"/>
      <c r="V77" s="392" t="str">
        <f>+B78</f>
        <v>15.  Florida Teachers Classroom Supply Assistance Program</v>
      </c>
      <c r="W77" s="392"/>
      <c r="X77" s="392"/>
      <c r="Y77" s="393">
        <f>+I78</f>
        <v>0</v>
      </c>
      <c r="Z77" s="393"/>
      <c r="AA77" s="304" t="s">
        <v>130</v>
      </c>
      <c r="AB77" s="151">
        <f>AB54</f>
        <v>1.2650000000000001E-3</v>
      </c>
      <c r="AC77" s="55">
        <f>ROUND(Y77*AB77,0)</f>
        <v>0</v>
      </c>
      <c r="AD77" s="9"/>
    </row>
    <row r="78" spans="1:30" ht="26.25" customHeight="1" x14ac:dyDescent="0.3">
      <c r="B78" s="391" t="s">
        <v>135</v>
      </c>
      <c r="C78" s="391"/>
      <c r="D78" s="391"/>
      <c r="E78" s="298"/>
      <c r="F78" s="298"/>
      <c r="H78" s="152" t="s">
        <v>136</v>
      </c>
      <c r="I78" s="176">
        <v>0</v>
      </c>
      <c r="J78" s="153" t="s">
        <v>110</v>
      </c>
      <c r="K78" s="154">
        <f>K54</f>
        <v>4.6870000000000002E-3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1557151</v>
      </c>
      <c r="AD81" s="185"/>
    </row>
    <row r="82" spans="1:30" ht="22.5" customHeight="1" thickTop="1" thickBot="1" x14ac:dyDescent="0.35">
      <c r="B82" s="298" t="s">
        <v>140</v>
      </c>
      <c r="C82" s="298"/>
      <c r="D82" s="298"/>
      <c r="E82" s="298"/>
      <c r="F82" s="298"/>
      <c r="G82" s="298"/>
      <c r="H82" s="298"/>
      <c r="I82" s="298"/>
      <c r="J82" s="298"/>
      <c r="K82" s="298"/>
      <c r="L82" s="331">
        <f>SUM(L44:L81)</f>
        <v>5805751.3315942809</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f>IF(G26=0,"",IF((G11+G13+SUM(G15:G21))/G26&gt;0.75,1,""))</f>
        <v>1</v>
      </c>
      <c r="L84" s="331">
        <f>'2941 updated'!AC81</f>
        <v>1557151</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1557151</v>
      </c>
      <c r="L86" s="319">
        <f>IF(G26=0,0,IF(G26&gt;250,-(((250/G26)*K86)*IF(M86="H",0.02,0.05)),IF(M86="H",-0.02*K86,-0.05*K86)))</f>
        <v>-76631.44685039371</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5729119.884743887</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-2654175.17</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3074944.7147438871</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512490.78579064785</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319">
        <v>441662.58781493816</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70828.197975709685</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1226.1031496062933</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290</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291</v>
      </c>
      <c r="C125" s="205" t="s">
        <v>199</v>
      </c>
    </row>
    <row r="126" spans="2:22" hidden="1" x14ac:dyDescent="0.3">
      <c r="B126" s="209" t="s">
        <v>292</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1.15740695036948E-5</v>
      </c>
      <c r="C137" s="211"/>
    </row>
    <row r="138" spans="1:5" hidden="1" x14ac:dyDescent="0.3">
      <c r="B138" s="212">
        <f>NvsEndTime</f>
        <v>41808.602453703701</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290</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291</v>
      </c>
      <c r="C166" s="219" t="s">
        <v>244</v>
      </c>
      <c r="D166" s="215"/>
    </row>
    <row r="167" spans="1:4" hidden="1" x14ac:dyDescent="0.3">
      <c r="A167" s="214" t="s">
        <v>245</v>
      </c>
      <c r="B167" s="218" t="s">
        <v>292</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1.15740695036948E-5</v>
      </c>
      <c r="D178" s="215"/>
    </row>
    <row r="179" spans="2:5" hidden="1" x14ac:dyDescent="0.3">
      <c r="B179" s="214" t="s">
        <v>260</v>
      </c>
      <c r="C179" s="222">
        <f>NvsEndTime</f>
        <v>41808.602453703701</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63" priority="2" stopIfTrue="1" operator="lessThan">
      <formula>0</formula>
    </cfRule>
  </conditionalFormatting>
  <conditionalFormatting sqref="A143:A174">
    <cfRule type="cellIs" dxfId="6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'3083 updated'!B2</f>
        <v>50</v>
      </c>
      <c r="W2" s="449" t="s">
        <v>4</v>
      </c>
      <c r="X2" s="450"/>
      <c r="Y2" s="451"/>
      <c r="Z2" s="451"/>
      <c r="AA2" s="451"/>
      <c r="AB2" s="451"/>
      <c r="AC2" s="451"/>
      <c r="AD2" s="9"/>
    </row>
    <row r="3" spans="1:30" ht="20.399999999999999" x14ac:dyDescent="0.35">
      <c r="B3" s="10" t="str">
        <f>"Revenue Estimate Worksheet for "&amp;B126</f>
        <v>Revenue Estimate Worksheet for Renaissance Learning Academy</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'3083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0</v>
      </c>
      <c r="E10" s="296">
        <v>0</v>
      </c>
      <c r="F10" s="296">
        <v>0</v>
      </c>
      <c r="G10" s="46">
        <f>IF($B$156&lt;8,D10*2,D10+E10)</f>
        <v>0</v>
      </c>
      <c r="H10" s="47"/>
      <c r="I10" s="48">
        <v>1.1259999999999999</v>
      </c>
      <c r="J10" s="48"/>
      <c r="K10" s="49">
        <f>ROUND(G10*I10,4)</f>
        <v>0</v>
      </c>
      <c r="L10" s="319">
        <f>SUM(K10*$G$7)*($K$7)</f>
        <v>0</v>
      </c>
      <c r="N10" s="51">
        <v>5101</v>
      </c>
      <c r="O10" s="52">
        <v>101</v>
      </c>
      <c r="Q10" s="259"/>
      <c r="V10" s="439" t="s">
        <v>27</v>
      </c>
      <c r="W10" s="439"/>
      <c r="X10" s="434">
        <f>IF('3083 updated'!K$84=1,'3083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0</v>
      </c>
      <c r="E11" s="298">
        <v>0</v>
      </c>
      <c r="F11" s="298">
        <v>0</v>
      </c>
      <c r="G11" s="46">
        <f t="shared" ref="G11:G25" si="2">IF($B$156&lt;8,D11*2,D11+E11)</f>
        <v>0</v>
      </c>
      <c r="H11" s="47"/>
      <c r="I11" s="56">
        <f>I10</f>
        <v>1.1259999999999999</v>
      </c>
      <c r="J11" s="56"/>
      <c r="K11" s="49">
        <f t="shared" ref="K11:K25" si="3">ROUND(G11*I11,4)</f>
        <v>0</v>
      </c>
      <c r="L11" s="319">
        <f t="shared" ref="L11:L25" si="4">SUM(K11*$G$7)*($K$7)</f>
        <v>0</v>
      </c>
      <c r="M11" s="1" t="str">
        <f>IF(ROUND(G11,2)=ROUND(SUM(G28:G30),2)," ","CHECK 2. PK-3 Lines Below")</f>
        <v xml:space="preserve"> </v>
      </c>
      <c r="N11" s="51">
        <v>5101</v>
      </c>
      <c r="O11" s="57" t="s">
        <v>30</v>
      </c>
      <c r="Q11" s="259"/>
      <c r="V11" s="395" t="s">
        <v>29</v>
      </c>
      <c r="W11" s="395"/>
      <c r="X11" s="434">
        <f>IF('3083 updated'!K$84=1,'3083 updated'!G11,0)</f>
        <v>0</v>
      </c>
      <c r="Y11" s="434"/>
      <c r="Z11" s="435">
        <v>1</v>
      </c>
      <c r="AA11" s="435"/>
      <c r="AB11" s="54">
        <f t="shared" si="0"/>
        <v>0</v>
      </c>
      <c r="AC11" s="55">
        <f t="shared" si="1"/>
        <v>0</v>
      </c>
      <c r="AD11" s="9"/>
    </row>
    <row r="12" spans="1:30" x14ac:dyDescent="0.3">
      <c r="A12" s="1" t="s">
        <v>31</v>
      </c>
      <c r="B12" s="298" t="s">
        <v>32</v>
      </c>
      <c r="C12" s="298"/>
      <c r="D12" s="298">
        <v>0</v>
      </c>
      <c r="E12" s="298">
        <v>0</v>
      </c>
      <c r="F12" s="298">
        <v>0</v>
      </c>
      <c r="G12" s="46">
        <f t="shared" si="2"/>
        <v>0</v>
      </c>
      <c r="H12" s="47"/>
      <c r="I12" s="56">
        <v>1</v>
      </c>
      <c r="J12" s="56"/>
      <c r="K12" s="49">
        <f t="shared" si="3"/>
        <v>0</v>
      </c>
      <c r="L12" s="319">
        <f t="shared" si="4"/>
        <v>0</v>
      </c>
      <c r="N12" s="51">
        <v>5102</v>
      </c>
      <c r="O12" s="52">
        <v>102</v>
      </c>
      <c r="Q12" s="259"/>
      <c r="V12" s="395" t="s">
        <v>32</v>
      </c>
      <c r="W12" s="395"/>
      <c r="X12" s="434">
        <f>IF('3083 updated'!K$84=1,'3083 updated'!G12,0)</f>
        <v>0</v>
      </c>
      <c r="Y12" s="434"/>
      <c r="Z12" s="435">
        <v>1</v>
      </c>
      <c r="AA12" s="435"/>
      <c r="AB12" s="54">
        <f t="shared" si="0"/>
        <v>0</v>
      </c>
      <c r="AC12" s="55">
        <f t="shared" si="1"/>
        <v>0</v>
      </c>
      <c r="AD12" s="9"/>
    </row>
    <row r="13" spans="1:30" x14ac:dyDescent="0.3">
      <c r="A13" s="1" t="s">
        <v>33</v>
      </c>
      <c r="B13" s="298" t="s">
        <v>34</v>
      </c>
      <c r="C13" s="298"/>
      <c r="D13" s="298">
        <v>0</v>
      </c>
      <c r="E13" s="298">
        <v>0</v>
      </c>
      <c r="F13" s="298">
        <v>0</v>
      </c>
      <c r="G13" s="46">
        <f t="shared" si="2"/>
        <v>0</v>
      </c>
      <c r="H13" s="47"/>
      <c r="I13" s="56">
        <f>I12</f>
        <v>1</v>
      </c>
      <c r="J13" s="56"/>
      <c r="K13" s="49">
        <f t="shared" si="3"/>
        <v>0</v>
      </c>
      <c r="L13" s="319">
        <f t="shared" si="4"/>
        <v>0</v>
      </c>
      <c r="M13" s="1" t="str">
        <f>IF(ROUND(G13,2)=ROUND(SUM(G31:G33),2)," ","CHECK 2. 4-8 Lines Below")</f>
        <v xml:space="preserve"> </v>
      </c>
      <c r="N13" s="51">
        <v>5102</v>
      </c>
      <c r="O13" s="57" t="s">
        <v>35</v>
      </c>
      <c r="Q13" s="259"/>
      <c r="V13" s="395" t="s">
        <v>34</v>
      </c>
      <c r="W13" s="395"/>
      <c r="X13" s="434">
        <f>IF('3083 updated'!K$84=1,'3083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IF('3083 updated'!K$84=1,'3083 updated'!G14,0)</f>
        <v>0</v>
      </c>
      <c r="Y14" s="434"/>
      <c r="Z14" s="435">
        <v>1</v>
      </c>
      <c r="AA14" s="435"/>
      <c r="AB14" s="54">
        <f t="shared" si="0"/>
        <v>0</v>
      </c>
      <c r="AC14" s="55">
        <f t="shared" si="1"/>
        <v>0</v>
      </c>
      <c r="AD14" s="9"/>
    </row>
    <row r="15" spans="1:30" x14ac:dyDescent="0.3">
      <c r="A15" s="1" t="s">
        <v>38</v>
      </c>
      <c r="B15" s="298" t="s">
        <v>39</v>
      </c>
      <c r="C15" s="298"/>
      <c r="D15" s="298">
        <v>11.5</v>
      </c>
      <c r="E15" s="298">
        <v>0</v>
      </c>
      <c r="F15" s="298">
        <v>0</v>
      </c>
      <c r="G15" s="46">
        <f t="shared" si="2"/>
        <v>23</v>
      </c>
      <c r="H15" s="47"/>
      <c r="I15" s="56">
        <f>I14</f>
        <v>1.004</v>
      </c>
      <c r="J15" s="56"/>
      <c r="K15" s="49">
        <f t="shared" si="3"/>
        <v>23.091999999999999</v>
      </c>
      <c r="L15" s="319">
        <f t="shared" si="4"/>
        <v>95801.580192359979</v>
      </c>
      <c r="M15" s="1" t="str">
        <f>IF(ROUND(G15,2)=ROUND(SUM(G34:G36),2)," ","CHECK 2. 9-12 Lines Below")</f>
        <v xml:space="preserve"> </v>
      </c>
      <c r="N15" s="51">
        <v>5103</v>
      </c>
      <c r="O15" s="57" t="s">
        <v>40</v>
      </c>
      <c r="Q15" s="259"/>
      <c r="V15" s="395" t="s">
        <v>39</v>
      </c>
      <c r="W15" s="395"/>
      <c r="X15" s="434">
        <f>IF('3083 updated'!K$84=1,'3083 updated'!G15,0)</f>
        <v>23</v>
      </c>
      <c r="Y15" s="434"/>
      <c r="Z15" s="435">
        <v>1</v>
      </c>
      <c r="AA15" s="435"/>
      <c r="AB15" s="54">
        <f t="shared" si="0"/>
        <v>23</v>
      </c>
      <c r="AC15" s="58">
        <f t="shared" si="1"/>
        <v>95420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IF('3083 updated'!K$84=1,'3083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IF('3083 updated'!K$84=1,'3083 updated'!G17,0)</f>
        <v>0</v>
      </c>
      <c r="Y17" s="434"/>
      <c r="Z17" s="435">
        <v>1</v>
      </c>
      <c r="AA17" s="435"/>
      <c r="AB17" s="54">
        <f t="shared" si="0"/>
        <v>0</v>
      </c>
      <c r="AC17" s="55">
        <f t="shared" si="1"/>
        <v>0</v>
      </c>
      <c r="AD17" s="9"/>
    </row>
    <row r="18" spans="1:30" ht="16.2" x14ac:dyDescent="0.35">
      <c r="A18" s="1" t="s">
        <v>45</v>
      </c>
      <c r="B18" s="298" t="s">
        <v>46</v>
      </c>
      <c r="C18" s="298"/>
      <c r="D18" s="298">
        <v>20.45</v>
      </c>
      <c r="E18" s="298">
        <v>0</v>
      </c>
      <c r="F18" s="298">
        <v>0</v>
      </c>
      <c r="G18" s="46">
        <f t="shared" si="2"/>
        <v>40.9</v>
      </c>
      <c r="H18" s="47"/>
      <c r="I18" s="56">
        <f>I17</f>
        <v>3.548</v>
      </c>
      <c r="J18" s="56"/>
      <c r="K18" s="49">
        <f t="shared" si="3"/>
        <v>145.11320000000001</v>
      </c>
      <c r="L18" s="319">
        <f t="shared" si="4"/>
        <v>602029.87470855599</v>
      </c>
      <c r="N18" s="51">
        <v>5103</v>
      </c>
      <c r="O18" s="259">
        <v>254</v>
      </c>
      <c r="Q18" s="259"/>
      <c r="V18" s="395" t="s">
        <v>46</v>
      </c>
      <c r="W18" s="395"/>
      <c r="X18" s="434">
        <f>IF('3083 updated'!K$84=1,'3083 updated'!G18,0)</f>
        <v>40.9</v>
      </c>
      <c r="Y18" s="434"/>
      <c r="Z18" s="435">
        <v>1</v>
      </c>
      <c r="AA18" s="435"/>
      <c r="AB18" s="54">
        <f t="shared" si="0"/>
        <v>40.9</v>
      </c>
      <c r="AC18" s="55">
        <f t="shared" si="1"/>
        <v>169681</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IF('3083 updated'!K$84=1,'3083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IF('3083 updated'!K$84=1,'3083 updated'!G20,0)</f>
        <v>0</v>
      </c>
      <c r="Y20" s="434"/>
      <c r="Z20" s="435">
        <v>1</v>
      </c>
      <c r="AA20" s="435"/>
      <c r="AB20" s="54">
        <f t="shared" si="0"/>
        <v>0</v>
      </c>
      <c r="AC20" s="55">
        <f t="shared" si="1"/>
        <v>0</v>
      </c>
      <c r="AD20" s="9"/>
    </row>
    <row r="21" spans="1:30" ht="15" customHeight="1" x14ac:dyDescent="0.35">
      <c r="A21" s="1" t="s">
        <v>51</v>
      </c>
      <c r="B21" s="298" t="s">
        <v>52</v>
      </c>
      <c r="C21" s="298"/>
      <c r="D21" s="298">
        <v>17</v>
      </c>
      <c r="E21" s="298">
        <v>0</v>
      </c>
      <c r="F21" s="298">
        <v>0</v>
      </c>
      <c r="G21" s="46">
        <f t="shared" si="2"/>
        <v>34</v>
      </c>
      <c r="H21" s="47"/>
      <c r="I21" s="56">
        <f>I20</f>
        <v>5.1040000000000001</v>
      </c>
      <c r="J21" s="56"/>
      <c r="K21" s="49">
        <f t="shared" si="3"/>
        <v>173.536</v>
      </c>
      <c r="L21" s="319">
        <f t="shared" si="4"/>
        <v>719947.29864287993</v>
      </c>
      <c r="N21" s="51">
        <v>5103</v>
      </c>
      <c r="O21" s="259">
        <v>255</v>
      </c>
      <c r="Q21" s="259"/>
      <c r="V21" s="395" t="s">
        <v>52</v>
      </c>
      <c r="W21" s="395"/>
      <c r="X21" s="434">
        <f>IF('3083 updated'!K$84=1,'3083 updated'!G21,0)</f>
        <v>34</v>
      </c>
      <c r="Y21" s="434"/>
      <c r="Z21" s="435">
        <v>1</v>
      </c>
      <c r="AA21" s="435"/>
      <c r="AB21" s="54">
        <f t="shared" si="0"/>
        <v>34</v>
      </c>
      <c r="AC21" s="55">
        <f t="shared" si="1"/>
        <v>141056</v>
      </c>
      <c r="AD21" s="9"/>
    </row>
    <row r="22" spans="1:30" ht="16.2" x14ac:dyDescent="0.35">
      <c r="A22" s="1" t="s">
        <v>53</v>
      </c>
      <c r="B22" s="298" t="s">
        <v>54</v>
      </c>
      <c r="C22" s="298"/>
      <c r="D22" s="298">
        <v>0</v>
      </c>
      <c r="E22" s="298">
        <v>0</v>
      </c>
      <c r="F22" s="298">
        <v>0</v>
      </c>
      <c r="G22" s="46">
        <f t="shared" si="2"/>
        <v>0</v>
      </c>
      <c r="H22" s="47"/>
      <c r="I22" s="56">
        <v>1.147</v>
      </c>
      <c r="J22" s="56"/>
      <c r="K22" s="49">
        <f t="shared" si="3"/>
        <v>0</v>
      </c>
      <c r="L22" s="319">
        <f t="shared" si="4"/>
        <v>0</v>
      </c>
      <c r="N22" s="51">
        <v>5101</v>
      </c>
      <c r="O22" s="52">
        <v>130</v>
      </c>
      <c r="Q22" s="259"/>
      <c r="V22" s="395" t="s">
        <v>54</v>
      </c>
      <c r="W22" s="395"/>
      <c r="X22" s="434">
        <f>IF('3083 updated'!K$84=1,'3083 updated'!G22,0)</f>
        <v>0</v>
      </c>
      <c r="Y22" s="434"/>
      <c r="Z22" s="435">
        <v>1</v>
      </c>
      <c r="AA22" s="435"/>
      <c r="AB22" s="54">
        <f t="shared" si="0"/>
        <v>0</v>
      </c>
      <c r="AC22" s="55">
        <f t="shared" si="1"/>
        <v>0</v>
      </c>
      <c r="AD22" s="9"/>
    </row>
    <row r="23" spans="1:30" ht="16.2" x14ac:dyDescent="0.35">
      <c r="A23" s="1" t="s">
        <v>55</v>
      </c>
      <c r="B23" s="298" t="s">
        <v>56</v>
      </c>
      <c r="C23" s="298"/>
      <c r="D23" s="298">
        <v>0</v>
      </c>
      <c r="E23" s="298">
        <v>0</v>
      </c>
      <c r="F23" s="298">
        <v>0</v>
      </c>
      <c r="G23" s="46">
        <f t="shared" si="2"/>
        <v>0</v>
      </c>
      <c r="H23" s="47"/>
      <c r="I23" s="56">
        <f>I22</f>
        <v>1.147</v>
      </c>
      <c r="J23" s="56"/>
      <c r="K23" s="49">
        <f t="shared" si="3"/>
        <v>0</v>
      </c>
      <c r="L23" s="319">
        <f t="shared" si="4"/>
        <v>0</v>
      </c>
      <c r="N23" s="51">
        <v>5102</v>
      </c>
      <c r="O23" s="52">
        <v>130</v>
      </c>
      <c r="Q23" s="259"/>
      <c r="V23" s="395" t="s">
        <v>56</v>
      </c>
      <c r="W23" s="395"/>
      <c r="X23" s="434">
        <f>IF('3083 updated'!K$84=1,'3083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IF('3083 updated'!K$84=1,'3083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IF('3083 updated'!K$84=1,'3083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48.95</v>
      </c>
      <c r="E26" s="60">
        <f t="shared" si="5"/>
        <v>0</v>
      </c>
      <c r="F26" s="60"/>
      <c r="G26" s="60">
        <f>SUM(G10:G25)</f>
        <v>97.9</v>
      </c>
      <c r="H26" s="61"/>
      <c r="I26" s="61"/>
      <c r="J26" s="62"/>
      <c r="K26" s="63">
        <f>SUM(K10:K25)</f>
        <v>341.74119999999999</v>
      </c>
      <c r="L26" s="320">
        <f>SUM(L10:L25)</f>
        <v>1417778.753543796</v>
      </c>
      <c r="N26" s="259"/>
      <c r="O26" s="64"/>
      <c r="P26" s="259"/>
      <c r="Q26" s="259"/>
      <c r="V26" s="436" t="s">
        <v>61</v>
      </c>
      <c r="W26" s="436"/>
      <c r="X26" s="425">
        <f>SUM(X10:X25)</f>
        <v>97.9</v>
      </c>
      <c r="Y26" s="425"/>
      <c r="Z26" s="437"/>
      <c r="AA26" s="438"/>
      <c r="AB26" s="65">
        <f>SUM(AB10:AB25)</f>
        <v>97.9</v>
      </c>
      <c r="AC26" s="66">
        <f>SUM(AC10:AC25)</f>
        <v>406157</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0</v>
      </c>
      <c r="E28" s="298">
        <v>0</v>
      </c>
      <c r="F28" s="74">
        <v>0</v>
      </c>
      <c r="G28" s="46">
        <f t="shared" ref="G28:G36" si="6">IF($B$156&lt;8,D28*2,D28+E28)</f>
        <v>0</v>
      </c>
      <c r="H28" s="75"/>
      <c r="I28" s="76" t="s">
        <v>69</v>
      </c>
      <c r="J28" s="51">
        <v>251</v>
      </c>
      <c r="K28" s="77">
        <v>1047</v>
      </c>
      <c r="L28" s="319">
        <f>SUM(G28*K28)</f>
        <v>0</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v>
      </c>
      <c r="E29" s="298">
        <v>0</v>
      </c>
      <c r="F29" s="84">
        <v>0</v>
      </c>
      <c r="G29" s="46">
        <f t="shared" si="6"/>
        <v>0</v>
      </c>
      <c r="H29" s="75"/>
      <c r="I29" s="51" t="s">
        <v>69</v>
      </c>
      <c r="J29" s="51">
        <v>252</v>
      </c>
      <c r="K29" s="77">
        <v>3380</v>
      </c>
      <c r="L29" s="319">
        <f t="shared" ref="L29:L36" si="8">SUM(G29*K29)</f>
        <v>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0</v>
      </c>
      <c r="E31" s="298">
        <v>0</v>
      </c>
      <c r="F31" s="84">
        <v>0</v>
      </c>
      <c r="G31" s="46">
        <f t="shared" si="6"/>
        <v>0</v>
      </c>
      <c r="H31" s="75"/>
      <c r="I31" s="85" t="s">
        <v>73</v>
      </c>
      <c r="J31" s="51">
        <v>251</v>
      </c>
      <c r="K31" s="77">
        <v>1173</v>
      </c>
      <c r="L31" s="319">
        <f t="shared" si="8"/>
        <v>0</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11.5</v>
      </c>
      <c r="E36" s="298">
        <v>0</v>
      </c>
      <c r="F36" s="84">
        <v>0</v>
      </c>
      <c r="G36" s="46">
        <f t="shared" si="6"/>
        <v>23</v>
      </c>
      <c r="H36" s="75"/>
      <c r="I36" s="85" t="s">
        <v>77</v>
      </c>
      <c r="J36" s="51">
        <v>253</v>
      </c>
      <c r="K36" s="77">
        <v>6685</v>
      </c>
      <c r="L36" s="319">
        <f t="shared" si="8"/>
        <v>153755</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11.5</v>
      </c>
      <c r="E37" s="60">
        <f t="shared" si="10"/>
        <v>0</v>
      </c>
      <c r="F37" s="60"/>
      <c r="G37" s="60">
        <f>SUM(G28:G36)</f>
        <v>23</v>
      </c>
      <c r="H37" s="61"/>
      <c r="I37" s="298" t="s">
        <v>81</v>
      </c>
      <c r="J37" s="298"/>
      <c r="K37" s="298"/>
      <c r="L37" s="319">
        <f>SUM(L28:L36)</f>
        <v>153755</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18503.100000000002</v>
      </c>
      <c r="N40" s="97"/>
      <c r="O40" s="97"/>
      <c r="P40" s="97"/>
      <c r="Q40" s="97"/>
      <c r="V40" s="420" t="s">
        <v>85</v>
      </c>
      <c r="W40" s="420"/>
      <c r="X40" s="421">
        <f>+G40</f>
        <v>182954.62</v>
      </c>
      <c r="Y40" s="421"/>
      <c r="Z40" s="421"/>
      <c r="AA40" s="421"/>
      <c r="AB40" s="55">
        <f>ROUND(X39/X40,0)</f>
        <v>189</v>
      </c>
      <c r="AC40" s="55">
        <f>ROUND(AB40*$X$26,0)</f>
        <v>18503</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1590036.8535437961</v>
      </c>
      <c r="O44" s="1"/>
      <c r="V44" s="414" t="s">
        <v>89</v>
      </c>
      <c r="W44" s="414"/>
      <c r="X44" s="414"/>
      <c r="Y44" s="414"/>
      <c r="Z44" s="414"/>
      <c r="AA44" s="414"/>
      <c r="AB44" s="414"/>
      <c r="AC44" s="104">
        <f>SUM(AC26,AC37,AC40)</f>
        <v>424660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1317.85</v>
      </c>
      <c r="J47" s="117" t="s">
        <v>96</v>
      </c>
      <c r="K47" s="118">
        <f>ROUND(C47*G47*I47,0)</f>
        <v>0</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0</v>
      </c>
      <c r="D48" s="114"/>
      <c r="E48" s="114"/>
      <c r="F48" s="114"/>
      <c r="G48" s="115">
        <f>K7</f>
        <v>1.0289999999999999</v>
      </c>
      <c r="H48" s="115"/>
      <c r="I48" s="116">
        <v>898.92</v>
      </c>
      <c r="J48" s="117" t="s">
        <v>96</v>
      </c>
      <c r="K48" s="118">
        <f>ROUND(C48*G48*I48,0)</f>
        <v>0</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341.74119999999999</v>
      </c>
      <c r="D49" s="114"/>
      <c r="E49" s="114"/>
      <c r="F49" s="114"/>
      <c r="G49" s="115">
        <f>K7</f>
        <v>1.0289999999999999</v>
      </c>
      <c r="H49" s="115"/>
      <c r="I49" s="116">
        <v>901.09</v>
      </c>
      <c r="J49" s="117" t="s">
        <v>96</v>
      </c>
      <c r="K49" s="118">
        <f>ROUND(C49*G49*I49,0)</f>
        <v>316870</v>
      </c>
      <c r="L49" s="327"/>
      <c r="M49" s="102"/>
      <c r="N49" s="129"/>
      <c r="O49" s="130"/>
      <c r="P49" s="64"/>
      <c r="Q49" s="131"/>
      <c r="V49" s="132" t="s">
        <v>77</v>
      </c>
      <c r="W49" s="133">
        <f>AB14+AB15+AB18+AB21+AB24+AB25</f>
        <v>97.9</v>
      </c>
      <c r="X49" s="407">
        <f>AB7</f>
        <v>1.0289999999999999</v>
      </c>
      <c r="Y49" s="407"/>
      <c r="Z49" s="120">
        <f>+I49</f>
        <v>901.09</v>
      </c>
      <c r="AA49" s="121" t="s">
        <v>96</v>
      </c>
      <c r="AB49" s="122">
        <f>ROUND(W49*X49*Z49,0)</f>
        <v>90775</v>
      </c>
      <c r="AC49" s="126"/>
      <c r="AD49" s="103"/>
    </row>
    <row r="50" spans="2:30" ht="24" customHeight="1" thickBot="1" x14ac:dyDescent="0.35">
      <c r="B50" s="134" t="s">
        <v>97</v>
      </c>
      <c r="C50" s="135">
        <f>SUM(C47:C49)</f>
        <v>341.74119999999999</v>
      </c>
      <c r="D50" s="136"/>
      <c r="E50" s="137"/>
      <c r="F50" s="137"/>
      <c r="G50" s="138" t="s">
        <v>98</v>
      </c>
      <c r="H50" s="138"/>
      <c r="I50" s="138"/>
      <c r="J50" s="138"/>
      <c r="K50" s="138"/>
      <c r="L50" s="319">
        <f>IF(B2=75,0,K49+K48+K47)</f>
        <v>316870</v>
      </c>
      <c r="N50" s="3"/>
      <c r="O50" s="1"/>
      <c r="V50" s="308" t="s">
        <v>97</v>
      </c>
      <c r="W50" s="140">
        <f>SUM(W47:W49)</f>
        <v>97.9</v>
      </c>
      <c r="X50" s="408" t="s">
        <v>98</v>
      </c>
      <c r="Y50" s="409"/>
      <c r="Z50" s="409"/>
      <c r="AA50" s="409"/>
      <c r="AB50" s="409"/>
      <c r="AC50" s="55">
        <f>IF(V2=75,0,AB49+AB48+AB47)</f>
        <v>90775</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341.74119999999999</v>
      </c>
      <c r="H53" s="56" t="s">
        <v>102</v>
      </c>
      <c r="I53" s="56"/>
      <c r="J53" s="144">
        <v>200815.52</v>
      </c>
      <c r="K53" s="144"/>
      <c r="L53" s="329"/>
      <c r="N53" s="3"/>
      <c r="O53" s="1"/>
      <c r="V53" s="402" t="s">
        <v>101</v>
      </c>
      <c r="W53" s="402"/>
      <c r="X53" s="145">
        <f>AB26</f>
        <v>97.9</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1.702E-3</v>
      </c>
      <c r="L54" s="314"/>
      <c r="N54" s="64"/>
      <c r="O54" s="1"/>
      <c r="V54" s="402" t="s">
        <v>103</v>
      </c>
      <c r="W54" s="402"/>
      <c r="X54" s="402"/>
      <c r="Y54" s="402"/>
      <c r="Z54" s="402"/>
      <c r="AA54" s="402"/>
      <c r="AB54" s="405">
        <f>ROUND(X53/AA53,6)</f>
        <v>4.8799999999999999E-4</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97.9</v>
      </c>
      <c r="H56" s="56" t="s">
        <v>106</v>
      </c>
      <c r="I56" s="56"/>
      <c r="J56" s="144">
        <f>+G40</f>
        <v>182954.62</v>
      </c>
      <c r="K56" s="144"/>
      <c r="L56" s="329"/>
      <c r="O56" s="1"/>
      <c r="V56" s="402" t="s">
        <v>105</v>
      </c>
      <c r="W56" s="402"/>
      <c r="X56" s="148">
        <f>X26</f>
        <v>97.9</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5.3499999999999999E-4</v>
      </c>
      <c r="L57" s="314"/>
      <c r="O57" s="1"/>
      <c r="V57" s="402" t="s">
        <v>107</v>
      </c>
      <c r="W57" s="402"/>
      <c r="X57" s="402"/>
      <c r="Y57" s="402"/>
      <c r="Z57" s="402"/>
      <c r="AA57" s="402"/>
      <c r="AB57" s="405">
        <f>ROUND(X56/AA56,6)</f>
        <v>5.3499999999999999E-4</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4.8799999999999999E-4</v>
      </c>
      <c r="AC58" s="55">
        <f>ROUND(Y58*AB58,0)</f>
        <v>2067</v>
      </c>
      <c r="AD58" s="9"/>
    </row>
    <row r="59" spans="2:30" x14ac:dyDescent="0.3">
      <c r="B59" s="59" t="s">
        <v>109</v>
      </c>
      <c r="C59" s="59"/>
      <c r="D59" s="59"/>
      <c r="E59" s="59"/>
      <c r="F59" s="59"/>
      <c r="G59" s="59"/>
      <c r="H59" s="152" t="s">
        <v>21</v>
      </c>
      <c r="I59" s="118">
        <v>4235563</v>
      </c>
      <c r="J59" s="153" t="s">
        <v>110</v>
      </c>
      <c r="K59" s="154">
        <f>K54</f>
        <v>1.702E-3</v>
      </c>
      <c r="L59" s="319">
        <f>SUM(I59*K59)</f>
        <v>7208.928226</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4.8799999999999999E-4</v>
      </c>
      <c r="AC66" s="55">
        <f>ROUND(Y66*AB66,0)</f>
        <v>52600</v>
      </c>
      <c r="AD66" s="9"/>
    </row>
    <row r="67" spans="1:30" ht="20.25" customHeight="1" x14ac:dyDescent="0.3">
      <c r="B67" s="298" t="s">
        <v>118</v>
      </c>
      <c r="C67" s="298"/>
      <c r="D67" s="298"/>
      <c r="E67" s="298"/>
      <c r="F67" s="298"/>
      <c r="H67" s="152" t="s">
        <v>23</v>
      </c>
      <c r="I67" s="118">
        <v>107785963</v>
      </c>
      <c r="J67" s="153" t="s">
        <v>110</v>
      </c>
      <c r="K67" s="154">
        <f>K54</f>
        <v>1.702E-3</v>
      </c>
      <c r="L67" s="319">
        <f>SUM(I67*K67)</f>
        <v>183451.709026</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5.3499999999999999E-4</v>
      </c>
      <c r="AC68" s="55">
        <f>ROUND(Y68*AB68,0)</f>
        <v>0</v>
      </c>
      <c r="AD68" s="9"/>
    </row>
    <row r="69" spans="1:30" ht="15" customHeight="1" x14ac:dyDescent="0.3">
      <c r="B69" s="158" t="s">
        <v>120</v>
      </c>
      <c r="C69" s="298"/>
      <c r="D69" s="298"/>
      <c r="E69" s="298"/>
      <c r="F69" s="298"/>
      <c r="H69" s="152" t="s">
        <v>22</v>
      </c>
      <c r="I69" s="118">
        <v>0</v>
      </c>
      <c r="J69" s="153" t="s">
        <v>110</v>
      </c>
      <c r="K69" s="154">
        <f>K57</f>
        <v>5.3499999999999999E-4</v>
      </c>
      <c r="L69" s="319">
        <f t="shared" ref="L69:L72" si="11">SUM(I69*K69)</f>
        <v>0</v>
      </c>
      <c r="O69" s="1"/>
      <c r="V69" s="392" t="s">
        <v>121</v>
      </c>
      <c r="W69" s="392"/>
      <c r="X69" s="392"/>
      <c r="Y69" s="398">
        <f>+I70</f>
        <v>-4207636</v>
      </c>
      <c r="Z69" s="398"/>
      <c r="AA69" s="305" t="s">
        <v>110</v>
      </c>
      <c r="AB69" s="151">
        <f>AB54</f>
        <v>4.8799999999999999E-4</v>
      </c>
      <c r="AC69" s="55">
        <f>ROUND(Y69*AB69,0)</f>
        <v>-2053</v>
      </c>
      <c r="AD69" s="9"/>
    </row>
    <row r="70" spans="1:30" ht="20.25" customHeight="1" x14ac:dyDescent="0.3">
      <c r="B70" s="298" t="s">
        <v>121</v>
      </c>
      <c r="C70" s="298"/>
      <c r="D70" s="298"/>
      <c r="E70" s="298"/>
      <c r="F70" s="298"/>
      <c r="H70" s="152" t="s">
        <v>21</v>
      </c>
      <c r="I70" s="118">
        <v>-4207636</v>
      </c>
      <c r="J70" s="153" t="s">
        <v>110</v>
      </c>
      <c r="K70" s="154">
        <f>K54</f>
        <v>1.702E-3</v>
      </c>
      <c r="L70" s="319">
        <f t="shared" si="11"/>
        <v>-7161.3964719999994</v>
      </c>
      <c r="O70" s="1"/>
      <c r="V70" s="392" t="s">
        <v>122</v>
      </c>
      <c r="W70" s="392"/>
      <c r="X70" s="392"/>
      <c r="Y70" s="394">
        <f>+I71</f>
        <v>1882126</v>
      </c>
      <c r="Z70" s="394"/>
      <c r="AA70" s="305" t="s">
        <v>110</v>
      </c>
      <c r="AB70" s="151">
        <f>AB54</f>
        <v>4.8799999999999999E-4</v>
      </c>
      <c r="AC70" s="55">
        <f>ROUND(Y70*AB70,0)</f>
        <v>918</v>
      </c>
      <c r="AD70" s="9"/>
    </row>
    <row r="71" spans="1:30" ht="20.25" customHeight="1" x14ac:dyDescent="0.3">
      <c r="B71" s="298" t="s">
        <v>122</v>
      </c>
      <c r="C71" s="298"/>
      <c r="D71" s="298"/>
      <c r="E71" s="298"/>
      <c r="F71" s="298"/>
      <c r="H71" s="152" t="s">
        <v>21</v>
      </c>
      <c r="I71" s="118">
        <v>1882126</v>
      </c>
      <c r="J71" s="153" t="s">
        <v>110</v>
      </c>
      <c r="K71" s="154">
        <f>K54</f>
        <v>1.702E-3</v>
      </c>
      <c r="L71" s="319">
        <f t="shared" si="11"/>
        <v>3203.3784519999999</v>
      </c>
      <c r="O71" s="1"/>
      <c r="V71" s="392" t="s">
        <v>123</v>
      </c>
      <c r="W71" s="392"/>
      <c r="X71" s="392"/>
      <c r="Y71" s="394">
        <f>+I72</f>
        <v>14221398</v>
      </c>
      <c r="Z71" s="394"/>
      <c r="AA71" s="305" t="s">
        <v>110</v>
      </c>
      <c r="AB71" s="151">
        <f>AB57</f>
        <v>5.3499999999999999E-4</v>
      </c>
      <c r="AC71" s="55">
        <f>ROUND(Y71*AB71,0)</f>
        <v>7608</v>
      </c>
      <c r="AD71" s="9"/>
    </row>
    <row r="72" spans="1:30" ht="21" customHeight="1" x14ac:dyDescent="0.35">
      <c r="B72" s="298" t="s">
        <v>123</v>
      </c>
      <c r="C72" s="298"/>
      <c r="D72" s="298"/>
      <c r="E72" s="298"/>
      <c r="F72" s="298"/>
      <c r="H72" s="152" t="s">
        <v>22</v>
      </c>
      <c r="I72" s="118">
        <v>14221398</v>
      </c>
      <c r="J72" s="153" t="s">
        <v>110</v>
      </c>
      <c r="K72" s="154">
        <f>K57</f>
        <v>5.3499999999999999E-4</v>
      </c>
      <c r="L72" s="319">
        <f t="shared" si="11"/>
        <v>7608.4479300000003</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0</v>
      </c>
      <c r="AA74" s="304" t="s">
        <v>130</v>
      </c>
      <c r="AB74" s="163">
        <f>+K75</f>
        <v>365</v>
      </c>
      <c r="AC74" s="55">
        <f>ROUND(AB74*Z74,0)</f>
        <v>0</v>
      </c>
      <c r="AD74" s="9"/>
    </row>
    <row r="75" spans="1:30" ht="19.5" customHeight="1" x14ac:dyDescent="0.3">
      <c r="A75" s="1" t="s">
        <v>131</v>
      </c>
      <c r="B75" s="164" t="s">
        <v>128</v>
      </c>
      <c r="C75" s="165" t="s">
        <v>129</v>
      </c>
      <c r="D75" s="164">
        <v>0</v>
      </c>
      <c r="E75" s="164">
        <v>0</v>
      </c>
      <c r="F75" s="164">
        <v>0</v>
      </c>
      <c r="G75" s="166">
        <f>IF($B$156&lt;8,D75,E75)</f>
        <v>0</v>
      </c>
      <c r="H75" s="167"/>
      <c r="I75" s="168">
        <f>AVERAGE(G75,D75)</f>
        <v>0</v>
      </c>
      <c r="J75" s="169" t="s">
        <v>130</v>
      </c>
      <c r="K75" s="170">
        <v>365</v>
      </c>
      <c r="L75" s="319">
        <f t="shared" ref="L75:L78" si="12">SUM(I75*K75)</f>
        <v>0</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5.3499999999999999E-4</v>
      </c>
      <c r="AC76" s="55">
        <f>ROUND(Y76*AB76,0)</f>
        <v>921</v>
      </c>
      <c r="AD76" s="9"/>
    </row>
    <row r="77" spans="1:30" ht="26.25" customHeight="1" x14ac:dyDescent="0.3">
      <c r="B77" s="298" t="s">
        <v>134</v>
      </c>
      <c r="C77" s="298"/>
      <c r="D77" s="298"/>
      <c r="E77" s="298"/>
      <c r="F77" s="298"/>
      <c r="H77" s="152" t="s">
        <v>25</v>
      </c>
      <c r="I77" s="175">
        <v>1722101</v>
      </c>
      <c r="J77" s="153" t="s">
        <v>110</v>
      </c>
      <c r="K77" s="154">
        <f>K57</f>
        <v>5.3499999999999999E-4</v>
      </c>
      <c r="L77" s="319">
        <v>0</v>
      </c>
      <c r="O77" s="1"/>
      <c r="V77" s="392" t="str">
        <f>+B78</f>
        <v>15.  Florida Teachers Classroom Supply Assistance Program</v>
      </c>
      <c r="W77" s="392"/>
      <c r="X77" s="392"/>
      <c r="Y77" s="393">
        <f>+I78</f>
        <v>0</v>
      </c>
      <c r="Z77" s="393"/>
      <c r="AA77" s="304" t="s">
        <v>130</v>
      </c>
      <c r="AB77" s="151">
        <f>AB54</f>
        <v>4.8799999999999999E-4</v>
      </c>
      <c r="AC77" s="55">
        <f>ROUND(Y77*AB77,0)</f>
        <v>0</v>
      </c>
      <c r="AD77" s="9"/>
    </row>
    <row r="78" spans="1:30" ht="26.25" customHeight="1" x14ac:dyDescent="0.3">
      <c r="B78" s="391" t="s">
        <v>135</v>
      </c>
      <c r="C78" s="391"/>
      <c r="D78" s="391"/>
      <c r="E78" s="298"/>
      <c r="F78" s="298"/>
      <c r="H78" s="152" t="s">
        <v>136</v>
      </c>
      <c r="I78" s="176">
        <v>0</v>
      </c>
      <c r="J78" s="153" t="s">
        <v>110</v>
      </c>
      <c r="K78" s="154">
        <f>K54</f>
        <v>1.702E-3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577496</v>
      </c>
      <c r="AD81" s="185"/>
    </row>
    <row r="82" spans="1:30" ht="22.5" customHeight="1" thickTop="1" thickBot="1" x14ac:dyDescent="0.35">
      <c r="B82" s="298" t="s">
        <v>140</v>
      </c>
      <c r="C82" s="298"/>
      <c r="D82" s="298"/>
      <c r="E82" s="298"/>
      <c r="F82" s="298"/>
      <c r="G82" s="298"/>
      <c r="H82" s="298"/>
      <c r="I82" s="298"/>
      <c r="J82" s="298"/>
      <c r="K82" s="298"/>
      <c r="L82" s="331">
        <f>SUM(L44:L81)</f>
        <v>2101217.9207057958</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f>IF(G26=0,"",IF((G11+G13+SUM(G15:G21))/G26&gt;0.75,1,""))</f>
        <v>1</v>
      </c>
      <c r="L84" s="331">
        <f>'3083 updated'!AC81</f>
        <v>577496</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577496</v>
      </c>
      <c r="L86" s="319">
        <f>IF(G26=0,0,IF(G26&gt;250,-(((250/G26)*K86)*IF(M86="H",0.02,0.05)),IF(M86="H",-0.02*K86,-0.05*K86)))</f>
        <v>-28874.800000000003</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2072343.1207057957</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-949839.92</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1122503.2007057955</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187083.86678429926</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319">
        <v>157813.23009742546</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29270.636686873797</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0</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187</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293</v>
      </c>
      <c r="C125" s="205" t="s">
        <v>199</v>
      </c>
    </row>
    <row r="126" spans="2:22" hidden="1" x14ac:dyDescent="0.3">
      <c r="B126" s="209" t="s">
        <v>294</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1.15740767796524E-5</v>
      </c>
      <c r="C137" s="211"/>
    </row>
    <row r="138" spans="1:5" hidden="1" x14ac:dyDescent="0.3">
      <c r="B138" s="212">
        <f>NvsEndTime</f>
        <v>41808.602476851898</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187</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293</v>
      </c>
      <c r="C166" s="219" t="s">
        <v>244</v>
      </c>
      <c r="D166" s="215"/>
    </row>
    <row r="167" spans="1:4" hidden="1" x14ac:dyDescent="0.3">
      <c r="A167" s="214" t="s">
        <v>245</v>
      </c>
      <c r="B167" s="218" t="s">
        <v>294</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1.15740767796524E-5</v>
      </c>
      <c r="D178" s="215"/>
    </row>
    <row r="179" spans="2:5" hidden="1" x14ac:dyDescent="0.3">
      <c r="B179" s="214" t="s">
        <v>260</v>
      </c>
      <c r="C179" s="222">
        <f>NvsEndTime</f>
        <v>41808.602476851898</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61" priority="2" stopIfTrue="1" operator="lessThan">
      <formula>0</formula>
    </cfRule>
  </conditionalFormatting>
  <conditionalFormatting sqref="A143:A174">
    <cfRule type="cellIs" dxfId="6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'3345 updated'!B2</f>
        <v>50</v>
      </c>
      <c r="W2" s="449" t="s">
        <v>4</v>
      </c>
      <c r="X2" s="450"/>
      <c r="Y2" s="451"/>
      <c r="Z2" s="451"/>
      <c r="AA2" s="451"/>
      <c r="AB2" s="451"/>
      <c r="AC2" s="451"/>
      <c r="AD2" s="9"/>
    </row>
    <row r="3" spans="1:30" ht="20.399999999999999" x14ac:dyDescent="0.35">
      <c r="B3" s="10" t="str">
        <f>"Revenue Estimate Worksheet for "&amp;B126</f>
        <v>Revenue Estimate Worksheet for GulfstreamGoodwil LIFE Academy</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'3345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0</v>
      </c>
      <c r="E10" s="296">
        <v>0</v>
      </c>
      <c r="F10" s="296">
        <v>0</v>
      </c>
      <c r="G10" s="46">
        <f>IF($B$156&lt;8,D10*2,D10+E10)</f>
        <v>0</v>
      </c>
      <c r="H10" s="47"/>
      <c r="I10" s="48">
        <v>1.1259999999999999</v>
      </c>
      <c r="J10" s="48"/>
      <c r="K10" s="49">
        <f>ROUND(G10*I10,4)</f>
        <v>0</v>
      </c>
      <c r="L10" s="319">
        <f>SUM(K10*$G$7)*($K$7)</f>
        <v>0</v>
      </c>
      <c r="N10" s="51">
        <v>5101</v>
      </c>
      <c r="O10" s="52">
        <v>101</v>
      </c>
      <c r="Q10" s="259"/>
      <c r="V10" s="439" t="s">
        <v>27</v>
      </c>
      <c r="W10" s="439"/>
      <c r="X10" s="434">
        <f>IF('3345 updated'!K$84=1,'3345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0</v>
      </c>
      <c r="E11" s="298">
        <v>0</v>
      </c>
      <c r="F11" s="298">
        <v>0</v>
      </c>
      <c r="G11" s="46">
        <f t="shared" ref="G11:G25" si="2">IF($B$156&lt;8,D11*2,D11+E11)</f>
        <v>0</v>
      </c>
      <c r="H11" s="47"/>
      <c r="I11" s="56">
        <f>I10</f>
        <v>1.1259999999999999</v>
      </c>
      <c r="J11" s="56"/>
      <c r="K11" s="49">
        <f t="shared" ref="K11:K25" si="3">ROUND(G11*I11,4)</f>
        <v>0</v>
      </c>
      <c r="L11" s="319">
        <f t="shared" ref="L11:L25" si="4">SUM(K11*$G$7)*($K$7)</f>
        <v>0</v>
      </c>
      <c r="M11" s="1" t="str">
        <f>IF(ROUND(G11,2)=ROUND(SUM(G28:G30),2)," ","CHECK 2. PK-3 Lines Below")</f>
        <v xml:space="preserve"> </v>
      </c>
      <c r="N11" s="51">
        <v>5101</v>
      </c>
      <c r="O11" s="57" t="s">
        <v>30</v>
      </c>
      <c r="Q11" s="259"/>
      <c r="V11" s="395" t="s">
        <v>29</v>
      </c>
      <c r="W11" s="395"/>
      <c r="X11" s="434">
        <f>IF('3345 updated'!K$84=1,'3345 updated'!G11,0)</f>
        <v>0</v>
      </c>
      <c r="Y11" s="434"/>
      <c r="Z11" s="435">
        <v>1</v>
      </c>
      <c r="AA11" s="435"/>
      <c r="AB11" s="54">
        <f t="shared" si="0"/>
        <v>0</v>
      </c>
      <c r="AC11" s="55">
        <f t="shared" si="1"/>
        <v>0</v>
      </c>
      <c r="AD11" s="9"/>
    </row>
    <row r="12" spans="1:30" x14ac:dyDescent="0.3">
      <c r="A12" s="1" t="s">
        <v>31</v>
      </c>
      <c r="B12" s="298" t="s">
        <v>32</v>
      </c>
      <c r="C12" s="298"/>
      <c r="D12" s="298">
        <v>0</v>
      </c>
      <c r="E12" s="298">
        <v>0</v>
      </c>
      <c r="F12" s="298">
        <v>0</v>
      </c>
      <c r="G12" s="46">
        <f t="shared" si="2"/>
        <v>0</v>
      </c>
      <c r="H12" s="47"/>
      <c r="I12" s="56">
        <v>1</v>
      </c>
      <c r="J12" s="56"/>
      <c r="K12" s="49">
        <f t="shared" si="3"/>
        <v>0</v>
      </c>
      <c r="L12" s="319">
        <f t="shared" si="4"/>
        <v>0</v>
      </c>
      <c r="N12" s="51">
        <v>5102</v>
      </c>
      <c r="O12" s="52">
        <v>102</v>
      </c>
      <c r="Q12" s="259"/>
      <c r="V12" s="395" t="s">
        <v>32</v>
      </c>
      <c r="W12" s="395"/>
      <c r="X12" s="434">
        <f>IF('3345 updated'!K$84=1,'3345 updated'!G12,0)</f>
        <v>0</v>
      </c>
      <c r="Y12" s="434"/>
      <c r="Z12" s="435">
        <v>1</v>
      </c>
      <c r="AA12" s="435"/>
      <c r="AB12" s="54">
        <f t="shared" si="0"/>
        <v>0</v>
      </c>
      <c r="AC12" s="55">
        <f t="shared" si="1"/>
        <v>0</v>
      </c>
      <c r="AD12" s="9"/>
    </row>
    <row r="13" spans="1:30" x14ac:dyDescent="0.3">
      <c r="A13" s="1" t="s">
        <v>33</v>
      </c>
      <c r="B13" s="298" t="s">
        <v>34</v>
      </c>
      <c r="C13" s="298"/>
      <c r="D13" s="298">
        <v>0</v>
      </c>
      <c r="E13" s="298">
        <v>0</v>
      </c>
      <c r="F13" s="298">
        <v>0</v>
      </c>
      <c r="G13" s="46">
        <f t="shared" si="2"/>
        <v>0</v>
      </c>
      <c r="H13" s="47"/>
      <c r="I13" s="56">
        <f>I12</f>
        <v>1</v>
      </c>
      <c r="J13" s="56"/>
      <c r="K13" s="49">
        <f t="shared" si="3"/>
        <v>0</v>
      </c>
      <c r="L13" s="319">
        <f t="shared" si="4"/>
        <v>0</v>
      </c>
      <c r="M13" s="1" t="str">
        <f>IF(ROUND(G13,2)=ROUND(SUM(G31:G33),2)," ","CHECK 2. 4-8 Lines Below")</f>
        <v xml:space="preserve"> </v>
      </c>
      <c r="N13" s="51">
        <v>5102</v>
      </c>
      <c r="O13" s="57" t="s">
        <v>35</v>
      </c>
      <c r="Q13" s="259"/>
      <c r="V13" s="395" t="s">
        <v>34</v>
      </c>
      <c r="W13" s="395"/>
      <c r="X13" s="434">
        <f>IF('3345 updated'!K$84=1,'3345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IF('3345 updated'!K$84=1,'3345 updated'!G14,0)</f>
        <v>0</v>
      </c>
      <c r="Y14" s="434"/>
      <c r="Z14" s="435">
        <v>1</v>
      </c>
      <c r="AA14" s="435"/>
      <c r="AB14" s="54">
        <f t="shared" si="0"/>
        <v>0</v>
      </c>
      <c r="AC14" s="55">
        <f t="shared" si="1"/>
        <v>0</v>
      </c>
      <c r="AD14" s="9"/>
    </row>
    <row r="15" spans="1:30" x14ac:dyDescent="0.3">
      <c r="A15" s="1" t="s">
        <v>38</v>
      </c>
      <c r="B15" s="298" t="s">
        <v>39</v>
      </c>
      <c r="C15" s="298"/>
      <c r="D15" s="298">
        <v>46.5</v>
      </c>
      <c r="E15" s="298">
        <v>0</v>
      </c>
      <c r="F15" s="298">
        <v>0</v>
      </c>
      <c r="G15" s="46">
        <f t="shared" si="2"/>
        <v>93</v>
      </c>
      <c r="H15" s="47"/>
      <c r="I15" s="56">
        <f>I14</f>
        <v>1.004</v>
      </c>
      <c r="J15" s="56"/>
      <c r="K15" s="49">
        <f t="shared" si="3"/>
        <v>93.372</v>
      </c>
      <c r="L15" s="319">
        <f t="shared" si="4"/>
        <v>387371.60686475993</v>
      </c>
      <c r="M15" s="1" t="str">
        <f>IF(ROUND(G15,2)=ROUND(SUM(G34:G36),2)," ","CHECK 2. 9-12 Lines Below")</f>
        <v xml:space="preserve"> </v>
      </c>
      <c r="N15" s="51">
        <v>5103</v>
      </c>
      <c r="O15" s="57" t="s">
        <v>40</v>
      </c>
      <c r="Q15" s="259"/>
      <c r="V15" s="395" t="s">
        <v>39</v>
      </c>
      <c r="W15" s="395"/>
      <c r="X15" s="434">
        <f>IF('3345 updated'!K$84=1,'3345 updated'!G15,0)</f>
        <v>93</v>
      </c>
      <c r="Y15" s="434"/>
      <c r="Z15" s="435">
        <v>1</v>
      </c>
      <c r="AA15" s="435"/>
      <c r="AB15" s="54">
        <f t="shared" si="0"/>
        <v>93</v>
      </c>
      <c r="AC15" s="58">
        <f t="shared" si="1"/>
        <v>385828</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IF('3345 updated'!K$84=1,'3345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IF('3345 updated'!K$84=1,'3345 updated'!G17,0)</f>
        <v>0</v>
      </c>
      <c r="Y17" s="434"/>
      <c r="Z17" s="435">
        <v>1</v>
      </c>
      <c r="AA17" s="435"/>
      <c r="AB17" s="54">
        <f t="shared" si="0"/>
        <v>0</v>
      </c>
      <c r="AC17" s="55">
        <f t="shared" si="1"/>
        <v>0</v>
      </c>
      <c r="AD17" s="9"/>
    </row>
    <row r="18" spans="1:30" ht="16.2" x14ac:dyDescent="0.35">
      <c r="A18" s="1" t="s">
        <v>45</v>
      </c>
      <c r="B18" s="298" t="s">
        <v>46</v>
      </c>
      <c r="C18" s="298"/>
      <c r="D18" s="298">
        <v>2.5</v>
      </c>
      <c r="E18" s="298">
        <v>0</v>
      </c>
      <c r="F18" s="298">
        <v>0</v>
      </c>
      <c r="G18" s="46">
        <f t="shared" si="2"/>
        <v>5</v>
      </c>
      <c r="H18" s="47"/>
      <c r="I18" s="56">
        <f>I17</f>
        <v>3.548</v>
      </c>
      <c r="J18" s="56"/>
      <c r="K18" s="49">
        <f t="shared" si="3"/>
        <v>17.739999999999998</v>
      </c>
      <c r="L18" s="319">
        <f t="shared" si="4"/>
        <v>73597.784194199994</v>
      </c>
      <c r="N18" s="51">
        <v>5103</v>
      </c>
      <c r="O18" s="259">
        <v>254</v>
      </c>
      <c r="Q18" s="259"/>
      <c r="V18" s="395" t="s">
        <v>46</v>
      </c>
      <c r="W18" s="395"/>
      <c r="X18" s="434">
        <f>IF('3345 updated'!K$84=1,'3345 updated'!G18,0)</f>
        <v>5</v>
      </c>
      <c r="Y18" s="434"/>
      <c r="Z18" s="435">
        <v>1</v>
      </c>
      <c r="AA18" s="435"/>
      <c r="AB18" s="54">
        <f t="shared" si="0"/>
        <v>5</v>
      </c>
      <c r="AC18" s="55">
        <f t="shared" si="1"/>
        <v>20743</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IF('3345 updated'!K$84=1,'3345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IF('3345 updated'!K$84=1,'3345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IF('3345 updated'!K$84=1,'3345 updated'!G21,0)</f>
        <v>0</v>
      </c>
      <c r="Y21" s="434"/>
      <c r="Z21" s="435">
        <v>1</v>
      </c>
      <c r="AA21" s="435"/>
      <c r="AB21" s="54">
        <f t="shared" si="0"/>
        <v>0</v>
      </c>
      <c r="AC21" s="55">
        <f t="shared" si="1"/>
        <v>0</v>
      </c>
      <c r="AD21" s="9"/>
    </row>
    <row r="22" spans="1:30" ht="16.2" x14ac:dyDescent="0.35">
      <c r="A22" s="1" t="s">
        <v>53</v>
      </c>
      <c r="B22" s="298" t="s">
        <v>54</v>
      </c>
      <c r="C22" s="298"/>
      <c r="D22" s="298">
        <v>0</v>
      </c>
      <c r="E22" s="298">
        <v>0</v>
      </c>
      <c r="F22" s="298">
        <v>0</v>
      </c>
      <c r="G22" s="46">
        <f t="shared" si="2"/>
        <v>0</v>
      </c>
      <c r="H22" s="47"/>
      <c r="I22" s="56">
        <v>1.147</v>
      </c>
      <c r="J22" s="56"/>
      <c r="K22" s="49">
        <f t="shared" si="3"/>
        <v>0</v>
      </c>
      <c r="L22" s="319">
        <f t="shared" si="4"/>
        <v>0</v>
      </c>
      <c r="N22" s="51">
        <v>5101</v>
      </c>
      <c r="O22" s="52">
        <v>130</v>
      </c>
      <c r="Q22" s="259"/>
      <c r="V22" s="395" t="s">
        <v>54</v>
      </c>
      <c r="W22" s="395"/>
      <c r="X22" s="434">
        <f>IF('3345 updated'!K$84=1,'3345 updated'!G22,0)</f>
        <v>0</v>
      </c>
      <c r="Y22" s="434"/>
      <c r="Z22" s="435">
        <v>1</v>
      </c>
      <c r="AA22" s="435"/>
      <c r="AB22" s="54">
        <f t="shared" si="0"/>
        <v>0</v>
      </c>
      <c r="AC22" s="55">
        <f t="shared" si="1"/>
        <v>0</v>
      </c>
      <c r="AD22" s="9"/>
    </row>
    <row r="23" spans="1:30" ht="16.2" x14ac:dyDescent="0.35">
      <c r="A23" s="1" t="s">
        <v>55</v>
      </c>
      <c r="B23" s="298" t="s">
        <v>56</v>
      </c>
      <c r="C23" s="298"/>
      <c r="D23" s="298">
        <v>0</v>
      </c>
      <c r="E23" s="298">
        <v>0</v>
      </c>
      <c r="F23" s="298">
        <v>0</v>
      </c>
      <c r="G23" s="46">
        <f t="shared" si="2"/>
        <v>0</v>
      </c>
      <c r="H23" s="47"/>
      <c r="I23" s="56">
        <f>I22</f>
        <v>1.147</v>
      </c>
      <c r="J23" s="56"/>
      <c r="K23" s="49">
        <f t="shared" si="3"/>
        <v>0</v>
      </c>
      <c r="L23" s="319">
        <f t="shared" si="4"/>
        <v>0</v>
      </c>
      <c r="N23" s="51">
        <v>5102</v>
      </c>
      <c r="O23" s="52">
        <v>130</v>
      </c>
      <c r="Q23" s="259"/>
      <c r="V23" s="395" t="s">
        <v>56</v>
      </c>
      <c r="W23" s="395"/>
      <c r="X23" s="434">
        <f>IF('3345 updated'!K$84=1,'3345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IF('3345 updated'!K$84=1,'3345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IF('3345 updated'!K$84=1,'3345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49</v>
      </c>
      <c r="E26" s="60">
        <f t="shared" si="5"/>
        <v>0</v>
      </c>
      <c r="F26" s="60"/>
      <c r="G26" s="60">
        <f>SUM(G10:G25)</f>
        <v>98</v>
      </c>
      <c r="H26" s="61"/>
      <c r="I26" s="61"/>
      <c r="J26" s="62"/>
      <c r="K26" s="63">
        <f>SUM(K10:K25)</f>
        <v>111.11199999999999</v>
      </c>
      <c r="L26" s="320">
        <f>SUM(L10:L25)</f>
        <v>460969.39105895994</v>
      </c>
      <c r="N26" s="259"/>
      <c r="O26" s="64"/>
      <c r="P26" s="259"/>
      <c r="Q26" s="259"/>
      <c r="V26" s="436" t="s">
        <v>61</v>
      </c>
      <c r="W26" s="436"/>
      <c r="X26" s="425">
        <f>SUM(X10:X25)</f>
        <v>98</v>
      </c>
      <c r="Y26" s="425"/>
      <c r="Z26" s="437"/>
      <c r="AA26" s="438"/>
      <c r="AB26" s="65">
        <f>SUM(AB10:AB25)</f>
        <v>98</v>
      </c>
      <c r="AC26" s="66">
        <f>SUM(AC10:AC25)</f>
        <v>406571</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0</v>
      </c>
      <c r="E28" s="298">
        <v>0</v>
      </c>
      <c r="F28" s="74">
        <v>0</v>
      </c>
      <c r="G28" s="46">
        <f t="shared" ref="G28:G36" si="6">IF($B$156&lt;8,D28*2,D28+E28)</f>
        <v>0</v>
      </c>
      <c r="H28" s="75"/>
      <c r="I28" s="76" t="s">
        <v>69</v>
      </c>
      <c r="J28" s="51">
        <v>251</v>
      </c>
      <c r="K28" s="77">
        <v>1047</v>
      </c>
      <c r="L28" s="319">
        <f>SUM(G28*K28)</f>
        <v>0</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v>
      </c>
      <c r="E29" s="298">
        <v>0</v>
      </c>
      <c r="F29" s="84">
        <v>0</v>
      </c>
      <c r="G29" s="46">
        <f t="shared" si="6"/>
        <v>0</v>
      </c>
      <c r="H29" s="75"/>
      <c r="I29" s="51" t="s">
        <v>69</v>
      </c>
      <c r="J29" s="51">
        <v>252</v>
      </c>
      <c r="K29" s="77">
        <v>3380</v>
      </c>
      <c r="L29" s="319">
        <f t="shared" ref="L29:L36" si="8">SUM(G29*K29)</f>
        <v>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0</v>
      </c>
      <c r="E31" s="298">
        <v>0</v>
      </c>
      <c r="F31" s="84">
        <v>0</v>
      </c>
      <c r="G31" s="46">
        <f t="shared" si="6"/>
        <v>0</v>
      </c>
      <c r="H31" s="75"/>
      <c r="I31" s="85" t="s">
        <v>73</v>
      </c>
      <c r="J31" s="51">
        <v>251</v>
      </c>
      <c r="K31" s="77">
        <v>1173</v>
      </c>
      <c r="L31" s="319">
        <f t="shared" si="8"/>
        <v>0</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1.5</v>
      </c>
      <c r="E34" s="298">
        <v>0</v>
      </c>
      <c r="F34" s="84">
        <v>0</v>
      </c>
      <c r="G34" s="46">
        <f t="shared" si="6"/>
        <v>3</v>
      </c>
      <c r="H34" s="75"/>
      <c r="I34" s="85" t="s">
        <v>77</v>
      </c>
      <c r="J34" s="51">
        <v>251</v>
      </c>
      <c r="K34" s="77">
        <v>835</v>
      </c>
      <c r="L34" s="319">
        <f t="shared" si="8"/>
        <v>2505</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13</v>
      </c>
      <c r="E35" s="298">
        <v>0</v>
      </c>
      <c r="F35" s="84">
        <v>0</v>
      </c>
      <c r="G35" s="46">
        <f t="shared" si="6"/>
        <v>26</v>
      </c>
      <c r="H35" s="75"/>
      <c r="I35" s="85" t="s">
        <v>77</v>
      </c>
      <c r="J35" s="51">
        <v>252</v>
      </c>
      <c r="K35" s="77">
        <v>3168</v>
      </c>
      <c r="L35" s="319">
        <f t="shared" si="8"/>
        <v>82368</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32</v>
      </c>
      <c r="E36" s="298">
        <v>0</v>
      </c>
      <c r="F36" s="84">
        <v>0</v>
      </c>
      <c r="G36" s="46">
        <f t="shared" si="6"/>
        <v>64</v>
      </c>
      <c r="H36" s="75"/>
      <c r="I36" s="85" t="s">
        <v>77</v>
      </c>
      <c r="J36" s="51">
        <v>253</v>
      </c>
      <c r="K36" s="77">
        <v>6685</v>
      </c>
      <c r="L36" s="319">
        <f t="shared" si="8"/>
        <v>427840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46.5</v>
      </c>
      <c r="E37" s="60">
        <f t="shared" si="10"/>
        <v>0</v>
      </c>
      <c r="F37" s="60"/>
      <c r="G37" s="60">
        <f>SUM(G28:G36)</f>
        <v>93</v>
      </c>
      <c r="H37" s="61"/>
      <c r="I37" s="298" t="s">
        <v>81</v>
      </c>
      <c r="J37" s="298"/>
      <c r="K37" s="298"/>
      <c r="L37" s="319">
        <f>SUM(L28:L36)</f>
        <v>512713</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18522</v>
      </c>
      <c r="N40" s="97"/>
      <c r="O40" s="97"/>
      <c r="P40" s="97"/>
      <c r="Q40" s="97"/>
      <c r="V40" s="420" t="s">
        <v>85</v>
      </c>
      <c r="W40" s="420"/>
      <c r="X40" s="421">
        <f>+G40</f>
        <v>182954.62</v>
      </c>
      <c r="Y40" s="421"/>
      <c r="Z40" s="421"/>
      <c r="AA40" s="421"/>
      <c r="AB40" s="55">
        <f>ROUND(X39/X40,0)</f>
        <v>189</v>
      </c>
      <c r="AC40" s="55">
        <f>ROUND(AB40*$X$26,0)</f>
        <v>18522</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992204.39105896</v>
      </c>
      <c r="O44" s="1"/>
      <c r="V44" s="414" t="s">
        <v>89</v>
      </c>
      <c r="W44" s="414"/>
      <c r="X44" s="414"/>
      <c r="Y44" s="414"/>
      <c r="Z44" s="414"/>
      <c r="AA44" s="414"/>
      <c r="AB44" s="414"/>
      <c r="AC44" s="104">
        <f>SUM(AC26,AC37,AC40)</f>
        <v>425093</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1317.85</v>
      </c>
      <c r="J47" s="117" t="s">
        <v>96</v>
      </c>
      <c r="K47" s="118">
        <f>ROUND(C47*G47*I47,0)</f>
        <v>0</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0</v>
      </c>
      <c r="D48" s="114"/>
      <c r="E48" s="114"/>
      <c r="F48" s="114"/>
      <c r="G48" s="115">
        <f>K7</f>
        <v>1.0289999999999999</v>
      </c>
      <c r="H48" s="115"/>
      <c r="I48" s="116">
        <v>898.92</v>
      </c>
      <c r="J48" s="117" t="s">
        <v>96</v>
      </c>
      <c r="K48" s="118">
        <f>ROUND(C48*G48*I48,0)</f>
        <v>0</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111.11199999999999</v>
      </c>
      <c r="D49" s="114"/>
      <c r="E49" s="114"/>
      <c r="F49" s="114"/>
      <c r="G49" s="115">
        <f>K7</f>
        <v>1.0289999999999999</v>
      </c>
      <c r="H49" s="115"/>
      <c r="I49" s="116">
        <v>901.09</v>
      </c>
      <c r="J49" s="117" t="s">
        <v>96</v>
      </c>
      <c r="K49" s="118">
        <f>ROUND(C49*G49*I49,0)</f>
        <v>103025</v>
      </c>
      <c r="L49" s="327"/>
      <c r="M49" s="102"/>
      <c r="N49" s="129"/>
      <c r="O49" s="130"/>
      <c r="P49" s="64"/>
      <c r="Q49" s="131"/>
      <c r="V49" s="132" t="s">
        <v>77</v>
      </c>
      <c r="W49" s="133">
        <f>AB14+AB15+AB18+AB21+AB24+AB25</f>
        <v>98</v>
      </c>
      <c r="X49" s="407">
        <f>AB7</f>
        <v>1.0289999999999999</v>
      </c>
      <c r="Y49" s="407"/>
      <c r="Z49" s="120">
        <f>+I49</f>
        <v>901.09</v>
      </c>
      <c r="AA49" s="121" t="s">
        <v>96</v>
      </c>
      <c r="AB49" s="122">
        <f>ROUND(W49*X49*Z49,0)</f>
        <v>90868</v>
      </c>
      <c r="AC49" s="126"/>
      <c r="AD49" s="103"/>
    </row>
    <row r="50" spans="2:30" ht="24" customHeight="1" thickBot="1" x14ac:dyDescent="0.35">
      <c r="B50" s="134" t="s">
        <v>97</v>
      </c>
      <c r="C50" s="135">
        <f>SUM(C47:C49)</f>
        <v>111.11199999999999</v>
      </c>
      <c r="D50" s="136"/>
      <c r="E50" s="137"/>
      <c r="F50" s="137"/>
      <c r="G50" s="138" t="s">
        <v>98</v>
      </c>
      <c r="H50" s="138"/>
      <c r="I50" s="138"/>
      <c r="J50" s="138"/>
      <c r="K50" s="138"/>
      <c r="L50" s="319">
        <f>IF(B2=75,0,K49+K48+K47)</f>
        <v>103025</v>
      </c>
      <c r="N50" s="3"/>
      <c r="O50" s="1"/>
      <c r="V50" s="308" t="s">
        <v>97</v>
      </c>
      <c r="W50" s="140">
        <f>SUM(W47:W49)</f>
        <v>98</v>
      </c>
      <c r="X50" s="408" t="s">
        <v>98</v>
      </c>
      <c r="Y50" s="409"/>
      <c r="Z50" s="409"/>
      <c r="AA50" s="409"/>
      <c r="AB50" s="409"/>
      <c r="AC50" s="55">
        <f>IF(V2=75,0,AB49+AB48+AB47)</f>
        <v>90868</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111.11199999999999</v>
      </c>
      <c r="H53" s="56" t="s">
        <v>102</v>
      </c>
      <c r="I53" s="56"/>
      <c r="J53" s="144">
        <v>200815.52</v>
      </c>
      <c r="K53" s="144"/>
      <c r="L53" s="329"/>
      <c r="N53" s="3"/>
      <c r="O53" s="1"/>
      <c r="V53" s="402" t="s">
        <v>101</v>
      </c>
      <c r="W53" s="402"/>
      <c r="X53" s="145">
        <f>AB26</f>
        <v>98</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5.53E-4</v>
      </c>
      <c r="L54" s="314"/>
      <c r="N54" s="64"/>
      <c r="O54" s="1"/>
      <c r="V54" s="402" t="s">
        <v>103</v>
      </c>
      <c r="W54" s="402"/>
      <c r="X54" s="402"/>
      <c r="Y54" s="402"/>
      <c r="Z54" s="402"/>
      <c r="AA54" s="402"/>
      <c r="AB54" s="405">
        <f>ROUND(X53/AA53,6)</f>
        <v>4.8799999999999999E-4</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98</v>
      </c>
      <c r="H56" s="56" t="s">
        <v>106</v>
      </c>
      <c r="I56" s="56"/>
      <c r="J56" s="144">
        <f>+G40</f>
        <v>182954.62</v>
      </c>
      <c r="K56" s="144"/>
      <c r="L56" s="329"/>
      <c r="O56" s="1"/>
      <c r="V56" s="402" t="s">
        <v>105</v>
      </c>
      <c r="W56" s="402"/>
      <c r="X56" s="148">
        <f>X26</f>
        <v>98</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5.3600000000000002E-4</v>
      </c>
      <c r="L57" s="314"/>
      <c r="O57" s="1"/>
      <c r="V57" s="402" t="s">
        <v>107</v>
      </c>
      <c r="W57" s="402"/>
      <c r="X57" s="402"/>
      <c r="Y57" s="402"/>
      <c r="Z57" s="402"/>
      <c r="AA57" s="402"/>
      <c r="AB57" s="405">
        <f>ROUND(X56/AA56,6)</f>
        <v>5.3600000000000002E-4</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4.8799999999999999E-4</v>
      </c>
      <c r="AC58" s="55">
        <f>ROUND(Y58*AB58,0)</f>
        <v>2067</v>
      </c>
      <c r="AD58" s="9"/>
    </row>
    <row r="59" spans="2:30" x14ac:dyDescent="0.3">
      <c r="B59" s="59" t="s">
        <v>109</v>
      </c>
      <c r="C59" s="59"/>
      <c r="D59" s="59"/>
      <c r="E59" s="59"/>
      <c r="F59" s="59"/>
      <c r="G59" s="59"/>
      <c r="H59" s="152" t="s">
        <v>21</v>
      </c>
      <c r="I59" s="118">
        <v>4235563</v>
      </c>
      <c r="J59" s="153" t="s">
        <v>110</v>
      </c>
      <c r="K59" s="154">
        <f>K54</f>
        <v>5.53E-4</v>
      </c>
      <c r="L59" s="319">
        <f>SUM(I59*K59)</f>
        <v>2342.2663389999998</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4.8799999999999999E-4</v>
      </c>
      <c r="AC66" s="55">
        <f>ROUND(Y66*AB66,0)</f>
        <v>52600</v>
      </c>
      <c r="AD66" s="9"/>
    </row>
    <row r="67" spans="1:30" ht="20.25" customHeight="1" x14ac:dyDescent="0.3">
      <c r="B67" s="298" t="s">
        <v>118</v>
      </c>
      <c r="C67" s="298"/>
      <c r="D67" s="298"/>
      <c r="E67" s="298"/>
      <c r="F67" s="298"/>
      <c r="H67" s="152" t="s">
        <v>23</v>
      </c>
      <c r="I67" s="118">
        <v>107785963</v>
      </c>
      <c r="J67" s="153" t="s">
        <v>110</v>
      </c>
      <c r="K67" s="154">
        <f>K54</f>
        <v>5.53E-4</v>
      </c>
      <c r="L67" s="319">
        <f>SUM(I67*K67)</f>
        <v>59605.637539000003</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5.3600000000000002E-4</v>
      </c>
      <c r="AC68" s="55">
        <f>ROUND(Y68*AB68,0)</f>
        <v>0</v>
      </c>
      <c r="AD68" s="9"/>
    </row>
    <row r="69" spans="1:30" ht="15" customHeight="1" x14ac:dyDescent="0.3">
      <c r="B69" s="158" t="s">
        <v>120</v>
      </c>
      <c r="C69" s="298"/>
      <c r="D69" s="298"/>
      <c r="E69" s="298"/>
      <c r="F69" s="298"/>
      <c r="H69" s="152" t="s">
        <v>22</v>
      </c>
      <c r="I69" s="118">
        <v>0</v>
      </c>
      <c r="J69" s="153" t="s">
        <v>110</v>
      </c>
      <c r="K69" s="154">
        <f>K57</f>
        <v>5.3600000000000002E-4</v>
      </c>
      <c r="L69" s="319">
        <f t="shared" ref="L69:L72" si="11">SUM(I69*K69)</f>
        <v>0</v>
      </c>
      <c r="O69" s="1"/>
      <c r="V69" s="392" t="s">
        <v>121</v>
      </c>
      <c r="W69" s="392"/>
      <c r="X69" s="392"/>
      <c r="Y69" s="398">
        <f>+I70</f>
        <v>-4207636</v>
      </c>
      <c r="Z69" s="398"/>
      <c r="AA69" s="305" t="s">
        <v>110</v>
      </c>
      <c r="AB69" s="151">
        <f>AB54</f>
        <v>4.8799999999999999E-4</v>
      </c>
      <c r="AC69" s="55">
        <f>ROUND(Y69*AB69,0)</f>
        <v>-2053</v>
      </c>
      <c r="AD69" s="9"/>
    </row>
    <row r="70" spans="1:30" ht="20.25" customHeight="1" x14ac:dyDescent="0.3">
      <c r="B70" s="298" t="s">
        <v>121</v>
      </c>
      <c r="C70" s="298"/>
      <c r="D70" s="298"/>
      <c r="E70" s="298"/>
      <c r="F70" s="298"/>
      <c r="H70" s="152" t="s">
        <v>21</v>
      </c>
      <c r="I70" s="118">
        <v>-4207636</v>
      </c>
      <c r="J70" s="153" t="s">
        <v>110</v>
      </c>
      <c r="K70" s="154">
        <f>K54</f>
        <v>5.53E-4</v>
      </c>
      <c r="L70" s="319">
        <f t="shared" si="11"/>
        <v>-2326.8227080000001</v>
      </c>
      <c r="O70" s="1"/>
      <c r="V70" s="392" t="s">
        <v>122</v>
      </c>
      <c r="W70" s="392"/>
      <c r="X70" s="392"/>
      <c r="Y70" s="394">
        <f>+I71</f>
        <v>1882126</v>
      </c>
      <c r="Z70" s="394"/>
      <c r="AA70" s="305" t="s">
        <v>110</v>
      </c>
      <c r="AB70" s="151">
        <f>AB54</f>
        <v>4.8799999999999999E-4</v>
      </c>
      <c r="AC70" s="55">
        <f>ROUND(Y70*AB70,0)</f>
        <v>918</v>
      </c>
      <c r="AD70" s="9"/>
    </row>
    <row r="71" spans="1:30" ht="20.25" customHeight="1" x14ac:dyDescent="0.3">
      <c r="B71" s="298" t="s">
        <v>122</v>
      </c>
      <c r="C71" s="298"/>
      <c r="D71" s="298"/>
      <c r="E71" s="298"/>
      <c r="F71" s="298"/>
      <c r="H71" s="152" t="s">
        <v>21</v>
      </c>
      <c r="I71" s="118">
        <v>1882126</v>
      </c>
      <c r="J71" s="153" t="s">
        <v>110</v>
      </c>
      <c r="K71" s="154">
        <f>K54</f>
        <v>5.53E-4</v>
      </c>
      <c r="L71" s="319">
        <f t="shared" si="11"/>
        <v>1040.8156779999999</v>
      </c>
      <c r="O71" s="1"/>
      <c r="V71" s="392" t="s">
        <v>123</v>
      </c>
      <c r="W71" s="392"/>
      <c r="X71" s="392"/>
      <c r="Y71" s="394">
        <f>+I72</f>
        <v>14221398</v>
      </c>
      <c r="Z71" s="394"/>
      <c r="AA71" s="305" t="s">
        <v>110</v>
      </c>
      <c r="AB71" s="151">
        <f>AB57</f>
        <v>5.3600000000000002E-4</v>
      </c>
      <c r="AC71" s="55">
        <f>ROUND(Y71*AB71,0)</f>
        <v>7623</v>
      </c>
      <c r="AD71" s="9"/>
    </row>
    <row r="72" spans="1:30" ht="21" customHeight="1" x14ac:dyDescent="0.35">
      <c r="B72" s="298" t="s">
        <v>123</v>
      </c>
      <c r="C72" s="298"/>
      <c r="D72" s="298"/>
      <c r="E72" s="298"/>
      <c r="F72" s="298"/>
      <c r="H72" s="152" t="s">
        <v>22</v>
      </c>
      <c r="I72" s="118">
        <v>14221398</v>
      </c>
      <c r="J72" s="153" t="s">
        <v>110</v>
      </c>
      <c r="K72" s="154">
        <f>K57</f>
        <v>5.3600000000000002E-4</v>
      </c>
      <c r="L72" s="319">
        <f t="shared" si="11"/>
        <v>7622.669328</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90</v>
      </c>
      <c r="AA74" s="304" t="s">
        <v>130</v>
      </c>
      <c r="AB74" s="163">
        <f>+K75</f>
        <v>365</v>
      </c>
      <c r="AC74" s="55">
        <f>ROUND(AB74*Z74,0)</f>
        <v>32850</v>
      </c>
      <c r="AD74" s="9"/>
    </row>
    <row r="75" spans="1:30" ht="19.5" customHeight="1" x14ac:dyDescent="0.3">
      <c r="A75" s="1" t="s">
        <v>131</v>
      </c>
      <c r="B75" s="164" t="s">
        <v>128</v>
      </c>
      <c r="C75" s="165" t="s">
        <v>129</v>
      </c>
      <c r="D75" s="164">
        <v>90</v>
      </c>
      <c r="E75" s="164">
        <v>0</v>
      </c>
      <c r="F75" s="164">
        <v>0</v>
      </c>
      <c r="G75" s="166">
        <f>IF($B$156&lt;8,D75,E75)</f>
        <v>90</v>
      </c>
      <c r="H75" s="167"/>
      <c r="I75" s="168">
        <f>AVERAGE(G75,D75)</f>
        <v>90</v>
      </c>
      <c r="J75" s="169" t="s">
        <v>130</v>
      </c>
      <c r="K75" s="170">
        <v>365</v>
      </c>
      <c r="L75" s="319">
        <f t="shared" ref="L75:L78" si="12">SUM(I75*K75)</f>
        <v>32850</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5.3600000000000002E-4</v>
      </c>
      <c r="AC76" s="55">
        <f>ROUND(Y76*AB76,0)</f>
        <v>923</v>
      </c>
      <c r="AD76" s="9"/>
    </row>
    <row r="77" spans="1:30" ht="26.25" customHeight="1" x14ac:dyDescent="0.3">
      <c r="B77" s="298" t="s">
        <v>134</v>
      </c>
      <c r="C77" s="298"/>
      <c r="D77" s="298"/>
      <c r="E77" s="298"/>
      <c r="F77" s="298"/>
      <c r="H77" s="152" t="s">
        <v>25</v>
      </c>
      <c r="I77" s="175">
        <v>1722101</v>
      </c>
      <c r="J77" s="153" t="s">
        <v>110</v>
      </c>
      <c r="K77" s="154">
        <f>K57</f>
        <v>5.3600000000000002E-4</v>
      </c>
      <c r="L77" s="319">
        <f t="shared" si="12"/>
        <v>923.04613600000005</v>
      </c>
      <c r="O77" s="1"/>
      <c r="V77" s="392" t="str">
        <f>+B78</f>
        <v>15.  Florida Teachers Classroom Supply Assistance Program</v>
      </c>
      <c r="W77" s="392"/>
      <c r="X77" s="392"/>
      <c r="Y77" s="393">
        <f>+I78</f>
        <v>0</v>
      </c>
      <c r="Z77" s="393"/>
      <c r="AA77" s="304" t="s">
        <v>130</v>
      </c>
      <c r="AB77" s="151">
        <f>AB54</f>
        <v>4.8799999999999999E-4</v>
      </c>
      <c r="AC77" s="55">
        <f>ROUND(Y77*AB77,0)</f>
        <v>0</v>
      </c>
      <c r="AD77" s="9"/>
    </row>
    <row r="78" spans="1:30" ht="26.25" customHeight="1" x14ac:dyDescent="0.3">
      <c r="B78" s="391" t="s">
        <v>135</v>
      </c>
      <c r="C78" s="391"/>
      <c r="D78" s="391"/>
      <c r="E78" s="298"/>
      <c r="F78" s="298"/>
      <c r="H78" s="152" t="s">
        <v>136</v>
      </c>
      <c r="I78" s="176">
        <v>0</v>
      </c>
      <c r="J78" s="153" t="s">
        <v>110</v>
      </c>
      <c r="K78" s="154">
        <f>K54</f>
        <v>5.53E-4</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610889</v>
      </c>
      <c r="AD81" s="185"/>
    </row>
    <row r="82" spans="1:30" ht="22.5" customHeight="1" thickTop="1" thickBot="1" x14ac:dyDescent="0.35">
      <c r="B82" s="298" t="s">
        <v>140</v>
      </c>
      <c r="C82" s="298"/>
      <c r="D82" s="298"/>
      <c r="E82" s="298"/>
      <c r="F82" s="298"/>
      <c r="G82" s="298"/>
      <c r="H82" s="298"/>
      <c r="I82" s="298"/>
      <c r="J82" s="298"/>
      <c r="K82" s="298"/>
      <c r="L82" s="331">
        <f>SUM(L44:L81)</f>
        <v>1197287.00337096</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f>IF(G26=0,"",IF((G11+G13+SUM(G15:G21))/G26&gt;0.75,1,""))</f>
        <v>1</v>
      </c>
      <c r="L84" s="331">
        <f>'3345 updated'!AC81</f>
        <v>610889</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610889</v>
      </c>
      <c r="L86" s="319">
        <f>IF(G26=0,0,IF(G26&gt;250,-(((250/G26)*K86)*IF(M86="H",0.02,0.05)),IF(M86="H",-0.02*K86,-0.05*K86)))</f>
        <v>-30544.45</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1166742.5533709601</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-564830.24</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601912.31337096007</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100318.71889516001</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273">
        <v>94183.825928654973</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6134.8929665050382</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0</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295</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296</v>
      </c>
      <c r="C125" s="205" t="s">
        <v>199</v>
      </c>
    </row>
    <row r="126" spans="2:22" hidden="1" x14ac:dyDescent="0.3">
      <c r="B126" s="209" t="s">
        <v>297</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1.15740767796524E-5</v>
      </c>
      <c r="C137" s="211"/>
    </row>
    <row r="138" spans="1:5" hidden="1" x14ac:dyDescent="0.3">
      <c r="B138" s="212">
        <f>NvsEndTime</f>
        <v>41808.602511574099</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295</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296</v>
      </c>
      <c r="C166" s="219" t="s">
        <v>244</v>
      </c>
      <c r="D166" s="215"/>
    </row>
    <row r="167" spans="1:4" hidden="1" x14ac:dyDescent="0.3">
      <c r="A167" s="214" t="s">
        <v>245</v>
      </c>
      <c r="B167" s="218" t="s">
        <v>297</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1.15740767796524E-5</v>
      </c>
      <c r="D178" s="215"/>
    </row>
    <row r="179" spans="2:5" hidden="1" x14ac:dyDescent="0.3">
      <c r="B179" s="214" t="s">
        <v>260</v>
      </c>
      <c r="C179" s="222">
        <f>NvsEndTime</f>
        <v>41808.602511574099</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59" priority="2" stopIfTrue="1" operator="lessThan">
      <formula>0</formula>
    </cfRule>
  </conditionalFormatting>
  <conditionalFormatting sqref="A143:A174">
    <cfRule type="cellIs" dxfId="5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180"/>
  <sheetViews>
    <sheetView topLeftCell="B2" zoomScale="70" zoomScaleNormal="70" workbookViewId="0">
      <selection activeCell="B2" sqref="B2"/>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27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76"/>
      <c r="N2" s="3"/>
      <c r="O2" s="1"/>
      <c r="V2" s="8">
        <f>'3347'!B2</f>
        <v>50</v>
      </c>
      <c r="W2" s="449" t="s">
        <v>4</v>
      </c>
      <c r="X2" s="450"/>
      <c r="Y2" s="451"/>
      <c r="Z2" s="451"/>
      <c r="AA2" s="451"/>
      <c r="AB2" s="451"/>
      <c r="AC2" s="451"/>
      <c r="AD2" s="9"/>
    </row>
    <row r="3" spans="1:30" ht="20.399999999999999" x14ac:dyDescent="0.35">
      <c r="B3" s="10" t="str">
        <f>"Revenue Estimate Worksheet for "&amp;B124</f>
        <v>Revenue Estimate Worksheet for Leadership Academy West</v>
      </c>
      <c r="C3" s="11"/>
      <c r="D3" s="11"/>
      <c r="E3" s="11"/>
      <c r="F3" s="11"/>
      <c r="G3" s="11"/>
      <c r="H3" s="11"/>
      <c r="I3" s="11"/>
      <c r="J3" s="11"/>
      <c r="K3" s="11"/>
      <c r="L3" s="277"/>
      <c r="M3" s="10"/>
      <c r="N3" s="10"/>
      <c r="O3" s="10"/>
      <c r="P3" s="10"/>
      <c r="Q3" s="10"/>
      <c r="V3" s="452" t="s">
        <v>5</v>
      </c>
      <c r="W3" s="452"/>
      <c r="X3" s="452"/>
      <c r="Y3" s="452"/>
      <c r="Z3" s="452"/>
      <c r="AA3" s="452"/>
      <c r="AB3" s="452"/>
      <c r="AC3" s="452"/>
      <c r="AD3" s="12"/>
    </row>
    <row r="4" spans="1:30" ht="17.399999999999999" x14ac:dyDescent="0.3">
      <c r="B4" s="391" t="s">
        <v>6</v>
      </c>
      <c r="C4" s="391"/>
      <c r="D4" s="391"/>
      <c r="E4" s="391"/>
      <c r="F4" s="391"/>
      <c r="G4" s="391"/>
      <c r="H4" s="391"/>
      <c r="I4" s="391"/>
      <c r="J4" s="13"/>
      <c r="K4" s="13"/>
      <c r="L4" s="278"/>
      <c r="M4" s="14"/>
      <c r="N4" s="14"/>
      <c r="O4" s="14"/>
      <c r="P4" s="14"/>
      <c r="Q4" s="14"/>
      <c r="V4" s="453" t="str">
        <f>+Based_on_the_Second_Calculation_of_the_FEFP_2010_11</f>
        <v>Based on the Final Conference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279"/>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278"/>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280"/>
      <c r="O7" s="1"/>
      <c r="V7" s="442" t="s">
        <v>11</v>
      </c>
      <c r="W7" s="442"/>
      <c r="X7" s="443">
        <f>'3347'!G7</f>
        <v>4031.77</v>
      </c>
      <c r="Y7" s="443"/>
      <c r="Z7" s="444" t="s">
        <v>12</v>
      </c>
      <c r="AA7" s="444"/>
      <c r="AB7" s="445">
        <f>+K7</f>
        <v>1.0289999999999999</v>
      </c>
      <c r="AC7" s="445"/>
      <c r="AD7" s="9"/>
    </row>
    <row r="8" spans="1:30" ht="51" customHeight="1" x14ac:dyDescent="0.3">
      <c r="B8" s="27" t="s">
        <v>13</v>
      </c>
      <c r="C8" s="27"/>
      <c r="D8" s="28" t="s">
        <v>491</v>
      </c>
      <c r="E8" s="28" t="s">
        <v>492</v>
      </c>
      <c r="F8" s="29"/>
      <c r="G8" s="30" t="s">
        <v>14</v>
      </c>
      <c r="H8" s="31"/>
      <c r="I8" s="32" t="s">
        <v>15</v>
      </c>
      <c r="J8" s="33"/>
      <c r="K8" s="34" t="s">
        <v>16</v>
      </c>
      <c r="L8" s="281"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282" t="s">
        <v>25</v>
      </c>
      <c r="O9" s="1"/>
      <c r="V9" s="456" t="s">
        <v>21</v>
      </c>
      <c r="W9" s="456"/>
      <c r="X9" s="457" t="s">
        <v>22</v>
      </c>
      <c r="Y9" s="457"/>
      <c r="Z9" s="458" t="s">
        <v>23</v>
      </c>
      <c r="AA9" s="458"/>
      <c r="AB9" s="43" t="s">
        <v>24</v>
      </c>
      <c r="AC9" s="44" t="s">
        <v>25</v>
      </c>
      <c r="AD9" s="9"/>
    </row>
    <row r="10" spans="1:30" x14ac:dyDescent="0.3">
      <c r="A10" s="1" t="s">
        <v>26</v>
      </c>
      <c r="B10" s="45" t="s">
        <v>27</v>
      </c>
      <c r="C10" s="45"/>
      <c r="D10" s="45">
        <v>0</v>
      </c>
      <c r="E10" s="45">
        <v>0</v>
      </c>
      <c r="F10" s="45">
        <v>0</v>
      </c>
      <c r="G10" s="46">
        <f>IF($B$154&lt;8,D10*2,D10+E10)</f>
        <v>0</v>
      </c>
      <c r="H10" s="47"/>
      <c r="I10" s="48">
        <v>1.1259999999999999</v>
      </c>
      <c r="J10" s="48"/>
      <c r="K10" s="49">
        <f>ROUND(G10*I10,4)</f>
        <v>0</v>
      </c>
      <c r="L10" s="273">
        <f>SUM(K10*$G$7)*($K$7)</f>
        <v>0</v>
      </c>
      <c r="N10" s="51">
        <v>5101</v>
      </c>
      <c r="O10" s="52">
        <v>101</v>
      </c>
      <c r="Q10" s="53"/>
      <c r="V10" s="439" t="s">
        <v>27</v>
      </c>
      <c r="W10" s="439"/>
      <c r="X10" s="434">
        <f>IF('3347'!K$84=1,'3347'!G10,0)</f>
        <v>0</v>
      </c>
      <c r="Y10" s="434"/>
      <c r="Z10" s="440">
        <v>1</v>
      </c>
      <c r="AA10" s="440"/>
      <c r="AB10" s="54">
        <f t="shared" ref="AB10:AB25" si="0">ROUND(X10*Z10,4)</f>
        <v>0</v>
      </c>
      <c r="AC10" s="55">
        <f t="shared" ref="AC10:AC25" si="1">ROUND(ROUND(AB10*$X$7,4)*($AB$7),0)</f>
        <v>0</v>
      </c>
      <c r="AD10" s="9">
        <v>1</v>
      </c>
    </row>
    <row r="11" spans="1:30" x14ac:dyDescent="0.3">
      <c r="A11" s="1" t="s">
        <v>28</v>
      </c>
      <c r="B11" s="13" t="s">
        <v>29</v>
      </c>
      <c r="C11" s="13"/>
      <c r="D11" s="13">
        <v>0</v>
      </c>
      <c r="E11" s="13">
        <v>0</v>
      </c>
      <c r="F11" s="13">
        <v>0</v>
      </c>
      <c r="G11" s="46">
        <f t="shared" ref="G11:G25" si="2">IF($B$154&lt;8,D11*2,D11+E11)</f>
        <v>0</v>
      </c>
      <c r="H11" s="47"/>
      <c r="I11" s="56">
        <f>I10</f>
        <v>1.1259999999999999</v>
      </c>
      <c r="J11" s="56"/>
      <c r="K11" s="49">
        <f t="shared" ref="K11:K25" si="3">ROUND(G11*I11,4)</f>
        <v>0</v>
      </c>
      <c r="L11" s="273">
        <f t="shared" ref="L11:L25" si="4">SUM(K11*$G$7)*($K$7)</f>
        <v>0</v>
      </c>
      <c r="M11" s="1" t="str">
        <f>IF(ROUND(G11,2)=ROUND(SUM(G28:G30),2)," ","CHECK 2. PK-3 Lines Below")</f>
        <v xml:space="preserve"> </v>
      </c>
      <c r="N11" s="51">
        <v>5101</v>
      </c>
      <c r="O11" s="57" t="s">
        <v>30</v>
      </c>
      <c r="Q11" s="53"/>
      <c r="V11" s="395" t="s">
        <v>29</v>
      </c>
      <c r="W11" s="395"/>
      <c r="X11" s="434">
        <f>IF('3347'!K$84=1,'3347'!G11,0)</f>
        <v>0</v>
      </c>
      <c r="Y11" s="434"/>
      <c r="Z11" s="435">
        <v>1</v>
      </c>
      <c r="AA11" s="435"/>
      <c r="AB11" s="54">
        <f t="shared" si="0"/>
        <v>0</v>
      </c>
      <c r="AC11" s="55">
        <f t="shared" si="1"/>
        <v>0</v>
      </c>
      <c r="AD11" s="9"/>
    </row>
    <row r="12" spans="1:30" x14ac:dyDescent="0.3">
      <c r="A12" s="1" t="s">
        <v>31</v>
      </c>
      <c r="B12" s="13" t="s">
        <v>32</v>
      </c>
      <c r="C12" s="13"/>
      <c r="D12" s="13">
        <v>0</v>
      </c>
      <c r="E12" s="13">
        <v>0</v>
      </c>
      <c r="F12" s="13">
        <v>0</v>
      </c>
      <c r="G12" s="46">
        <f t="shared" si="2"/>
        <v>0</v>
      </c>
      <c r="H12" s="47"/>
      <c r="I12" s="56">
        <v>1</v>
      </c>
      <c r="J12" s="56"/>
      <c r="K12" s="49">
        <f t="shared" si="3"/>
        <v>0</v>
      </c>
      <c r="L12" s="273">
        <f t="shared" si="4"/>
        <v>0</v>
      </c>
      <c r="N12" s="51">
        <v>5102</v>
      </c>
      <c r="O12" s="52">
        <v>102</v>
      </c>
      <c r="Q12" s="53"/>
      <c r="V12" s="395" t="s">
        <v>32</v>
      </c>
      <c r="W12" s="395"/>
      <c r="X12" s="434">
        <f>IF('3347'!K$84=1,'3347'!G12,0)</f>
        <v>0</v>
      </c>
      <c r="Y12" s="434"/>
      <c r="Z12" s="435">
        <v>1</v>
      </c>
      <c r="AA12" s="435"/>
      <c r="AB12" s="54">
        <f t="shared" si="0"/>
        <v>0</v>
      </c>
      <c r="AC12" s="55">
        <f t="shared" si="1"/>
        <v>0</v>
      </c>
      <c r="AD12" s="9"/>
    </row>
    <row r="13" spans="1:30" x14ac:dyDescent="0.3">
      <c r="A13" s="1" t="s">
        <v>33</v>
      </c>
      <c r="B13" s="13" t="s">
        <v>34</v>
      </c>
      <c r="C13" s="13"/>
      <c r="D13" s="13">
        <v>0</v>
      </c>
      <c r="E13" s="13">
        <v>0</v>
      </c>
      <c r="F13" s="13">
        <v>0</v>
      </c>
      <c r="G13" s="46">
        <f t="shared" si="2"/>
        <v>0</v>
      </c>
      <c r="H13" s="47"/>
      <c r="I13" s="56">
        <f>I12</f>
        <v>1</v>
      </c>
      <c r="J13" s="56"/>
      <c r="K13" s="49">
        <f t="shared" si="3"/>
        <v>0</v>
      </c>
      <c r="L13" s="273">
        <f t="shared" si="4"/>
        <v>0</v>
      </c>
      <c r="M13" s="1" t="str">
        <f>IF(ROUND(G13,2)=ROUND(SUM(G31:G33),2)," ","CHECK 2. 4-8 Lines Below")</f>
        <v xml:space="preserve"> </v>
      </c>
      <c r="N13" s="51">
        <v>5102</v>
      </c>
      <c r="O13" s="57" t="s">
        <v>35</v>
      </c>
      <c r="Q13" s="53"/>
      <c r="V13" s="395" t="s">
        <v>34</v>
      </c>
      <c r="W13" s="395"/>
      <c r="X13" s="434">
        <f>IF('3347'!K$84=1,'3347'!G13,0)</f>
        <v>0</v>
      </c>
      <c r="Y13" s="434"/>
      <c r="Z13" s="435">
        <v>1</v>
      </c>
      <c r="AA13" s="435"/>
      <c r="AB13" s="54">
        <f t="shared" si="0"/>
        <v>0</v>
      </c>
      <c r="AC13" s="55">
        <f t="shared" si="1"/>
        <v>0</v>
      </c>
      <c r="AD13" s="9"/>
    </row>
    <row r="14" spans="1:30" x14ac:dyDescent="0.3">
      <c r="A14" s="1" t="s">
        <v>36</v>
      </c>
      <c r="B14" s="13" t="s">
        <v>37</v>
      </c>
      <c r="C14" s="13"/>
      <c r="D14" s="13">
        <v>58.23</v>
      </c>
      <c r="E14" s="13">
        <v>46.14</v>
      </c>
      <c r="F14" s="13">
        <v>0</v>
      </c>
      <c r="G14" s="46">
        <f t="shared" si="2"/>
        <v>104.37</v>
      </c>
      <c r="H14" s="47"/>
      <c r="I14" s="56">
        <v>1.004</v>
      </c>
      <c r="J14" s="56"/>
      <c r="K14" s="49">
        <f t="shared" si="3"/>
        <v>104.78749999999999</v>
      </c>
      <c r="L14" s="273">
        <f t="shared" si="4"/>
        <v>434730.99274237495</v>
      </c>
      <c r="N14" s="51">
        <v>5103</v>
      </c>
      <c r="O14" s="52">
        <v>103</v>
      </c>
      <c r="Q14" s="53"/>
      <c r="V14" s="395" t="s">
        <v>37</v>
      </c>
      <c r="W14" s="395"/>
      <c r="X14" s="434">
        <f>IF('3347'!K$84=1,'3347'!G14,0)</f>
        <v>0</v>
      </c>
      <c r="Y14" s="434"/>
      <c r="Z14" s="435">
        <v>1</v>
      </c>
      <c r="AA14" s="435"/>
      <c r="AB14" s="54">
        <f t="shared" si="0"/>
        <v>0</v>
      </c>
      <c r="AC14" s="55">
        <f t="shared" si="1"/>
        <v>0</v>
      </c>
      <c r="AD14" s="9"/>
    </row>
    <row r="15" spans="1:30" x14ac:dyDescent="0.3">
      <c r="A15" s="1" t="s">
        <v>38</v>
      </c>
      <c r="B15" s="13" t="s">
        <v>39</v>
      </c>
      <c r="C15" s="13"/>
      <c r="D15" s="13">
        <v>13.49</v>
      </c>
      <c r="E15" s="13">
        <v>8.09</v>
      </c>
      <c r="F15" s="13">
        <v>0</v>
      </c>
      <c r="G15" s="46">
        <f t="shared" si="2"/>
        <v>21.58</v>
      </c>
      <c r="H15" s="47"/>
      <c r="I15" s="56">
        <f>I14</f>
        <v>1.004</v>
      </c>
      <c r="J15" s="56"/>
      <c r="K15" s="49">
        <f t="shared" si="3"/>
        <v>21.6663</v>
      </c>
      <c r="L15" s="273">
        <f t="shared" si="4"/>
        <v>89886.790963178995</v>
      </c>
      <c r="M15" s="1" t="str">
        <f>IF(ROUND(G15,2)=ROUND(SUM(G34:G36),2)," ","CHECK 2. 9-12 Lines Below")</f>
        <v xml:space="preserve"> </v>
      </c>
      <c r="N15" s="51">
        <v>5103</v>
      </c>
      <c r="O15" s="57" t="s">
        <v>40</v>
      </c>
      <c r="Q15" s="53"/>
      <c r="V15" s="395" t="s">
        <v>39</v>
      </c>
      <c r="W15" s="395"/>
      <c r="X15" s="434">
        <f>IF('3347'!K$84=1,'3347'!G15,0)</f>
        <v>0</v>
      </c>
      <c r="Y15" s="434"/>
      <c r="Z15" s="435">
        <v>1</v>
      </c>
      <c r="AA15" s="435"/>
      <c r="AB15" s="54">
        <f t="shared" si="0"/>
        <v>0</v>
      </c>
      <c r="AC15" s="58">
        <f t="shared" si="1"/>
        <v>0</v>
      </c>
      <c r="AD15" s="9"/>
    </row>
    <row r="16" spans="1:30" ht="16.2" x14ac:dyDescent="0.35">
      <c r="A16" s="1" t="s">
        <v>41</v>
      </c>
      <c r="B16" s="13" t="s">
        <v>42</v>
      </c>
      <c r="C16" s="13"/>
      <c r="D16" s="13">
        <v>0</v>
      </c>
      <c r="E16" s="13">
        <v>0</v>
      </c>
      <c r="F16" s="13">
        <v>0</v>
      </c>
      <c r="G16" s="46">
        <f t="shared" si="2"/>
        <v>0</v>
      </c>
      <c r="H16" s="47"/>
      <c r="I16" s="56">
        <v>3.548</v>
      </c>
      <c r="J16" s="56"/>
      <c r="K16" s="49">
        <f t="shared" si="3"/>
        <v>0</v>
      </c>
      <c r="L16" s="273">
        <f t="shared" si="4"/>
        <v>0</v>
      </c>
      <c r="N16" s="51">
        <v>5101</v>
      </c>
      <c r="O16" s="1">
        <v>254</v>
      </c>
      <c r="Q16" s="53"/>
      <c r="V16" s="395" t="s">
        <v>42</v>
      </c>
      <c r="W16" s="395"/>
      <c r="X16" s="434">
        <f>IF('3347'!K$84=1,'3347'!G16,0)</f>
        <v>0</v>
      </c>
      <c r="Y16" s="434"/>
      <c r="Z16" s="435">
        <v>1</v>
      </c>
      <c r="AA16" s="435"/>
      <c r="AB16" s="54">
        <f t="shared" si="0"/>
        <v>0</v>
      </c>
      <c r="AC16" s="55">
        <f t="shared" si="1"/>
        <v>0</v>
      </c>
      <c r="AD16" s="9"/>
    </row>
    <row r="17" spans="1:30" ht="16.2" x14ac:dyDescent="0.35">
      <c r="A17" s="1" t="s">
        <v>43</v>
      </c>
      <c r="B17" s="13" t="s">
        <v>44</v>
      </c>
      <c r="C17" s="13"/>
      <c r="D17" s="13">
        <v>0</v>
      </c>
      <c r="E17" s="13">
        <v>0</v>
      </c>
      <c r="F17" s="13">
        <v>0</v>
      </c>
      <c r="G17" s="46">
        <f t="shared" si="2"/>
        <v>0</v>
      </c>
      <c r="H17" s="47"/>
      <c r="I17" s="56">
        <f>I16</f>
        <v>3.548</v>
      </c>
      <c r="J17" s="56"/>
      <c r="K17" s="49">
        <f t="shared" si="3"/>
        <v>0</v>
      </c>
      <c r="L17" s="273">
        <f t="shared" si="4"/>
        <v>0</v>
      </c>
      <c r="N17" s="51">
        <v>5102</v>
      </c>
      <c r="O17" s="53">
        <v>254</v>
      </c>
      <c r="Q17" s="53"/>
      <c r="V17" s="395" t="s">
        <v>44</v>
      </c>
      <c r="W17" s="395"/>
      <c r="X17" s="434">
        <f>IF('3347'!K$84=1,'3347'!G17,0)</f>
        <v>0</v>
      </c>
      <c r="Y17" s="434"/>
      <c r="Z17" s="435">
        <v>1</v>
      </c>
      <c r="AA17" s="435"/>
      <c r="AB17" s="54">
        <f t="shared" si="0"/>
        <v>0</v>
      </c>
      <c r="AC17" s="55">
        <f t="shared" si="1"/>
        <v>0</v>
      </c>
      <c r="AD17" s="9"/>
    </row>
    <row r="18" spans="1:30" ht="16.2" x14ac:dyDescent="0.35">
      <c r="A18" s="1" t="s">
        <v>45</v>
      </c>
      <c r="B18" s="13" t="s">
        <v>46</v>
      </c>
      <c r="C18" s="13"/>
      <c r="D18" s="13">
        <v>0</v>
      </c>
      <c r="E18" s="13">
        <v>0</v>
      </c>
      <c r="F18" s="13">
        <v>0</v>
      </c>
      <c r="G18" s="46">
        <f t="shared" si="2"/>
        <v>0</v>
      </c>
      <c r="H18" s="47"/>
      <c r="I18" s="56">
        <f>I17</f>
        <v>3.548</v>
      </c>
      <c r="J18" s="56"/>
      <c r="K18" s="49">
        <f t="shared" si="3"/>
        <v>0</v>
      </c>
      <c r="L18" s="273">
        <f t="shared" si="4"/>
        <v>0</v>
      </c>
      <c r="N18" s="51">
        <v>5103</v>
      </c>
      <c r="O18" s="53">
        <v>254</v>
      </c>
      <c r="Q18" s="53"/>
      <c r="V18" s="395" t="s">
        <v>46</v>
      </c>
      <c r="W18" s="395"/>
      <c r="X18" s="434">
        <f>IF('3347'!K$84=1,'3347'!G18,0)</f>
        <v>0</v>
      </c>
      <c r="Y18" s="434"/>
      <c r="Z18" s="435">
        <v>1</v>
      </c>
      <c r="AA18" s="435"/>
      <c r="AB18" s="54">
        <f t="shared" si="0"/>
        <v>0</v>
      </c>
      <c r="AC18" s="55">
        <f t="shared" si="1"/>
        <v>0</v>
      </c>
      <c r="AD18" s="9"/>
    </row>
    <row r="19" spans="1:30" ht="15" customHeight="1" x14ac:dyDescent="0.35">
      <c r="A19" s="1" t="s">
        <v>47</v>
      </c>
      <c r="B19" s="13" t="s">
        <v>48</v>
      </c>
      <c r="C19" s="13"/>
      <c r="D19" s="13">
        <v>0</v>
      </c>
      <c r="E19" s="13">
        <v>0</v>
      </c>
      <c r="F19" s="13">
        <v>0</v>
      </c>
      <c r="G19" s="46">
        <f t="shared" si="2"/>
        <v>0</v>
      </c>
      <c r="H19" s="47"/>
      <c r="I19" s="56">
        <v>5.1040000000000001</v>
      </c>
      <c r="J19" s="56"/>
      <c r="K19" s="49">
        <f t="shared" si="3"/>
        <v>0</v>
      </c>
      <c r="L19" s="273">
        <f t="shared" si="4"/>
        <v>0</v>
      </c>
      <c r="N19" s="51">
        <v>5101</v>
      </c>
      <c r="O19" s="1">
        <v>255</v>
      </c>
      <c r="Q19" s="53"/>
      <c r="V19" s="395" t="s">
        <v>48</v>
      </c>
      <c r="W19" s="395"/>
      <c r="X19" s="434">
        <f>IF('3347'!K$84=1,'3347'!G19,0)</f>
        <v>0</v>
      </c>
      <c r="Y19" s="434"/>
      <c r="Z19" s="435">
        <v>1</v>
      </c>
      <c r="AA19" s="435"/>
      <c r="AB19" s="54">
        <f t="shared" si="0"/>
        <v>0</v>
      </c>
      <c r="AC19" s="55">
        <f t="shared" si="1"/>
        <v>0</v>
      </c>
      <c r="AD19" s="9"/>
    </row>
    <row r="20" spans="1:30" ht="15" customHeight="1" x14ac:dyDescent="0.35">
      <c r="A20" s="1" t="s">
        <v>49</v>
      </c>
      <c r="B20" s="13" t="s">
        <v>50</v>
      </c>
      <c r="C20" s="13"/>
      <c r="D20" s="13">
        <v>0</v>
      </c>
      <c r="E20" s="13">
        <v>0</v>
      </c>
      <c r="F20" s="13">
        <v>0</v>
      </c>
      <c r="G20" s="46">
        <f t="shared" si="2"/>
        <v>0</v>
      </c>
      <c r="H20" s="47"/>
      <c r="I20" s="56">
        <f>I19</f>
        <v>5.1040000000000001</v>
      </c>
      <c r="J20" s="56"/>
      <c r="K20" s="49">
        <f t="shared" si="3"/>
        <v>0</v>
      </c>
      <c r="L20" s="273">
        <f t="shared" si="4"/>
        <v>0</v>
      </c>
      <c r="N20" s="51">
        <v>5102</v>
      </c>
      <c r="O20" s="53">
        <v>255</v>
      </c>
      <c r="Q20" s="53"/>
      <c r="V20" s="395" t="s">
        <v>50</v>
      </c>
      <c r="W20" s="395"/>
      <c r="X20" s="434">
        <f>IF('3347'!K$84=1,'3347'!G20,0)</f>
        <v>0</v>
      </c>
      <c r="Y20" s="434"/>
      <c r="Z20" s="435">
        <v>1</v>
      </c>
      <c r="AA20" s="435"/>
      <c r="AB20" s="54">
        <f t="shared" si="0"/>
        <v>0</v>
      </c>
      <c r="AC20" s="55">
        <f t="shared" si="1"/>
        <v>0</v>
      </c>
      <c r="AD20" s="9"/>
    </row>
    <row r="21" spans="1:30" ht="15" customHeight="1" x14ac:dyDescent="0.35">
      <c r="A21" s="1" t="s">
        <v>51</v>
      </c>
      <c r="B21" s="13" t="s">
        <v>52</v>
      </c>
      <c r="C21" s="13"/>
      <c r="D21" s="13">
        <v>0</v>
      </c>
      <c r="E21" s="13">
        <v>0</v>
      </c>
      <c r="F21" s="13">
        <v>0</v>
      </c>
      <c r="G21" s="46">
        <f t="shared" si="2"/>
        <v>0</v>
      </c>
      <c r="H21" s="47"/>
      <c r="I21" s="56">
        <f>I20</f>
        <v>5.1040000000000001</v>
      </c>
      <c r="J21" s="56"/>
      <c r="K21" s="49">
        <f t="shared" si="3"/>
        <v>0</v>
      </c>
      <c r="L21" s="273">
        <f t="shared" si="4"/>
        <v>0</v>
      </c>
      <c r="N21" s="51">
        <v>5103</v>
      </c>
      <c r="O21" s="53">
        <v>255</v>
      </c>
      <c r="Q21" s="53"/>
      <c r="V21" s="395" t="s">
        <v>52</v>
      </c>
      <c r="W21" s="395"/>
      <c r="X21" s="434">
        <f>IF('3347'!K$84=1,'3347'!G21,0)</f>
        <v>0</v>
      </c>
      <c r="Y21" s="434"/>
      <c r="Z21" s="435">
        <v>1</v>
      </c>
      <c r="AA21" s="435"/>
      <c r="AB21" s="54">
        <f t="shared" si="0"/>
        <v>0</v>
      </c>
      <c r="AC21" s="55">
        <f t="shared" si="1"/>
        <v>0</v>
      </c>
      <c r="AD21" s="9"/>
    </row>
    <row r="22" spans="1:30" ht="16.2" x14ac:dyDescent="0.35">
      <c r="A22" s="1" t="s">
        <v>53</v>
      </c>
      <c r="B22" s="13" t="s">
        <v>54</v>
      </c>
      <c r="C22" s="13"/>
      <c r="D22" s="13">
        <v>0</v>
      </c>
      <c r="E22" s="13">
        <v>0</v>
      </c>
      <c r="F22" s="13">
        <v>0</v>
      </c>
      <c r="G22" s="46">
        <f t="shared" si="2"/>
        <v>0</v>
      </c>
      <c r="H22" s="47"/>
      <c r="I22" s="56">
        <v>1.147</v>
      </c>
      <c r="J22" s="56"/>
      <c r="K22" s="49">
        <f t="shared" si="3"/>
        <v>0</v>
      </c>
      <c r="L22" s="273">
        <f t="shared" si="4"/>
        <v>0</v>
      </c>
      <c r="N22" s="51">
        <v>5101</v>
      </c>
      <c r="O22" s="52">
        <v>130</v>
      </c>
      <c r="Q22" s="53"/>
      <c r="V22" s="395" t="s">
        <v>54</v>
      </c>
      <c r="W22" s="395"/>
      <c r="X22" s="434">
        <f>IF('3347'!K$84=1,'3347'!G22,0)</f>
        <v>0</v>
      </c>
      <c r="Y22" s="434"/>
      <c r="Z22" s="435">
        <v>1</v>
      </c>
      <c r="AA22" s="435"/>
      <c r="AB22" s="54">
        <f t="shared" si="0"/>
        <v>0</v>
      </c>
      <c r="AC22" s="55">
        <f t="shared" si="1"/>
        <v>0</v>
      </c>
      <c r="AD22" s="9"/>
    </row>
    <row r="23" spans="1:30" ht="16.2" x14ac:dyDescent="0.35">
      <c r="A23" s="1" t="s">
        <v>55</v>
      </c>
      <c r="B23" s="13" t="s">
        <v>56</v>
      </c>
      <c r="C23" s="13"/>
      <c r="D23" s="13">
        <v>0</v>
      </c>
      <c r="E23" s="13">
        <v>0</v>
      </c>
      <c r="F23" s="13">
        <v>0</v>
      </c>
      <c r="G23" s="46">
        <f t="shared" si="2"/>
        <v>0</v>
      </c>
      <c r="H23" s="47"/>
      <c r="I23" s="56">
        <f>I22</f>
        <v>1.147</v>
      </c>
      <c r="J23" s="56"/>
      <c r="K23" s="49">
        <f t="shared" si="3"/>
        <v>0</v>
      </c>
      <c r="L23" s="273">
        <f t="shared" si="4"/>
        <v>0</v>
      </c>
      <c r="N23" s="51">
        <v>5102</v>
      </c>
      <c r="O23" s="52">
        <v>130</v>
      </c>
      <c r="Q23" s="53"/>
      <c r="V23" s="395" t="s">
        <v>56</v>
      </c>
      <c r="W23" s="395"/>
      <c r="X23" s="434">
        <f>IF('3347'!K$84=1,'3347'!G23,0)</f>
        <v>0</v>
      </c>
      <c r="Y23" s="434"/>
      <c r="Z23" s="435">
        <v>1</v>
      </c>
      <c r="AA23" s="435"/>
      <c r="AB23" s="54">
        <f t="shared" si="0"/>
        <v>0</v>
      </c>
      <c r="AC23" s="55">
        <f t="shared" si="1"/>
        <v>0</v>
      </c>
      <c r="AD23" s="9"/>
    </row>
    <row r="24" spans="1:30" ht="16.2" x14ac:dyDescent="0.35">
      <c r="A24" s="1" t="s">
        <v>57</v>
      </c>
      <c r="B24" s="13" t="s">
        <v>58</v>
      </c>
      <c r="C24" s="13"/>
      <c r="D24" s="13">
        <v>1.6</v>
      </c>
      <c r="E24" s="13">
        <v>1.1499999999999999</v>
      </c>
      <c r="F24" s="13">
        <v>0</v>
      </c>
      <c r="G24" s="46">
        <f t="shared" si="2"/>
        <v>2.75</v>
      </c>
      <c r="H24" s="47"/>
      <c r="I24" s="56">
        <f>I23</f>
        <v>1.147</v>
      </c>
      <c r="J24" s="56"/>
      <c r="K24" s="49">
        <f t="shared" si="3"/>
        <v>3.1543000000000001</v>
      </c>
      <c r="L24" s="273">
        <f t="shared" si="4"/>
        <v>13086.217062218999</v>
      </c>
      <c r="N24" s="51">
        <v>5103</v>
      </c>
      <c r="O24" s="52">
        <v>130</v>
      </c>
      <c r="Q24" s="53"/>
      <c r="V24" s="395" t="s">
        <v>58</v>
      </c>
      <c r="W24" s="395"/>
      <c r="X24" s="434">
        <f>IF('3347'!K$84=1,'3347'!G24,0)</f>
        <v>0</v>
      </c>
      <c r="Y24" s="434"/>
      <c r="Z24" s="435">
        <v>1</v>
      </c>
      <c r="AA24" s="435"/>
      <c r="AB24" s="54">
        <f t="shared" si="0"/>
        <v>0</v>
      </c>
      <c r="AC24" s="55">
        <f t="shared" si="1"/>
        <v>0</v>
      </c>
      <c r="AD24" s="9"/>
    </row>
    <row r="25" spans="1:30" ht="16.8" thickBot="1" x14ac:dyDescent="0.4">
      <c r="A25" s="1" t="s">
        <v>59</v>
      </c>
      <c r="B25" s="13" t="s">
        <v>60</v>
      </c>
      <c r="C25" s="13"/>
      <c r="D25" s="13">
        <v>5.28</v>
      </c>
      <c r="E25" s="13">
        <v>6.02</v>
      </c>
      <c r="F25" s="13">
        <v>0</v>
      </c>
      <c r="G25" s="46">
        <f t="shared" si="2"/>
        <v>11.3</v>
      </c>
      <c r="H25" s="47"/>
      <c r="I25" s="56">
        <v>1.004</v>
      </c>
      <c r="J25" s="56"/>
      <c r="K25" s="49">
        <f t="shared" si="3"/>
        <v>11.3452</v>
      </c>
      <c r="L25" s="273">
        <f t="shared" si="4"/>
        <v>47067.732877115996</v>
      </c>
      <c r="N25" s="51">
        <v>5310</v>
      </c>
      <c r="O25" s="52">
        <v>300</v>
      </c>
      <c r="Q25" s="53"/>
      <c r="V25" s="395" t="s">
        <v>60</v>
      </c>
      <c r="W25" s="395"/>
      <c r="X25" s="434">
        <f>IF('3347'!K$84=1,'3347'!G25,0)</f>
        <v>0</v>
      </c>
      <c r="Y25" s="434"/>
      <c r="Z25" s="435">
        <v>1</v>
      </c>
      <c r="AA25" s="435"/>
      <c r="AB25" s="54">
        <f t="shared" si="0"/>
        <v>0</v>
      </c>
      <c r="AC25" s="55">
        <f t="shared" si="1"/>
        <v>0</v>
      </c>
      <c r="AD25" s="9"/>
    </row>
    <row r="26" spans="1:30" ht="20.25" customHeight="1" thickBot="1" x14ac:dyDescent="0.35">
      <c r="B26" s="59" t="s">
        <v>61</v>
      </c>
      <c r="C26" s="59"/>
      <c r="D26" s="60">
        <f t="shared" ref="D26:E26" si="5">SUM(D10:D25)</f>
        <v>78.599999999999994</v>
      </c>
      <c r="E26" s="60">
        <f t="shared" si="5"/>
        <v>61.400000000000006</v>
      </c>
      <c r="F26" s="60"/>
      <c r="G26" s="60">
        <f>SUM(G10:G25)</f>
        <v>140</v>
      </c>
      <c r="H26" s="61"/>
      <c r="I26" s="61"/>
      <c r="J26" s="62"/>
      <c r="K26" s="63">
        <f>SUM(K10:K25)</f>
        <v>140.95330000000001</v>
      </c>
      <c r="L26" s="272">
        <f>SUM(L10:L25)</f>
        <v>584771.73364488897</v>
      </c>
      <c r="N26" s="53"/>
      <c r="O26" s="64"/>
      <c r="P26" s="53"/>
      <c r="Q26" s="53"/>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29"/>
      <c r="G27" s="67" t="s">
        <v>63</v>
      </c>
      <c r="H27" s="68"/>
      <c r="I27" s="69" t="s">
        <v>64</v>
      </c>
      <c r="J27" s="69" t="s">
        <v>65</v>
      </c>
      <c r="K27" s="70" t="s">
        <v>66</v>
      </c>
      <c r="N27" s="53"/>
      <c r="O27" s="64"/>
      <c r="P27" s="53"/>
      <c r="Q27" s="53"/>
      <c r="V27" s="406" t="s">
        <v>62</v>
      </c>
      <c r="W27" s="406"/>
      <c r="X27" s="426" t="s">
        <v>63</v>
      </c>
      <c r="Y27" s="426"/>
      <c r="Z27" s="71" t="s">
        <v>64</v>
      </c>
      <c r="AA27" s="72" t="s">
        <v>65</v>
      </c>
      <c r="AB27" s="73" t="s">
        <v>66</v>
      </c>
      <c r="AC27" s="9"/>
      <c r="AD27" s="9"/>
    </row>
    <row r="28" spans="1:30" ht="15.75" customHeight="1" x14ac:dyDescent="0.3">
      <c r="A28" s="1" t="s">
        <v>67</v>
      </c>
      <c r="B28" s="427" t="s">
        <v>68</v>
      </c>
      <c r="C28" s="428"/>
      <c r="D28" s="13">
        <v>0</v>
      </c>
      <c r="E28" s="13">
        <v>0</v>
      </c>
      <c r="F28" s="74">
        <v>0</v>
      </c>
      <c r="G28" s="46">
        <f t="shared" ref="G28:G36" si="6">IF($B$154&lt;8,D28*2,D28+E28)</f>
        <v>0</v>
      </c>
      <c r="H28" s="75"/>
      <c r="I28" s="76" t="s">
        <v>69</v>
      </c>
      <c r="J28" s="51">
        <v>251</v>
      </c>
      <c r="K28" s="77">
        <v>1047</v>
      </c>
      <c r="L28" s="273">
        <f>SUM(G28*K28)</f>
        <v>0</v>
      </c>
      <c r="N28" s="2">
        <v>5101</v>
      </c>
      <c r="O28" s="53">
        <v>251</v>
      </c>
      <c r="P28" s="78"/>
      <c r="Q28" s="79"/>
      <c r="V28" s="433" t="s">
        <v>68</v>
      </c>
      <c r="W28" s="433"/>
      <c r="X28" s="422"/>
      <c r="Y28" s="422"/>
      <c r="Z28" s="80" t="s">
        <v>69</v>
      </c>
      <c r="AA28" s="81">
        <v>251</v>
      </c>
      <c r="AB28" s="82">
        <f>+K28</f>
        <v>1047</v>
      </c>
      <c r="AC28" s="83">
        <f t="shared" ref="AC28:AC36" si="7">ROUND(X28*AB28,0)</f>
        <v>0</v>
      </c>
      <c r="AD28" s="9"/>
    </row>
    <row r="29" spans="1:30" x14ac:dyDescent="0.3">
      <c r="A29" s="1" t="s">
        <v>70</v>
      </c>
      <c r="B29" s="429"/>
      <c r="C29" s="430"/>
      <c r="D29" s="13">
        <v>0</v>
      </c>
      <c r="E29" s="13">
        <v>0</v>
      </c>
      <c r="F29" s="84">
        <v>0</v>
      </c>
      <c r="G29" s="46">
        <f t="shared" si="6"/>
        <v>0</v>
      </c>
      <c r="H29" s="75"/>
      <c r="I29" s="51" t="s">
        <v>69</v>
      </c>
      <c r="J29" s="51">
        <v>252</v>
      </c>
      <c r="K29" s="77">
        <v>3380</v>
      </c>
      <c r="L29" s="273">
        <f t="shared" ref="L29:L36" si="8">SUM(G29*K29)</f>
        <v>0</v>
      </c>
      <c r="N29" s="2">
        <v>5101</v>
      </c>
      <c r="O29" s="53">
        <v>252</v>
      </c>
      <c r="P29" s="78"/>
      <c r="Q29" s="79"/>
      <c r="V29" s="433"/>
      <c r="W29" s="433"/>
      <c r="X29" s="422"/>
      <c r="Y29" s="422"/>
      <c r="Z29" s="81" t="s">
        <v>69</v>
      </c>
      <c r="AA29" s="81">
        <v>252</v>
      </c>
      <c r="AB29" s="82">
        <f t="shared" ref="AB29:AB36" si="9">+K29</f>
        <v>3380</v>
      </c>
      <c r="AC29" s="83">
        <f t="shared" si="7"/>
        <v>0</v>
      </c>
      <c r="AD29" s="9"/>
    </row>
    <row r="30" spans="1:30" x14ac:dyDescent="0.3">
      <c r="A30" s="1" t="s">
        <v>71</v>
      </c>
      <c r="B30" s="429"/>
      <c r="C30" s="430"/>
      <c r="D30" s="13">
        <v>0</v>
      </c>
      <c r="E30" s="13">
        <v>0</v>
      </c>
      <c r="F30" s="84">
        <v>0</v>
      </c>
      <c r="G30" s="46">
        <f t="shared" si="6"/>
        <v>0</v>
      </c>
      <c r="H30" s="75"/>
      <c r="I30" s="51" t="s">
        <v>69</v>
      </c>
      <c r="J30" s="51">
        <v>253</v>
      </c>
      <c r="K30" s="77">
        <v>6896</v>
      </c>
      <c r="L30" s="273">
        <f t="shared" si="8"/>
        <v>0</v>
      </c>
      <c r="N30" s="2">
        <v>5101</v>
      </c>
      <c r="O30" s="53">
        <v>253</v>
      </c>
      <c r="P30" s="78"/>
      <c r="Q30" s="64"/>
      <c r="V30" s="433"/>
      <c r="W30" s="433"/>
      <c r="X30" s="422"/>
      <c r="Y30" s="422"/>
      <c r="Z30" s="81" t="s">
        <v>69</v>
      </c>
      <c r="AA30" s="81">
        <v>253</v>
      </c>
      <c r="AB30" s="82">
        <f t="shared" si="9"/>
        <v>6896</v>
      </c>
      <c r="AC30" s="83">
        <f t="shared" si="7"/>
        <v>0</v>
      </c>
      <c r="AD30" s="9"/>
    </row>
    <row r="31" spans="1:30" x14ac:dyDescent="0.3">
      <c r="A31" s="1" t="s">
        <v>72</v>
      </c>
      <c r="B31" s="429"/>
      <c r="C31" s="430"/>
      <c r="D31" s="13">
        <v>0</v>
      </c>
      <c r="E31" s="13">
        <v>0</v>
      </c>
      <c r="F31" s="84">
        <v>0</v>
      </c>
      <c r="G31" s="46">
        <f t="shared" si="6"/>
        <v>0</v>
      </c>
      <c r="H31" s="75"/>
      <c r="I31" s="85" t="s">
        <v>73</v>
      </c>
      <c r="J31" s="51">
        <v>251</v>
      </c>
      <c r="K31" s="77">
        <v>1173</v>
      </c>
      <c r="L31" s="273">
        <f t="shared" si="8"/>
        <v>0</v>
      </c>
      <c r="N31" s="2">
        <v>5102</v>
      </c>
      <c r="O31" s="53">
        <v>251</v>
      </c>
      <c r="P31" s="78"/>
      <c r="Q31" s="64"/>
      <c r="V31" s="433"/>
      <c r="W31" s="433"/>
      <c r="X31" s="422"/>
      <c r="Y31" s="422"/>
      <c r="Z31" s="86" t="s">
        <v>73</v>
      </c>
      <c r="AA31" s="81">
        <v>251</v>
      </c>
      <c r="AB31" s="82">
        <f t="shared" si="9"/>
        <v>1173</v>
      </c>
      <c r="AC31" s="83">
        <f t="shared" si="7"/>
        <v>0</v>
      </c>
      <c r="AD31" s="9"/>
    </row>
    <row r="32" spans="1:30" x14ac:dyDescent="0.3">
      <c r="A32" s="1" t="s">
        <v>74</v>
      </c>
      <c r="B32" s="429"/>
      <c r="C32" s="430"/>
      <c r="D32" s="13">
        <v>0</v>
      </c>
      <c r="E32" s="13">
        <v>0</v>
      </c>
      <c r="F32" s="84">
        <v>0</v>
      </c>
      <c r="G32" s="46">
        <f t="shared" si="6"/>
        <v>0</v>
      </c>
      <c r="H32" s="75"/>
      <c r="I32" s="85" t="s">
        <v>73</v>
      </c>
      <c r="J32" s="51">
        <v>252</v>
      </c>
      <c r="K32" s="77">
        <v>3506</v>
      </c>
      <c r="L32" s="273">
        <f t="shared" si="8"/>
        <v>0</v>
      </c>
      <c r="N32" s="2">
        <v>5102</v>
      </c>
      <c r="O32" s="53">
        <v>252</v>
      </c>
      <c r="P32" s="78"/>
      <c r="Q32" s="53"/>
      <c r="V32" s="433"/>
      <c r="W32" s="433"/>
      <c r="X32" s="422"/>
      <c r="Y32" s="422"/>
      <c r="Z32" s="86" t="s">
        <v>73</v>
      </c>
      <c r="AA32" s="81">
        <v>252</v>
      </c>
      <c r="AB32" s="82">
        <f t="shared" si="9"/>
        <v>3506</v>
      </c>
      <c r="AC32" s="83">
        <f t="shared" si="7"/>
        <v>0</v>
      </c>
      <c r="AD32" s="9"/>
    </row>
    <row r="33" spans="1:30" x14ac:dyDescent="0.3">
      <c r="A33" s="1" t="s">
        <v>75</v>
      </c>
      <c r="B33" s="429"/>
      <c r="C33" s="430"/>
      <c r="D33" s="13">
        <v>0</v>
      </c>
      <c r="E33" s="13">
        <v>0</v>
      </c>
      <c r="F33" s="84">
        <v>0</v>
      </c>
      <c r="G33" s="46">
        <f t="shared" si="6"/>
        <v>0</v>
      </c>
      <c r="H33" s="75"/>
      <c r="I33" s="85" t="s">
        <v>73</v>
      </c>
      <c r="J33" s="51">
        <v>253</v>
      </c>
      <c r="K33" s="77">
        <v>7023</v>
      </c>
      <c r="L33" s="273">
        <f t="shared" si="8"/>
        <v>0</v>
      </c>
      <c r="N33" s="2">
        <v>5102</v>
      </c>
      <c r="O33" s="53">
        <v>253</v>
      </c>
      <c r="P33" s="78"/>
      <c r="Q33" s="79"/>
      <c r="V33" s="433"/>
      <c r="W33" s="433"/>
      <c r="X33" s="422"/>
      <c r="Y33" s="422"/>
      <c r="Z33" s="86" t="s">
        <v>73</v>
      </c>
      <c r="AA33" s="81">
        <v>253</v>
      </c>
      <c r="AB33" s="82">
        <f t="shared" si="9"/>
        <v>7023</v>
      </c>
      <c r="AC33" s="83">
        <f t="shared" si="7"/>
        <v>0</v>
      </c>
      <c r="AD33" s="9"/>
    </row>
    <row r="34" spans="1:30" x14ac:dyDescent="0.3">
      <c r="A34" s="1" t="s">
        <v>76</v>
      </c>
      <c r="B34" s="429"/>
      <c r="C34" s="430"/>
      <c r="D34" s="13">
        <v>13.49</v>
      </c>
      <c r="E34" s="13">
        <v>8.09</v>
      </c>
      <c r="F34" s="84">
        <v>0</v>
      </c>
      <c r="G34" s="46">
        <f t="shared" si="6"/>
        <v>21.58</v>
      </c>
      <c r="H34" s="75"/>
      <c r="I34" s="85" t="s">
        <v>77</v>
      </c>
      <c r="J34" s="51">
        <v>251</v>
      </c>
      <c r="K34" s="77">
        <v>835</v>
      </c>
      <c r="L34" s="273">
        <f t="shared" si="8"/>
        <v>18019.3</v>
      </c>
      <c r="N34" s="2">
        <v>5103</v>
      </c>
      <c r="O34" s="53">
        <v>251</v>
      </c>
      <c r="P34" s="78"/>
      <c r="Q34" s="79"/>
      <c r="V34" s="433"/>
      <c r="W34" s="433"/>
      <c r="X34" s="422"/>
      <c r="Y34" s="422"/>
      <c r="Z34" s="86" t="s">
        <v>77</v>
      </c>
      <c r="AA34" s="81">
        <v>251</v>
      </c>
      <c r="AB34" s="82">
        <f t="shared" si="9"/>
        <v>835</v>
      </c>
      <c r="AC34" s="83">
        <f t="shared" si="7"/>
        <v>0</v>
      </c>
      <c r="AD34" s="9"/>
    </row>
    <row r="35" spans="1:30" x14ac:dyDescent="0.3">
      <c r="A35" s="1" t="s">
        <v>78</v>
      </c>
      <c r="B35" s="429"/>
      <c r="C35" s="430"/>
      <c r="D35" s="13">
        <v>0</v>
      </c>
      <c r="E35" s="13">
        <v>0</v>
      </c>
      <c r="F35" s="84">
        <v>0</v>
      </c>
      <c r="G35" s="46">
        <f t="shared" si="6"/>
        <v>0</v>
      </c>
      <c r="H35" s="75"/>
      <c r="I35" s="85" t="s">
        <v>77</v>
      </c>
      <c r="J35" s="51">
        <v>252</v>
      </c>
      <c r="K35" s="77">
        <v>3168</v>
      </c>
      <c r="L35" s="273">
        <f t="shared" si="8"/>
        <v>0</v>
      </c>
      <c r="N35" s="2">
        <v>5103</v>
      </c>
      <c r="O35" s="53">
        <v>252</v>
      </c>
      <c r="P35" s="78"/>
      <c r="Q35" s="87"/>
      <c r="V35" s="433"/>
      <c r="W35" s="433"/>
      <c r="X35" s="422"/>
      <c r="Y35" s="422"/>
      <c r="Z35" s="86" t="s">
        <v>77</v>
      </c>
      <c r="AA35" s="81">
        <v>252</v>
      </c>
      <c r="AB35" s="82">
        <f t="shared" si="9"/>
        <v>3168</v>
      </c>
      <c r="AC35" s="83">
        <f t="shared" si="7"/>
        <v>0</v>
      </c>
      <c r="AD35" s="9"/>
    </row>
    <row r="36" spans="1:30" ht="16.2" thickBot="1" x14ac:dyDescent="0.35">
      <c r="A36" s="1" t="s">
        <v>79</v>
      </c>
      <c r="B36" s="431"/>
      <c r="C36" s="432"/>
      <c r="D36" s="13">
        <v>0</v>
      </c>
      <c r="E36" s="13">
        <v>0</v>
      </c>
      <c r="F36" s="84">
        <v>0</v>
      </c>
      <c r="G36" s="46">
        <f t="shared" si="6"/>
        <v>0</v>
      </c>
      <c r="H36" s="75"/>
      <c r="I36" s="85" t="s">
        <v>77</v>
      </c>
      <c r="J36" s="51">
        <v>253</v>
      </c>
      <c r="K36" s="77">
        <v>6685</v>
      </c>
      <c r="L36" s="273">
        <f t="shared" si="8"/>
        <v>0</v>
      </c>
      <c r="N36" s="2">
        <v>5103</v>
      </c>
      <c r="O36" s="53">
        <v>253</v>
      </c>
      <c r="P36" s="78"/>
      <c r="Q36" s="88"/>
      <c r="V36" s="433"/>
      <c r="W36" s="433"/>
      <c r="X36" s="423"/>
      <c r="Y36" s="423"/>
      <c r="Z36" s="86" t="s">
        <v>77</v>
      </c>
      <c r="AA36" s="81">
        <v>253</v>
      </c>
      <c r="AB36" s="82">
        <f t="shared" si="9"/>
        <v>6685</v>
      </c>
      <c r="AC36" s="89">
        <f t="shared" si="7"/>
        <v>0</v>
      </c>
      <c r="AD36" s="9"/>
    </row>
    <row r="37" spans="1:30" ht="18.75" customHeight="1" x14ac:dyDescent="0.3">
      <c r="B37" s="13" t="s">
        <v>80</v>
      </c>
      <c r="C37" s="13"/>
      <c r="D37" s="60">
        <f t="shared" ref="D37:E37" si="10">SUM(D28:D36)</f>
        <v>13.49</v>
      </c>
      <c r="E37" s="60">
        <f t="shared" si="10"/>
        <v>8.09</v>
      </c>
      <c r="F37" s="60"/>
      <c r="G37" s="60">
        <f>SUM(G28:G36)</f>
        <v>21.58</v>
      </c>
      <c r="H37" s="61"/>
      <c r="I37" s="13" t="s">
        <v>81</v>
      </c>
      <c r="J37" s="13"/>
      <c r="K37" s="13"/>
      <c r="L37" s="273">
        <f>SUM(L28:L36)</f>
        <v>18019.3</v>
      </c>
      <c r="N37" s="53"/>
      <c r="O37" s="64"/>
      <c r="P37" s="53"/>
      <c r="Q37" s="53"/>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283"/>
      <c r="M38" s="64"/>
      <c r="N38" s="53"/>
      <c r="O38" s="64"/>
      <c r="P38" s="53"/>
      <c r="Q38" s="53"/>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13" t="s">
        <v>84</v>
      </c>
      <c r="J39" s="13"/>
      <c r="K39" s="13"/>
      <c r="L39" s="278"/>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181379.8</v>
      </c>
      <c r="H40" s="96"/>
      <c r="I40" s="96"/>
      <c r="J40" s="96"/>
      <c r="K40" s="50">
        <f>ROUND(+G39/G40,0)</f>
        <v>191</v>
      </c>
      <c r="L40" s="273">
        <f>SUM(K40*$G$26)</f>
        <v>26740</v>
      </c>
      <c r="N40" s="97"/>
      <c r="O40" s="97"/>
      <c r="P40" s="97"/>
      <c r="Q40" s="97"/>
      <c r="V40" s="420" t="s">
        <v>85</v>
      </c>
      <c r="W40" s="420"/>
      <c r="X40" s="421">
        <f>+G40</f>
        <v>181379.8</v>
      </c>
      <c r="Y40" s="421"/>
      <c r="Z40" s="421"/>
      <c r="AA40" s="421"/>
      <c r="AB40" s="55">
        <f>ROUND(X39/X40,0)</f>
        <v>191</v>
      </c>
      <c r="AC40" s="55">
        <f>ROUND(AB40*$X$26,0)</f>
        <v>0</v>
      </c>
      <c r="AD40" s="9"/>
    </row>
    <row r="41" spans="1:30" ht="15.75" customHeight="1" x14ac:dyDescent="0.3">
      <c r="B41" s="98" t="s">
        <v>86</v>
      </c>
      <c r="C41" s="98"/>
      <c r="D41" s="98"/>
      <c r="E41" s="98"/>
      <c r="F41" s="98"/>
      <c r="G41" s="98"/>
      <c r="H41" s="98"/>
      <c r="I41" s="98"/>
      <c r="J41" s="98"/>
      <c r="K41" s="98"/>
      <c r="L41" s="284"/>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283"/>
      <c r="M42" s="97"/>
      <c r="O42" s="1"/>
      <c r="V42" s="412" t="s">
        <v>87</v>
      </c>
      <c r="W42" s="412"/>
      <c r="X42" s="412"/>
      <c r="Y42" s="412"/>
      <c r="Z42" s="412"/>
      <c r="AA42" s="412"/>
      <c r="AB42" s="412"/>
      <c r="AC42" s="412"/>
      <c r="AD42" s="100"/>
    </row>
    <row r="43" spans="1:30" x14ac:dyDescent="0.3">
      <c r="B43" s="101" t="s">
        <v>88</v>
      </c>
      <c r="C43" s="101"/>
      <c r="D43" s="101"/>
      <c r="E43" s="101"/>
      <c r="F43" s="101"/>
      <c r="G43" s="101"/>
      <c r="H43" s="101"/>
      <c r="I43" s="101"/>
      <c r="J43" s="101"/>
      <c r="K43" s="101"/>
      <c r="L43" s="285"/>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274">
        <f>SUM(L26,L37,L40)</f>
        <v>629531.03364488902</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283"/>
      <c r="M45" s="105"/>
      <c r="O45" s="1"/>
      <c r="V45" s="412" t="s">
        <v>90</v>
      </c>
      <c r="W45" s="412"/>
      <c r="X45" s="412"/>
      <c r="Y45" s="412"/>
      <c r="Z45" s="412"/>
      <c r="AA45" s="412"/>
      <c r="AB45" s="412"/>
      <c r="AC45" s="412"/>
      <c r="AD45" s="106"/>
    </row>
    <row r="46" spans="1:30" ht="18.75" customHeight="1" x14ac:dyDescent="0.3">
      <c r="B46" s="1"/>
      <c r="C46" s="107" t="s">
        <v>91</v>
      </c>
      <c r="D46" s="107"/>
      <c r="E46" s="107"/>
      <c r="F46" s="107"/>
      <c r="G46" s="107" t="s">
        <v>92</v>
      </c>
      <c r="H46" s="108"/>
      <c r="I46" s="109" t="s">
        <v>93</v>
      </c>
      <c r="J46" s="110"/>
      <c r="K46" s="110"/>
      <c r="L46" s="286"/>
      <c r="M46" s="111"/>
      <c r="O46" s="1"/>
      <c r="V46" s="9"/>
      <c r="W46" s="112"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1325.01</v>
      </c>
      <c r="J47" s="117" t="s">
        <v>96</v>
      </c>
      <c r="K47" s="118">
        <f>ROUND(C47*G47*I47,0)</f>
        <v>0</v>
      </c>
      <c r="L47" s="287"/>
      <c r="O47" s="1"/>
      <c r="V47" s="100" t="s">
        <v>95</v>
      </c>
      <c r="W47" s="119">
        <f>AB10+AB11+AB16+AB19+AB22</f>
        <v>0</v>
      </c>
      <c r="X47" s="407">
        <f>AB7</f>
        <v>1.0289999999999999</v>
      </c>
      <c r="Y47" s="407"/>
      <c r="Z47" s="120">
        <f>+I47</f>
        <v>1325.01</v>
      </c>
      <c r="AA47" s="121" t="s">
        <v>96</v>
      </c>
      <c r="AB47" s="122">
        <f>ROUND(W47*X47*Z47,0)</f>
        <v>0</v>
      </c>
      <c r="AC47" s="123"/>
      <c r="AD47" s="9"/>
    </row>
    <row r="48" spans="1:30" ht="18" customHeight="1" x14ac:dyDescent="0.3">
      <c r="B48" s="124" t="s">
        <v>73</v>
      </c>
      <c r="C48" s="114">
        <f>K12+K13+K17+K20+K23</f>
        <v>0</v>
      </c>
      <c r="D48" s="114"/>
      <c r="E48" s="114"/>
      <c r="F48" s="114"/>
      <c r="G48" s="115">
        <f>K7</f>
        <v>1.0289999999999999</v>
      </c>
      <c r="H48" s="115"/>
      <c r="I48" s="116">
        <v>903.8</v>
      </c>
      <c r="J48" s="117" t="s">
        <v>96</v>
      </c>
      <c r="K48" s="118">
        <f>ROUND(C48*G48*I48,0)</f>
        <v>0</v>
      </c>
      <c r="L48" s="288"/>
      <c r="O48" s="1"/>
      <c r="V48" s="125" t="s">
        <v>73</v>
      </c>
      <c r="W48" s="119">
        <f>AB12+AB13+AB17+AB20+AB23</f>
        <v>0</v>
      </c>
      <c r="X48" s="407">
        <f>AB7</f>
        <v>1.0289999999999999</v>
      </c>
      <c r="Y48" s="407"/>
      <c r="Z48" s="120">
        <f>+I48</f>
        <v>903.8</v>
      </c>
      <c r="AA48" s="121" t="s">
        <v>96</v>
      </c>
      <c r="AB48" s="122">
        <f>ROUND(W48*X48*Z48,0)</f>
        <v>0</v>
      </c>
      <c r="AC48" s="126"/>
      <c r="AD48" s="9"/>
    </row>
    <row r="49" spans="2:30" ht="19.5" customHeight="1" thickBot="1" x14ac:dyDescent="0.4">
      <c r="B49" s="127" t="s">
        <v>77</v>
      </c>
      <c r="C49" s="128">
        <f>K14+K15+K18+K21+K24+K25</f>
        <v>140.95330000000001</v>
      </c>
      <c r="D49" s="114"/>
      <c r="E49" s="114"/>
      <c r="F49" s="114"/>
      <c r="G49" s="115">
        <f>K7</f>
        <v>1.0289999999999999</v>
      </c>
      <c r="H49" s="115"/>
      <c r="I49" s="116">
        <v>905.98</v>
      </c>
      <c r="J49" s="117" t="s">
        <v>96</v>
      </c>
      <c r="K49" s="118">
        <f>ROUND(C49*G49*I49,0)</f>
        <v>131404</v>
      </c>
      <c r="L49" s="288"/>
      <c r="M49" s="102"/>
      <c r="N49" s="129"/>
      <c r="O49" s="130"/>
      <c r="P49" s="64"/>
      <c r="Q49" s="131"/>
      <c r="V49" s="132" t="s">
        <v>77</v>
      </c>
      <c r="W49" s="133">
        <f>AB14+AB15+AB18+AB21+AB24+AB25</f>
        <v>0</v>
      </c>
      <c r="X49" s="407">
        <f>AB7</f>
        <v>1.0289999999999999</v>
      </c>
      <c r="Y49" s="407"/>
      <c r="Z49" s="120">
        <f>+I49</f>
        <v>905.98</v>
      </c>
      <c r="AA49" s="121" t="s">
        <v>96</v>
      </c>
      <c r="AB49" s="122">
        <f>ROUND(W49*X49*Z49,0)</f>
        <v>0</v>
      </c>
      <c r="AC49" s="126"/>
      <c r="AD49" s="103"/>
    </row>
    <row r="50" spans="2:30" ht="24" customHeight="1" thickBot="1" x14ac:dyDescent="0.35">
      <c r="B50" s="134" t="s">
        <v>97</v>
      </c>
      <c r="C50" s="135">
        <f>SUM(C47:C49)</f>
        <v>140.95330000000001</v>
      </c>
      <c r="D50" s="136"/>
      <c r="E50" s="137"/>
      <c r="F50" s="137"/>
      <c r="G50" s="138" t="s">
        <v>98</v>
      </c>
      <c r="H50" s="138"/>
      <c r="I50" s="138"/>
      <c r="J50" s="138"/>
      <c r="K50" s="138"/>
      <c r="L50" s="273">
        <f>IF(B2=75,0,K49+K48+K47)</f>
        <v>131404</v>
      </c>
      <c r="N50" s="3"/>
      <c r="O50" s="1"/>
      <c r="V50" s="139"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289"/>
      <c r="M51" s="129"/>
      <c r="N51" s="64"/>
      <c r="O51" s="1"/>
      <c r="V51" s="410" t="s">
        <v>99</v>
      </c>
      <c r="W51" s="410"/>
      <c r="X51" s="410"/>
      <c r="Y51" s="410"/>
      <c r="Z51" s="410"/>
      <c r="AA51" s="410"/>
      <c r="AB51" s="410"/>
      <c r="AC51" s="410"/>
      <c r="AD51" s="142"/>
    </row>
    <row r="52" spans="2:30" ht="27.75" customHeight="1" x14ac:dyDescent="0.3">
      <c r="B52" s="13" t="s">
        <v>100</v>
      </c>
      <c r="C52" s="13"/>
      <c r="D52" s="13"/>
      <c r="E52" s="13"/>
      <c r="F52" s="13"/>
      <c r="G52" s="13"/>
      <c r="H52" s="13"/>
      <c r="I52" s="13"/>
      <c r="J52" s="13"/>
      <c r="K52" s="13"/>
      <c r="L52" s="278"/>
      <c r="O52" s="1"/>
      <c r="V52" s="392" t="s">
        <v>100</v>
      </c>
      <c r="W52" s="392"/>
      <c r="X52" s="392"/>
      <c r="Y52" s="392"/>
      <c r="Z52" s="392"/>
      <c r="AA52" s="392"/>
      <c r="AB52" s="392"/>
      <c r="AC52" s="392"/>
      <c r="AD52" s="9"/>
    </row>
    <row r="53" spans="2:30" x14ac:dyDescent="0.3">
      <c r="B53" s="13" t="s">
        <v>101</v>
      </c>
      <c r="C53" s="13"/>
      <c r="D53" s="13"/>
      <c r="E53" s="13"/>
      <c r="F53" s="13"/>
      <c r="G53" s="143">
        <f>K26</f>
        <v>140.95330000000001</v>
      </c>
      <c r="H53" s="56" t="s">
        <v>102</v>
      </c>
      <c r="I53" s="56"/>
      <c r="J53" s="144">
        <v>198050.23</v>
      </c>
      <c r="K53" s="144"/>
      <c r="L53" s="290"/>
      <c r="N53" s="3"/>
      <c r="O53" s="1"/>
      <c r="V53" s="402" t="s">
        <v>101</v>
      </c>
      <c r="W53" s="402"/>
      <c r="X53" s="145">
        <f>AB26</f>
        <v>0</v>
      </c>
      <c r="Y53" s="403" t="s">
        <v>102</v>
      </c>
      <c r="Z53" s="403"/>
      <c r="AA53" s="404">
        <f>+J53</f>
        <v>198050.23</v>
      </c>
      <c r="AB53" s="404"/>
      <c r="AC53" s="404"/>
      <c r="AD53" s="9"/>
    </row>
    <row r="54" spans="2:30" x14ac:dyDescent="0.3">
      <c r="B54" s="13" t="s">
        <v>103</v>
      </c>
      <c r="C54" s="13"/>
      <c r="D54" s="13"/>
      <c r="E54" s="13"/>
      <c r="F54" s="13"/>
      <c r="G54" s="13"/>
      <c r="H54" s="13"/>
      <c r="I54" s="13"/>
      <c r="J54" s="13"/>
      <c r="K54" s="146">
        <f>ROUND(G53/J53,6)</f>
        <v>7.1199999999999996E-4</v>
      </c>
      <c r="L54" s="278"/>
      <c r="N54" s="64"/>
      <c r="O54" s="1"/>
      <c r="V54" s="402" t="s">
        <v>103</v>
      </c>
      <c r="W54" s="402"/>
      <c r="X54" s="402"/>
      <c r="Y54" s="402"/>
      <c r="Z54" s="402"/>
      <c r="AA54" s="402"/>
      <c r="AB54" s="405">
        <f>ROUND(X53/AA53,6)</f>
        <v>0</v>
      </c>
      <c r="AC54" s="405"/>
      <c r="AD54" s="9"/>
    </row>
    <row r="55" spans="2:30" ht="24" customHeight="1" x14ac:dyDescent="0.3">
      <c r="B55" s="13" t="s">
        <v>104</v>
      </c>
      <c r="C55" s="13"/>
      <c r="D55" s="13"/>
      <c r="E55" s="13"/>
      <c r="F55" s="13"/>
      <c r="G55" s="13"/>
      <c r="H55" s="13"/>
      <c r="I55" s="13"/>
      <c r="J55" s="13"/>
      <c r="K55" s="13"/>
      <c r="L55" s="278"/>
      <c r="O55" s="1"/>
      <c r="V55" s="392" t="s">
        <v>104</v>
      </c>
      <c r="W55" s="392"/>
      <c r="X55" s="392"/>
      <c r="Y55" s="392"/>
      <c r="Z55" s="392"/>
      <c r="AA55" s="392"/>
      <c r="AB55" s="392"/>
      <c r="AC55" s="392"/>
      <c r="AD55" s="9"/>
    </row>
    <row r="56" spans="2:30" x14ac:dyDescent="0.3">
      <c r="B56" s="13" t="s">
        <v>105</v>
      </c>
      <c r="C56" s="13"/>
      <c r="D56" s="13"/>
      <c r="E56" s="13"/>
      <c r="F56" s="13"/>
      <c r="G56" s="147">
        <f>G26</f>
        <v>140</v>
      </c>
      <c r="H56" s="56" t="s">
        <v>106</v>
      </c>
      <c r="I56" s="56"/>
      <c r="J56" s="144">
        <f>+G40</f>
        <v>181379.8</v>
      </c>
      <c r="K56" s="144"/>
      <c r="L56" s="290"/>
      <c r="O56" s="1"/>
      <c r="V56" s="402" t="s">
        <v>105</v>
      </c>
      <c r="W56" s="402"/>
      <c r="X56" s="148">
        <f>X26</f>
        <v>0</v>
      </c>
      <c r="Y56" s="403" t="s">
        <v>106</v>
      </c>
      <c r="Z56" s="403"/>
      <c r="AA56" s="404">
        <f>+J56</f>
        <v>181379.8</v>
      </c>
      <c r="AB56" s="404"/>
      <c r="AC56" s="404"/>
      <c r="AD56" s="9"/>
    </row>
    <row r="57" spans="2:30" x14ac:dyDescent="0.3">
      <c r="B57" s="13" t="s">
        <v>107</v>
      </c>
      <c r="C57" s="13"/>
      <c r="D57" s="13"/>
      <c r="E57" s="13"/>
      <c r="F57" s="13"/>
      <c r="G57" s="13"/>
      <c r="H57" s="13"/>
      <c r="I57" s="13"/>
      <c r="J57" s="13"/>
      <c r="K57" s="146">
        <f>ROUND(G56/J56,6)</f>
        <v>7.7200000000000001E-4</v>
      </c>
      <c r="L57" s="278"/>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288"/>
      <c r="N58" s="19"/>
      <c r="O58" s="19"/>
      <c r="V58" s="406" t="s">
        <v>109</v>
      </c>
      <c r="W58" s="406"/>
      <c r="X58" s="406"/>
      <c r="Y58" s="393">
        <f>X65+X64+X62+X61+X60</f>
        <v>4230917</v>
      </c>
      <c r="Z58" s="393"/>
      <c r="AA58" s="150" t="s">
        <v>110</v>
      </c>
      <c r="AB58" s="151">
        <f>AB54</f>
        <v>0</v>
      </c>
      <c r="AC58" s="55">
        <f>ROUND(Y58*AB58,0)</f>
        <v>0</v>
      </c>
      <c r="AD58" s="9"/>
    </row>
    <row r="59" spans="2:30" x14ac:dyDescent="0.3">
      <c r="B59" s="59" t="s">
        <v>109</v>
      </c>
      <c r="C59" s="59"/>
      <c r="D59" s="59"/>
      <c r="E59" s="59"/>
      <c r="F59" s="59"/>
      <c r="G59" s="59"/>
      <c r="H59" s="152" t="s">
        <v>21</v>
      </c>
      <c r="I59" s="118">
        <v>4230917</v>
      </c>
      <c r="J59" s="153" t="s">
        <v>110</v>
      </c>
      <c r="K59" s="154">
        <f>K54</f>
        <v>7.1199999999999996E-4</v>
      </c>
      <c r="L59" s="273">
        <f>SUM(I59*K59)</f>
        <v>3012.4129039999998</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288"/>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288"/>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288"/>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288"/>
      <c r="O63" s="1"/>
      <c r="P63" s="153"/>
      <c r="Q63" s="153"/>
      <c r="V63" s="399" t="s">
        <v>115</v>
      </c>
      <c r="W63" s="399"/>
      <c r="X63" s="399"/>
      <c r="Y63" s="399"/>
      <c r="Z63" s="399"/>
      <c r="AA63" s="399"/>
      <c r="AB63" s="399"/>
      <c r="AC63" s="399"/>
      <c r="AD63" s="106"/>
    </row>
    <row r="64" spans="2:30" ht="13.5" customHeight="1" x14ac:dyDescent="0.3">
      <c r="B64" s="59" t="s">
        <v>115</v>
      </c>
      <c r="C64" s="59"/>
      <c r="D64" s="59"/>
      <c r="E64" s="59"/>
      <c r="F64" s="59"/>
      <c r="G64" s="59"/>
      <c r="H64" s="59"/>
      <c r="I64" s="59"/>
      <c r="J64" s="59"/>
      <c r="K64" s="59"/>
      <c r="L64" s="288"/>
      <c r="M64" s="105"/>
      <c r="N64" s="19"/>
      <c r="O64" s="1"/>
      <c r="V64" s="400" t="s">
        <v>116</v>
      </c>
      <c r="W64" s="400"/>
      <c r="X64" s="401">
        <f>+G65</f>
        <v>4230917</v>
      </c>
      <c r="Y64" s="401"/>
      <c r="Z64" s="401"/>
      <c r="AA64" s="401"/>
      <c r="AB64" s="401"/>
      <c r="AC64" s="401"/>
      <c r="AD64" s="9"/>
    </row>
    <row r="65" spans="1:30" ht="12.75" customHeight="1" x14ac:dyDescent="0.3">
      <c r="B65" s="155" t="s">
        <v>116</v>
      </c>
      <c r="C65" s="59"/>
      <c r="D65" s="59"/>
      <c r="E65" s="59"/>
      <c r="F65" s="59"/>
      <c r="G65" s="156">
        <f>+I59</f>
        <v>4230917</v>
      </c>
      <c r="H65" s="156"/>
      <c r="I65" s="156"/>
      <c r="J65" s="156"/>
      <c r="K65" s="156"/>
      <c r="L65" s="288"/>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288"/>
      <c r="M66" s="19"/>
      <c r="N66" s="3"/>
      <c r="O66" s="157"/>
      <c r="P66" s="157"/>
      <c r="Q66" s="157"/>
      <c r="V66" s="392" t="s">
        <v>118</v>
      </c>
      <c r="W66" s="392"/>
      <c r="X66" s="392"/>
      <c r="Y66" s="393">
        <f>+I67</f>
        <v>103698709</v>
      </c>
      <c r="Z66" s="393"/>
      <c r="AA66" s="150" t="s">
        <v>110</v>
      </c>
      <c r="AB66" s="151">
        <f>AB54</f>
        <v>0</v>
      </c>
      <c r="AC66" s="55">
        <f>ROUND(Y66*AB66,0)</f>
        <v>0</v>
      </c>
      <c r="AD66" s="9"/>
    </row>
    <row r="67" spans="1:30" ht="20.25" customHeight="1" x14ac:dyDescent="0.3">
      <c r="B67" s="13" t="s">
        <v>118</v>
      </c>
      <c r="C67" s="13"/>
      <c r="D67" s="13"/>
      <c r="E67" s="13"/>
      <c r="F67" s="13"/>
      <c r="H67" s="152" t="s">
        <v>23</v>
      </c>
      <c r="I67" s="118">
        <v>103698709</v>
      </c>
      <c r="J67" s="153" t="s">
        <v>110</v>
      </c>
      <c r="K67" s="154">
        <f>K54</f>
        <v>7.1199999999999996E-4</v>
      </c>
      <c r="L67" s="273">
        <f>SUM(I67*K67)</f>
        <v>73833.480807999993</v>
      </c>
      <c r="O67" s="1"/>
      <c r="V67" s="392" t="s">
        <v>119</v>
      </c>
      <c r="W67" s="392"/>
      <c r="X67" s="392"/>
      <c r="Y67" s="392"/>
      <c r="Z67" s="392"/>
      <c r="AA67" s="392"/>
      <c r="AB67" s="392"/>
      <c r="AC67" s="392"/>
      <c r="AD67" s="9"/>
    </row>
    <row r="68" spans="1:30" ht="20.25" customHeight="1" x14ac:dyDescent="0.3">
      <c r="B68" s="13" t="s">
        <v>119</v>
      </c>
      <c r="C68" s="13"/>
      <c r="D68" s="13"/>
      <c r="E68" s="13"/>
      <c r="F68" s="13"/>
      <c r="H68" s="13"/>
      <c r="I68" s="13"/>
      <c r="J68" s="51"/>
      <c r="K68" s="13"/>
      <c r="L68" s="278"/>
      <c r="O68" s="1"/>
      <c r="V68" s="397" t="s">
        <v>120</v>
      </c>
      <c r="W68" s="397"/>
      <c r="X68" s="397"/>
      <c r="Y68" s="393">
        <f>+I69</f>
        <v>0</v>
      </c>
      <c r="Z68" s="393"/>
      <c r="AA68" s="150" t="s">
        <v>110</v>
      </c>
      <c r="AB68" s="151">
        <f>AB57</f>
        <v>0</v>
      </c>
      <c r="AC68" s="55">
        <f>ROUND(Y68*AB68,0)</f>
        <v>0</v>
      </c>
      <c r="AD68" s="9"/>
    </row>
    <row r="69" spans="1:30" ht="15" customHeight="1" x14ac:dyDescent="0.3">
      <c r="B69" s="158" t="s">
        <v>120</v>
      </c>
      <c r="C69" s="13"/>
      <c r="D69" s="13"/>
      <c r="E69" s="13"/>
      <c r="F69" s="13"/>
      <c r="H69" s="152" t="s">
        <v>22</v>
      </c>
      <c r="I69" s="118">
        <v>0</v>
      </c>
      <c r="J69" s="153" t="s">
        <v>110</v>
      </c>
      <c r="K69" s="154">
        <f>K57</f>
        <v>7.7200000000000001E-4</v>
      </c>
      <c r="L69" s="273">
        <f t="shared" ref="L69:L72" si="11">SUM(I69*K69)</f>
        <v>0</v>
      </c>
      <c r="O69" s="1"/>
      <c r="V69" s="392" t="s">
        <v>121</v>
      </c>
      <c r="W69" s="392"/>
      <c r="X69" s="392"/>
      <c r="Y69" s="398">
        <f>+I70</f>
        <v>0</v>
      </c>
      <c r="Z69" s="398"/>
      <c r="AA69" s="150" t="s">
        <v>110</v>
      </c>
      <c r="AB69" s="151">
        <f>AB54</f>
        <v>0</v>
      </c>
      <c r="AC69" s="55">
        <f>ROUND(Y69*AB69,0)</f>
        <v>0</v>
      </c>
      <c r="AD69" s="9"/>
    </row>
    <row r="70" spans="1:30" ht="20.25" customHeight="1" x14ac:dyDescent="0.3">
      <c r="B70" s="13" t="s">
        <v>121</v>
      </c>
      <c r="C70" s="13"/>
      <c r="D70" s="13"/>
      <c r="E70" s="13"/>
      <c r="F70" s="13"/>
      <c r="H70" s="152" t="s">
        <v>21</v>
      </c>
      <c r="I70" s="118">
        <v>0</v>
      </c>
      <c r="J70" s="153" t="s">
        <v>110</v>
      </c>
      <c r="K70" s="154">
        <f>K54</f>
        <v>7.1199999999999996E-4</v>
      </c>
      <c r="L70" s="273">
        <f t="shared" si="11"/>
        <v>0</v>
      </c>
      <c r="O70" s="1"/>
      <c r="V70" s="392" t="s">
        <v>122</v>
      </c>
      <c r="W70" s="392"/>
      <c r="X70" s="392"/>
      <c r="Y70" s="394">
        <f>+I71</f>
        <v>1865769</v>
      </c>
      <c r="Z70" s="394"/>
      <c r="AA70" s="150" t="s">
        <v>110</v>
      </c>
      <c r="AB70" s="151">
        <f>AB54</f>
        <v>0</v>
      </c>
      <c r="AC70" s="55">
        <f>ROUND(Y70*AB70,0)</f>
        <v>0</v>
      </c>
      <c r="AD70" s="9"/>
    </row>
    <row r="71" spans="1:30" ht="20.25" customHeight="1" x14ac:dyDescent="0.3">
      <c r="B71" s="13" t="s">
        <v>122</v>
      </c>
      <c r="C71" s="13"/>
      <c r="D71" s="13"/>
      <c r="E71" s="13"/>
      <c r="F71" s="13"/>
      <c r="H71" s="152" t="s">
        <v>21</v>
      </c>
      <c r="I71" s="118">
        <v>1865769</v>
      </c>
      <c r="J71" s="153" t="s">
        <v>110</v>
      </c>
      <c r="K71" s="154">
        <f>K54</f>
        <v>7.1199999999999996E-4</v>
      </c>
      <c r="L71" s="273">
        <f t="shared" si="11"/>
        <v>1328.4275279999999</v>
      </c>
      <c r="O71" s="1"/>
      <c r="V71" s="392" t="s">
        <v>123</v>
      </c>
      <c r="W71" s="392"/>
      <c r="X71" s="392"/>
      <c r="Y71" s="394">
        <f>+I72</f>
        <v>13963927</v>
      </c>
      <c r="Z71" s="394"/>
      <c r="AA71" s="150" t="s">
        <v>110</v>
      </c>
      <c r="AB71" s="151">
        <f>AB57</f>
        <v>0</v>
      </c>
      <c r="AC71" s="55">
        <f>ROUND(Y71*AB71,0)</f>
        <v>0</v>
      </c>
      <c r="AD71" s="9"/>
    </row>
    <row r="72" spans="1:30" ht="21" customHeight="1" x14ac:dyDescent="0.35">
      <c r="B72" s="13" t="s">
        <v>123</v>
      </c>
      <c r="C72" s="13"/>
      <c r="D72" s="13"/>
      <c r="E72" s="13"/>
      <c r="F72" s="13"/>
      <c r="H72" s="152" t="s">
        <v>22</v>
      </c>
      <c r="I72" s="118">
        <v>13963927</v>
      </c>
      <c r="J72" s="153" t="s">
        <v>110</v>
      </c>
      <c r="K72" s="154">
        <f>K57</f>
        <v>7.7200000000000001E-4</v>
      </c>
      <c r="L72" s="273">
        <f t="shared" si="11"/>
        <v>10780.151644</v>
      </c>
      <c r="O72" s="1"/>
      <c r="V72" s="395" t="s">
        <v>124</v>
      </c>
      <c r="W72" s="395"/>
      <c r="X72" s="395"/>
      <c r="Y72" s="395"/>
      <c r="Z72" s="395"/>
      <c r="AA72" s="395"/>
      <c r="AB72" s="395"/>
      <c r="AC72" s="58"/>
      <c r="AD72" s="9"/>
    </row>
    <row r="73" spans="1:30" ht="17.25" customHeight="1" x14ac:dyDescent="0.35">
      <c r="B73" s="13" t="s">
        <v>124</v>
      </c>
      <c r="C73" s="13"/>
      <c r="D73" s="13"/>
      <c r="E73" s="13"/>
      <c r="F73" s="13"/>
      <c r="H73" s="13"/>
      <c r="I73" s="13"/>
      <c r="J73" s="51"/>
      <c r="K73" s="13"/>
      <c r="L73" s="291"/>
      <c r="O73" s="1"/>
      <c r="V73" s="392" t="s">
        <v>125</v>
      </c>
      <c r="W73" s="392"/>
      <c r="X73" s="392"/>
      <c r="Y73" s="392"/>
      <c r="Z73" s="392"/>
      <c r="AA73" s="392"/>
      <c r="AB73" s="392"/>
      <c r="AC73" s="392"/>
      <c r="AD73" s="9"/>
    </row>
    <row r="74" spans="1:30" ht="31.2" x14ac:dyDescent="0.3">
      <c r="B74" s="13" t="s">
        <v>125</v>
      </c>
      <c r="C74" s="13"/>
      <c r="D74" s="29" t="s">
        <v>126</v>
      </c>
      <c r="E74" s="29" t="s">
        <v>127</v>
      </c>
      <c r="F74" s="29"/>
      <c r="H74" s="152" t="s">
        <v>24</v>
      </c>
      <c r="I74" s="17"/>
      <c r="J74" s="152"/>
      <c r="K74" s="17"/>
      <c r="L74" s="287"/>
      <c r="O74" s="1"/>
      <c r="V74" s="396" t="s">
        <v>128</v>
      </c>
      <c r="W74" s="396"/>
      <c r="X74" s="159" t="s">
        <v>129</v>
      </c>
      <c r="Y74" s="160"/>
      <c r="Z74" s="161">
        <f>+I75</f>
        <v>60.5</v>
      </c>
      <c r="AA74" s="162" t="s">
        <v>130</v>
      </c>
      <c r="AB74" s="163">
        <f>+K75</f>
        <v>361</v>
      </c>
      <c r="AC74" s="55">
        <f>ROUND(AB74*Z74,0)</f>
        <v>21841</v>
      </c>
      <c r="AD74" s="9"/>
    </row>
    <row r="75" spans="1:30" ht="19.5" customHeight="1" x14ac:dyDescent="0.3">
      <c r="A75" s="1" t="s">
        <v>131</v>
      </c>
      <c r="B75" s="164" t="s">
        <v>128</v>
      </c>
      <c r="C75" s="165" t="s">
        <v>129</v>
      </c>
      <c r="D75" s="164">
        <v>51</v>
      </c>
      <c r="E75" s="164">
        <v>70</v>
      </c>
      <c r="F75" s="164">
        <v>0</v>
      </c>
      <c r="G75" s="166">
        <f>IF($B$154&lt;8,D75,E75)</f>
        <v>70</v>
      </c>
      <c r="H75" s="167"/>
      <c r="I75" s="168">
        <f>AVERAGE(G75,D75)</f>
        <v>60.5</v>
      </c>
      <c r="J75" s="169" t="s">
        <v>130</v>
      </c>
      <c r="K75" s="170">
        <v>361</v>
      </c>
      <c r="L75" s="273">
        <f t="shared" ref="L75:L78" si="12">SUM(I75*K75)</f>
        <v>21840.5</v>
      </c>
      <c r="N75" s="1">
        <v>7802</v>
      </c>
      <c r="O75" s="1">
        <v>0</v>
      </c>
      <c r="V75" s="396" t="s">
        <v>128</v>
      </c>
      <c r="W75" s="396"/>
      <c r="X75" s="159" t="s">
        <v>132</v>
      </c>
      <c r="Y75" s="171"/>
      <c r="Z75" s="172">
        <f>+I76</f>
        <v>0</v>
      </c>
      <c r="AA75" s="162" t="s">
        <v>130</v>
      </c>
      <c r="AB75" s="173">
        <f>+K76</f>
        <v>1357</v>
      </c>
      <c r="AC75" s="55">
        <f>ROUND(AB75*Z75,0)</f>
        <v>0</v>
      </c>
      <c r="AD75" s="9"/>
    </row>
    <row r="76" spans="1:30" ht="19.5" customHeight="1" x14ac:dyDescent="0.3">
      <c r="A76" s="1" t="s">
        <v>133</v>
      </c>
      <c r="B76" s="164" t="s">
        <v>128</v>
      </c>
      <c r="C76" s="165" t="s">
        <v>132</v>
      </c>
      <c r="D76" s="164">
        <v>0</v>
      </c>
      <c r="E76" s="164">
        <v>0</v>
      </c>
      <c r="F76" s="164">
        <v>0</v>
      </c>
      <c r="G76" s="166">
        <f>IF($B$154&lt;8,D76,E76)</f>
        <v>0</v>
      </c>
      <c r="H76" s="167"/>
      <c r="I76" s="168">
        <f>AVERAGE(G76,D76)</f>
        <v>0</v>
      </c>
      <c r="J76" s="169" t="s">
        <v>130</v>
      </c>
      <c r="K76" s="174">
        <v>1357</v>
      </c>
      <c r="L76" s="273">
        <f t="shared" si="12"/>
        <v>0</v>
      </c>
      <c r="N76" s="1">
        <v>7802</v>
      </c>
      <c r="O76" s="1">
        <v>110</v>
      </c>
      <c r="V76" s="392" t="str">
        <f>+B77</f>
        <v>14.  Digital Classrooms Allocation (UFTE share)</v>
      </c>
      <c r="W76" s="392"/>
      <c r="X76" s="392"/>
      <c r="Y76" s="393">
        <f>+I77</f>
        <v>1716988</v>
      </c>
      <c r="Z76" s="393"/>
      <c r="AA76" s="162" t="s">
        <v>130</v>
      </c>
      <c r="AB76" s="151">
        <f>AB57</f>
        <v>0</v>
      </c>
      <c r="AC76" s="55">
        <f>ROUND(Y76*AB76,0)</f>
        <v>0</v>
      </c>
      <c r="AD76" s="9"/>
    </row>
    <row r="77" spans="1:30" ht="26.25" customHeight="1" x14ac:dyDescent="0.3">
      <c r="B77" s="13" t="s">
        <v>134</v>
      </c>
      <c r="C77" s="13"/>
      <c r="D77" s="13"/>
      <c r="E77" s="13"/>
      <c r="F77" s="13"/>
      <c r="H77" s="152" t="s">
        <v>25</v>
      </c>
      <c r="I77" s="175">
        <v>1716988</v>
      </c>
      <c r="J77" s="153" t="s">
        <v>110</v>
      </c>
      <c r="K77" s="154">
        <f>K57</f>
        <v>7.7200000000000001E-4</v>
      </c>
      <c r="L77" s="273">
        <v>0</v>
      </c>
      <c r="O77" s="1"/>
      <c r="V77" s="392" t="str">
        <f>+B78</f>
        <v>15.  Florida Teachers Classroom Supply Assistance Program</v>
      </c>
      <c r="W77" s="392"/>
      <c r="X77" s="392"/>
      <c r="Y77" s="393">
        <f>+I78</f>
        <v>0</v>
      </c>
      <c r="Z77" s="393"/>
      <c r="AA77" s="162" t="s">
        <v>130</v>
      </c>
      <c r="AB77" s="151">
        <f>AB54</f>
        <v>0</v>
      </c>
      <c r="AC77" s="55">
        <f>ROUND(Y77*AB77,0)</f>
        <v>0</v>
      </c>
      <c r="AD77" s="9"/>
    </row>
    <row r="78" spans="1:30" ht="26.25" customHeight="1" x14ac:dyDescent="0.3">
      <c r="B78" s="391" t="s">
        <v>135</v>
      </c>
      <c r="C78" s="391"/>
      <c r="D78" s="391"/>
      <c r="E78" s="13"/>
      <c r="F78" s="13"/>
      <c r="H78" s="152" t="s">
        <v>136</v>
      </c>
      <c r="I78" s="176">
        <v>0</v>
      </c>
      <c r="J78" s="153" t="s">
        <v>110</v>
      </c>
      <c r="K78" s="154">
        <f>K54</f>
        <v>7.1199999999999996E-4</v>
      </c>
      <c r="L78" s="273">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13"/>
      <c r="F79" s="13"/>
      <c r="H79" s="152" t="s">
        <v>138</v>
      </c>
      <c r="I79" s="17"/>
      <c r="J79" s="17"/>
      <c r="K79" s="17"/>
      <c r="L79" s="273"/>
      <c r="N79" s="178"/>
      <c r="O79" s="1"/>
      <c r="Q79" s="152"/>
      <c r="V79" s="392"/>
      <c r="W79" s="392"/>
      <c r="X79" s="392"/>
      <c r="Y79" s="177"/>
      <c r="Z79" s="177"/>
      <c r="AA79" s="177"/>
      <c r="AB79" s="177"/>
      <c r="AC79" s="179"/>
      <c r="AD79" s="9"/>
    </row>
    <row r="80" spans="1:30" ht="21" customHeight="1" x14ac:dyDescent="0.3">
      <c r="B80" s="391"/>
      <c r="C80" s="391"/>
      <c r="D80" s="391"/>
      <c r="E80" s="13"/>
      <c r="F80" s="13"/>
      <c r="H80" s="180"/>
      <c r="I80" s="181"/>
      <c r="J80" s="181"/>
      <c r="K80" s="181"/>
      <c r="L80" s="291"/>
      <c r="N80" s="182"/>
      <c r="O80" s="1"/>
      <c r="Q80" s="152"/>
      <c r="V80" s="177"/>
      <c r="W80" s="177"/>
      <c r="X80" s="177"/>
      <c r="Y80" s="177"/>
      <c r="Z80" s="177"/>
      <c r="AA80" s="177"/>
      <c r="AB80" s="177"/>
      <c r="AC80" s="179"/>
      <c r="AD80" s="9"/>
    </row>
    <row r="81" spans="1:30" ht="21" customHeight="1" thickBot="1" x14ac:dyDescent="0.35">
      <c r="B81" s="13"/>
      <c r="C81" s="13"/>
      <c r="D81" s="13"/>
      <c r="E81" s="13"/>
      <c r="F81" s="13"/>
      <c r="G81" s="13"/>
      <c r="H81" s="13"/>
      <c r="I81" s="13"/>
      <c r="J81" s="13"/>
      <c r="K81" s="13"/>
      <c r="L81" s="291"/>
      <c r="M81" s="183"/>
      <c r="N81" s="182"/>
      <c r="O81" s="1"/>
      <c r="Q81" s="152"/>
      <c r="V81" s="177" t="s">
        <v>139</v>
      </c>
      <c r="W81" s="177"/>
      <c r="X81" s="177"/>
      <c r="Y81" s="177"/>
      <c r="Z81" s="177"/>
      <c r="AA81" s="177"/>
      <c r="AB81" s="177"/>
      <c r="AC81" s="184">
        <f>SUM(AC44:AC80)</f>
        <v>21841</v>
      </c>
      <c r="AD81" s="185"/>
    </row>
    <row r="82" spans="1:30" ht="22.5" customHeight="1" thickTop="1" thickBot="1" x14ac:dyDescent="0.35">
      <c r="B82" s="13" t="s">
        <v>140</v>
      </c>
      <c r="C82" s="13"/>
      <c r="D82" s="13"/>
      <c r="E82" s="13"/>
      <c r="F82" s="13"/>
      <c r="G82" s="13"/>
      <c r="H82" s="13"/>
      <c r="I82" s="13"/>
      <c r="J82" s="13"/>
      <c r="K82" s="13"/>
      <c r="L82" s="292">
        <f>SUM(L44:L81)</f>
        <v>871730.00652888895</v>
      </c>
      <c r="M82" s="186"/>
      <c r="N82" s="187"/>
      <c r="O82" s="1"/>
      <c r="Q82" s="152"/>
      <c r="V82" s="177"/>
      <c r="W82" s="177"/>
      <c r="X82" s="177"/>
      <c r="Y82" s="177"/>
      <c r="Z82" s="177"/>
      <c r="AA82" s="177"/>
      <c r="AB82" s="177"/>
      <c r="AC82" s="188"/>
      <c r="AD82" s="185"/>
    </row>
    <row r="83" spans="1:30" ht="27.75" customHeight="1" thickTop="1" x14ac:dyDescent="0.3">
      <c r="B83" s="13" t="s">
        <v>141</v>
      </c>
      <c r="C83" s="13"/>
      <c r="D83" s="13"/>
      <c r="E83" s="13"/>
      <c r="F83" s="13"/>
      <c r="G83" s="13"/>
      <c r="H83" s="13"/>
      <c r="I83" s="13"/>
      <c r="J83" s="13"/>
      <c r="K83" s="51" t="s">
        <v>142</v>
      </c>
      <c r="L83" s="287" t="s">
        <v>143</v>
      </c>
      <c r="M83" s="186"/>
      <c r="N83" s="187"/>
      <c r="O83" s="1"/>
      <c r="Q83" s="152"/>
      <c r="V83" s="9" t="s">
        <v>144</v>
      </c>
      <c r="W83" s="9"/>
      <c r="X83" s="9"/>
      <c r="Y83" s="9"/>
      <c r="Z83" s="9"/>
      <c r="AA83" s="9"/>
      <c r="AB83" s="9"/>
      <c r="AC83" s="9"/>
      <c r="AD83" s="189"/>
    </row>
    <row r="84" spans="1:30" ht="18.75" customHeight="1" thickBot="1" x14ac:dyDescent="0.35">
      <c r="B84" s="13" t="s">
        <v>145</v>
      </c>
      <c r="C84" s="13"/>
      <c r="D84" s="13"/>
      <c r="E84" s="13"/>
      <c r="F84" s="13"/>
      <c r="G84" s="13"/>
      <c r="H84" s="13"/>
      <c r="I84" s="13"/>
      <c r="J84" s="13"/>
      <c r="K84" s="190" t="str">
        <f>IF(G26=0,"",IF((G11+G13+SUM(G15:G21))/G26&gt;0.75,1,""))</f>
        <v/>
      </c>
      <c r="L84" s="292">
        <f>'3347'!AC81</f>
        <v>21841</v>
      </c>
      <c r="M84" s="186"/>
      <c r="N84" s="187"/>
      <c r="O84" s="1"/>
      <c r="Q84" s="152"/>
      <c r="V84" s="191" t="s">
        <v>146</v>
      </c>
      <c r="W84" s="191"/>
      <c r="X84" s="191"/>
      <c r="Y84" s="191"/>
      <c r="Z84" s="191"/>
      <c r="AA84" s="191"/>
      <c r="AB84" s="191"/>
      <c r="AC84" s="191"/>
      <c r="AD84" s="9"/>
    </row>
    <row r="85" spans="1:30" ht="18.75" customHeight="1" thickTop="1" x14ac:dyDescent="0.3">
      <c r="B85" s="13"/>
      <c r="C85" s="13"/>
      <c r="D85" s="13"/>
      <c r="E85" s="13"/>
      <c r="F85" s="13"/>
      <c r="G85" s="13"/>
      <c r="H85" s="13"/>
      <c r="I85" s="13"/>
      <c r="J85" s="13"/>
      <c r="M85" s="186"/>
      <c r="N85" s="187"/>
      <c r="O85" s="1"/>
      <c r="Q85" s="152"/>
      <c r="V85" s="191" t="s">
        <v>147</v>
      </c>
      <c r="W85" s="191"/>
      <c r="X85" s="191"/>
      <c r="Y85" s="191"/>
      <c r="Z85" s="191"/>
      <c r="AA85" s="191"/>
      <c r="AB85" s="191"/>
      <c r="AC85" s="191"/>
      <c r="AD85" s="189"/>
    </row>
    <row r="86" spans="1:30" ht="18.75" customHeight="1" x14ac:dyDescent="0.3">
      <c r="B86" s="2" t="s">
        <v>148</v>
      </c>
      <c r="C86" s="13"/>
      <c r="D86" s="13"/>
      <c r="E86" s="13"/>
      <c r="F86" s="13"/>
      <c r="G86" s="13"/>
      <c r="H86" s="13"/>
      <c r="I86" s="13"/>
      <c r="J86" s="192" t="s">
        <v>149</v>
      </c>
      <c r="K86" s="193">
        <f>IF(K84=1,L84,L82)</f>
        <v>871730.00652888895</v>
      </c>
      <c r="L86" s="273">
        <f>IF(G26=0,0,IF(G26&gt;250,-(((250/G26)*K86)*IF(M86="H",0.02,0.05)),IF(M86="H",-0.02*K86,-0.05*K86)))</f>
        <v>-43586.500326444453</v>
      </c>
      <c r="M86" s="186" t="str">
        <f>IF(B123="2911","H",IF(B123="3396","H"," "))</f>
        <v xml:space="preserve"> </v>
      </c>
      <c r="N86" s="187"/>
      <c r="O86" s="1"/>
      <c r="Q86" s="152"/>
      <c r="V86" s="191" t="s">
        <v>150</v>
      </c>
      <c r="W86" s="191"/>
      <c r="X86" s="191"/>
      <c r="Y86" s="191"/>
      <c r="Z86" s="191"/>
      <c r="AA86" s="191"/>
      <c r="AB86" s="191"/>
      <c r="AC86" s="191"/>
      <c r="AD86" s="189"/>
    </row>
    <row r="87" spans="1:30" ht="18.75" customHeight="1" x14ac:dyDescent="0.3">
      <c r="B87" s="2" t="s">
        <v>151</v>
      </c>
      <c r="C87" s="13"/>
      <c r="D87" s="13"/>
      <c r="E87" s="13"/>
      <c r="F87" s="13"/>
      <c r="G87" s="13"/>
      <c r="H87" s="13"/>
      <c r="I87" s="13"/>
      <c r="J87" s="13"/>
      <c r="K87" s="194"/>
      <c r="L87" s="287">
        <f>L82+L86</f>
        <v>828143.50620244443</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196"/>
    </row>
    <row r="89" spans="1:30" ht="18.75" customHeight="1" x14ac:dyDescent="0.3">
      <c r="A89" s="1" t="s">
        <v>152</v>
      </c>
      <c r="B89" s="13" t="s">
        <v>153</v>
      </c>
      <c r="C89" s="13"/>
      <c r="D89" s="13"/>
      <c r="E89" s="13"/>
      <c r="F89" s="13">
        <v>0</v>
      </c>
      <c r="G89" s="13"/>
      <c r="H89" s="13"/>
      <c r="I89" s="13"/>
      <c r="J89" s="13"/>
      <c r="K89" s="194"/>
      <c r="L89" s="273">
        <f>-207224.95-68990.95</f>
        <v>-276215.90000000002</v>
      </c>
      <c r="M89" s="186"/>
      <c r="N89" s="187"/>
      <c r="O89" s="1"/>
      <c r="Q89" s="152"/>
      <c r="V89" s="183"/>
      <c r="W89" s="183"/>
      <c r="X89" s="183"/>
      <c r="Y89" s="183"/>
      <c r="Z89" s="183"/>
      <c r="AA89" s="183"/>
      <c r="AB89" s="183"/>
      <c r="AC89" s="183"/>
      <c r="AD89" s="195"/>
    </row>
    <row r="90" spans="1:30" ht="18.75" customHeight="1" x14ac:dyDescent="0.3">
      <c r="B90" s="13" t="s">
        <v>154</v>
      </c>
      <c r="C90" s="13"/>
      <c r="D90" s="13"/>
      <c r="E90" s="13"/>
      <c r="F90" s="13"/>
      <c r="G90" s="13"/>
      <c r="H90" s="13"/>
      <c r="I90" s="13"/>
      <c r="J90" s="13"/>
      <c r="K90" s="194"/>
      <c r="L90" s="287">
        <f>L87+L89</f>
        <v>551927.60620244441</v>
      </c>
      <c r="M90" s="186"/>
      <c r="N90" s="187"/>
      <c r="O90" s="1"/>
      <c r="Q90" s="152"/>
      <c r="V90" s="183">
        <v>2911</v>
      </c>
      <c r="W90" s="197"/>
      <c r="X90" s="197"/>
      <c r="Y90" s="197"/>
      <c r="Z90" s="197"/>
      <c r="AA90" s="197"/>
      <c r="AB90" s="197"/>
      <c r="AC90" s="197"/>
      <c r="AD90" s="195"/>
    </row>
    <row r="91" spans="1:30" ht="18.75" customHeight="1" x14ac:dyDescent="0.3">
      <c r="B91" s="13" t="s">
        <v>155</v>
      </c>
      <c r="C91" s="13"/>
      <c r="D91" s="13"/>
      <c r="E91" s="13"/>
      <c r="F91" s="13"/>
      <c r="G91" s="13"/>
      <c r="H91" s="13"/>
      <c r="I91" s="13"/>
      <c r="J91" s="13"/>
      <c r="K91" s="194"/>
      <c r="L91" s="294">
        <v>8</v>
      </c>
      <c r="M91" s="186"/>
      <c r="N91" s="187"/>
      <c r="O91" s="1"/>
      <c r="Q91" s="152"/>
      <c r="V91" s="183"/>
      <c r="W91" s="197"/>
      <c r="X91" s="197"/>
      <c r="Y91" s="197"/>
      <c r="Z91" s="197"/>
      <c r="AA91" s="197"/>
      <c r="AB91" s="197"/>
      <c r="AC91" s="197"/>
      <c r="AD91" s="195"/>
    </row>
    <row r="92" spans="1:30" ht="18.75" customHeight="1" thickBot="1" x14ac:dyDescent="0.35">
      <c r="B92" s="13" t="s">
        <v>156</v>
      </c>
      <c r="C92" s="13"/>
      <c r="D92" s="13"/>
      <c r="E92" s="13"/>
      <c r="F92" s="13"/>
      <c r="G92" s="13"/>
      <c r="H92" s="13"/>
      <c r="I92" s="13"/>
      <c r="J92" s="13"/>
      <c r="K92" s="194"/>
      <c r="L92" s="370">
        <f>L90/L91</f>
        <v>68990.950775305551</v>
      </c>
      <c r="M92" s="186"/>
      <c r="N92" s="187"/>
      <c r="O92" s="1"/>
      <c r="Q92" s="152"/>
      <c r="V92" s="183">
        <v>3396</v>
      </c>
      <c r="W92" s="198"/>
      <c r="X92" s="198"/>
      <c r="Y92" s="198"/>
      <c r="Z92" s="198"/>
      <c r="AA92" s="198"/>
      <c r="AB92" s="198"/>
      <c r="AC92" s="198"/>
      <c r="AD92" s="199"/>
    </row>
    <row r="93" spans="1:30" ht="18.75" customHeight="1" thickTop="1" x14ac:dyDescent="0.3">
      <c r="N93" s="199"/>
      <c r="O93" s="200"/>
      <c r="P93" s="199"/>
      <c r="Q93" s="199"/>
      <c r="V93" s="198"/>
      <c r="W93" s="198"/>
      <c r="X93" s="198"/>
      <c r="Y93" s="198"/>
      <c r="Z93" s="198"/>
      <c r="AA93" s="198"/>
      <c r="AB93" s="198"/>
      <c r="AC93" s="198"/>
      <c r="AD93" s="195"/>
    </row>
    <row r="94" spans="1:30" ht="18.75" customHeight="1" thickBot="1" x14ac:dyDescent="0.35">
      <c r="B94" s="201" t="s">
        <v>157</v>
      </c>
      <c r="C94" s="13"/>
      <c r="D94" s="13"/>
      <c r="E94" s="13"/>
      <c r="G94" s="13"/>
      <c r="H94" s="13"/>
      <c r="I94" s="13"/>
      <c r="J94" s="13"/>
      <c r="L94" s="292">
        <f>IF(M86="H",(K86*0.02)+L86,(K86*0.05)+L86)</f>
        <v>0</v>
      </c>
      <c r="M94" s="186"/>
      <c r="V94" s="202"/>
      <c r="W94" s="202"/>
      <c r="X94" s="202"/>
      <c r="Y94" s="202"/>
      <c r="Z94" s="202"/>
      <c r="AA94" s="202"/>
      <c r="AB94" s="202"/>
      <c r="AC94" s="202"/>
      <c r="AD94" s="195"/>
    </row>
    <row r="95" spans="1:30" ht="21.75" customHeight="1" thickTop="1" x14ac:dyDescent="0.3">
      <c r="B95" s="203" t="s">
        <v>158</v>
      </c>
      <c r="C95" s="203"/>
      <c r="D95" s="203"/>
      <c r="E95" s="203"/>
      <c r="F95" s="203"/>
      <c r="G95" s="203"/>
      <c r="H95" s="203"/>
      <c r="I95" s="203"/>
      <c r="J95" s="203"/>
      <c r="K95" s="203"/>
      <c r="L95" s="293"/>
      <c r="M95" s="199"/>
      <c r="V95" s="202"/>
      <c r="W95" s="202"/>
      <c r="X95" s="202"/>
      <c r="Y95" s="202"/>
      <c r="Z95" s="202"/>
      <c r="AA95" s="202"/>
      <c r="AB95" s="202"/>
      <c r="AC95" s="202"/>
      <c r="AD95" s="195"/>
    </row>
    <row r="96" spans="1:30" x14ac:dyDescent="0.3">
      <c r="B96" s="204"/>
      <c r="V96" s="202"/>
      <c r="W96" s="202"/>
      <c r="X96" s="202"/>
      <c r="Y96" s="202"/>
      <c r="Z96" s="202"/>
      <c r="AA96" s="202"/>
      <c r="AB96" s="202"/>
      <c r="AC96" s="202"/>
      <c r="AD96" s="199"/>
    </row>
    <row r="97" spans="2:30" x14ac:dyDescent="0.3">
      <c r="B97" s="204"/>
      <c r="V97" s="202"/>
      <c r="W97" s="202"/>
      <c r="X97" s="202"/>
      <c r="Y97" s="202"/>
      <c r="Z97" s="202"/>
      <c r="AA97" s="202"/>
      <c r="AB97" s="202"/>
      <c r="AC97" s="202"/>
      <c r="AD97" s="199"/>
    </row>
    <row r="98" spans="2:30" hidden="1" x14ac:dyDescent="0.3">
      <c r="B98" s="205" t="s">
        <v>159</v>
      </c>
      <c r="C98" s="206"/>
      <c r="V98" s="207"/>
      <c r="W98" s="207"/>
      <c r="X98" s="207"/>
      <c r="Y98" s="207"/>
      <c r="Z98" s="207"/>
      <c r="AA98" s="207"/>
      <c r="AB98" s="207"/>
      <c r="AC98" s="207"/>
    </row>
    <row r="99" spans="2:30" hidden="1" x14ac:dyDescent="0.3">
      <c r="B99" s="208"/>
      <c r="C99" s="206"/>
      <c r="V99" s="204"/>
      <c r="W99" s="13"/>
      <c r="X99" s="13"/>
      <c r="Y99" s="13"/>
      <c r="Z99" s="13"/>
      <c r="AA99" s="13"/>
      <c r="AB99" s="13"/>
      <c r="AC99" s="13"/>
    </row>
    <row r="100" spans="2:30" hidden="1" x14ac:dyDescent="0.3">
      <c r="B100" s="209" t="s">
        <v>160</v>
      </c>
      <c r="C100" s="205" t="s">
        <v>161</v>
      </c>
      <c r="V100" s="204"/>
    </row>
    <row r="101" spans="2:30" hidden="1" x14ac:dyDescent="0.3">
      <c r="B101" s="209" t="s">
        <v>162</v>
      </c>
      <c r="C101" s="205" t="s">
        <v>163</v>
      </c>
      <c r="V101" s="204"/>
    </row>
    <row r="102" spans="2:30" hidden="1" x14ac:dyDescent="0.3">
      <c r="B102" s="209" t="s">
        <v>164</v>
      </c>
      <c r="C102" s="205" t="s">
        <v>165</v>
      </c>
      <c r="V102" s="204"/>
      <c r="W102" s="210"/>
      <c r="X102" s="210"/>
      <c r="Y102" s="210"/>
      <c r="Z102" s="210"/>
      <c r="AA102" s="210"/>
      <c r="AB102" s="210"/>
      <c r="AC102" s="210"/>
      <c r="AD102" s="210"/>
    </row>
    <row r="103" spans="2:30" hidden="1" x14ac:dyDescent="0.3">
      <c r="B103" s="209" t="s">
        <v>166</v>
      </c>
      <c r="C103" s="205" t="s">
        <v>167</v>
      </c>
      <c r="V103" s="204"/>
    </row>
    <row r="104" spans="2:30" hidden="1" x14ac:dyDescent="0.3">
      <c r="B104" s="211"/>
      <c r="C104" s="205" t="s">
        <v>168</v>
      </c>
      <c r="V104" s="204"/>
    </row>
    <row r="105" spans="2:30" hidden="1" x14ac:dyDescent="0.3">
      <c r="B105" s="209" t="s">
        <v>169</v>
      </c>
      <c r="C105" s="205" t="s">
        <v>170</v>
      </c>
      <c r="V105" s="204"/>
    </row>
    <row r="106" spans="2:30" hidden="1" x14ac:dyDescent="0.3">
      <c r="B106" s="209" t="s">
        <v>171</v>
      </c>
      <c r="C106" s="205" t="s">
        <v>172</v>
      </c>
      <c r="V106" s="204"/>
    </row>
    <row r="107" spans="2:30" hidden="1" x14ac:dyDescent="0.3">
      <c r="B107" s="209" t="s">
        <v>298</v>
      </c>
      <c r="C107" s="205" t="s">
        <v>174</v>
      </c>
      <c r="V107" s="204"/>
    </row>
    <row r="108" spans="2:30" hidden="1" x14ac:dyDescent="0.3">
      <c r="B108" s="209" t="s">
        <v>175</v>
      </c>
      <c r="C108" s="205" t="s">
        <v>176</v>
      </c>
      <c r="V108" s="204"/>
    </row>
    <row r="109" spans="2:30" hidden="1" x14ac:dyDescent="0.3">
      <c r="B109" s="209" t="s">
        <v>177</v>
      </c>
      <c r="C109" s="205" t="s">
        <v>178</v>
      </c>
      <c r="V109" s="204"/>
    </row>
    <row r="110" spans="2:30" hidden="1" x14ac:dyDescent="0.3">
      <c r="B110" s="211"/>
      <c r="C110" s="205"/>
      <c r="V110" s="204"/>
    </row>
    <row r="111" spans="2:30" hidden="1" x14ac:dyDescent="0.3">
      <c r="B111" s="209" t="s">
        <v>179</v>
      </c>
      <c r="C111" s="205" t="s">
        <v>180</v>
      </c>
      <c r="V111" s="204"/>
    </row>
    <row r="112" spans="2:30" hidden="1" x14ac:dyDescent="0.3">
      <c r="B112" s="209" t="s">
        <v>179</v>
      </c>
      <c r="C112" s="205" t="s">
        <v>181</v>
      </c>
    </row>
    <row r="113" spans="2:3" hidden="1" x14ac:dyDescent="0.3">
      <c r="B113" s="209" t="s">
        <v>182</v>
      </c>
      <c r="C113" s="205" t="s">
        <v>183</v>
      </c>
    </row>
    <row r="114" spans="2:3" hidden="1" x14ac:dyDescent="0.3">
      <c r="B114" s="209" t="s">
        <v>184</v>
      </c>
      <c r="C114" s="205" t="s">
        <v>185</v>
      </c>
    </row>
    <row r="115" spans="2:3" hidden="1" x14ac:dyDescent="0.3">
      <c r="B115" s="209" t="s">
        <v>182</v>
      </c>
      <c r="C115" s="205" t="s">
        <v>186</v>
      </c>
    </row>
    <row r="116" spans="2:3" hidden="1" x14ac:dyDescent="0.3">
      <c r="B116" s="209" t="s">
        <v>187</v>
      </c>
      <c r="C116" s="205" t="s">
        <v>188</v>
      </c>
    </row>
    <row r="117" spans="2:3" hidden="1" x14ac:dyDescent="0.3">
      <c r="B117" s="209" t="s">
        <v>189</v>
      </c>
      <c r="C117" s="205" t="s">
        <v>190</v>
      </c>
    </row>
    <row r="118" spans="2:3" hidden="1" x14ac:dyDescent="0.3">
      <c r="B118" s="211" t="s">
        <v>191</v>
      </c>
      <c r="C118" s="205" t="s">
        <v>192</v>
      </c>
    </row>
    <row r="119" spans="2:3" hidden="1" x14ac:dyDescent="0.3">
      <c r="B119" s="211"/>
      <c r="C119" s="205"/>
    </row>
    <row r="120" spans="2:3" hidden="1" x14ac:dyDescent="0.3">
      <c r="B120" s="209" t="s">
        <v>160</v>
      </c>
      <c r="C120" s="205" t="s">
        <v>193</v>
      </c>
    </row>
    <row r="121" spans="2:3" hidden="1" x14ac:dyDescent="0.3">
      <c r="B121" s="209" t="s">
        <v>194</v>
      </c>
      <c r="C121" s="205" t="s">
        <v>195</v>
      </c>
    </row>
    <row r="122" spans="2:3" hidden="1" x14ac:dyDescent="0.3">
      <c r="B122" s="209" t="s">
        <v>196</v>
      </c>
      <c r="C122" s="205" t="s">
        <v>197</v>
      </c>
    </row>
    <row r="123" spans="2:3" hidden="1" x14ac:dyDescent="0.3">
      <c r="B123" s="209" t="s">
        <v>299</v>
      </c>
      <c r="C123" s="205" t="s">
        <v>199</v>
      </c>
    </row>
    <row r="124" spans="2:3" hidden="1" x14ac:dyDescent="0.3">
      <c r="B124" s="209" t="s">
        <v>300</v>
      </c>
      <c r="C124" s="205" t="s">
        <v>201</v>
      </c>
    </row>
    <row r="125" spans="2:3" hidden="1" x14ac:dyDescent="0.3">
      <c r="B125" s="209" t="s">
        <v>202</v>
      </c>
      <c r="C125" s="205" t="s">
        <v>203</v>
      </c>
    </row>
    <row r="126" spans="2:3" hidden="1" x14ac:dyDescent="0.3">
      <c r="B126" s="209" t="s">
        <v>202</v>
      </c>
      <c r="C126" s="205" t="s">
        <v>204</v>
      </c>
    </row>
    <row r="127" spans="2:3" hidden="1" x14ac:dyDescent="0.3">
      <c r="B127" s="209" t="s">
        <v>202</v>
      </c>
      <c r="C127" s="205" t="s">
        <v>205</v>
      </c>
    </row>
    <row r="128" spans="2:3" hidden="1" x14ac:dyDescent="0.3">
      <c r="B128" s="209" t="s">
        <v>202</v>
      </c>
      <c r="C128" s="205" t="s">
        <v>206</v>
      </c>
    </row>
    <row r="129" spans="1:5" hidden="1" x14ac:dyDescent="0.3">
      <c r="B129" s="209" t="s">
        <v>166</v>
      </c>
      <c r="C129" s="205" t="s">
        <v>207</v>
      </c>
    </row>
    <row r="130" spans="1:5" hidden="1" x14ac:dyDescent="0.3">
      <c r="B130" s="209" t="s">
        <v>208</v>
      </c>
      <c r="C130" s="205" t="s">
        <v>209</v>
      </c>
    </row>
    <row r="131" spans="1:5" hidden="1" x14ac:dyDescent="0.3">
      <c r="B131" s="209" t="s">
        <v>202</v>
      </c>
      <c r="C131" s="205" t="s">
        <v>210</v>
      </c>
    </row>
    <row r="132" spans="1:5" hidden="1" x14ac:dyDescent="0.3">
      <c r="B132" s="205"/>
      <c r="C132" s="205"/>
    </row>
    <row r="133" spans="1:5" hidden="1" x14ac:dyDescent="0.3">
      <c r="B133" s="205"/>
      <c r="C133" s="205"/>
    </row>
    <row r="134" spans="1:5" hidden="1" x14ac:dyDescent="0.3">
      <c r="B134" s="211"/>
      <c r="C134" s="211"/>
    </row>
    <row r="135" spans="1:5" hidden="1" x14ac:dyDescent="0.3">
      <c r="B135" s="211">
        <f>NvsElapsedTime</f>
        <v>1.15740695036948E-5</v>
      </c>
      <c r="C135" s="211"/>
    </row>
    <row r="136" spans="1:5" hidden="1" x14ac:dyDescent="0.3">
      <c r="B136" s="212">
        <f>NvsEndTime</f>
        <v>41808.602523148104</v>
      </c>
      <c r="C136" s="212" t="s">
        <v>211</v>
      </c>
    </row>
    <row r="137" spans="1:5" x14ac:dyDescent="0.3">
      <c r="B137" s="205"/>
      <c r="C137" s="213"/>
    </row>
    <row r="138" spans="1:5" x14ac:dyDescent="0.3">
      <c r="B138" s="205"/>
      <c r="C138" s="205"/>
    </row>
    <row r="139" spans="1:5" hidden="1" x14ac:dyDescent="0.3">
      <c r="B139" s="214" t="s">
        <v>159</v>
      </c>
      <c r="C139" s="215"/>
      <c r="D139" s="215"/>
      <c r="E139" s="216"/>
    </row>
    <row r="140" spans="1:5" hidden="1" x14ac:dyDescent="0.3">
      <c r="B140" s="217"/>
      <c r="C140" s="215"/>
      <c r="D140" s="215"/>
      <c r="E140" s="216"/>
    </row>
    <row r="141" spans="1:5" hidden="1" x14ac:dyDescent="0.3">
      <c r="A141" s="214" t="s">
        <v>212</v>
      </c>
      <c r="B141" s="218" t="s">
        <v>160</v>
      </c>
      <c r="C141" s="219" t="s">
        <v>161</v>
      </c>
      <c r="D141" s="215"/>
    </row>
    <row r="142" spans="1:5" hidden="1" x14ac:dyDescent="0.3">
      <c r="A142" s="214" t="s">
        <v>213</v>
      </c>
      <c r="B142" s="218" t="s">
        <v>162</v>
      </c>
      <c r="C142" s="219" t="s">
        <v>163</v>
      </c>
      <c r="D142" s="215"/>
    </row>
    <row r="143" spans="1:5" hidden="1" x14ac:dyDescent="0.3">
      <c r="A143" s="214" t="s">
        <v>214</v>
      </c>
      <c r="B143" s="218" t="s">
        <v>164</v>
      </c>
      <c r="C143" s="219" t="s">
        <v>165</v>
      </c>
      <c r="D143" s="215"/>
    </row>
    <row r="144" spans="1:5" hidden="1" x14ac:dyDescent="0.3">
      <c r="A144" s="214" t="s">
        <v>215</v>
      </c>
      <c r="B144" s="218" t="s">
        <v>166</v>
      </c>
      <c r="C144" s="219" t="s">
        <v>167</v>
      </c>
      <c r="D144" s="215"/>
    </row>
    <row r="145" spans="1:4" hidden="1" x14ac:dyDescent="0.3">
      <c r="A145" s="214"/>
      <c r="B145" s="214"/>
      <c r="C145" s="219" t="s">
        <v>168</v>
      </c>
      <c r="D145" s="215"/>
    </row>
    <row r="146" spans="1:4" hidden="1" x14ac:dyDescent="0.3">
      <c r="A146" s="214" t="s">
        <v>216</v>
      </c>
      <c r="B146" s="218" t="s">
        <v>169</v>
      </c>
      <c r="C146" s="219" t="s">
        <v>170</v>
      </c>
      <c r="D146" s="215"/>
    </row>
    <row r="147" spans="1:4" hidden="1" x14ac:dyDescent="0.3">
      <c r="A147" s="214" t="s">
        <v>217</v>
      </c>
      <c r="B147" s="218" t="s">
        <v>171</v>
      </c>
      <c r="C147" s="219" t="s">
        <v>218</v>
      </c>
      <c r="D147" s="215"/>
    </row>
    <row r="148" spans="1:4" hidden="1" x14ac:dyDescent="0.3">
      <c r="A148" s="214" t="s">
        <v>219</v>
      </c>
      <c r="B148" s="218" t="s">
        <v>298</v>
      </c>
      <c r="C148" s="219" t="s">
        <v>174</v>
      </c>
      <c r="D148" s="215"/>
    </row>
    <row r="149" spans="1:4" hidden="1" x14ac:dyDescent="0.3">
      <c r="A149" s="214" t="s">
        <v>220</v>
      </c>
      <c r="B149" s="218" t="s">
        <v>175</v>
      </c>
      <c r="C149" s="219" t="s">
        <v>221</v>
      </c>
      <c r="D149" s="215"/>
    </row>
    <row r="150" spans="1:4" hidden="1" x14ac:dyDescent="0.3">
      <c r="A150" s="214" t="s">
        <v>222</v>
      </c>
      <c r="B150" s="218" t="s">
        <v>177</v>
      </c>
      <c r="C150" s="219" t="s">
        <v>223</v>
      </c>
      <c r="D150" s="215"/>
    </row>
    <row r="151" spans="1:4" hidden="1" x14ac:dyDescent="0.3">
      <c r="A151" s="214"/>
      <c r="B151" s="214"/>
      <c r="C151" s="219"/>
      <c r="D151" s="215"/>
    </row>
    <row r="152" spans="1:4" hidden="1" x14ac:dyDescent="0.3">
      <c r="A152" s="214" t="s">
        <v>224</v>
      </c>
      <c r="B152" s="218" t="s">
        <v>179</v>
      </c>
      <c r="C152" s="219" t="s">
        <v>225</v>
      </c>
      <c r="D152" s="215"/>
    </row>
    <row r="153" spans="1:4" hidden="1" x14ac:dyDescent="0.3">
      <c r="A153" s="214" t="s">
        <v>226</v>
      </c>
      <c r="B153" s="218" t="s">
        <v>179</v>
      </c>
      <c r="C153" s="219" t="s">
        <v>227</v>
      </c>
      <c r="D153" s="215"/>
    </row>
    <row r="154" spans="1:4" hidden="1" x14ac:dyDescent="0.3">
      <c r="A154" s="214" t="s">
        <v>228</v>
      </c>
      <c r="B154" s="218" t="s">
        <v>182</v>
      </c>
      <c r="C154" s="219" t="s">
        <v>183</v>
      </c>
      <c r="D154" s="215"/>
    </row>
    <row r="155" spans="1:4" hidden="1" x14ac:dyDescent="0.3">
      <c r="A155" s="214" t="s">
        <v>229</v>
      </c>
      <c r="B155" s="218" t="s">
        <v>184</v>
      </c>
      <c r="C155" s="219" t="s">
        <v>230</v>
      </c>
      <c r="D155" s="215"/>
    </row>
    <row r="156" spans="1:4" hidden="1" x14ac:dyDescent="0.3">
      <c r="A156" s="214" t="s">
        <v>231</v>
      </c>
      <c r="B156" s="218" t="s">
        <v>182</v>
      </c>
      <c r="C156" s="219" t="s">
        <v>232</v>
      </c>
      <c r="D156" s="215"/>
    </row>
    <row r="157" spans="1:4" hidden="1" x14ac:dyDescent="0.3">
      <c r="A157" s="214" t="s">
        <v>233</v>
      </c>
      <c r="B157" s="218" t="s">
        <v>187</v>
      </c>
      <c r="C157" s="219" t="s">
        <v>234</v>
      </c>
      <c r="D157" s="215"/>
    </row>
    <row r="158" spans="1:4" hidden="1" x14ac:dyDescent="0.3">
      <c r="A158" s="214" t="s">
        <v>235</v>
      </c>
      <c r="B158" s="218" t="s">
        <v>189</v>
      </c>
      <c r="C158" s="219" t="s">
        <v>234</v>
      </c>
      <c r="D158" s="215"/>
    </row>
    <row r="159" spans="1:4" hidden="1" x14ac:dyDescent="0.3">
      <c r="A159" s="214" t="s">
        <v>236</v>
      </c>
      <c r="B159" s="218" t="s">
        <v>179</v>
      </c>
      <c r="C159" s="219" t="s">
        <v>192</v>
      </c>
      <c r="D159" s="215"/>
    </row>
    <row r="160" spans="1:4" hidden="1" x14ac:dyDescent="0.3">
      <c r="A160" s="214"/>
      <c r="B160" s="214"/>
      <c r="C160" s="219"/>
      <c r="D160" s="215"/>
    </row>
    <row r="161" spans="1:4" hidden="1" x14ac:dyDescent="0.3">
      <c r="A161" s="214" t="s">
        <v>237</v>
      </c>
      <c r="B161" s="218" t="s">
        <v>160</v>
      </c>
      <c r="C161" s="219" t="s">
        <v>238</v>
      </c>
      <c r="D161" s="215"/>
    </row>
    <row r="162" spans="1:4" hidden="1" x14ac:dyDescent="0.3">
      <c r="A162" s="214" t="s">
        <v>239</v>
      </c>
      <c r="B162" s="218" t="s">
        <v>194</v>
      </c>
      <c r="C162" s="219" t="s">
        <v>240</v>
      </c>
      <c r="D162" s="215"/>
    </row>
    <row r="163" spans="1:4" hidden="1" x14ac:dyDescent="0.3">
      <c r="A163" s="214" t="s">
        <v>241</v>
      </c>
      <c r="B163" s="218" t="s">
        <v>196</v>
      </c>
      <c r="C163" s="219" t="s">
        <v>242</v>
      </c>
      <c r="D163" s="215"/>
    </row>
    <row r="164" spans="1:4" hidden="1" x14ac:dyDescent="0.3">
      <c r="A164" s="214" t="s">
        <v>243</v>
      </c>
      <c r="B164" s="218" t="s">
        <v>299</v>
      </c>
      <c r="C164" s="219" t="s">
        <v>244</v>
      </c>
      <c r="D164" s="215"/>
    </row>
    <row r="165" spans="1:4" hidden="1" x14ac:dyDescent="0.3">
      <c r="A165" s="214" t="s">
        <v>245</v>
      </c>
      <c r="B165" s="218" t="s">
        <v>300</v>
      </c>
      <c r="C165" s="219" t="s">
        <v>246</v>
      </c>
      <c r="D165" s="215"/>
    </row>
    <row r="166" spans="1:4" hidden="1" x14ac:dyDescent="0.3">
      <c r="A166" s="214" t="s">
        <v>247</v>
      </c>
      <c r="B166" s="218" t="s">
        <v>202</v>
      </c>
      <c r="C166" s="219" t="s">
        <v>248</v>
      </c>
      <c r="D166" s="215"/>
    </row>
    <row r="167" spans="1:4" hidden="1" x14ac:dyDescent="0.3">
      <c r="A167" s="214" t="s">
        <v>249</v>
      </c>
      <c r="B167" s="218" t="s">
        <v>202</v>
      </c>
      <c r="C167" s="219" t="s">
        <v>250</v>
      </c>
      <c r="D167" s="215"/>
    </row>
    <row r="168" spans="1:4" hidden="1" x14ac:dyDescent="0.3">
      <c r="A168" s="214" t="s">
        <v>251</v>
      </c>
      <c r="B168" s="218" t="s">
        <v>202</v>
      </c>
      <c r="C168" s="219" t="s">
        <v>252</v>
      </c>
      <c r="D168" s="215"/>
    </row>
    <row r="169" spans="1:4" hidden="1" x14ac:dyDescent="0.3">
      <c r="A169" s="214" t="s">
        <v>253</v>
      </c>
      <c r="B169" s="218" t="s">
        <v>202</v>
      </c>
      <c r="C169" s="219" t="s">
        <v>254</v>
      </c>
      <c r="D169" s="215"/>
    </row>
    <row r="170" spans="1:4" hidden="1" x14ac:dyDescent="0.3">
      <c r="A170" s="214" t="s">
        <v>255</v>
      </c>
      <c r="B170" s="218" t="s">
        <v>166</v>
      </c>
      <c r="C170" s="219" t="s">
        <v>207</v>
      </c>
      <c r="D170" s="215"/>
    </row>
    <row r="171" spans="1:4" hidden="1" x14ac:dyDescent="0.3">
      <c r="A171" s="214" t="s">
        <v>256</v>
      </c>
      <c r="B171" s="218" t="s">
        <v>208</v>
      </c>
      <c r="C171" s="219" t="s">
        <v>209</v>
      </c>
      <c r="D171" s="215"/>
    </row>
    <row r="172" spans="1:4" hidden="1" x14ac:dyDescent="0.3">
      <c r="A172" s="214" t="s">
        <v>257</v>
      </c>
      <c r="B172" s="218" t="s">
        <v>202</v>
      </c>
      <c r="C172" s="219" t="s">
        <v>258</v>
      </c>
      <c r="D172" s="215"/>
    </row>
    <row r="173" spans="1:4" hidden="1" x14ac:dyDescent="0.3">
      <c r="B173" s="217"/>
      <c r="C173" s="220"/>
      <c r="D173" s="215"/>
    </row>
    <row r="174" spans="1:4" hidden="1" x14ac:dyDescent="0.3">
      <c r="B174" s="217"/>
      <c r="C174" s="220"/>
      <c r="D174" s="215"/>
    </row>
    <row r="175" spans="1:4" hidden="1" x14ac:dyDescent="0.3">
      <c r="B175" s="217"/>
      <c r="C175" s="220"/>
      <c r="D175" s="215"/>
    </row>
    <row r="176" spans="1:4" hidden="1" x14ac:dyDescent="0.3">
      <c r="B176" s="214" t="s">
        <v>259</v>
      </c>
      <c r="C176" s="221">
        <f>NvsElapsedTime</f>
        <v>1.15740695036948E-5</v>
      </c>
      <c r="D176" s="215"/>
    </row>
    <row r="177" spans="2:5" hidden="1" x14ac:dyDescent="0.3">
      <c r="B177" s="214" t="s">
        <v>260</v>
      </c>
      <c r="C177" s="222">
        <f>NvsEndTime</f>
        <v>41808.602523148104</v>
      </c>
      <c r="D177" s="215"/>
    </row>
    <row r="178" spans="2:5" x14ac:dyDescent="0.3">
      <c r="B178" s="223"/>
      <c r="C178" s="215"/>
      <c r="D178" s="215"/>
      <c r="E178" s="216"/>
    </row>
    <row r="179" spans="2:5" x14ac:dyDescent="0.3">
      <c r="C179" s="183"/>
      <c r="D179" s="183"/>
    </row>
    <row r="180" spans="2:5" x14ac:dyDescent="0.3">
      <c r="C180" s="183"/>
      <c r="D180" s="18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7" priority="2" stopIfTrue="1" operator="lessThan">
      <formula>0</formula>
    </cfRule>
  </conditionalFormatting>
  <conditionalFormatting sqref="A141:A172">
    <cfRule type="cellIs" dxfId="5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'3381 updated'!B2</f>
        <v>50</v>
      </c>
      <c r="W2" s="449" t="s">
        <v>4</v>
      </c>
      <c r="X2" s="450"/>
      <c r="Y2" s="451"/>
      <c r="Z2" s="451"/>
      <c r="AA2" s="451"/>
      <c r="AB2" s="451"/>
      <c r="AC2" s="451"/>
      <c r="AD2" s="9"/>
    </row>
    <row r="3" spans="1:30" ht="20.399999999999999" x14ac:dyDescent="0.35">
      <c r="B3" s="10" t="str">
        <f>"Revenue Estimate Worksheet for "&amp;B126</f>
        <v>Revenue Estimate Worksheet for Imagine Sch-Chancellor Campus</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'3381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172.81</v>
      </c>
      <c r="E10" s="296">
        <v>0</v>
      </c>
      <c r="F10" s="296">
        <v>0</v>
      </c>
      <c r="G10" s="46">
        <f>IF($B$156&lt;8,D10*2,D10+E10)</f>
        <v>345.62</v>
      </c>
      <c r="H10" s="47"/>
      <c r="I10" s="48">
        <v>1.1259999999999999</v>
      </c>
      <c r="J10" s="48"/>
      <c r="K10" s="49">
        <f>ROUND(G10*I10,4)</f>
        <v>389.16809999999998</v>
      </c>
      <c r="L10" s="319">
        <f>SUM(K10*$G$7)*($K$7)</f>
        <v>1614538.3223825728</v>
      </c>
      <c r="N10" s="51">
        <v>5101</v>
      </c>
      <c r="O10" s="52">
        <v>101</v>
      </c>
      <c r="Q10" s="259"/>
      <c r="V10" s="439" t="s">
        <v>27</v>
      </c>
      <c r="W10" s="439"/>
      <c r="X10" s="434">
        <f>IF('3381 updated'!K$84=1,'3381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33.5</v>
      </c>
      <c r="E11" s="298">
        <v>0</v>
      </c>
      <c r="F11" s="298">
        <v>0</v>
      </c>
      <c r="G11" s="46">
        <f t="shared" ref="G11:G25" si="2">IF($B$156&lt;8,D11*2,D11+E11)</f>
        <v>67</v>
      </c>
      <c r="H11" s="47"/>
      <c r="I11" s="56">
        <f>I10</f>
        <v>1.1259999999999999</v>
      </c>
      <c r="J11" s="56"/>
      <c r="K11" s="49">
        <f t="shared" ref="K11:K25" si="3">ROUND(G11*I11,4)</f>
        <v>75.441999999999993</v>
      </c>
      <c r="L11" s="319">
        <f t="shared" ref="L11:L25" si="4">SUM(K11*$G$7)*($K$7)</f>
        <v>312985.57131785998</v>
      </c>
      <c r="M11" s="1" t="str">
        <f>IF(ROUND(G11,2)=ROUND(SUM(G28:G30),2)," ","CHECK 2. PK-3 Lines Below")</f>
        <v xml:space="preserve"> </v>
      </c>
      <c r="N11" s="51">
        <v>5101</v>
      </c>
      <c r="O11" s="57" t="s">
        <v>30</v>
      </c>
      <c r="Q11" s="259"/>
      <c r="V11" s="395" t="s">
        <v>29</v>
      </c>
      <c r="W11" s="395"/>
      <c r="X11" s="434">
        <f>IF('3381 updated'!K$84=1,'3381 updated'!G11,0)</f>
        <v>0</v>
      </c>
      <c r="Y11" s="434"/>
      <c r="Z11" s="435">
        <v>1</v>
      </c>
      <c r="AA11" s="435"/>
      <c r="AB11" s="54">
        <f t="shared" si="0"/>
        <v>0</v>
      </c>
      <c r="AC11" s="55">
        <f t="shared" si="1"/>
        <v>0</v>
      </c>
      <c r="AD11" s="9"/>
    </row>
    <row r="12" spans="1:30" x14ac:dyDescent="0.3">
      <c r="A12" s="1" t="s">
        <v>31</v>
      </c>
      <c r="B12" s="298" t="s">
        <v>32</v>
      </c>
      <c r="C12" s="298"/>
      <c r="D12" s="298">
        <v>226.65</v>
      </c>
      <c r="E12" s="298">
        <v>0</v>
      </c>
      <c r="F12" s="298">
        <v>0</v>
      </c>
      <c r="G12" s="46">
        <f t="shared" si="2"/>
        <v>453.3</v>
      </c>
      <c r="H12" s="47"/>
      <c r="I12" s="56">
        <v>1</v>
      </c>
      <c r="J12" s="56"/>
      <c r="K12" s="49">
        <f t="shared" si="3"/>
        <v>453.3</v>
      </c>
      <c r="L12" s="319">
        <f t="shared" si="4"/>
        <v>1880601.7798889999</v>
      </c>
      <c r="N12" s="51">
        <v>5102</v>
      </c>
      <c r="O12" s="52">
        <v>102</v>
      </c>
      <c r="Q12" s="259"/>
      <c r="V12" s="395" t="s">
        <v>32</v>
      </c>
      <c r="W12" s="395"/>
      <c r="X12" s="434">
        <f>IF('3381 updated'!K$84=1,'3381 updated'!G12,0)</f>
        <v>0</v>
      </c>
      <c r="Y12" s="434"/>
      <c r="Z12" s="435">
        <v>1</v>
      </c>
      <c r="AA12" s="435"/>
      <c r="AB12" s="54">
        <f t="shared" si="0"/>
        <v>0</v>
      </c>
      <c r="AC12" s="55">
        <f t="shared" si="1"/>
        <v>0</v>
      </c>
      <c r="AD12" s="9"/>
    </row>
    <row r="13" spans="1:30" x14ac:dyDescent="0.3">
      <c r="A13" s="1" t="s">
        <v>33</v>
      </c>
      <c r="B13" s="298" t="s">
        <v>34</v>
      </c>
      <c r="C13" s="298"/>
      <c r="D13" s="298">
        <v>57.96</v>
      </c>
      <c r="E13" s="298">
        <v>0</v>
      </c>
      <c r="F13" s="298">
        <v>0</v>
      </c>
      <c r="G13" s="46">
        <f t="shared" si="2"/>
        <v>115.92</v>
      </c>
      <c r="H13" s="47"/>
      <c r="I13" s="56">
        <f>I12</f>
        <v>1</v>
      </c>
      <c r="J13" s="56"/>
      <c r="K13" s="49">
        <f t="shared" si="3"/>
        <v>115.92</v>
      </c>
      <c r="L13" s="319">
        <f t="shared" si="4"/>
        <v>480916.29897359997</v>
      </c>
      <c r="M13" s="1" t="str">
        <f>IF(ROUND(G13,2)=ROUND(SUM(G31:G33),2)," ","CHECK 2. 4-8 Lines Below")</f>
        <v xml:space="preserve"> </v>
      </c>
      <c r="N13" s="51">
        <v>5102</v>
      </c>
      <c r="O13" s="57" t="s">
        <v>35</v>
      </c>
      <c r="Q13" s="259"/>
      <c r="V13" s="395" t="s">
        <v>34</v>
      </c>
      <c r="W13" s="395"/>
      <c r="X13" s="434">
        <f>IF('3381 updated'!K$84=1,'3381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IF('3381 updated'!K$84=1,'3381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IF('3381 updated'!K$84=1,'3381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IF('3381 updated'!K$84=1,'3381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IF('3381 updated'!K$84=1,'3381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IF('3381 updated'!K$84=1,'3381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IF('3381 updated'!K$84=1,'3381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IF('3381 updated'!K$84=1,'3381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IF('3381 updated'!K$84=1,'3381 updated'!G21,0)</f>
        <v>0</v>
      </c>
      <c r="Y21" s="434"/>
      <c r="Z21" s="435">
        <v>1</v>
      </c>
      <c r="AA21" s="435"/>
      <c r="AB21" s="54">
        <f t="shared" si="0"/>
        <v>0</v>
      </c>
      <c r="AC21" s="55">
        <f t="shared" si="1"/>
        <v>0</v>
      </c>
      <c r="AD21" s="9"/>
    </row>
    <row r="22" spans="1:30" ht="16.2" x14ac:dyDescent="0.35">
      <c r="A22" s="1" t="s">
        <v>53</v>
      </c>
      <c r="B22" s="298" t="s">
        <v>54</v>
      </c>
      <c r="C22" s="298"/>
      <c r="D22" s="298">
        <v>8.19</v>
      </c>
      <c r="E22" s="298">
        <v>0</v>
      </c>
      <c r="F22" s="298">
        <v>0</v>
      </c>
      <c r="G22" s="46">
        <f t="shared" si="2"/>
        <v>16.38</v>
      </c>
      <c r="H22" s="47"/>
      <c r="I22" s="56">
        <v>1.147</v>
      </c>
      <c r="J22" s="56"/>
      <c r="K22" s="49">
        <f t="shared" si="3"/>
        <v>18.7879</v>
      </c>
      <c r="L22" s="319">
        <f t="shared" si="4"/>
        <v>77945.197838906985</v>
      </c>
      <c r="N22" s="51">
        <v>5101</v>
      </c>
      <c r="O22" s="52">
        <v>130</v>
      </c>
      <c r="Q22" s="259"/>
      <c r="V22" s="395" t="s">
        <v>54</v>
      </c>
      <c r="W22" s="395"/>
      <c r="X22" s="434">
        <f>IF('3381 updated'!K$84=1,'3381 updated'!G22,0)</f>
        <v>0</v>
      </c>
      <c r="Y22" s="434"/>
      <c r="Z22" s="435">
        <v>1</v>
      </c>
      <c r="AA22" s="435"/>
      <c r="AB22" s="54">
        <f t="shared" si="0"/>
        <v>0</v>
      </c>
      <c r="AC22" s="55">
        <f t="shared" si="1"/>
        <v>0</v>
      </c>
      <c r="AD22" s="9"/>
    </row>
    <row r="23" spans="1:30" ht="16.2" x14ac:dyDescent="0.35">
      <c r="A23" s="1" t="s">
        <v>55</v>
      </c>
      <c r="B23" s="298" t="s">
        <v>56</v>
      </c>
      <c r="C23" s="298"/>
      <c r="D23" s="298">
        <v>2.2400000000000002</v>
      </c>
      <c r="E23" s="298">
        <v>0</v>
      </c>
      <c r="F23" s="298">
        <v>0</v>
      </c>
      <c r="G23" s="46">
        <f t="shared" si="2"/>
        <v>4.4800000000000004</v>
      </c>
      <c r="H23" s="47"/>
      <c r="I23" s="56">
        <f>I22</f>
        <v>1.147</v>
      </c>
      <c r="J23" s="56"/>
      <c r="K23" s="49">
        <f t="shared" si="3"/>
        <v>5.1386000000000003</v>
      </c>
      <c r="L23" s="319">
        <f t="shared" si="4"/>
        <v>21318.465268338001</v>
      </c>
      <c r="N23" s="51">
        <v>5102</v>
      </c>
      <c r="O23" s="52">
        <v>130</v>
      </c>
      <c r="Q23" s="259"/>
      <c r="V23" s="395" t="s">
        <v>56</v>
      </c>
      <c r="W23" s="395"/>
      <c r="X23" s="434">
        <f>IF('3381 updated'!K$84=1,'3381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IF('3381 updated'!K$84=1,'3381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IF('3381 updated'!K$84=1,'3381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501.35</v>
      </c>
      <c r="E26" s="60">
        <f t="shared" si="5"/>
        <v>0</v>
      </c>
      <c r="F26" s="60"/>
      <c r="G26" s="60">
        <f>SUM(G10:G25)</f>
        <v>1002.7</v>
      </c>
      <c r="H26" s="61"/>
      <c r="I26" s="61"/>
      <c r="J26" s="62"/>
      <c r="K26" s="63">
        <f>SUM(K10:K25)</f>
        <v>1057.7566000000002</v>
      </c>
      <c r="L26" s="320">
        <f>SUM(L10:L25)</f>
        <v>4388305.6356702782</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30</v>
      </c>
      <c r="E28" s="298">
        <v>0</v>
      </c>
      <c r="F28" s="74">
        <v>0</v>
      </c>
      <c r="G28" s="46">
        <f t="shared" ref="G28:G36" si="6">IF($B$156&lt;8,D28*2,D28+E28)</f>
        <v>60</v>
      </c>
      <c r="H28" s="75"/>
      <c r="I28" s="76" t="s">
        <v>69</v>
      </c>
      <c r="J28" s="51">
        <v>251</v>
      </c>
      <c r="K28" s="77">
        <v>1047</v>
      </c>
      <c r="L28" s="319">
        <f>SUM(G28*K28)</f>
        <v>62820</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3.5</v>
      </c>
      <c r="E29" s="298">
        <v>0</v>
      </c>
      <c r="F29" s="84">
        <v>0</v>
      </c>
      <c r="G29" s="46">
        <f t="shared" si="6"/>
        <v>7</v>
      </c>
      <c r="H29" s="75"/>
      <c r="I29" s="51" t="s">
        <v>69</v>
      </c>
      <c r="J29" s="51">
        <v>252</v>
      </c>
      <c r="K29" s="77">
        <v>3380</v>
      </c>
      <c r="L29" s="319">
        <f t="shared" ref="L29:L36" si="8">SUM(G29*K29)</f>
        <v>23660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55.96</v>
      </c>
      <c r="E31" s="298">
        <v>0</v>
      </c>
      <c r="F31" s="84">
        <v>0</v>
      </c>
      <c r="G31" s="46">
        <f t="shared" si="6"/>
        <v>111.92</v>
      </c>
      <c r="H31" s="75"/>
      <c r="I31" s="85" t="s">
        <v>73</v>
      </c>
      <c r="J31" s="51">
        <v>251</v>
      </c>
      <c r="K31" s="77">
        <v>1173</v>
      </c>
      <c r="L31" s="319">
        <f t="shared" si="8"/>
        <v>131282.16</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2</v>
      </c>
      <c r="E32" s="298">
        <v>0</v>
      </c>
      <c r="F32" s="84">
        <v>0</v>
      </c>
      <c r="G32" s="46">
        <f t="shared" si="6"/>
        <v>4</v>
      </c>
      <c r="H32" s="75"/>
      <c r="I32" s="85" t="s">
        <v>73</v>
      </c>
      <c r="J32" s="51">
        <v>252</v>
      </c>
      <c r="K32" s="77">
        <v>3506</v>
      </c>
      <c r="L32" s="319">
        <f t="shared" si="8"/>
        <v>14024</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91.460000000000008</v>
      </c>
      <c r="E37" s="60">
        <f t="shared" si="10"/>
        <v>0</v>
      </c>
      <c r="F37" s="60"/>
      <c r="G37" s="60">
        <f>SUM(G28:G36)</f>
        <v>182.92000000000002</v>
      </c>
      <c r="H37" s="61"/>
      <c r="I37" s="298" t="s">
        <v>81</v>
      </c>
      <c r="J37" s="298"/>
      <c r="K37" s="298"/>
      <c r="L37" s="319">
        <f>SUM(L28:L36)</f>
        <v>231786.16</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189510.30000000002</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4809602.0956702782</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483.39799999999997</v>
      </c>
      <c r="D47" s="114"/>
      <c r="E47" s="114"/>
      <c r="F47" s="114"/>
      <c r="G47" s="115">
        <f>K7</f>
        <v>1.0289999999999999</v>
      </c>
      <c r="H47" s="115"/>
      <c r="I47" s="116">
        <v>1317.85</v>
      </c>
      <c r="J47" s="117" t="s">
        <v>96</v>
      </c>
      <c r="K47" s="118">
        <f>ROUND(C47*G47*I47,0)</f>
        <v>655520</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574.35860000000002</v>
      </c>
      <c r="D48" s="114"/>
      <c r="E48" s="114"/>
      <c r="F48" s="114"/>
      <c r="G48" s="115">
        <f>K7</f>
        <v>1.0289999999999999</v>
      </c>
      <c r="H48" s="115"/>
      <c r="I48" s="116">
        <v>898.92</v>
      </c>
      <c r="J48" s="117" t="s">
        <v>96</v>
      </c>
      <c r="K48" s="118">
        <f>ROUND(C48*G48*I48,0)</f>
        <v>531275</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1057.7565999999999</v>
      </c>
      <c r="D50" s="136"/>
      <c r="E50" s="137"/>
      <c r="F50" s="137"/>
      <c r="G50" s="138" t="s">
        <v>98</v>
      </c>
      <c r="H50" s="138"/>
      <c r="I50" s="138"/>
      <c r="J50" s="138"/>
      <c r="K50" s="138"/>
      <c r="L50" s="319">
        <f>IF(B2=75,0,K49+K48+K47)</f>
        <v>1186795</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1057.7566000000002</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5.267E-3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1002.7</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5.4809999999999998E-3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5.267E-3</v>
      </c>
      <c r="L59" s="319">
        <f>SUM(I59*K59)</f>
        <v>22308.710320999999</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5.267E-3</v>
      </c>
      <c r="L67" s="319">
        <f>SUM(I67*K67)</f>
        <v>567708.66712100001</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5.4809999999999998E-3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5.267E-3</v>
      </c>
      <c r="L70" s="319">
        <f t="shared" si="11"/>
        <v>-22161.618812000001</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5.267E-3</v>
      </c>
      <c r="L71" s="319">
        <f t="shared" si="11"/>
        <v>9913.1576420000001</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5.4809999999999998E-3</v>
      </c>
      <c r="L72" s="319">
        <f t="shared" si="11"/>
        <v>77947.482437999992</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0</v>
      </c>
      <c r="AA74" s="304" t="s">
        <v>130</v>
      </c>
      <c r="AB74" s="163">
        <f>+K75</f>
        <v>365</v>
      </c>
      <c r="AC74" s="55">
        <f>ROUND(AB74*Z74,0)</f>
        <v>0</v>
      </c>
      <c r="AD74" s="9"/>
    </row>
    <row r="75" spans="1:30" ht="19.5" customHeight="1" x14ac:dyDescent="0.3">
      <c r="A75" s="1" t="s">
        <v>131</v>
      </c>
      <c r="B75" s="164" t="s">
        <v>128</v>
      </c>
      <c r="C75" s="165" t="s">
        <v>129</v>
      </c>
      <c r="D75" s="164">
        <v>0</v>
      </c>
      <c r="E75" s="164">
        <v>0</v>
      </c>
      <c r="F75" s="164">
        <v>0</v>
      </c>
      <c r="G75" s="166">
        <f>IF($B$156&lt;8,D75,E75)</f>
        <v>0</v>
      </c>
      <c r="H75" s="167"/>
      <c r="I75" s="168">
        <f>AVERAGE(G75,D75)</f>
        <v>0</v>
      </c>
      <c r="J75" s="169" t="s">
        <v>130</v>
      </c>
      <c r="K75" s="170">
        <v>365</v>
      </c>
      <c r="L75" s="319">
        <f t="shared" ref="L75:L78" si="12">SUM(I75*K75)</f>
        <v>0</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5.4809999999999998E-3</v>
      </c>
      <c r="L77" s="319">
        <f t="shared" si="12"/>
        <v>9438.8355809999994</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5.267E-3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0</v>
      </c>
      <c r="AD81" s="185"/>
    </row>
    <row r="82" spans="1:30" ht="22.5" customHeight="1" thickTop="1" thickBot="1" x14ac:dyDescent="0.35">
      <c r="B82" s="298" t="s">
        <v>140</v>
      </c>
      <c r="C82" s="298"/>
      <c r="D82" s="298"/>
      <c r="E82" s="298"/>
      <c r="F82" s="298"/>
      <c r="G82" s="298"/>
      <c r="H82" s="298"/>
      <c r="I82" s="298"/>
      <c r="J82" s="298"/>
      <c r="K82" s="298"/>
      <c r="L82" s="331">
        <f>SUM(L44:L81)</f>
        <v>6661552.3299612775</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'3381 updated'!AC81</f>
        <v>0</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6661552.3299612775</v>
      </c>
      <c r="L86" s="319">
        <f>IF(G26=0,0,IF(G26&gt;250,-(((250/G26)*K86)*IF(M86="H",0.02,0.05)),IF(M86="H",-0.02*K86,-0.05*K86)))</f>
        <v>-83045.182132757531</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6578507.1478285203</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-3276438.86</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3302068.2878285204</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550344.71463808673</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273">
        <v>546540.86</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3803.8546380867483</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250032.43436530637</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301</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302</v>
      </c>
      <c r="C125" s="205" t="s">
        <v>199</v>
      </c>
    </row>
    <row r="126" spans="2:22" hidden="1" x14ac:dyDescent="0.3">
      <c r="B126" s="209" t="s">
        <v>303</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1.15740695036948E-5</v>
      </c>
      <c r="C137" s="211"/>
    </row>
    <row r="138" spans="1:5" hidden="1" x14ac:dyDescent="0.3">
      <c r="B138" s="212">
        <f>NvsEndTime</f>
        <v>41808.602546296301</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301</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302</v>
      </c>
      <c r="C166" s="219" t="s">
        <v>244</v>
      </c>
      <c r="D166" s="215"/>
    </row>
    <row r="167" spans="1:4" hidden="1" x14ac:dyDescent="0.3">
      <c r="A167" s="214" t="s">
        <v>245</v>
      </c>
      <c r="B167" s="218" t="s">
        <v>303</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1.15740695036948E-5</v>
      </c>
      <c r="D178" s="215"/>
    </row>
    <row r="179" spans="2:5" hidden="1" x14ac:dyDescent="0.3">
      <c r="B179" s="214" t="s">
        <v>260</v>
      </c>
      <c r="C179" s="222">
        <f>NvsEndTime</f>
        <v>41808.602546296301</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55" priority="2" stopIfTrue="1" operator="lessThan">
      <formula>0</formula>
    </cfRule>
  </conditionalFormatting>
  <conditionalFormatting sqref="A143:A174">
    <cfRule type="cellIs" dxfId="5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4"/>
  <sheetViews>
    <sheetView zoomScaleNormal="100" workbookViewId="0">
      <selection activeCell="B2" sqref="B2"/>
    </sheetView>
  </sheetViews>
  <sheetFormatPr defaultColWidth="8.77734375" defaultRowHeight="10.199999999999999" x14ac:dyDescent="0.2"/>
  <cols>
    <col min="1" max="1" width="6.44140625" style="255" customWidth="1"/>
    <col min="2" max="2" width="47.44140625" style="241" bestFit="1" customWidth="1"/>
    <col min="3" max="3" width="1.5546875" style="241" customWidth="1"/>
    <col min="4" max="4" width="6.109375" style="257" customWidth="1"/>
    <col min="5" max="5" width="47.44140625" style="241" bestFit="1" customWidth="1"/>
    <col min="6" max="16384" width="8.77734375" style="241"/>
  </cols>
  <sheetData>
    <row r="1" spans="1:5" ht="14.25" customHeight="1" x14ac:dyDescent="0.2">
      <c r="B1" s="297">
        <f>SUM('0054:4072 updated'!$L$92)+'4040 updated'!C32+'3384'!L92</f>
        <v>11966500.369027266</v>
      </c>
    </row>
    <row r="2" spans="1:5" ht="16.5" customHeight="1" x14ac:dyDescent="0.2"/>
    <row r="3" spans="1:5" x14ac:dyDescent="0.2">
      <c r="A3" s="252" t="s">
        <v>409</v>
      </c>
      <c r="D3" s="252" t="s">
        <v>410</v>
      </c>
    </row>
    <row r="4" spans="1:5" x14ac:dyDescent="0.2">
      <c r="A4" s="253" t="s">
        <v>411</v>
      </c>
      <c r="B4" s="240" t="s">
        <v>412</v>
      </c>
      <c r="D4" s="253" t="s">
        <v>411</v>
      </c>
      <c r="E4" s="240" t="s">
        <v>412</v>
      </c>
    </row>
    <row r="5" spans="1:5" x14ac:dyDescent="0.2">
      <c r="A5" s="254" t="s">
        <v>198</v>
      </c>
      <c r="B5" s="224" t="s">
        <v>200</v>
      </c>
      <c r="D5" s="254" t="s">
        <v>265</v>
      </c>
      <c r="E5" s="224" t="s">
        <v>444</v>
      </c>
    </row>
    <row r="6" spans="1:5" x14ac:dyDescent="0.2">
      <c r="A6" s="254" t="s">
        <v>262</v>
      </c>
      <c r="B6" s="224" t="s">
        <v>445</v>
      </c>
      <c r="D6" s="254">
        <v>3400</v>
      </c>
      <c r="E6" s="224" t="s">
        <v>413</v>
      </c>
    </row>
    <row r="7" spans="1:5" x14ac:dyDescent="0.2">
      <c r="A7" s="256" t="s">
        <v>265</v>
      </c>
      <c r="B7" s="224" t="s">
        <v>444</v>
      </c>
      <c r="D7" s="254">
        <v>4010</v>
      </c>
      <c r="E7" s="224" t="s">
        <v>446</v>
      </c>
    </row>
    <row r="8" spans="1:5" x14ac:dyDescent="0.2">
      <c r="A8" s="254">
        <v>1461</v>
      </c>
      <c r="B8" s="224" t="s">
        <v>448</v>
      </c>
      <c r="D8" s="254">
        <v>3941</v>
      </c>
      <c r="E8" s="224" t="s">
        <v>447</v>
      </c>
    </row>
    <row r="9" spans="1:5" x14ac:dyDescent="0.2">
      <c r="A9" s="254">
        <v>1571</v>
      </c>
      <c r="B9" s="224" t="s">
        <v>449</v>
      </c>
      <c r="D9" s="254" t="s">
        <v>198</v>
      </c>
      <c r="E9" s="224" t="s">
        <v>200</v>
      </c>
    </row>
    <row r="10" spans="1:5" x14ac:dyDescent="0.2">
      <c r="A10" s="254">
        <v>2521</v>
      </c>
      <c r="B10" s="224" t="s">
        <v>450</v>
      </c>
      <c r="D10" s="254">
        <v>3385</v>
      </c>
      <c r="E10" s="224" t="s">
        <v>309</v>
      </c>
    </row>
    <row r="11" spans="1:5" x14ac:dyDescent="0.2">
      <c r="A11" s="254">
        <v>2531</v>
      </c>
      <c r="B11" s="224" t="s">
        <v>451</v>
      </c>
      <c r="D11" s="254" t="s">
        <v>262</v>
      </c>
      <c r="E11" s="224" t="s">
        <v>445</v>
      </c>
    </row>
    <row r="12" spans="1:5" x14ac:dyDescent="0.2">
      <c r="A12" s="254">
        <v>2641</v>
      </c>
      <c r="B12" s="224" t="s">
        <v>452</v>
      </c>
      <c r="D12" s="255">
        <v>4072</v>
      </c>
      <c r="E12" s="241" t="s">
        <v>439</v>
      </c>
    </row>
    <row r="13" spans="1:5" x14ac:dyDescent="0.2">
      <c r="A13" s="254">
        <v>2791</v>
      </c>
      <c r="B13" s="224" t="s">
        <v>284</v>
      </c>
      <c r="D13" s="254">
        <v>2521</v>
      </c>
      <c r="E13" s="224" t="s">
        <v>450</v>
      </c>
    </row>
    <row r="14" spans="1:5" x14ac:dyDescent="0.2">
      <c r="A14" s="254">
        <v>2801</v>
      </c>
      <c r="B14" s="224" t="s">
        <v>453</v>
      </c>
      <c r="D14" s="254">
        <v>3398</v>
      </c>
      <c r="E14" s="224" t="s">
        <v>454</v>
      </c>
    </row>
    <row r="15" spans="1:5" x14ac:dyDescent="0.2">
      <c r="A15" s="255">
        <v>2911</v>
      </c>
      <c r="B15" s="241" t="s">
        <v>289</v>
      </c>
      <c r="D15" s="254" t="s">
        <v>414</v>
      </c>
      <c r="E15" s="224" t="s">
        <v>480</v>
      </c>
    </row>
    <row r="16" spans="1:5" x14ac:dyDescent="0.2">
      <c r="A16" s="254">
        <v>2941</v>
      </c>
      <c r="B16" s="224" t="s">
        <v>292</v>
      </c>
      <c r="D16" s="254">
        <v>4020</v>
      </c>
      <c r="E16" s="224" t="s">
        <v>455</v>
      </c>
    </row>
    <row r="17" spans="1:5" x14ac:dyDescent="0.2">
      <c r="A17" s="254">
        <v>3083</v>
      </c>
      <c r="B17" s="224" t="s">
        <v>294</v>
      </c>
      <c r="D17" s="258">
        <v>4021</v>
      </c>
      <c r="E17" s="241" t="s">
        <v>456</v>
      </c>
    </row>
    <row r="18" spans="1:5" x14ac:dyDescent="0.2">
      <c r="A18" s="254">
        <v>3345</v>
      </c>
      <c r="B18" s="224" t="s">
        <v>459</v>
      </c>
      <c r="D18" s="255">
        <v>4061</v>
      </c>
      <c r="E18" s="241" t="s">
        <v>457</v>
      </c>
    </row>
    <row r="19" spans="1:5" x14ac:dyDescent="0.2">
      <c r="A19" s="254">
        <v>3347</v>
      </c>
      <c r="B19" s="224" t="s">
        <v>300</v>
      </c>
      <c r="D19" s="254">
        <v>3961</v>
      </c>
      <c r="E19" s="224" t="s">
        <v>458</v>
      </c>
    </row>
    <row r="20" spans="1:5" x14ac:dyDescent="0.2">
      <c r="A20" s="254">
        <v>3381</v>
      </c>
      <c r="B20" s="224" t="s">
        <v>462</v>
      </c>
      <c r="D20" s="254">
        <v>3382</v>
      </c>
      <c r="E20" s="224" t="s">
        <v>460</v>
      </c>
    </row>
    <row r="21" spans="1:5" x14ac:dyDescent="0.2">
      <c r="A21" s="254">
        <v>3382</v>
      </c>
      <c r="B21" s="224" t="s">
        <v>460</v>
      </c>
      <c r="D21" s="254">
        <v>3396</v>
      </c>
      <c r="E21" s="224" t="s">
        <v>461</v>
      </c>
    </row>
    <row r="22" spans="1:5" x14ac:dyDescent="0.2">
      <c r="A22" s="254">
        <v>3385</v>
      </c>
      <c r="B22" s="224" t="s">
        <v>309</v>
      </c>
      <c r="D22" s="254">
        <v>3345</v>
      </c>
      <c r="E22" s="224" t="s">
        <v>459</v>
      </c>
    </row>
    <row r="23" spans="1:5" x14ac:dyDescent="0.2">
      <c r="A23" s="255">
        <v>3386</v>
      </c>
      <c r="B23" s="241" t="s">
        <v>463</v>
      </c>
      <c r="D23" s="254">
        <v>3381</v>
      </c>
      <c r="E23" s="224" t="s">
        <v>462</v>
      </c>
    </row>
    <row r="24" spans="1:5" x14ac:dyDescent="0.2">
      <c r="A24" s="254">
        <v>3391</v>
      </c>
      <c r="B24" s="224" t="s">
        <v>465</v>
      </c>
      <c r="D24" s="254">
        <v>1461</v>
      </c>
      <c r="E24" s="224" t="s">
        <v>448</v>
      </c>
    </row>
    <row r="25" spans="1:5" x14ac:dyDescent="0.2">
      <c r="A25" s="254">
        <v>3394</v>
      </c>
      <c r="B25" s="224" t="s">
        <v>466</v>
      </c>
      <c r="D25" s="254">
        <v>3395</v>
      </c>
      <c r="E25" s="224" t="s">
        <v>464</v>
      </c>
    </row>
    <row r="26" spans="1:5" x14ac:dyDescent="0.2">
      <c r="A26" s="254">
        <v>3395</v>
      </c>
      <c r="B26" s="224" t="s">
        <v>464</v>
      </c>
      <c r="D26" s="254">
        <v>2641</v>
      </c>
      <c r="E26" s="224" t="s">
        <v>452</v>
      </c>
    </row>
    <row r="27" spans="1:5" x14ac:dyDescent="0.2">
      <c r="A27" s="254">
        <v>3396</v>
      </c>
      <c r="B27" s="224" t="s">
        <v>461</v>
      </c>
      <c r="D27" s="254">
        <v>3347</v>
      </c>
      <c r="E27" s="224" t="s">
        <v>300</v>
      </c>
    </row>
    <row r="28" spans="1:5" x14ac:dyDescent="0.2">
      <c r="A28" s="254">
        <v>3398</v>
      </c>
      <c r="B28" s="224" t="s">
        <v>454</v>
      </c>
      <c r="D28" s="254">
        <v>4037</v>
      </c>
      <c r="E28" s="224" t="s">
        <v>467</v>
      </c>
    </row>
    <row r="29" spans="1:5" x14ac:dyDescent="0.2">
      <c r="A29" s="254">
        <v>3400</v>
      </c>
      <c r="B29" s="224" t="s">
        <v>413</v>
      </c>
      <c r="D29" s="254">
        <v>3971</v>
      </c>
      <c r="E29" s="224" t="s">
        <v>468</v>
      </c>
    </row>
    <row r="30" spans="1:5" x14ac:dyDescent="0.2">
      <c r="A30" s="254">
        <v>3401</v>
      </c>
      <c r="B30" s="224" t="s">
        <v>333</v>
      </c>
      <c r="D30" s="254">
        <v>3394</v>
      </c>
      <c r="E30" s="224" t="s">
        <v>466</v>
      </c>
    </row>
    <row r="31" spans="1:5" x14ac:dyDescent="0.2">
      <c r="A31" s="254">
        <v>3413</v>
      </c>
      <c r="B31" s="224" t="s">
        <v>336</v>
      </c>
      <c r="D31" s="254">
        <v>2801</v>
      </c>
      <c r="E31" s="224" t="s">
        <v>453</v>
      </c>
    </row>
    <row r="32" spans="1:5" x14ac:dyDescent="0.2">
      <c r="A32" s="255">
        <v>3421</v>
      </c>
      <c r="B32" s="241" t="s">
        <v>339</v>
      </c>
      <c r="D32" s="299">
        <v>3924</v>
      </c>
      <c r="E32" s="224" t="s">
        <v>479</v>
      </c>
    </row>
    <row r="33" spans="1:5" x14ac:dyDescent="0.2">
      <c r="A33" s="254">
        <v>3431</v>
      </c>
      <c r="B33" s="224" t="s">
        <v>469</v>
      </c>
      <c r="D33" s="254">
        <v>2941</v>
      </c>
      <c r="E33" s="224" t="s">
        <v>292</v>
      </c>
    </row>
    <row r="34" spans="1:5" x14ac:dyDescent="0.2">
      <c r="A34" s="258">
        <v>3441</v>
      </c>
      <c r="B34" s="224" t="s">
        <v>472</v>
      </c>
      <c r="D34" s="254">
        <v>3401</v>
      </c>
      <c r="E34" s="224" t="s">
        <v>333</v>
      </c>
    </row>
    <row r="35" spans="1:5" x14ac:dyDescent="0.2">
      <c r="A35" s="254">
        <v>3443</v>
      </c>
      <c r="B35" s="224" t="s">
        <v>348</v>
      </c>
      <c r="D35" s="254">
        <v>3431</v>
      </c>
      <c r="E35" s="224" t="s">
        <v>469</v>
      </c>
    </row>
    <row r="36" spans="1:5" x14ac:dyDescent="0.2">
      <c r="A36" s="299">
        <v>3924</v>
      </c>
      <c r="B36" s="224" t="s">
        <v>479</v>
      </c>
      <c r="D36" s="254">
        <v>4051</v>
      </c>
      <c r="E36" s="224" t="s">
        <v>470</v>
      </c>
    </row>
    <row r="37" spans="1:5" x14ac:dyDescent="0.2">
      <c r="A37" s="254">
        <v>3941</v>
      </c>
      <c r="B37" s="224" t="s">
        <v>447</v>
      </c>
      <c r="D37" s="254">
        <v>4050</v>
      </c>
      <c r="E37" s="224" t="s">
        <v>471</v>
      </c>
    </row>
    <row r="38" spans="1:5" x14ac:dyDescent="0.2">
      <c r="A38" s="254">
        <v>3961</v>
      </c>
      <c r="B38" s="224" t="s">
        <v>458</v>
      </c>
      <c r="D38" s="254">
        <v>4000</v>
      </c>
      <c r="E38" s="224" t="s">
        <v>473</v>
      </c>
    </row>
    <row r="39" spans="1:5" x14ac:dyDescent="0.2">
      <c r="A39" s="254">
        <v>3971</v>
      </c>
      <c r="B39" s="224" t="s">
        <v>468</v>
      </c>
      <c r="D39" s="254">
        <v>4002</v>
      </c>
      <c r="E39" s="224" t="s">
        <v>474</v>
      </c>
    </row>
    <row r="40" spans="1:5" x14ac:dyDescent="0.2">
      <c r="A40" s="254">
        <v>4000</v>
      </c>
      <c r="B40" s="224" t="s">
        <v>473</v>
      </c>
      <c r="D40" s="254">
        <v>4001</v>
      </c>
      <c r="E40" s="224" t="s">
        <v>475</v>
      </c>
    </row>
    <row r="41" spans="1:5" x14ac:dyDescent="0.2">
      <c r="A41" s="254">
        <v>4001</v>
      </c>
      <c r="B41" s="224" t="s">
        <v>475</v>
      </c>
      <c r="D41" s="254">
        <v>3083</v>
      </c>
      <c r="E41" s="224" t="s">
        <v>294</v>
      </c>
    </row>
    <row r="42" spans="1:5" x14ac:dyDescent="0.2">
      <c r="A42" s="254">
        <v>4002</v>
      </c>
      <c r="B42" s="224" t="s">
        <v>474</v>
      </c>
      <c r="D42" s="254">
        <v>2791</v>
      </c>
      <c r="E42" s="224" t="s">
        <v>284</v>
      </c>
    </row>
    <row r="43" spans="1:5" x14ac:dyDescent="0.2">
      <c r="A43" s="254">
        <v>4010</v>
      </c>
      <c r="B43" s="224" t="s">
        <v>446</v>
      </c>
      <c r="D43" s="254">
        <v>3443</v>
      </c>
      <c r="E43" s="224" t="s">
        <v>348</v>
      </c>
    </row>
    <row r="44" spans="1:5" x14ac:dyDescent="0.2">
      <c r="A44" s="254">
        <v>4012</v>
      </c>
      <c r="B44" s="224" t="s">
        <v>477</v>
      </c>
      <c r="D44" s="254">
        <v>3391</v>
      </c>
      <c r="E44" s="224" t="s">
        <v>465</v>
      </c>
    </row>
    <row r="45" spans="1:5" x14ac:dyDescent="0.2">
      <c r="A45" s="254">
        <v>4013</v>
      </c>
      <c r="B45" s="224" t="s">
        <v>476</v>
      </c>
      <c r="D45" s="255">
        <v>3413</v>
      </c>
      <c r="E45" s="241" t="s">
        <v>336</v>
      </c>
    </row>
    <row r="46" spans="1:5" x14ac:dyDescent="0.2">
      <c r="A46" s="254">
        <v>4020</v>
      </c>
      <c r="B46" s="224" t="s">
        <v>455</v>
      </c>
      <c r="D46" s="300">
        <v>4041</v>
      </c>
      <c r="E46" s="241" t="s">
        <v>478</v>
      </c>
    </row>
    <row r="47" spans="1:5" x14ac:dyDescent="0.2">
      <c r="A47" s="254">
        <v>4021</v>
      </c>
      <c r="B47" s="224" t="s">
        <v>456</v>
      </c>
      <c r="D47" s="254">
        <v>4013</v>
      </c>
      <c r="E47" s="224" t="s">
        <v>476</v>
      </c>
    </row>
    <row r="48" spans="1:5" x14ac:dyDescent="0.2">
      <c r="A48" s="254">
        <v>4037</v>
      </c>
      <c r="B48" s="224" t="s">
        <v>467</v>
      </c>
      <c r="D48" s="258">
        <v>4012</v>
      </c>
      <c r="E48" s="224" t="s">
        <v>477</v>
      </c>
    </row>
    <row r="49" spans="1:5" x14ac:dyDescent="0.2">
      <c r="A49" s="300">
        <v>4041</v>
      </c>
      <c r="B49" s="241" t="s">
        <v>478</v>
      </c>
      <c r="D49" s="254">
        <v>1571</v>
      </c>
      <c r="E49" s="224" t="s">
        <v>449</v>
      </c>
    </row>
    <row r="50" spans="1:5" x14ac:dyDescent="0.2">
      <c r="A50" s="254" t="s">
        <v>414</v>
      </c>
      <c r="B50" s="224" t="s">
        <v>480</v>
      </c>
      <c r="D50" s="254">
        <v>3441</v>
      </c>
      <c r="E50" s="224" t="s">
        <v>472</v>
      </c>
    </row>
    <row r="51" spans="1:5" x14ac:dyDescent="0.2">
      <c r="A51" s="254">
        <v>4050</v>
      </c>
      <c r="B51" s="224" t="s">
        <v>471</v>
      </c>
      <c r="D51" s="254">
        <v>2531</v>
      </c>
      <c r="E51" s="224" t="s">
        <v>451</v>
      </c>
    </row>
    <row r="52" spans="1:5" x14ac:dyDescent="0.2">
      <c r="A52" s="254">
        <v>4051</v>
      </c>
      <c r="B52" s="224" t="s">
        <v>470</v>
      </c>
      <c r="D52" s="254">
        <v>3386</v>
      </c>
      <c r="E52" s="224" t="s">
        <v>463</v>
      </c>
    </row>
    <row r="53" spans="1:5" x14ac:dyDescent="0.2">
      <c r="A53" s="254">
        <v>4061</v>
      </c>
      <c r="B53" s="224" t="s">
        <v>457</v>
      </c>
      <c r="D53" s="256">
        <v>2911</v>
      </c>
      <c r="E53" s="224" t="s">
        <v>289</v>
      </c>
    </row>
    <row r="54" spans="1:5" x14ac:dyDescent="0.2">
      <c r="A54" s="254">
        <v>4072</v>
      </c>
      <c r="B54" s="224" t="s">
        <v>439</v>
      </c>
      <c r="D54" s="254">
        <v>3421</v>
      </c>
      <c r="E54" s="224" t="s">
        <v>339</v>
      </c>
    </row>
  </sheetData>
  <sortState ref="A5:B56">
    <sortCondition ref="A5:A56"/>
  </sortState>
  <pageMargins left="0.7" right="0.7" top="0.75" bottom="0.75" header="0.3" footer="0.3"/>
  <pageSetup scale="88" orientation="portrait" r:id="rId1"/>
  <ignoredErrors>
    <ignoredError sqref="D15:E15 A50" numberStoredAsText="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'3382 updated'!B2</f>
        <v>50</v>
      </c>
      <c r="W2" s="449" t="s">
        <v>4</v>
      </c>
      <c r="X2" s="450"/>
      <c r="Y2" s="451"/>
      <c r="Z2" s="451"/>
      <c r="AA2" s="451"/>
      <c r="AB2" s="451"/>
      <c r="AC2" s="451"/>
      <c r="AD2" s="9"/>
    </row>
    <row r="3" spans="1:30" ht="20.399999999999999" x14ac:dyDescent="0.35">
      <c r="B3" s="10" t="str">
        <f>"Revenue Estimate Worksheet for "&amp;B126</f>
        <v>Revenue Estimate Worksheet for Glades Acad Elem School, Inc</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'3382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45.95</v>
      </c>
      <c r="E10" s="296">
        <v>0</v>
      </c>
      <c r="F10" s="296">
        <v>0</v>
      </c>
      <c r="G10" s="46">
        <f>IF($B$156&lt;8,D10*2,D10+E10)</f>
        <v>91.9</v>
      </c>
      <c r="H10" s="47"/>
      <c r="I10" s="48">
        <v>1.1259999999999999</v>
      </c>
      <c r="J10" s="48"/>
      <c r="K10" s="49">
        <f>ROUND(G10*I10,4)</f>
        <v>103.4794</v>
      </c>
      <c r="L10" s="319">
        <f>SUM(K10*$G$7)*($K$7)</f>
        <v>429304.08961360191</v>
      </c>
      <c r="N10" s="51">
        <v>5101</v>
      </c>
      <c r="O10" s="52">
        <v>101</v>
      </c>
      <c r="Q10" s="259"/>
      <c r="V10" s="439" t="s">
        <v>27</v>
      </c>
      <c r="W10" s="439"/>
      <c r="X10" s="434">
        <f>IF('3382 updated'!K$84=1,'3382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8</v>
      </c>
      <c r="E11" s="298">
        <v>0</v>
      </c>
      <c r="F11" s="298">
        <v>0</v>
      </c>
      <c r="G11" s="46">
        <f t="shared" ref="G11:G25" si="2">IF($B$156&lt;8,D11*2,D11+E11)</f>
        <v>16</v>
      </c>
      <c r="H11" s="47"/>
      <c r="I11" s="56">
        <f>I10</f>
        <v>1.1259999999999999</v>
      </c>
      <c r="J11" s="56"/>
      <c r="K11" s="49">
        <f t="shared" ref="K11:K25" si="3">ROUND(G11*I11,4)</f>
        <v>18.015999999999998</v>
      </c>
      <c r="L11" s="319">
        <f t="shared" ref="L11:L25" si="4">SUM(K11*$G$7)*($K$7)</f>
        <v>74742.82300127999</v>
      </c>
      <c r="M11" s="1" t="str">
        <f>IF(ROUND(G11,2)=ROUND(SUM(G28:G30),2)," ","CHECK 2. PK-3 Lines Below")</f>
        <v xml:space="preserve"> </v>
      </c>
      <c r="N11" s="51">
        <v>5101</v>
      </c>
      <c r="O11" s="57" t="s">
        <v>30</v>
      </c>
      <c r="Q11" s="259"/>
      <c r="V11" s="395" t="s">
        <v>29</v>
      </c>
      <c r="W11" s="395"/>
      <c r="X11" s="434">
        <f>IF('3382 updated'!K$84=1,'3382 updated'!G11,0)</f>
        <v>0</v>
      </c>
      <c r="Y11" s="434"/>
      <c r="Z11" s="435">
        <v>1</v>
      </c>
      <c r="AA11" s="435"/>
      <c r="AB11" s="54">
        <f t="shared" si="0"/>
        <v>0</v>
      </c>
      <c r="AC11" s="55">
        <f t="shared" si="1"/>
        <v>0</v>
      </c>
      <c r="AD11" s="9"/>
    </row>
    <row r="12" spans="1:30" x14ac:dyDescent="0.3">
      <c r="A12" s="1" t="s">
        <v>31</v>
      </c>
      <c r="B12" s="298" t="s">
        <v>32</v>
      </c>
      <c r="C12" s="298"/>
      <c r="D12" s="298">
        <v>27.55</v>
      </c>
      <c r="E12" s="298">
        <v>0</v>
      </c>
      <c r="F12" s="298">
        <v>0</v>
      </c>
      <c r="G12" s="46">
        <f t="shared" si="2"/>
        <v>55.1</v>
      </c>
      <c r="H12" s="47"/>
      <c r="I12" s="56">
        <v>1</v>
      </c>
      <c r="J12" s="56"/>
      <c r="K12" s="49">
        <f t="shared" si="3"/>
        <v>55.1</v>
      </c>
      <c r="L12" s="319">
        <f t="shared" si="4"/>
        <v>228592.89228299999</v>
      </c>
      <c r="N12" s="51">
        <v>5102</v>
      </c>
      <c r="O12" s="52">
        <v>102</v>
      </c>
      <c r="Q12" s="259"/>
      <c r="V12" s="395" t="s">
        <v>32</v>
      </c>
      <c r="W12" s="395"/>
      <c r="X12" s="434">
        <f>IF('3382 updated'!K$84=1,'3382 updated'!G12,0)</f>
        <v>0</v>
      </c>
      <c r="Y12" s="434"/>
      <c r="Z12" s="435">
        <v>1</v>
      </c>
      <c r="AA12" s="435"/>
      <c r="AB12" s="54">
        <f t="shared" si="0"/>
        <v>0</v>
      </c>
      <c r="AC12" s="55">
        <f t="shared" si="1"/>
        <v>0</v>
      </c>
      <c r="AD12" s="9"/>
    </row>
    <row r="13" spans="1:30" x14ac:dyDescent="0.3">
      <c r="A13" s="1" t="s">
        <v>33</v>
      </c>
      <c r="B13" s="298" t="s">
        <v>34</v>
      </c>
      <c r="C13" s="298"/>
      <c r="D13" s="298">
        <v>10.5</v>
      </c>
      <c r="E13" s="298">
        <v>0</v>
      </c>
      <c r="F13" s="298">
        <v>0</v>
      </c>
      <c r="G13" s="46">
        <f t="shared" si="2"/>
        <v>21</v>
      </c>
      <c r="H13" s="47"/>
      <c r="I13" s="56">
        <f>I12</f>
        <v>1</v>
      </c>
      <c r="J13" s="56"/>
      <c r="K13" s="49">
        <f t="shared" si="3"/>
        <v>21</v>
      </c>
      <c r="L13" s="319">
        <f t="shared" si="4"/>
        <v>87122.517929999987</v>
      </c>
      <c r="M13" s="1" t="str">
        <f>IF(ROUND(G13,2)=ROUND(SUM(G31:G33),2)," ","CHECK 2. 4-8 Lines Below")</f>
        <v xml:space="preserve"> </v>
      </c>
      <c r="N13" s="51">
        <v>5102</v>
      </c>
      <c r="O13" s="57" t="s">
        <v>35</v>
      </c>
      <c r="Q13" s="259"/>
      <c r="V13" s="395" t="s">
        <v>34</v>
      </c>
      <c r="W13" s="395"/>
      <c r="X13" s="434">
        <f>IF('3382 updated'!K$84=1,'3382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IF('3382 updated'!K$84=1,'3382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IF('3382 updated'!K$84=1,'3382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IF('3382 updated'!K$84=1,'3382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IF('3382 updated'!K$84=1,'3382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IF('3382 updated'!K$84=1,'3382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IF('3382 updated'!K$84=1,'3382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IF('3382 updated'!K$84=1,'3382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IF('3382 updated'!K$84=1,'3382 updated'!G21,0)</f>
        <v>0</v>
      </c>
      <c r="Y21" s="434"/>
      <c r="Z21" s="435">
        <v>1</v>
      </c>
      <c r="AA21" s="435"/>
      <c r="AB21" s="54">
        <f t="shared" si="0"/>
        <v>0</v>
      </c>
      <c r="AC21" s="55">
        <f t="shared" si="1"/>
        <v>0</v>
      </c>
      <c r="AD21" s="9"/>
    </row>
    <row r="22" spans="1:30" ht="16.2" x14ac:dyDescent="0.35">
      <c r="A22" s="1" t="s">
        <v>53</v>
      </c>
      <c r="B22" s="298" t="s">
        <v>54</v>
      </c>
      <c r="C22" s="298"/>
      <c r="D22" s="298">
        <v>4.55</v>
      </c>
      <c r="E22" s="298">
        <v>0</v>
      </c>
      <c r="F22" s="298">
        <v>0</v>
      </c>
      <c r="G22" s="46">
        <f t="shared" si="2"/>
        <v>9.1</v>
      </c>
      <c r="H22" s="47"/>
      <c r="I22" s="56">
        <v>1.147</v>
      </c>
      <c r="J22" s="56"/>
      <c r="K22" s="49">
        <f t="shared" si="3"/>
        <v>10.4377</v>
      </c>
      <c r="L22" s="319">
        <f t="shared" si="4"/>
        <v>43302.795495140992</v>
      </c>
      <c r="N22" s="51">
        <v>5101</v>
      </c>
      <c r="O22" s="52">
        <v>130</v>
      </c>
      <c r="Q22" s="259"/>
      <c r="V22" s="395" t="s">
        <v>54</v>
      </c>
      <c r="W22" s="395"/>
      <c r="X22" s="434">
        <f>IF('3382 updated'!K$84=1,'3382 updated'!G22,0)</f>
        <v>0</v>
      </c>
      <c r="Y22" s="434"/>
      <c r="Z22" s="435">
        <v>1</v>
      </c>
      <c r="AA22" s="435"/>
      <c r="AB22" s="54">
        <f t="shared" si="0"/>
        <v>0</v>
      </c>
      <c r="AC22" s="55">
        <f t="shared" si="1"/>
        <v>0</v>
      </c>
      <c r="AD22" s="9"/>
    </row>
    <row r="23" spans="1:30" ht="16.2" x14ac:dyDescent="0.35">
      <c r="A23" s="1" t="s">
        <v>55</v>
      </c>
      <c r="B23" s="298" t="s">
        <v>56</v>
      </c>
      <c r="C23" s="298"/>
      <c r="D23" s="298">
        <v>0.95</v>
      </c>
      <c r="E23" s="298">
        <v>0</v>
      </c>
      <c r="F23" s="298">
        <v>0</v>
      </c>
      <c r="G23" s="46">
        <f t="shared" si="2"/>
        <v>1.9</v>
      </c>
      <c r="H23" s="47"/>
      <c r="I23" s="56">
        <f>I22</f>
        <v>1.147</v>
      </c>
      <c r="J23" s="56"/>
      <c r="K23" s="49">
        <f t="shared" si="3"/>
        <v>2.1793</v>
      </c>
      <c r="L23" s="319">
        <f t="shared" si="4"/>
        <v>9041.2430154689991</v>
      </c>
      <c r="N23" s="51">
        <v>5102</v>
      </c>
      <c r="O23" s="52">
        <v>130</v>
      </c>
      <c r="Q23" s="259"/>
      <c r="V23" s="395" t="s">
        <v>56</v>
      </c>
      <c r="W23" s="395"/>
      <c r="X23" s="434">
        <f>IF('3382 updated'!K$84=1,'3382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IF('3382 updated'!K$84=1,'3382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IF('3382 updated'!K$84=1,'3382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97.5</v>
      </c>
      <c r="E26" s="60">
        <f t="shared" si="5"/>
        <v>0</v>
      </c>
      <c r="F26" s="60"/>
      <c r="G26" s="60">
        <f>SUM(G10:G25)</f>
        <v>195</v>
      </c>
      <c r="H26" s="61"/>
      <c r="I26" s="61"/>
      <c r="J26" s="62"/>
      <c r="K26" s="63">
        <f>SUM(K10:K25)</f>
        <v>210.2124</v>
      </c>
      <c r="L26" s="320">
        <f>SUM(L10:L25)</f>
        <v>872106.36133849178</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7</v>
      </c>
      <c r="E28" s="298">
        <v>0</v>
      </c>
      <c r="F28" s="74">
        <v>0</v>
      </c>
      <c r="G28" s="46">
        <f t="shared" ref="G28:G36" si="6">IF($B$156&lt;8,D28*2,D28+E28)</f>
        <v>14</v>
      </c>
      <c r="H28" s="75"/>
      <c r="I28" s="76" t="s">
        <v>69</v>
      </c>
      <c r="J28" s="51">
        <v>251</v>
      </c>
      <c r="K28" s="77">
        <v>1047</v>
      </c>
      <c r="L28" s="319">
        <f>SUM(G28*K28)</f>
        <v>14658</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1</v>
      </c>
      <c r="E29" s="298">
        <v>0</v>
      </c>
      <c r="F29" s="84">
        <v>0</v>
      </c>
      <c r="G29" s="46">
        <f t="shared" si="6"/>
        <v>2</v>
      </c>
      <c r="H29" s="75"/>
      <c r="I29" s="51" t="s">
        <v>69</v>
      </c>
      <c r="J29" s="51">
        <v>252</v>
      </c>
      <c r="K29" s="77">
        <v>3380</v>
      </c>
      <c r="L29" s="319">
        <f t="shared" ref="L29:L36" si="8">SUM(G29*K29)</f>
        <v>6760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8.5</v>
      </c>
      <c r="E31" s="298">
        <v>0</v>
      </c>
      <c r="F31" s="84">
        <v>0</v>
      </c>
      <c r="G31" s="46">
        <f t="shared" si="6"/>
        <v>17</v>
      </c>
      <c r="H31" s="75"/>
      <c r="I31" s="85" t="s">
        <v>73</v>
      </c>
      <c r="J31" s="51">
        <v>251</v>
      </c>
      <c r="K31" s="77">
        <v>1173</v>
      </c>
      <c r="L31" s="319">
        <f t="shared" si="8"/>
        <v>19941</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2</v>
      </c>
      <c r="E32" s="298">
        <v>0</v>
      </c>
      <c r="F32" s="84">
        <v>0</v>
      </c>
      <c r="G32" s="46">
        <f t="shared" si="6"/>
        <v>4</v>
      </c>
      <c r="H32" s="75"/>
      <c r="I32" s="85" t="s">
        <v>73</v>
      </c>
      <c r="J32" s="51">
        <v>252</v>
      </c>
      <c r="K32" s="77">
        <v>3506</v>
      </c>
      <c r="L32" s="319">
        <f t="shared" si="8"/>
        <v>14024</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18.5</v>
      </c>
      <c r="E37" s="60">
        <f t="shared" si="10"/>
        <v>0</v>
      </c>
      <c r="F37" s="60"/>
      <c r="G37" s="60">
        <f>SUM(G28:G36)</f>
        <v>37</v>
      </c>
      <c r="H37" s="61"/>
      <c r="I37" s="298" t="s">
        <v>81</v>
      </c>
      <c r="J37" s="298"/>
      <c r="K37" s="298"/>
      <c r="L37" s="319">
        <f>SUM(L28:L36)</f>
        <v>55383</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36855</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964344.36133849178</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131.9331</v>
      </c>
      <c r="D47" s="114"/>
      <c r="E47" s="114"/>
      <c r="F47" s="114"/>
      <c r="G47" s="115">
        <f>K7</f>
        <v>1.0289999999999999</v>
      </c>
      <c r="H47" s="115"/>
      <c r="I47" s="116">
        <v>1317.85</v>
      </c>
      <c r="J47" s="117" t="s">
        <v>96</v>
      </c>
      <c r="K47" s="118">
        <f>ROUND(C47*G47*I47,0)</f>
        <v>178910</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78.279299999999992</v>
      </c>
      <c r="D48" s="114"/>
      <c r="E48" s="114"/>
      <c r="F48" s="114"/>
      <c r="G48" s="115">
        <f>K7</f>
        <v>1.0289999999999999</v>
      </c>
      <c r="H48" s="115"/>
      <c r="I48" s="116">
        <v>898.92</v>
      </c>
      <c r="J48" s="117" t="s">
        <v>96</v>
      </c>
      <c r="K48" s="118">
        <f>ROUND(C48*G48*I48,0)</f>
        <v>72407</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210.2124</v>
      </c>
      <c r="D50" s="136"/>
      <c r="E50" s="137"/>
      <c r="F50" s="137"/>
      <c r="G50" s="138" t="s">
        <v>98</v>
      </c>
      <c r="H50" s="138"/>
      <c r="I50" s="138"/>
      <c r="J50" s="138"/>
      <c r="K50" s="138"/>
      <c r="L50" s="319">
        <f>IF(B2=75,0,K49+K48+K47)</f>
        <v>251317</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210.2124</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1.047E-3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195</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1.0660000000000001E-3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1.047E-3</v>
      </c>
      <c r="L59" s="319">
        <f>SUM(I59*K59)</f>
        <v>4434.6344609999996</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1.047E-3</v>
      </c>
      <c r="L67" s="319">
        <f>SUM(I67*K67)</f>
        <v>112851.903261</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1.0660000000000001E-3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1.047E-3</v>
      </c>
      <c r="L70" s="319">
        <f t="shared" si="11"/>
        <v>-4405.3948920000003</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1.047E-3</v>
      </c>
      <c r="L71" s="319">
        <f t="shared" si="11"/>
        <v>1970.585922</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1.0660000000000001E-3</v>
      </c>
      <c r="L72" s="319">
        <f t="shared" si="11"/>
        <v>15160.010268000002</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0</v>
      </c>
      <c r="AA74" s="304" t="s">
        <v>130</v>
      </c>
      <c r="AB74" s="163">
        <f>+K75</f>
        <v>365</v>
      </c>
      <c r="AC74" s="55">
        <f>ROUND(AB74*Z74,0)</f>
        <v>0</v>
      </c>
      <c r="AD74" s="9"/>
    </row>
    <row r="75" spans="1:30" ht="19.5" customHeight="1" x14ac:dyDescent="0.3">
      <c r="A75" s="1" t="s">
        <v>131</v>
      </c>
      <c r="B75" s="164" t="s">
        <v>128</v>
      </c>
      <c r="C75" s="165" t="s">
        <v>129</v>
      </c>
      <c r="D75" s="164">
        <v>0</v>
      </c>
      <c r="E75" s="164">
        <v>0</v>
      </c>
      <c r="F75" s="164">
        <v>0</v>
      </c>
      <c r="G75" s="166">
        <f>IF($B$156&lt;8,D75,E75)</f>
        <v>0</v>
      </c>
      <c r="H75" s="167"/>
      <c r="I75" s="168">
        <f>AVERAGE(G75,D75)</f>
        <v>0</v>
      </c>
      <c r="J75" s="169" t="s">
        <v>130</v>
      </c>
      <c r="K75" s="170">
        <v>365</v>
      </c>
      <c r="L75" s="319">
        <f t="shared" ref="L75:L78" si="12">SUM(I75*K75)</f>
        <v>0</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1.0660000000000001E-3</v>
      </c>
      <c r="L77" s="319">
        <v>0</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1.047E-3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0</v>
      </c>
      <c r="AD81" s="185"/>
    </row>
    <row r="82" spans="1:30" ht="22.5" customHeight="1" thickTop="1" thickBot="1" x14ac:dyDescent="0.35">
      <c r="B82" s="298" t="s">
        <v>140</v>
      </c>
      <c r="C82" s="298"/>
      <c r="D82" s="298"/>
      <c r="E82" s="298"/>
      <c r="F82" s="298"/>
      <c r="G82" s="298"/>
      <c r="H82" s="298"/>
      <c r="I82" s="298"/>
      <c r="J82" s="298"/>
      <c r="K82" s="298"/>
      <c r="L82" s="331">
        <f>SUM(L44:L81)</f>
        <v>1345673.100358492</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'3382 updated'!AC81</f>
        <v>0</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1345673.100358492</v>
      </c>
      <c r="L86" s="319">
        <f>IF(G26=0,0,IF(G26&gt;250,-(((250/G26)*K86)*IF(M86="H",0.02,0.05)),IF(M86="H",-0.02*K86,-0.05*K86)))</f>
        <v>-67283.655017924597</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1278389.4453405675</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-517230.82</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761158.62534056744</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126859.77089009457</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273">
        <v>122741.5803899764</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4118.1905001181731</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0</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304</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305</v>
      </c>
      <c r="C125" s="205" t="s">
        <v>199</v>
      </c>
    </row>
    <row r="126" spans="2:22" hidden="1" x14ac:dyDescent="0.3">
      <c r="B126" s="209" t="s">
        <v>306</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1.15740767796524E-5</v>
      </c>
      <c r="C137" s="211"/>
    </row>
    <row r="138" spans="1:5" hidden="1" x14ac:dyDescent="0.3">
      <c r="B138" s="212">
        <f>NvsEndTime</f>
        <v>41808.602557870399</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304</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305</v>
      </c>
      <c r="C166" s="219" t="s">
        <v>244</v>
      </c>
      <c r="D166" s="215"/>
    </row>
    <row r="167" spans="1:4" hidden="1" x14ac:dyDescent="0.3">
      <c r="A167" s="214" t="s">
        <v>245</v>
      </c>
      <c r="B167" s="218" t="s">
        <v>306</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1.15740767796524E-5</v>
      </c>
      <c r="D178" s="215"/>
    </row>
    <row r="179" spans="2:5" hidden="1" x14ac:dyDescent="0.3">
      <c r="B179" s="214" t="s">
        <v>260</v>
      </c>
      <c r="C179" s="222">
        <f>NvsEndTime</f>
        <v>41808.602557870399</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53" priority="2" stopIfTrue="1" operator="lessThan">
      <formula>0</formula>
    </cfRule>
  </conditionalFormatting>
  <conditionalFormatting sqref="A143:A174">
    <cfRule type="cellIs" dxfId="5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0"/>
  <sheetViews>
    <sheetView topLeftCell="B68" zoomScale="70" zoomScaleNormal="70" workbookViewId="0">
      <selection activeCell="J27" sqref="J27"/>
    </sheetView>
  </sheetViews>
  <sheetFormatPr defaultColWidth="8.77734375" defaultRowHeight="15.6" x14ac:dyDescent="0.3"/>
  <cols>
    <col min="1" max="1" width="7.44140625" style="1" hidden="1" customWidth="1"/>
    <col min="2" max="2" width="10.44140625" style="371"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'3384'!B2</f>
        <v>50</v>
      </c>
      <c r="W2" s="449" t="s">
        <v>4</v>
      </c>
      <c r="X2" s="450"/>
      <c r="Y2" s="451"/>
      <c r="Z2" s="451"/>
      <c r="AA2" s="451"/>
      <c r="AB2" s="451"/>
      <c r="AC2" s="451"/>
      <c r="AD2" s="9"/>
    </row>
    <row r="3" spans="1:30" ht="20.399999999999999" x14ac:dyDescent="0.35">
      <c r="B3" s="10" t="str">
        <f>"Revenue Estimate Worksheet for "&amp;B124</f>
        <v>Revenue Estimate Worksheet for Hope Learning Riviera Beach</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6</v>
      </c>
      <c r="C4" s="391"/>
      <c r="D4" s="391"/>
      <c r="E4" s="391"/>
      <c r="F4" s="391"/>
      <c r="G4" s="391"/>
      <c r="H4" s="391"/>
      <c r="I4" s="391"/>
      <c r="J4" s="298"/>
      <c r="K4" s="298"/>
      <c r="L4" s="314"/>
      <c r="M4" s="14"/>
      <c r="N4" s="14"/>
      <c r="O4" s="14"/>
      <c r="P4" s="14"/>
      <c r="Q4" s="14"/>
      <c r="V4" s="453" t="str">
        <f>+Based_on_the_Second_Calculation_of_the_FEFP_2010_11</f>
        <v>Based on the Final Conference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'3384'!G7</f>
        <v>4031.77</v>
      </c>
      <c r="Y7" s="443"/>
      <c r="Z7" s="444" t="s">
        <v>12</v>
      </c>
      <c r="AA7" s="444"/>
      <c r="AB7" s="445">
        <f>+K7</f>
        <v>1.0289999999999999</v>
      </c>
      <c r="AC7" s="445"/>
      <c r="AD7" s="9"/>
    </row>
    <row r="8" spans="1:30" ht="51" customHeight="1" x14ac:dyDescent="0.3">
      <c r="B8" s="27" t="s">
        <v>13</v>
      </c>
      <c r="C8" s="27"/>
      <c r="D8" s="28" t="s">
        <v>499</v>
      </c>
      <c r="E8" s="28" t="s">
        <v>500</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8">
        <v>0</v>
      </c>
      <c r="E10" s="298">
        <v>0</v>
      </c>
      <c r="F10" s="296">
        <v>0</v>
      </c>
      <c r="G10" s="46">
        <f>IF($B$154&lt;8,D10*2,D10+E10)</f>
        <v>0</v>
      </c>
      <c r="H10" s="47"/>
      <c r="I10" s="48">
        <v>1.1259999999999999</v>
      </c>
      <c r="J10" s="48"/>
      <c r="K10" s="49">
        <f>ROUND(G10*I10,4)</f>
        <v>0</v>
      </c>
      <c r="L10" s="319">
        <f>SUM(K10*$G$7)*($K$7)</f>
        <v>0</v>
      </c>
      <c r="N10" s="379">
        <v>5101</v>
      </c>
      <c r="O10" s="52">
        <v>101</v>
      </c>
      <c r="Q10" s="259"/>
      <c r="V10" s="439" t="s">
        <v>27</v>
      </c>
      <c r="W10" s="439"/>
      <c r="X10" s="434">
        <f>IF('3384'!K$84=1,'3384'!G10,0)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0</v>
      </c>
      <c r="E11" s="298">
        <v>0</v>
      </c>
      <c r="F11" s="298">
        <v>0</v>
      </c>
      <c r="G11" s="46">
        <f t="shared" ref="G11:G25" si="2">IF($B$154&lt;8,D11*2,D11+E11)</f>
        <v>0</v>
      </c>
      <c r="H11" s="47"/>
      <c r="I11" s="56">
        <f>I10</f>
        <v>1.1259999999999999</v>
      </c>
      <c r="J11" s="56"/>
      <c r="K11" s="49">
        <f t="shared" ref="K11:K25" si="3">ROUND(G11*I11,4)</f>
        <v>0</v>
      </c>
      <c r="L11" s="319">
        <f t="shared" ref="L11:L25" si="4">SUM(K11*$G$7)*($K$7)</f>
        <v>0</v>
      </c>
      <c r="M11" s="1" t="str">
        <f>IF(ROUND(G11,2)=ROUND(SUM(G28:G30),2)," ","CHECK 2. PK-3 Lines Below")</f>
        <v xml:space="preserve"> </v>
      </c>
      <c r="N11" s="379">
        <v>5101</v>
      </c>
      <c r="O11" s="57" t="s">
        <v>30</v>
      </c>
      <c r="Q11" s="259"/>
      <c r="V11" s="395" t="s">
        <v>29</v>
      </c>
      <c r="W11" s="395"/>
      <c r="X11" s="434">
        <f>IF('3384'!K$84=1,'3384'!G11,0)</f>
        <v>0</v>
      </c>
      <c r="Y11" s="434"/>
      <c r="Z11" s="435">
        <v>1</v>
      </c>
      <c r="AA11" s="435"/>
      <c r="AB11" s="54">
        <f t="shared" si="0"/>
        <v>0</v>
      </c>
      <c r="AC11" s="55">
        <f t="shared" si="1"/>
        <v>0</v>
      </c>
      <c r="AD11" s="9"/>
    </row>
    <row r="12" spans="1:30" x14ac:dyDescent="0.3">
      <c r="A12" s="1" t="s">
        <v>31</v>
      </c>
      <c r="B12" s="298" t="s">
        <v>32</v>
      </c>
      <c r="C12" s="298"/>
      <c r="D12" s="298">
        <v>0</v>
      </c>
      <c r="E12" s="298">
        <v>0</v>
      </c>
      <c r="F12" s="298">
        <v>0</v>
      </c>
      <c r="G12" s="46">
        <f t="shared" si="2"/>
        <v>0</v>
      </c>
      <c r="H12" s="47"/>
      <c r="I12" s="56">
        <v>1</v>
      </c>
      <c r="J12" s="56"/>
      <c r="K12" s="49">
        <f t="shared" si="3"/>
        <v>0</v>
      </c>
      <c r="L12" s="319">
        <f t="shared" si="4"/>
        <v>0</v>
      </c>
      <c r="N12" s="379">
        <v>5102</v>
      </c>
      <c r="O12" s="52">
        <v>102</v>
      </c>
      <c r="Q12" s="259"/>
      <c r="V12" s="395" t="s">
        <v>32</v>
      </c>
      <c r="W12" s="395"/>
      <c r="X12" s="434">
        <f>IF('3384'!K$84=1,'3384'!G12,0)</f>
        <v>0</v>
      </c>
      <c r="Y12" s="434"/>
      <c r="Z12" s="435">
        <v>1</v>
      </c>
      <c r="AA12" s="435"/>
      <c r="AB12" s="54">
        <f t="shared" si="0"/>
        <v>0</v>
      </c>
      <c r="AC12" s="55">
        <f t="shared" si="1"/>
        <v>0</v>
      </c>
      <c r="AD12" s="9"/>
    </row>
    <row r="13" spans="1:30" x14ac:dyDescent="0.3">
      <c r="A13" s="1" t="s">
        <v>33</v>
      </c>
      <c r="B13" s="298" t="s">
        <v>34</v>
      </c>
      <c r="C13" s="298"/>
      <c r="D13" s="298">
        <v>0</v>
      </c>
      <c r="E13" s="298">
        <v>0</v>
      </c>
      <c r="F13" s="298">
        <v>0</v>
      </c>
      <c r="G13" s="46">
        <f t="shared" si="2"/>
        <v>0</v>
      </c>
      <c r="H13" s="47"/>
      <c r="I13" s="56">
        <f>I12</f>
        <v>1</v>
      </c>
      <c r="J13" s="56"/>
      <c r="K13" s="49">
        <f t="shared" si="3"/>
        <v>0</v>
      </c>
      <c r="L13" s="319">
        <f t="shared" si="4"/>
        <v>0</v>
      </c>
      <c r="M13" s="1" t="str">
        <f>IF(ROUND(G13,2)=ROUND(SUM(G31:G33),2)," ","CHECK 2. 4-8 Lines Below")</f>
        <v xml:space="preserve"> </v>
      </c>
      <c r="N13" s="379">
        <v>5102</v>
      </c>
      <c r="O13" s="57" t="s">
        <v>35</v>
      </c>
      <c r="Q13" s="259"/>
      <c r="V13" s="395" t="s">
        <v>34</v>
      </c>
      <c r="W13" s="395"/>
      <c r="X13" s="434">
        <f>IF('3384'!K$84=1,'3384'!G13,0)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379">
        <v>5103</v>
      </c>
      <c r="O14" s="52">
        <v>103</v>
      </c>
      <c r="Q14" s="259"/>
      <c r="V14" s="395" t="s">
        <v>37</v>
      </c>
      <c r="W14" s="395"/>
      <c r="X14" s="434">
        <f>IF('3384'!K$84=1,'3384'!G14,0)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379">
        <v>5103</v>
      </c>
      <c r="O15" s="57" t="s">
        <v>40</v>
      </c>
      <c r="Q15" s="259"/>
      <c r="V15" s="395" t="s">
        <v>39</v>
      </c>
      <c r="W15" s="395"/>
      <c r="X15" s="434">
        <f>IF('3384'!K$84=1,'3384'!G15,0)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379">
        <v>5101</v>
      </c>
      <c r="O16" s="1">
        <v>254</v>
      </c>
      <c r="Q16" s="259"/>
      <c r="V16" s="395" t="s">
        <v>42</v>
      </c>
      <c r="W16" s="395"/>
      <c r="X16" s="434">
        <f>IF('3384'!K$84=1,'3384'!G16,0)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379">
        <v>5102</v>
      </c>
      <c r="O17" s="259">
        <v>254</v>
      </c>
      <c r="Q17" s="259"/>
      <c r="V17" s="395" t="s">
        <v>44</v>
      </c>
      <c r="W17" s="395"/>
      <c r="X17" s="434">
        <f>IF('3384'!K$84=1,'3384'!G17,0)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379">
        <v>5103</v>
      </c>
      <c r="O18" s="259">
        <v>254</v>
      </c>
      <c r="Q18" s="259"/>
      <c r="V18" s="395" t="s">
        <v>46</v>
      </c>
      <c r="W18" s="395"/>
      <c r="X18" s="434">
        <f>IF('3384'!K$84=1,'3384'!G18,0)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379">
        <v>5101</v>
      </c>
      <c r="O19" s="1">
        <v>255</v>
      </c>
      <c r="Q19" s="259"/>
      <c r="V19" s="395" t="s">
        <v>48</v>
      </c>
      <c r="W19" s="395"/>
      <c r="X19" s="434">
        <f>IF('3384'!K$84=1,'3384'!G19,0)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379">
        <v>5102</v>
      </c>
      <c r="O20" s="259">
        <v>255</v>
      </c>
      <c r="Q20" s="259"/>
      <c r="V20" s="395" t="s">
        <v>50</v>
      </c>
      <c r="W20" s="395"/>
      <c r="X20" s="434">
        <f>IF('3384'!K$84=1,'3384'!G20,0)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379">
        <v>5103</v>
      </c>
      <c r="O21" s="259">
        <v>255</v>
      </c>
      <c r="Q21" s="259"/>
      <c r="V21" s="395" t="s">
        <v>52</v>
      </c>
      <c r="W21" s="395"/>
      <c r="X21" s="434">
        <f>IF('3384'!K$84=1,'3384'!G21,0)</f>
        <v>0</v>
      </c>
      <c r="Y21" s="434"/>
      <c r="Z21" s="435">
        <v>1</v>
      </c>
      <c r="AA21" s="435"/>
      <c r="AB21" s="54">
        <f t="shared" si="0"/>
        <v>0</v>
      </c>
      <c r="AC21" s="55">
        <f t="shared" si="1"/>
        <v>0</v>
      </c>
      <c r="AD21" s="9"/>
    </row>
    <row r="22" spans="1:30" ht="16.2" x14ac:dyDescent="0.35">
      <c r="A22" s="1" t="s">
        <v>53</v>
      </c>
      <c r="B22" s="298" t="s">
        <v>54</v>
      </c>
      <c r="C22" s="298"/>
      <c r="D22" s="298">
        <v>0</v>
      </c>
      <c r="E22" s="298">
        <v>0</v>
      </c>
      <c r="F22" s="298">
        <v>0</v>
      </c>
      <c r="G22" s="46">
        <f t="shared" si="2"/>
        <v>0</v>
      </c>
      <c r="H22" s="47"/>
      <c r="I22" s="56">
        <v>1.147</v>
      </c>
      <c r="J22" s="56"/>
      <c r="K22" s="49">
        <f t="shared" si="3"/>
        <v>0</v>
      </c>
      <c r="L22" s="319">
        <f t="shared" si="4"/>
        <v>0</v>
      </c>
      <c r="N22" s="379">
        <v>5101</v>
      </c>
      <c r="O22" s="52">
        <v>130</v>
      </c>
      <c r="Q22" s="259"/>
      <c r="V22" s="395" t="s">
        <v>54</v>
      </c>
      <c r="W22" s="395"/>
      <c r="X22" s="434">
        <f>IF('3384'!K$84=1,'3384'!G22,0)</f>
        <v>0</v>
      </c>
      <c r="Y22" s="434"/>
      <c r="Z22" s="435">
        <v>1</v>
      </c>
      <c r="AA22" s="435"/>
      <c r="AB22" s="54">
        <f t="shared" si="0"/>
        <v>0</v>
      </c>
      <c r="AC22" s="55">
        <f t="shared" si="1"/>
        <v>0</v>
      </c>
      <c r="AD22" s="9"/>
    </row>
    <row r="23" spans="1:30" ht="16.2" x14ac:dyDescent="0.35">
      <c r="A23" s="1" t="s">
        <v>55</v>
      </c>
      <c r="B23" s="298" t="s">
        <v>56</v>
      </c>
      <c r="C23" s="298"/>
      <c r="D23" s="298">
        <v>0</v>
      </c>
      <c r="E23" s="298">
        <v>0</v>
      </c>
      <c r="F23" s="298">
        <v>0</v>
      </c>
      <c r="G23" s="46">
        <f t="shared" si="2"/>
        <v>0</v>
      </c>
      <c r="H23" s="47"/>
      <c r="I23" s="56">
        <f>I22</f>
        <v>1.147</v>
      </c>
      <c r="J23" s="56"/>
      <c r="K23" s="49">
        <f t="shared" si="3"/>
        <v>0</v>
      </c>
      <c r="L23" s="319">
        <f t="shared" si="4"/>
        <v>0</v>
      </c>
      <c r="N23" s="379">
        <v>5102</v>
      </c>
      <c r="O23" s="52">
        <v>130</v>
      </c>
      <c r="Q23" s="259"/>
      <c r="V23" s="395" t="s">
        <v>56</v>
      </c>
      <c r="W23" s="395"/>
      <c r="X23" s="434">
        <f>IF('3384'!K$84=1,'3384'!G23,0)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379">
        <v>5103</v>
      </c>
      <c r="O24" s="52">
        <v>130</v>
      </c>
      <c r="Q24" s="259"/>
      <c r="V24" s="395" t="s">
        <v>58</v>
      </c>
      <c r="W24" s="395"/>
      <c r="X24" s="434">
        <f>IF('3384'!K$84=1,'3384'!G24,0)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379">
        <v>5310</v>
      </c>
      <c r="O25" s="52">
        <v>300</v>
      </c>
      <c r="Q25" s="259"/>
      <c r="V25" s="395" t="s">
        <v>60</v>
      </c>
      <c r="W25" s="395"/>
      <c r="X25" s="434">
        <f>IF('3384'!K$84=1,'3384'!G25,0)</f>
        <v>0</v>
      </c>
      <c r="Y25" s="434"/>
      <c r="Z25" s="435">
        <v>1</v>
      </c>
      <c r="AA25" s="435"/>
      <c r="AB25" s="54">
        <f t="shared" si="0"/>
        <v>0</v>
      </c>
      <c r="AC25" s="55">
        <f t="shared" si="1"/>
        <v>0</v>
      </c>
      <c r="AD25" s="9"/>
    </row>
    <row r="26" spans="1:30" ht="20.25" customHeight="1" thickBot="1" x14ac:dyDescent="0.35">
      <c r="B26" s="59" t="s">
        <v>61</v>
      </c>
      <c r="C26" s="59"/>
      <c r="D26" s="60">
        <f t="shared" ref="D26:E26" si="5">SUM(D10:D25)</f>
        <v>0</v>
      </c>
      <c r="E26" s="60">
        <f t="shared" si="5"/>
        <v>0</v>
      </c>
      <c r="F26" s="60"/>
      <c r="G26" s="60">
        <f>SUM(G10:G25)</f>
        <v>0</v>
      </c>
      <c r="H26" s="61"/>
      <c r="I26" s="61"/>
      <c r="J26" s="62"/>
      <c r="K26" s="63">
        <f>SUM(K10:K25)</f>
        <v>0</v>
      </c>
      <c r="L26" s="320">
        <f>SUM(L10:L25)</f>
        <v>0</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499</v>
      </c>
      <c r="E27" s="28" t="s">
        <v>500</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0</v>
      </c>
      <c r="E28" s="298">
        <v>0</v>
      </c>
      <c r="F28" s="74">
        <v>0</v>
      </c>
      <c r="G28" s="46">
        <f t="shared" ref="G28:G36" si="6">IF($B$154&lt;8,D28*2,D28+E28)</f>
        <v>0</v>
      </c>
      <c r="H28" s="75"/>
      <c r="I28" s="76" t="s">
        <v>69</v>
      </c>
      <c r="J28" s="379">
        <v>251</v>
      </c>
      <c r="K28" s="77">
        <v>1047</v>
      </c>
      <c r="L28" s="319">
        <f>SUM(G28*K28)</f>
        <v>0</v>
      </c>
      <c r="N28" s="371">
        <v>5101</v>
      </c>
      <c r="O28" s="259">
        <v>251</v>
      </c>
      <c r="P28" s="78"/>
      <c r="Q28" s="79"/>
      <c r="V28" s="433" t="s">
        <v>68</v>
      </c>
      <c r="W28" s="433"/>
      <c r="X28" s="422"/>
      <c r="Y28" s="422"/>
      <c r="Z28" s="80" t="s">
        <v>69</v>
      </c>
      <c r="AA28" s="377">
        <v>251</v>
      </c>
      <c r="AB28" s="82">
        <f>+K28</f>
        <v>1047</v>
      </c>
      <c r="AC28" s="83">
        <f t="shared" ref="AC28:AC36" si="7">ROUND(X28*AB28,0)</f>
        <v>0</v>
      </c>
      <c r="AD28" s="9"/>
    </row>
    <row r="29" spans="1:30" x14ac:dyDescent="0.3">
      <c r="A29" s="1" t="s">
        <v>70</v>
      </c>
      <c r="B29" s="429"/>
      <c r="C29" s="430"/>
      <c r="D29" s="298">
        <v>0</v>
      </c>
      <c r="E29" s="298">
        <v>0</v>
      </c>
      <c r="F29" s="84">
        <v>0</v>
      </c>
      <c r="G29" s="46">
        <f t="shared" si="6"/>
        <v>0</v>
      </c>
      <c r="H29" s="75"/>
      <c r="I29" s="379" t="s">
        <v>69</v>
      </c>
      <c r="J29" s="379">
        <v>252</v>
      </c>
      <c r="K29" s="77">
        <v>3380</v>
      </c>
      <c r="L29" s="319">
        <f t="shared" ref="L29:L36" si="8">SUM(G29*K29)</f>
        <v>0</v>
      </c>
      <c r="N29" s="371">
        <v>5101</v>
      </c>
      <c r="O29" s="259">
        <v>252</v>
      </c>
      <c r="P29" s="78"/>
      <c r="Q29" s="79"/>
      <c r="V29" s="433"/>
      <c r="W29" s="433"/>
      <c r="X29" s="422"/>
      <c r="Y29" s="422"/>
      <c r="Z29" s="377" t="s">
        <v>69</v>
      </c>
      <c r="AA29" s="377">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379" t="s">
        <v>69</v>
      </c>
      <c r="J30" s="379">
        <v>253</v>
      </c>
      <c r="K30" s="77">
        <v>6896</v>
      </c>
      <c r="L30" s="319">
        <f t="shared" si="8"/>
        <v>0</v>
      </c>
      <c r="N30" s="371">
        <v>5101</v>
      </c>
      <c r="O30" s="259">
        <v>253</v>
      </c>
      <c r="P30" s="78"/>
      <c r="Q30" s="64"/>
      <c r="V30" s="433"/>
      <c r="W30" s="433"/>
      <c r="X30" s="422"/>
      <c r="Y30" s="422"/>
      <c r="Z30" s="377" t="s">
        <v>69</v>
      </c>
      <c r="AA30" s="377">
        <v>253</v>
      </c>
      <c r="AB30" s="82">
        <f t="shared" si="9"/>
        <v>6896</v>
      </c>
      <c r="AC30" s="83">
        <f t="shared" si="7"/>
        <v>0</v>
      </c>
      <c r="AD30" s="9"/>
    </row>
    <row r="31" spans="1:30" x14ac:dyDescent="0.3">
      <c r="A31" s="1" t="s">
        <v>72</v>
      </c>
      <c r="B31" s="429"/>
      <c r="C31" s="430"/>
      <c r="D31" s="298">
        <v>0</v>
      </c>
      <c r="E31" s="298">
        <v>0</v>
      </c>
      <c r="F31" s="84">
        <v>0</v>
      </c>
      <c r="G31" s="46">
        <f t="shared" si="6"/>
        <v>0</v>
      </c>
      <c r="H31" s="75"/>
      <c r="I31" s="85" t="s">
        <v>73</v>
      </c>
      <c r="J31" s="379">
        <v>251</v>
      </c>
      <c r="K31" s="77">
        <v>1173</v>
      </c>
      <c r="L31" s="319">
        <f t="shared" si="8"/>
        <v>0</v>
      </c>
      <c r="N31" s="371">
        <v>5102</v>
      </c>
      <c r="O31" s="259">
        <v>251</v>
      </c>
      <c r="P31" s="78"/>
      <c r="Q31" s="64"/>
      <c r="V31" s="433"/>
      <c r="W31" s="433"/>
      <c r="X31" s="422"/>
      <c r="Y31" s="422"/>
      <c r="Z31" s="86" t="s">
        <v>73</v>
      </c>
      <c r="AA31" s="377">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379">
        <v>252</v>
      </c>
      <c r="K32" s="77">
        <v>3506</v>
      </c>
      <c r="L32" s="319">
        <f t="shared" si="8"/>
        <v>0</v>
      </c>
      <c r="N32" s="371">
        <v>5102</v>
      </c>
      <c r="O32" s="259">
        <v>252</v>
      </c>
      <c r="P32" s="78"/>
      <c r="Q32" s="259"/>
      <c r="V32" s="433"/>
      <c r="W32" s="433"/>
      <c r="X32" s="422"/>
      <c r="Y32" s="422"/>
      <c r="Z32" s="86" t="s">
        <v>73</v>
      </c>
      <c r="AA32" s="377">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379">
        <v>253</v>
      </c>
      <c r="K33" s="77">
        <v>7023</v>
      </c>
      <c r="L33" s="319">
        <f t="shared" si="8"/>
        <v>0</v>
      </c>
      <c r="N33" s="371">
        <v>5102</v>
      </c>
      <c r="O33" s="259">
        <v>253</v>
      </c>
      <c r="P33" s="78"/>
      <c r="Q33" s="79"/>
      <c r="V33" s="433"/>
      <c r="W33" s="433"/>
      <c r="X33" s="422"/>
      <c r="Y33" s="422"/>
      <c r="Z33" s="86" t="s">
        <v>73</v>
      </c>
      <c r="AA33" s="377">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379">
        <v>251</v>
      </c>
      <c r="K34" s="77">
        <v>835</v>
      </c>
      <c r="L34" s="319">
        <f t="shared" si="8"/>
        <v>0</v>
      </c>
      <c r="N34" s="371">
        <v>5103</v>
      </c>
      <c r="O34" s="259">
        <v>251</v>
      </c>
      <c r="P34" s="78"/>
      <c r="Q34" s="79"/>
      <c r="V34" s="433"/>
      <c r="W34" s="433"/>
      <c r="X34" s="422"/>
      <c r="Y34" s="422"/>
      <c r="Z34" s="86" t="s">
        <v>77</v>
      </c>
      <c r="AA34" s="377">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379">
        <v>252</v>
      </c>
      <c r="K35" s="77">
        <v>3168</v>
      </c>
      <c r="L35" s="319">
        <f t="shared" si="8"/>
        <v>0</v>
      </c>
      <c r="N35" s="371">
        <v>5103</v>
      </c>
      <c r="O35" s="259">
        <v>252</v>
      </c>
      <c r="P35" s="78"/>
      <c r="Q35" s="87"/>
      <c r="V35" s="433"/>
      <c r="W35" s="433"/>
      <c r="X35" s="422"/>
      <c r="Y35" s="422"/>
      <c r="Z35" s="86" t="s">
        <v>77</v>
      </c>
      <c r="AA35" s="377">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379">
        <v>253</v>
      </c>
      <c r="K36" s="77">
        <v>6685</v>
      </c>
      <c r="L36" s="319">
        <f t="shared" si="8"/>
        <v>0</v>
      </c>
      <c r="N36" s="371">
        <v>5103</v>
      </c>
      <c r="O36" s="259">
        <v>253</v>
      </c>
      <c r="P36" s="78"/>
      <c r="Q36" s="88"/>
      <c r="V36" s="433"/>
      <c r="W36" s="433"/>
      <c r="X36" s="423"/>
      <c r="Y36" s="423"/>
      <c r="Z36" s="86" t="s">
        <v>77</v>
      </c>
      <c r="AA36" s="377">
        <v>253</v>
      </c>
      <c r="AB36" s="82">
        <f t="shared" si="9"/>
        <v>6685</v>
      </c>
      <c r="AC36" s="89">
        <f t="shared" si="7"/>
        <v>0</v>
      </c>
      <c r="AD36" s="9"/>
    </row>
    <row r="37" spans="1:30" ht="18.75" customHeight="1" x14ac:dyDescent="0.3">
      <c r="B37" s="298" t="s">
        <v>80</v>
      </c>
      <c r="C37" s="298"/>
      <c r="D37" s="60">
        <f t="shared" ref="D37:E37" si="10">SUM(D28:D36)</f>
        <v>0</v>
      </c>
      <c r="E37" s="60">
        <f t="shared" si="10"/>
        <v>0</v>
      </c>
      <c r="F37" s="60"/>
      <c r="G37" s="60">
        <f>SUM(G28:G36)</f>
        <v>0</v>
      </c>
      <c r="H37" s="61"/>
      <c r="I37" s="298" t="s">
        <v>81</v>
      </c>
      <c r="J37" s="298"/>
      <c r="K37" s="298"/>
      <c r="L37" s="319">
        <f>SUM(L28:L36)</f>
        <v>0</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181379.8</v>
      </c>
      <c r="H40" s="96"/>
      <c r="I40" s="96"/>
      <c r="J40" s="96"/>
      <c r="K40" s="50">
        <f>ROUND(+G39/G40,0)</f>
        <v>191</v>
      </c>
      <c r="L40" s="319">
        <f>SUM(K40*$G$26)</f>
        <v>0</v>
      </c>
      <c r="N40" s="97"/>
      <c r="O40" s="97"/>
      <c r="P40" s="97"/>
      <c r="Q40" s="97"/>
      <c r="V40" s="420" t="s">
        <v>85</v>
      </c>
      <c r="W40" s="420"/>
      <c r="X40" s="421">
        <f>+G40</f>
        <v>181379.8</v>
      </c>
      <c r="Y40" s="421"/>
      <c r="Z40" s="421"/>
      <c r="AA40" s="421"/>
      <c r="AB40" s="55">
        <f>ROUND(X39/X40,0)</f>
        <v>191</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75"/>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0</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72"/>
    </row>
    <row r="46" spans="1:30" ht="18.75" customHeight="1" x14ac:dyDescent="0.3">
      <c r="B46" s="1"/>
      <c r="C46" s="107" t="s">
        <v>91</v>
      </c>
      <c r="D46" s="107"/>
      <c r="E46" s="107"/>
      <c r="F46" s="107"/>
      <c r="G46" s="107" t="s">
        <v>92</v>
      </c>
      <c r="H46" s="108"/>
      <c r="I46" s="109" t="s">
        <v>93</v>
      </c>
      <c r="J46" s="110"/>
      <c r="K46" s="110"/>
      <c r="L46" s="325"/>
      <c r="M46" s="111"/>
      <c r="O46" s="1"/>
      <c r="V46" s="9"/>
      <c r="W46" s="374"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1325.01</v>
      </c>
      <c r="J47" s="117" t="s">
        <v>96</v>
      </c>
      <c r="K47" s="118">
        <f>ROUND(C47*G47*I47,0)</f>
        <v>0</v>
      </c>
      <c r="L47" s="326"/>
      <c r="O47" s="1"/>
      <c r="V47" s="375" t="s">
        <v>95</v>
      </c>
      <c r="W47" s="119">
        <f>AB10+AB11+AB16+AB19+AB22</f>
        <v>0</v>
      </c>
      <c r="X47" s="407">
        <f>AB7</f>
        <v>1.0289999999999999</v>
      </c>
      <c r="Y47" s="407"/>
      <c r="Z47" s="120">
        <f>+I47</f>
        <v>1325.01</v>
      </c>
      <c r="AA47" s="121" t="s">
        <v>96</v>
      </c>
      <c r="AB47" s="122">
        <f>ROUND(W47*X47*Z47,0)</f>
        <v>0</v>
      </c>
      <c r="AC47" s="123"/>
      <c r="AD47" s="9"/>
    </row>
    <row r="48" spans="1:30" ht="18" customHeight="1" x14ac:dyDescent="0.3">
      <c r="B48" s="124" t="s">
        <v>73</v>
      </c>
      <c r="C48" s="114">
        <f>K12+K13+K17+K20+K23</f>
        <v>0</v>
      </c>
      <c r="D48" s="114"/>
      <c r="E48" s="114"/>
      <c r="F48" s="114"/>
      <c r="G48" s="115">
        <f>K7</f>
        <v>1.0289999999999999</v>
      </c>
      <c r="H48" s="115"/>
      <c r="I48" s="116">
        <v>903.8</v>
      </c>
      <c r="J48" s="117" t="s">
        <v>96</v>
      </c>
      <c r="K48" s="118">
        <f>ROUND(C48*G48*I48,0)</f>
        <v>0</v>
      </c>
      <c r="L48" s="327"/>
      <c r="O48" s="1"/>
      <c r="V48" s="125" t="s">
        <v>73</v>
      </c>
      <c r="W48" s="119">
        <f>AB12+AB13+AB17+AB20+AB23</f>
        <v>0</v>
      </c>
      <c r="X48" s="407">
        <f>AB7</f>
        <v>1.0289999999999999</v>
      </c>
      <c r="Y48" s="407"/>
      <c r="Z48" s="120">
        <f>+I48</f>
        <v>903.8</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905.98</v>
      </c>
      <c r="J49" s="117" t="s">
        <v>96</v>
      </c>
      <c r="K49" s="118">
        <f>ROUND(C49*G49*I49,0)</f>
        <v>0</v>
      </c>
      <c r="L49" s="327"/>
      <c r="M49" s="102"/>
      <c r="N49" s="129"/>
      <c r="O49" s="130"/>
      <c r="P49" s="64"/>
      <c r="Q49" s="131"/>
      <c r="V49" s="132" t="s">
        <v>77</v>
      </c>
      <c r="W49" s="133">
        <f>AB14+AB15+AB18+AB21+AB24+AB25</f>
        <v>0</v>
      </c>
      <c r="X49" s="407">
        <f>AB7</f>
        <v>1.0289999999999999</v>
      </c>
      <c r="Y49" s="407"/>
      <c r="Z49" s="120">
        <f>+I49</f>
        <v>905.98</v>
      </c>
      <c r="AA49" s="121" t="s">
        <v>96</v>
      </c>
      <c r="AB49" s="122">
        <f>ROUND(W49*X49*Z49,0)</f>
        <v>0</v>
      </c>
      <c r="AC49" s="126"/>
      <c r="AD49" s="103"/>
    </row>
    <row r="50" spans="2:30" ht="24" customHeight="1" thickBot="1" x14ac:dyDescent="0.35">
      <c r="B50" s="134" t="s">
        <v>97</v>
      </c>
      <c r="C50" s="135">
        <f>SUM(C47:C49)</f>
        <v>0</v>
      </c>
      <c r="D50" s="136"/>
      <c r="E50" s="137"/>
      <c r="F50" s="137"/>
      <c r="G50" s="138" t="s">
        <v>98</v>
      </c>
      <c r="H50" s="138"/>
      <c r="I50" s="138"/>
      <c r="J50" s="138"/>
      <c r="K50" s="138"/>
      <c r="L50" s="319">
        <f>IF(B2=75,0,K49+K48+K47)</f>
        <v>0</v>
      </c>
      <c r="N50" s="3"/>
      <c r="O50" s="1"/>
      <c r="V50" s="373"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0</v>
      </c>
      <c r="H53" s="56" t="s">
        <v>102</v>
      </c>
      <c r="I53" s="56"/>
      <c r="J53" s="144">
        <v>198050.23</v>
      </c>
      <c r="K53" s="144"/>
      <c r="L53" s="329"/>
      <c r="N53" s="3"/>
      <c r="O53" s="1"/>
      <c r="V53" s="402" t="s">
        <v>101</v>
      </c>
      <c r="W53" s="402"/>
      <c r="X53" s="145">
        <f>AB26</f>
        <v>0</v>
      </c>
      <c r="Y53" s="403" t="s">
        <v>102</v>
      </c>
      <c r="Z53" s="403"/>
      <c r="AA53" s="404">
        <f>+J53</f>
        <v>198050.23</v>
      </c>
      <c r="AB53" s="404"/>
      <c r="AC53" s="404"/>
      <c r="AD53" s="9"/>
    </row>
    <row r="54" spans="2:30" x14ac:dyDescent="0.3">
      <c r="B54" s="298" t="s">
        <v>103</v>
      </c>
      <c r="C54" s="298"/>
      <c r="D54" s="298"/>
      <c r="E54" s="298"/>
      <c r="F54" s="298"/>
      <c r="G54" s="298"/>
      <c r="H54" s="298"/>
      <c r="I54" s="298"/>
      <c r="J54" s="298"/>
      <c r="K54" s="146">
        <f>ROUND(G53/J53,6)</f>
        <v>0</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0</v>
      </c>
      <c r="H56" s="56" t="s">
        <v>106</v>
      </c>
      <c r="I56" s="56"/>
      <c r="J56" s="144">
        <f>+G40</f>
        <v>181379.8</v>
      </c>
      <c r="K56" s="144"/>
      <c r="L56" s="329"/>
      <c r="O56" s="1"/>
      <c r="V56" s="402" t="s">
        <v>105</v>
      </c>
      <c r="W56" s="402"/>
      <c r="X56" s="148">
        <f>X26</f>
        <v>0</v>
      </c>
      <c r="Y56" s="403" t="s">
        <v>106</v>
      </c>
      <c r="Z56" s="403"/>
      <c r="AA56" s="404">
        <f>+J56</f>
        <v>181379.8</v>
      </c>
      <c r="AB56" s="404"/>
      <c r="AC56" s="404"/>
      <c r="AD56" s="9"/>
    </row>
    <row r="57" spans="2:30" x14ac:dyDescent="0.3">
      <c r="B57" s="298" t="s">
        <v>107</v>
      </c>
      <c r="C57" s="298"/>
      <c r="D57" s="298"/>
      <c r="E57" s="298"/>
      <c r="F57" s="298"/>
      <c r="G57" s="298"/>
      <c r="H57" s="298"/>
      <c r="I57" s="298"/>
      <c r="J57" s="298"/>
      <c r="K57" s="146">
        <f>ROUND(G56/J56,6)</f>
        <v>0</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4230917</v>
      </c>
      <c r="Z58" s="393"/>
      <c r="AA58" s="376" t="s">
        <v>110</v>
      </c>
      <c r="AB58" s="151">
        <f>AB54</f>
        <v>0</v>
      </c>
      <c r="AC58" s="55">
        <f>ROUND(Y58*AB58,0)</f>
        <v>0</v>
      </c>
      <c r="AD58" s="9"/>
    </row>
    <row r="59" spans="2:30" x14ac:dyDescent="0.3">
      <c r="B59" s="59" t="s">
        <v>109</v>
      </c>
      <c r="C59" s="59"/>
      <c r="D59" s="59"/>
      <c r="E59" s="59"/>
      <c r="F59" s="59"/>
      <c r="G59" s="59"/>
      <c r="H59" s="152" t="s">
        <v>21</v>
      </c>
      <c r="I59" s="118">
        <v>4230917</v>
      </c>
      <c r="J59" s="153" t="s">
        <v>110</v>
      </c>
      <c r="K59" s="154">
        <f>K54</f>
        <v>0</v>
      </c>
      <c r="L59" s="319">
        <f>SUM(I59*K59)</f>
        <v>0</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72"/>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4230917</v>
      </c>
      <c r="Y64" s="401"/>
      <c r="Z64" s="401"/>
      <c r="AA64" s="401"/>
      <c r="AB64" s="401"/>
      <c r="AC64" s="401"/>
      <c r="AD64" s="9"/>
    </row>
    <row r="65" spans="1:30" ht="12.75" customHeight="1" x14ac:dyDescent="0.3">
      <c r="B65" s="155" t="s">
        <v>116</v>
      </c>
      <c r="C65" s="59"/>
      <c r="D65" s="59"/>
      <c r="E65" s="59"/>
      <c r="F65" s="59"/>
      <c r="G65" s="156">
        <f>+I59</f>
        <v>4230917</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103698709</v>
      </c>
      <c r="Z66" s="393"/>
      <c r="AA66" s="376" t="s">
        <v>110</v>
      </c>
      <c r="AB66" s="151">
        <f>AB54</f>
        <v>0</v>
      </c>
      <c r="AC66" s="55">
        <f>ROUND(Y66*AB66,0)</f>
        <v>0</v>
      </c>
      <c r="AD66" s="9"/>
    </row>
    <row r="67" spans="1:30" ht="20.25" customHeight="1" x14ac:dyDescent="0.3">
      <c r="B67" s="298" t="s">
        <v>118</v>
      </c>
      <c r="C67" s="298"/>
      <c r="D67" s="298"/>
      <c r="E67" s="298"/>
      <c r="F67" s="298"/>
      <c r="H67" s="152" t="s">
        <v>23</v>
      </c>
      <c r="I67" s="118">
        <v>103698709</v>
      </c>
      <c r="J67" s="153" t="s">
        <v>110</v>
      </c>
      <c r="K67" s="154">
        <f>K54</f>
        <v>0</v>
      </c>
      <c r="L67" s="319">
        <f>SUM(I67*K67)</f>
        <v>0</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379"/>
      <c r="K68" s="298"/>
      <c r="L68" s="314"/>
      <c r="O68" s="1"/>
      <c r="V68" s="397" t="s">
        <v>120</v>
      </c>
      <c r="W68" s="397"/>
      <c r="X68" s="397"/>
      <c r="Y68" s="393">
        <f>+I69</f>
        <v>0</v>
      </c>
      <c r="Z68" s="393"/>
      <c r="AA68" s="376"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0</v>
      </c>
      <c r="L69" s="319">
        <f t="shared" ref="L69:L72" si="11">SUM(I69*K69)</f>
        <v>0</v>
      </c>
      <c r="O69" s="1"/>
      <c r="V69" s="392" t="s">
        <v>121</v>
      </c>
      <c r="W69" s="392"/>
      <c r="X69" s="392"/>
      <c r="Y69" s="398">
        <f>+I70</f>
        <v>0</v>
      </c>
      <c r="Z69" s="398"/>
      <c r="AA69" s="376" t="s">
        <v>110</v>
      </c>
      <c r="AB69" s="151">
        <f>AB54</f>
        <v>0</v>
      </c>
      <c r="AC69" s="55">
        <f>ROUND(Y69*AB69,0)</f>
        <v>0</v>
      </c>
      <c r="AD69" s="9"/>
    </row>
    <row r="70" spans="1:30" ht="20.25" customHeight="1" x14ac:dyDescent="0.3">
      <c r="B70" s="298" t="s">
        <v>121</v>
      </c>
      <c r="C70" s="298"/>
      <c r="D70" s="298"/>
      <c r="E70" s="298"/>
      <c r="F70" s="298"/>
      <c r="H70" s="152" t="s">
        <v>21</v>
      </c>
      <c r="I70" s="118">
        <v>0</v>
      </c>
      <c r="J70" s="153" t="s">
        <v>110</v>
      </c>
      <c r="K70" s="154">
        <f>K54</f>
        <v>0</v>
      </c>
      <c r="L70" s="319">
        <f t="shared" si="11"/>
        <v>0</v>
      </c>
      <c r="O70" s="1"/>
      <c r="V70" s="392" t="s">
        <v>122</v>
      </c>
      <c r="W70" s="392"/>
      <c r="X70" s="392"/>
      <c r="Y70" s="394">
        <f>+I71</f>
        <v>1865769</v>
      </c>
      <c r="Z70" s="394"/>
      <c r="AA70" s="376" t="s">
        <v>110</v>
      </c>
      <c r="AB70" s="151">
        <f>AB54</f>
        <v>0</v>
      </c>
      <c r="AC70" s="55">
        <f>ROUND(Y70*AB70,0)</f>
        <v>0</v>
      </c>
      <c r="AD70" s="9"/>
    </row>
    <row r="71" spans="1:30" ht="20.25" customHeight="1" x14ac:dyDescent="0.3">
      <c r="B71" s="298" t="s">
        <v>122</v>
      </c>
      <c r="C71" s="298"/>
      <c r="D71" s="298"/>
      <c r="E71" s="298"/>
      <c r="F71" s="298"/>
      <c r="H71" s="152" t="s">
        <v>21</v>
      </c>
      <c r="I71" s="118">
        <v>1865769</v>
      </c>
      <c r="J71" s="153" t="s">
        <v>110</v>
      </c>
      <c r="K71" s="154">
        <f>K54</f>
        <v>0</v>
      </c>
      <c r="L71" s="319">
        <f t="shared" si="11"/>
        <v>0</v>
      </c>
      <c r="O71" s="1"/>
      <c r="V71" s="392" t="s">
        <v>123</v>
      </c>
      <c r="W71" s="392"/>
      <c r="X71" s="392"/>
      <c r="Y71" s="394">
        <f>+I72</f>
        <v>13963927</v>
      </c>
      <c r="Z71" s="394"/>
      <c r="AA71" s="376" t="s">
        <v>110</v>
      </c>
      <c r="AB71" s="151">
        <f>AB57</f>
        <v>0</v>
      </c>
      <c r="AC71" s="55">
        <f>ROUND(Y71*AB71,0)</f>
        <v>0</v>
      </c>
      <c r="AD71" s="9"/>
    </row>
    <row r="72" spans="1:30" ht="21" customHeight="1" x14ac:dyDescent="0.35">
      <c r="B72" s="298" t="s">
        <v>123</v>
      </c>
      <c r="C72" s="298"/>
      <c r="D72" s="298"/>
      <c r="E72" s="298"/>
      <c r="F72" s="298"/>
      <c r="H72" s="152" t="s">
        <v>22</v>
      </c>
      <c r="I72" s="118">
        <v>13963927</v>
      </c>
      <c r="J72" s="153" t="s">
        <v>110</v>
      </c>
      <c r="K72" s="154">
        <f>K57</f>
        <v>0</v>
      </c>
      <c r="L72" s="319">
        <f t="shared" si="11"/>
        <v>0</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379"/>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0</v>
      </c>
      <c r="AA74" s="378" t="s">
        <v>130</v>
      </c>
      <c r="AB74" s="163">
        <f>+K75</f>
        <v>361</v>
      </c>
      <c r="AC74" s="55">
        <f>ROUND(AB74*Z74,0)</f>
        <v>0</v>
      </c>
      <c r="AD74" s="9"/>
    </row>
    <row r="75" spans="1:30" ht="19.5" customHeight="1" x14ac:dyDescent="0.3">
      <c r="A75" s="1" t="s">
        <v>131</v>
      </c>
      <c r="B75" s="164" t="s">
        <v>128</v>
      </c>
      <c r="C75" s="165" t="s">
        <v>129</v>
      </c>
      <c r="D75" s="164">
        <v>0</v>
      </c>
      <c r="E75" s="164">
        <v>0</v>
      </c>
      <c r="F75" s="164">
        <v>0</v>
      </c>
      <c r="G75" s="166">
        <f>IF($B$154&lt;8,D75,E75)</f>
        <v>0</v>
      </c>
      <c r="H75" s="167"/>
      <c r="I75" s="168">
        <f>AVERAGE(G75,D75)</f>
        <v>0</v>
      </c>
      <c r="J75" s="169" t="s">
        <v>130</v>
      </c>
      <c r="K75" s="170">
        <v>361</v>
      </c>
      <c r="L75" s="319">
        <f t="shared" ref="L75:L78" si="12">SUM(I75*K75)</f>
        <v>0</v>
      </c>
      <c r="N75" s="1">
        <v>7802</v>
      </c>
      <c r="O75" s="1">
        <v>0</v>
      </c>
      <c r="V75" s="396" t="s">
        <v>128</v>
      </c>
      <c r="W75" s="396"/>
      <c r="X75" s="159" t="s">
        <v>132</v>
      </c>
      <c r="Y75" s="171"/>
      <c r="Z75" s="172">
        <f>+I76</f>
        <v>0</v>
      </c>
      <c r="AA75" s="378" t="s">
        <v>130</v>
      </c>
      <c r="AB75" s="173">
        <f>+K76</f>
        <v>1357</v>
      </c>
      <c r="AC75" s="55">
        <f>ROUND(AB75*Z75,0)</f>
        <v>0</v>
      </c>
      <c r="AD75" s="9"/>
    </row>
    <row r="76" spans="1:30" ht="19.5" customHeight="1" x14ac:dyDescent="0.3">
      <c r="A76" s="1" t="s">
        <v>133</v>
      </c>
      <c r="B76" s="164" t="s">
        <v>128</v>
      </c>
      <c r="C76" s="165" t="s">
        <v>132</v>
      </c>
      <c r="D76" s="164">
        <v>0</v>
      </c>
      <c r="E76" s="164">
        <v>0</v>
      </c>
      <c r="F76" s="164">
        <v>0</v>
      </c>
      <c r="G76" s="166">
        <f>IF($B$154&lt;8,D76,E76)</f>
        <v>0</v>
      </c>
      <c r="H76" s="167"/>
      <c r="I76" s="168">
        <f>AVERAGE(G76,D76)</f>
        <v>0</v>
      </c>
      <c r="J76" s="169" t="s">
        <v>130</v>
      </c>
      <c r="K76" s="174">
        <v>1357</v>
      </c>
      <c r="L76" s="319">
        <f t="shared" si="12"/>
        <v>0</v>
      </c>
      <c r="N76" s="1">
        <v>7802</v>
      </c>
      <c r="O76" s="1">
        <v>110</v>
      </c>
      <c r="V76" s="392" t="str">
        <f>+B77</f>
        <v>14.  Digital Classrooms Allocation (UFTE share)</v>
      </c>
      <c r="W76" s="392"/>
      <c r="X76" s="392"/>
      <c r="Y76" s="393">
        <f>+I77</f>
        <v>1716988</v>
      </c>
      <c r="Z76" s="393"/>
      <c r="AA76" s="378" t="s">
        <v>130</v>
      </c>
      <c r="AB76" s="151">
        <f>AB57</f>
        <v>0</v>
      </c>
      <c r="AC76" s="55">
        <f>ROUND(Y76*AB76,0)</f>
        <v>0</v>
      </c>
      <c r="AD76" s="9"/>
    </row>
    <row r="77" spans="1:30" ht="26.25" customHeight="1" x14ac:dyDescent="0.3">
      <c r="B77" s="298" t="s">
        <v>134</v>
      </c>
      <c r="C77" s="298"/>
      <c r="D77" s="298"/>
      <c r="E77" s="298"/>
      <c r="F77" s="298"/>
      <c r="H77" s="152" t="s">
        <v>25</v>
      </c>
      <c r="I77" s="175">
        <v>1716988</v>
      </c>
      <c r="J77" s="153" t="s">
        <v>110</v>
      </c>
      <c r="K77" s="154">
        <f>K57</f>
        <v>0</v>
      </c>
      <c r="L77" s="319">
        <v>0</v>
      </c>
      <c r="O77" s="1"/>
      <c r="V77" s="392" t="str">
        <f>+B78</f>
        <v>15.  Florida Teachers Classroom Supply Assistance Program</v>
      </c>
      <c r="W77" s="392"/>
      <c r="X77" s="392"/>
      <c r="Y77" s="393">
        <f>+I78</f>
        <v>0</v>
      </c>
      <c r="Z77" s="393"/>
      <c r="AA77" s="378"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0</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0</v>
      </c>
      <c r="AD81" s="185"/>
    </row>
    <row r="82" spans="1:30" ht="22.5" customHeight="1" thickTop="1" thickBot="1" x14ac:dyDescent="0.35">
      <c r="B82" s="298" t="s">
        <v>140</v>
      </c>
      <c r="C82" s="298"/>
      <c r="D82" s="298"/>
      <c r="E82" s="298"/>
      <c r="F82" s="298"/>
      <c r="G82" s="298"/>
      <c r="H82" s="298"/>
      <c r="I82" s="298"/>
      <c r="J82" s="298"/>
      <c r="K82" s="298"/>
      <c r="L82" s="331">
        <f>SUM(L44:L81)</f>
        <v>0</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379"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'3384'!AC81</f>
        <v>0</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71" t="s">
        <v>148</v>
      </c>
      <c r="C86" s="298"/>
      <c r="D86" s="298"/>
      <c r="E86" s="298"/>
      <c r="F86" s="298"/>
      <c r="G86" s="298"/>
      <c r="H86" s="298"/>
      <c r="I86" s="298"/>
      <c r="J86" s="192" t="s">
        <v>149</v>
      </c>
      <c r="K86" s="193">
        <f>IF(K84=1,L84,L82)</f>
        <v>0</v>
      </c>
      <c r="L86" s="319">
        <f>IF(G26=0,0,IF(G26&gt;250,-(((250/G26)*K86)*IF(M86="H",0.02,0.05)),IF(M86="H",-0.02*K86,-0.05*K86)))</f>
        <v>0</v>
      </c>
      <c r="M86" s="186" t="str">
        <f>IF(B123="2911","H",IF(B123="3396","H"," "))</f>
        <v xml:space="preserve"> </v>
      </c>
      <c r="N86" s="187"/>
      <c r="O86" s="1"/>
      <c r="Q86" s="152"/>
      <c r="V86" s="191" t="s">
        <v>150</v>
      </c>
      <c r="W86" s="191"/>
      <c r="X86" s="191"/>
      <c r="Y86" s="191"/>
      <c r="Z86" s="191"/>
      <c r="AA86" s="191"/>
      <c r="AB86" s="191"/>
      <c r="AC86" s="191"/>
      <c r="AD86" s="189"/>
    </row>
    <row r="87" spans="1:30" ht="18.75" customHeight="1" x14ac:dyDescent="0.3">
      <c r="B87" s="371" t="s">
        <v>151</v>
      </c>
      <c r="C87" s="298"/>
      <c r="D87" s="298"/>
      <c r="E87" s="298"/>
      <c r="F87" s="298"/>
      <c r="G87" s="298"/>
      <c r="H87" s="298"/>
      <c r="I87" s="298"/>
      <c r="J87" s="298"/>
      <c r="K87" s="194"/>
      <c r="L87" s="326">
        <f>L82+L86</f>
        <v>0</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-33522</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-33522</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0</v>
      </c>
      <c r="M91" s="186"/>
      <c r="N91" s="187"/>
      <c r="O91" s="1"/>
      <c r="Q91" s="152"/>
      <c r="V91" s="183"/>
      <c r="W91" s="197"/>
      <c r="X91" s="197"/>
      <c r="Y91" s="197"/>
      <c r="Z91" s="197"/>
      <c r="AA91" s="197"/>
      <c r="AB91" s="197"/>
      <c r="AC91" s="197"/>
      <c r="AD91" s="195"/>
    </row>
    <row r="92" spans="1:30" ht="18.75" customHeight="1" thickBot="1" x14ac:dyDescent="0.35">
      <c r="B92" s="298" t="s">
        <v>156</v>
      </c>
      <c r="C92" s="298"/>
      <c r="D92" s="298"/>
      <c r="E92" s="298"/>
      <c r="F92" s="298"/>
      <c r="G92" s="298"/>
      <c r="H92" s="298"/>
      <c r="I92" s="298"/>
      <c r="J92" s="298"/>
      <c r="K92" s="194"/>
      <c r="L92" s="382">
        <v>-33522</v>
      </c>
      <c r="M92" s="186"/>
      <c r="N92" s="187"/>
      <c r="O92" s="1"/>
      <c r="Q92" s="152"/>
      <c r="V92" s="183">
        <v>3396</v>
      </c>
      <c r="W92" s="198"/>
      <c r="X92" s="198"/>
      <c r="Y92" s="198"/>
      <c r="Z92" s="198"/>
      <c r="AA92" s="198"/>
      <c r="AB92" s="198"/>
      <c r="AC92" s="198"/>
      <c r="AD92" s="199"/>
    </row>
    <row r="93" spans="1:30" ht="18.75" customHeight="1" thickTop="1" x14ac:dyDescent="0.3">
      <c r="N93" s="199"/>
      <c r="O93" s="200"/>
      <c r="P93" s="199"/>
      <c r="Q93" s="199"/>
      <c r="V93" s="198"/>
      <c r="W93" s="198"/>
      <c r="X93" s="198"/>
      <c r="Y93" s="198"/>
      <c r="Z93" s="198"/>
      <c r="AA93" s="198"/>
      <c r="AB93" s="198"/>
      <c r="AC93" s="198"/>
      <c r="AD93" s="195"/>
    </row>
    <row r="94" spans="1:30" ht="18.75" customHeight="1" thickBot="1" x14ac:dyDescent="0.35">
      <c r="B94" s="201" t="s">
        <v>157</v>
      </c>
      <c r="C94" s="298"/>
      <c r="D94" s="298"/>
      <c r="E94" s="298"/>
      <c r="G94" s="298"/>
      <c r="H94" s="298"/>
      <c r="I94" s="298"/>
      <c r="J94" s="298"/>
      <c r="L94" s="331">
        <f>IF(M86="H",(K86*0.02)+L86,(K86*0.05)+L86)</f>
        <v>0</v>
      </c>
      <c r="M94" s="186"/>
      <c r="V94" s="202"/>
      <c r="W94" s="202"/>
      <c r="X94" s="202"/>
      <c r="Y94" s="202"/>
      <c r="Z94" s="202"/>
      <c r="AA94" s="202"/>
      <c r="AB94" s="202"/>
      <c r="AC94" s="202"/>
      <c r="AD94" s="195"/>
    </row>
    <row r="95" spans="1:30" ht="21.75" customHeight="1" thickTop="1" x14ac:dyDescent="0.3">
      <c r="B95" s="203" t="s">
        <v>158</v>
      </c>
      <c r="C95" s="203"/>
      <c r="D95" s="203"/>
      <c r="E95" s="203"/>
      <c r="F95" s="203"/>
      <c r="G95" s="203"/>
      <c r="H95" s="203"/>
      <c r="I95" s="203"/>
      <c r="J95" s="203"/>
      <c r="K95" s="203"/>
      <c r="L95" s="333"/>
      <c r="M95" s="199"/>
      <c r="V95" s="202"/>
      <c r="W95" s="202"/>
      <c r="X95" s="202"/>
      <c r="Y95" s="202"/>
      <c r="Z95" s="202"/>
      <c r="AA95" s="202"/>
      <c r="AB95" s="202"/>
      <c r="AC95" s="202"/>
      <c r="AD95" s="195"/>
    </row>
    <row r="96" spans="1:30" x14ac:dyDescent="0.3">
      <c r="B96" s="204"/>
      <c r="V96" s="202"/>
      <c r="W96" s="202"/>
      <c r="X96" s="202"/>
      <c r="Y96" s="202"/>
      <c r="Z96" s="202"/>
      <c r="AA96" s="202"/>
      <c r="AB96" s="202"/>
      <c r="AC96" s="202"/>
      <c r="AD96" s="199"/>
    </row>
    <row r="97" spans="2:30" x14ac:dyDescent="0.3">
      <c r="B97" s="204"/>
      <c r="V97" s="202"/>
      <c r="W97" s="202"/>
      <c r="X97" s="202"/>
      <c r="Y97" s="202"/>
      <c r="Z97" s="202"/>
      <c r="AA97" s="202"/>
      <c r="AB97" s="202"/>
      <c r="AC97" s="202"/>
      <c r="AD97" s="199"/>
    </row>
    <row r="98" spans="2:30" hidden="1" x14ac:dyDescent="0.3">
      <c r="B98" s="205" t="s">
        <v>159</v>
      </c>
      <c r="C98" s="206"/>
      <c r="V98" s="207"/>
      <c r="W98" s="207"/>
      <c r="X98" s="207"/>
      <c r="Y98" s="207"/>
      <c r="Z98" s="207"/>
      <c r="AA98" s="207"/>
      <c r="AB98" s="207"/>
      <c r="AC98" s="207"/>
    </row>
    <row r="99" spans="2:30" hidden="1" x14ac:dyDescent="0.3">
      <c r="B99" s="208"/>
      <c r="C99" s="206"/>
      <c r="V99" s="204"/>
      <c r="W99" s="298"/>
      <c r="X99" s="298"/>
      <c r="Y99" s="298"/>
      <c r="Z99" s="298"/>
      <c r="AA99" s="298"/>
      <c r="AB99" s="298"/>
      <c r="AC99" s="298"/>
    </row>
    <row r="100" spans="2:30" hidden="1" x14ac:dyDescent="0.3">
      <c r="B100" s="209" t="s">
        <v>160</v>
      </c>
      <c r="C100" s="205" t="s">
        <v>161</v>
      </c>
      <c r="V100" s="204"/>
    </row>
    <row r="101" spans="2:30" hidden="1" x14ac:dyDescent="0.3">
      <c r="B101" s="209" t="s">
        <v>162</v>
      </c>
      <c r="C101" s="205" t="s">
        <v>163</v>
      </c>
      <c r="V101" s="204"/>
    </row>
    <row r="102" spans="2:30" hidden="1" x14ac:dyDescent="0.3">
      <c r="B102" s="209" t="s">
        <v>164</v>
      </c>
      <c r="C102" s="205" t="s">
        <v>165</v>
      </c>
      <c r="V102" s="204"/>
      <c r="W102" s="210"/>
      <c r="X102" s="210"/>
      <c r="Y102" s="210"/>
      <c r="Z102" s="210"/>
      <c r="AA102" s="210"/>
      <c r="AB102" s="210"/>
      <c r="AC102" s="210"/>
      <c r="AD102" s="210"/>
    </row>
    <row r="103" spans="2:30" hidden="1" x14ac:dyDescent="0.3">
      <c r="B103" s="209" t="s">
        <v>166</v>
      </c>
      <c r="C103" s="205" t="s">
        <v>167</v>
      </c>
      <c r="V103" s="204"/>
    </row>
    <row r="104" spans="2:30" hidden="1" x14ac:dyDescent="0.3">
      <c r="B104" s="211"/>
      <c r="C104" s="205" t="s">
        <v>168</v>
      </c>
      <c r="V104" s="204"/>
    </row>
    <row r="105" spans="2:30" hidden="1" x14ac:dyDescent="0.3">
      <c r="B105" s="209" t="s">
        <v>169</v>
      </c>
      <c r="C105" s="205" t="s">
        <v>170</v>
      </c>
      <c r="V105" s="204"/>
    </row>
    <row r="106" spans="2:30" hidden="1" x14ac:dyDescent="0.3">
      <c r="B106" s="209" t="s">
        <v>171</v>
      </c>
      <c r="C106" s="205" t="s">
        <v>172</v>
      </c>
      <c r="V106" s="204"/>
    </row>
    <row r="107" spans="2:30" hidden="1" x14ac:dyDescent="0.3">
      <c r="B107" s="209" t="s">
        <v>501</v>
      </c>
      <c r="C107" s="205" t="s">
        <v>174</v>
      </c>
      <c r="V107" s="204"/>
    </row>
    <row r="108" spans="2:30" hidden="1" x14ac:dyDescent="0.3">
      <c r="B108" s="209" t="s">
        <v>175</v>
      </c>
      <c r="C108" s="205" t="s">
        <v>176</v>
      </c>
      <c r="V108" s="204"/>
    </row>
    <row r="109" spans="2:30" hidden="1" x14ac:dyDescent="0.3">
      <c r="B109" s="209" t="s">
        <v>177</v>
      </c>
      <c r="C109" s="205" t="s">
        <v>178</v>
      </c>
      <c r="V109" s="204"/>
    </row>
    <row r="110" spans="2:30" hidden="1" x14ac:dyDescent="0.3">
      <c r="B110" s="211"/>
      <c r="C110" s="205"/>
      <c r="V110" s="204"/>
    </row>
    <row r="111" spans="2:30" hidden="1" x14ac:dyDescent="0.3">
      <c r="B111" s="209" t="s">
        <v>179</v>
      </c>
      <c r="C111" s="205" t="s">
        <v>180</v>
      </c>
      <c r="V111" s="204"/>
    </row>
    <row r="112" spans="2:30" hidden="1" x14ac:dyDescent="0.3">
      <c r="B112" s="209" t="s">
        <v>179</v>
      </c>
      <c r="C112" s="205" t="s">
        <v>181</v>
      </c>
    </row>
    <row r="113" spans="2:3" hidden="1" x14ac:dyDescent="0.3">
      <c r="B113" s="209" t="s">
        <v>182</v>
      </c>
      <c r="C113" s="205" t="s">
        <v>183</v>
      </c>
    </row>
    <row r="114" spans="2:3" hidden="1" x14ac:dyDescent="0.3">
      <c r="B114" s="209" t="s">
        <v>184</v>
      </c>
      <c r="C114" s="205" t="s">
        <v>185</v>
      </c>
    </row>
    <row r="115" spans="2:3" hidden="1" x14ac:dyDescent="0.3">
      <c r="B115" s="209" t="s">
        <v>182</v>
      </c>
      <c r="C115" s="205" t="s">
        <v>186</v>
      </c>
    </row>
    <row r="116" spans="2:3" hidden="1" x14ac:dyDescent="0.3">
      <c r="B116" s="209" t="s">
        <v>187</v>
      </c>
      <c r="C116" s="205" t="s">
        <v>188</v>
      </c>
    </row>
    <row r="117" spans="2:3" hidden="1" x14ac:dyDescent="0.3">
      <c r="B117" s="209" t="s">
        <v>189</v>
      </c>
      <c r="C117" s="205" t="s">
        <v>190</v>
      </c>
    </row>
    <row r="118" spans="2:3" hidden="1" x14ac:dyDescent="0.3">
      <c r="B118" s="211" t="s">
        <v>191</v>
      </c>
      <c r="C118" s="205" t="s">
        <v>192</v>
      </c>
    </row>
    <row r="119" spans="2:3" hidden="1" x14ac:dyDescent="0.3">
      <c r="B119" s="211"/>
      <c r="C119" s="205"/>
    </row>
    <row r="120" spans="2:3" hidden="1" x14ac:dyDescent="0.3">
      <c r="B120" s="209" t="s">
        <v>160</v>
      </c>
      <c r="C120" s="205" t="s">
        <v>193</v>
      </c>
    </row>
    <row r="121" spans="2:3" hidden="1" x14ac:dyDescent="0.3">
      <c r="B121" s="209" t="s">
        <v>194</v>
      </c>
      <c r="C121" s="205" t="s">
        <v>195</v>
      </c>
    </row>
    <row r="122" spans="2:3" hidden="1" x14ac:dyDescent="0.3">
      <c r="B122" s="209" t="s">
        <v>196</v>
      </c>
      <c r="C122" s="205" t="s">
        <v>197</v>
      </c>
    </row>
    <row r="123" spans="2:3" hidden="1" x14ac:dyDescent="0.3">
      <c r="B123" s="209" t="s">
        <v>502</v>
      </c>
      <c r="C123" s="205" t="s">
        <v>199</v>
      </c>
    </row>
    <row r="124" spans="2:3" hidden="1" x14ac:dyDescent="0.3">
      <c r="B124" s="209" t="s">
        <v>503</v>
      </c>
      <c r="C124" s="205" t="s">
        <v>201</v>
      </c>
    </row>
    <row r="125" spans="2:3" hidden="1" x14ac:dyDescent="0.3">
      <c r="B125" s="209" t="s">
        <v>202</v>
      </c>
      <c r="C125" s="205" t="s">
        <v>203</v>
      </c>
    </row>
    <row r="126" spans="2:3" hidden="1" x14ac:dyDescent="0.3">
      <c r="B126" s="209" t="s">
        <v>202</v>
      </c>
      <c r="C126" s="205" t="s">
        <v>204</v>
      </c>
    </row>
    <row r="127" spans="2:3" hidden="1" x14ac:dyDescent="0.3">
      <c r="B127" s="209" t="s">
        <v>202</v>
      </c>
      <c r="C127" s="205" t="s">
        <v>205</v>
      </c>
    </row>
    <row r="128" spans="2:3" hidden="1" x14ac:dyDescent="0.3">
      <c r="B128" s="209" t="s">
        <v>202</v>
      </c>
      <c r="C128" s="205" t="s">
        <v>206</v>
      </c>
    </row>
    <row r="129" spans="1:5" hidden="1" x14ac:dyDescent="0.3">
      <c r="B129" s="209" t="s">
        <v>166</v>
      </c>
      <c r="C129" s="205" t="s">
        <v>207</v>
      </c>
    </row>
    <row r="130" spans="1:5" hidden="1" x14ac:dyDescent="0.3">
      <c r="B130" s="209" t="s">
        <v>208</v>
      </c>
      <c r="C130" s="205" t="s">
        <v>209</v>
      </c>
    </row>
    <row r="131" spans="1:5" hidden="1" x14ac:dyDescent="0.3">
      <c r="B131" s="209" t="s">
        <v>202</v>
      </c>
      <c r="C131" s="205" t="s">
        <v>210</v>
      </c>
    </row>
    <row r="132" spans="1:5" hidden="1" x14ac:dyDescent="0.3">
      <c r="B132" s="205"/>
      <c r="C132" s="205"/>
    </row>
    <row r="133" spans="1:5" hidden="1" x14ac:dyDescent="0.3">
      <c r="B133" s="205"/>
      <c r="C133" s="205"/>
    </row>
    <row r="134" spans="1:5" hidden="1" x14ac:dyDescent="0.3">
      <c r="B134" s="211"/>
      <c r="C134" s="211"/>
    </row>
    <row r="135" spans="1:5" hidden="1" x14ac:dyDescent="0.3">
      <c r="B135" s="211">
        <f>NvsElapsedTime</f>
        <v>1.15740767796524E-5</v>
      </c>
      <c r="C135" s="211"/>
    </row>
    <row r="136" spans="1:5" hidden="1" x14ac:dyDescent="0.3">
      <c r="B136" s="212">
        <f>NvsEndTime</f>
        <v>41808.602569444403</v>
      </c>
      <c r="C136" s="212" t="s">
        <v>211</v>
      </c>
    </row>
    <row r="137" spans="1:5" x14ac:dyDescent="0.3">
      <c r="B137" s="205"/>
      <c r="C137" s="213"/>
    </row>
    <row r="138" spans="1:5" x14ac:dyDescent="0.3">
      <c r="B138" s="205"/>
      <c r="C138" s="205"/>
    </row>
    <row r="139" spans="1:5" hidden="1" x14ac:dyDescent="0.3">
      <c r="B139" s="214" t="s">
        <v>159</v>
      </c>
      <c r="C139" s="215"/>
      <c r="D139" s="215"/>
      <c r="E139" s="216"/>
    </row>
    <row r="140" spans="1:5" hidden="1" x14ac:dyDescent="0.3">
      <c r="B140" s="217"/>
      <c r="C140" s="215"/>
      <c r="D140" s="215"/>
      <c r="E140" s="216"/>
    </row>
    <row r="141" spans="1:5" hidden="1" x14ac:dyDescent="0.3">
      <c r="A141" s="214" t="s">
        <v>212</v>
      </c>
      <c r="B141" s="218" t="s">
        <v>160</v>
      </c>
      <c r="C141" s="219" t="s">
        <v>161</v>
      </c>
      <c r="D141" s="215"/>
    </row>
    <row r="142" spans="1:5" hidden="1" x14ac:dyDescent="0.3">
      <c r="A142" s="214" t="s">
        <v>213</v>
      </c>
      <c r="B142" s="218" t="s">
        <v>162</v>
      </c>
      <c r="C142" s="219" t="s">
        <v>163</v>
      </c>
      <c r="D142" s="215"/>
    </row>
    <row r="143" spans="1:5" hidden="1" x14ac:dyDescent="0.3">
      <c r="A143" s="214" t="s">
        <v>214</v>
      </c>
      <c r="B143" s="218" t="s">
        <v>164</v>
      </c>
      <c r="C143" s="219" t="s">
        <v>165</v>
      </c>
      <c r="D143" s="215"/>
    </row>
    <row r="144" spans="1:5" hidden="1" x14ac:dyDescent="0.3">
      <c r="A144" s="214" t="s">
        <v>215</v>
      </c>
      <c r="B144" s="218" t="s">
        <v>166</v>
      </c>
      <c r="C144" s="219" t="s">
        <v>167</v>
      </c>
      <c r="D144" s="215"/>
    </row>
    <row r="145" spans="1:4" hidden="1" x14ac:dyDescent="0.3">
      <c r="A145" s="214"/>
      <c r="B145" s="214"/>
      <c r="C145" s="219" t="s">
        <v>168</v>
      </c>
      <c r="D145" s="215"/>
    </row>
    <row r="146" spans="1:4" hidden="1" x14ac:dyDescent="0.3">
      <c r="A146" s="214" t="s">
        <v>216</v>
      </c>
      <c r="B146" s="218" t="s">
        <v>169</v>
      </c>
      <c r="C146" s="219" t="s">
        <v>170</v>
      </c>
      <c r="D146" s="215"/>
    </row>
    <row r="147" spans="1:4" hidden="1" x14ac:dyDescent="0.3">
      <c r="A147" s="214" t="s">
        <v>217</v>
      </c>
      <c r="B147" s="218" t="s">
        <v>171</v>
      </c>
      <c r="C147" s="219" t="s">
        <v>218</v>
      </c>
      <c r="D147" s="215"/>
    </row>
    <row r="148" spans="1:4" hidden="1" x14ac:dyDescent="0.3">
      <c r="A148" s="214" t="s">
        <v>219</v>
      </c>
      <c r="B148" s="218" t="s">
        <v>501</v>
      </c>
      <c r="C148" s="219" t="s">
        <v>174</v>
      </c>
      <c r="D148" s="215"/>
    </row>
    <row r="149" spans="1:4" hidden="1" x14ac:dyDescent="0.3">
      <c r="A149" s="214" t="s">
        <v>220</v>
      </c>
      <c r="B149" s="218" t="s">
        <v>175</v>
      </c>
      <c r="C149" s="219" t="s">
        <v>221</v>
      </c>
      <c r="D149" s="215"/>
    </row>
    <row r="150" spans="1:4" hidden="1" x14ac:dyDescent="0.3">
      <c r="A150" s="214" t="s">
        <v>222</v>
      </c>
      <c r="B150" s="218" t="s">
        <v>177</v>
      </c>
      <c r="C150" s="219" t="s">
        <v>223</v>
      </c>
      <c r="D150" s="215"/>
    </row>
    <row r="151" spans="1:4" hidden="1" x14ac:dyDescent="0.3">
      <c r="A151" s="214"/>
      <c r="B151" s="214"/>
      <c r="C151" s="219"/>
      <c r="D151" s="215"/>
    </row>
    <row r="152" spans="1:4" hidden="1" x14ac:dyDescent="0.3">
      <c r="A152" s="214" t="s">
        <v>224</v>
      </c>
      <c r="B152" s="218" t="s">
        <v>179</v>
      </c>
      <c r="C152" s="219" t="s">
        <v>225</v>
      </c>
      <c r="D152" s="215"/>
    </row>
    <row r="153" spans="1:4" hidden="1" x14ac:dyDescent="0.3">
      <c r="A153" s="214" t="s">
        <v>226</v>
      </c>
      <c r="B153" s="218" t="s">
        <v>179</v>
      </c>
      <c r="C153" s="219" t="s">
        <v>227</v>
      </c>
      <c r="D153" s="215"/>
    </row>
    <row r="154" spans="1:4" hidden="1" x14ac:dyDescent="0.3">
      <c r="A154" s="214" t="s">
        <v>228</v>
      </c>
      <c r="B154" s="218" t="s">
        <v>182</v>
      </c>
      <c r="C154" s="219" t="s">
        <v>183</v>
      </c>
      <c r="D154" s="215"/>
    </row>
    <row r="155" spans="1:4" hidden="1" x14ac:dyDescent="0.3">
      <c r="A155" s="214" t="s">
        <v>229</v>
      </c>
      <c r="B155" s="218" t="s">
        <v>184</v>
      </c>
      <c r="C155" s="219" t="s">
        <v>230</v>
      </c>
      <c r="D155" s="215"/>
    </row>
    <row r="156" spans="1:4" hidden="1" x14ac:dyDescent="0.3">
      <c r="A156" s="214" t="s">
        <v>231</v>
      </c>
      <c r="B156" s="218" t="s">
        <v>182</v>
      </c>
      <c r="C156" s="219" t="s">
        <v>232</v>
      </c>
      <c r="D156" s="215"/>
    </row>
    <row r="157" spans="1:4" hidden="1" x14ac:dyDescent="0.3">
      <c r="A157" s="214" t="s">
        <v>233</v>
      </c>
      <c r="B157" s="218" t="s">
        <v>187</v>
      </c>
      <c r="C157" s="219" t="s">
        <v>234</v>
      </c>
      <c r="D157" s="215"/>
    </row>
    <row r="158" spans="1:4" hidden="1" x14ac:dyDescent="0.3">
      <c r="A158" s="214" t="s">
        <v>235</v>
      </c>
      <c r="B158" s="218" t="s">
        <v>189</v>
      </c>
      <c r="C158" s="219" t="s">
        <v>234</v>
      </c>
      <c r="D158" s="215"/>
    </row>
    <row r="159" spans="1:4" hidden="1" x14ac:dyDescent="0.3">
      <c r="A159" s="214" t="s">
        <v>236</v>
      </c>
      <c r="B159" s="218" t="s">
        <v>179</v>
      </c>
      <c r="C159" s="219" t="s">
        <v>192</v>
      </c>
      <c r="D159" s="215"/>
    </row>
    <row r="160" spans="1:4" hidden="1" x14ac:dyDescent="0.3">
      <c r="A160" s="214"/>
      <c r="B160" s="214"/>
      <c r="C160" s="219"/>
      <c r="D160" s="215"/>
    </row>
    <row r="161" spans="1:4" hidden="1" x14ac:dyDescent="0.3">
      <c r="A161" s="214" t="s">
        <v>237</v>
      </c>
      <c r="B161" s="218" t="s">
        <v>160</v>
      </c>
      <c r="C161" s="219" t="s">
        <v>238</v>
      </c>
      <c r="D161" s="215"/>
    </row>
    <row r="162" spans="1:4" hidden="1" x14ac:dyDescent="0.3">
      <c r="A162" s="214" t="s">
        <v>239</v>
      </c>
      <c r="B162" s="218" t="s">
        <v>194</v>
      </c>
      <c r="C162" s="219" t="s">
        <v>240</v>
      </c>
      <c r="D162" s="215"/>
    </row>
    <row r="163" spans="1:4" hidden="1" x14ac:dyDescent="0.3">
      <c r="A163" s="214" t="s">
        <v>241</v>
      </c>
      <c r="B163" s="218" t="s">
        <v>196</v>
      </c>
      <c r="C163" s="219" t="s">
        <v>242</v>
      </c>
      <c r="D163" s="215"/>
    </row>
    <row r="164" spans="1:4" hidden="1" x14ac:dyDescent="0.3">
      <c r="A164" s="214" t="s">
        <v>243</v>
      </c>
      <c r="B164" s="218" t="s">
        <v>502</v>
      </c>
      <c r="C164" s="219" t="s">
        <v>244</v>
      </c>
      <c r="D164" s="215"/>
    </row>
    <row r="165" spans="1:4" hidden="1" x14ac:dyDescent="0.3">
      <c r="A165" s="214" t="s">
        <v>245</v>
      </c>
      <c r="B165" s="218" t="s">
        <v>503</v>
      </c>
      <c r="C165" s="219" t="s">
        <v>246</v>
      </c>
      <c r="D165" s="215"/>
    </row>
    <row r="166" spans="1:4" hidden="1" x14ac:dyDescent="0.3">
      <c r="A166" s="214" t="s">
        <v>247</v>
      </c>
      <c r="B166" s="218" t="s">
        <v>202</v>
      </c>
      <c r="C166" s="219" t="s">
        <v>248</v>
      </c>
      <c r="D166" s="215"/>
    </row>
    <row r="167" spans="1:4" hidden="1" x14ac:dyDescent="0.3">
      <c r="A167" s="214" t="s">
        <v>249</v>
      </c>
      <c r="B167" s="218" t="s">
        <v>202</v>
      </c>
      <c r="C167" s="219" t="s">
        <v>250</v>
      </c>
      <c r="D167" s="215"/>
    </row>
    <row r="168" spans="1:4" hidden="1" x14ac:dyDescent="0.3">
      <c r="A168" s="214" t="s">
        <v>251</v>
      </c>
      <c r="B168" s="218" t="s">
        <v>202</v>
      </c>
      <c r="C168" s="219" t="s">
        <v>252</v>
      </c>
      <c r="D168" s="215"/>
    </row>
    <row r="169" spans="1:4" hidden="1" x14ac:dyDescent="0.3">
      <c r="A169" s="214" t="s">
        <v>253</v>
      </c>
      <c r="B169" s="218" t="s">
        <v>202</v>
      </c>
      <c r="C169" s="219" t="s">
        <v>254</v>
      </c>
      <c r="D169" s="215"/>
    </row>
    <row r="170" spans="1:4" hidden="1" x14ac:dyDescent="0.3">
      <c r="A170" s="214" t="s">
        <v>255</v>
      </c>
      <c r="B170" s="218" t="s">
        <v>166</v>
      </c>
      <c r="C170" s="219" t="s">
        <v>207</v>
      </c>
      <c r="D170" s="215"/>
    </row>
    <row r="171" spans="1:4" hidden="1" x14ac:dyDescent="0.3">
      <c r="A171" s="214" t="s">
        <v>256</v>
      </c>
      <c r="B171" s="218" t="s">
        <v>208</v>
      </c>
      <c r="C171" s="219" t="s">
        <v>209</v>
      </c>
      <c r="D171" s="215"/>
    </row>
    <row r="172" spans="1:4" hidden="1" x14ac:dyDescent="0.3">
      <c r="A172" s="214" t="s">
        <v>257</v>
      </c>
      <c r="B172" s="218" t="s">
        <v>202</v>
      </c>
      <c r="C172" s="219" t="s">
        <v>258</v>
      </c>
      <c r="D172" s="215"/>
    </row>
    <row r="173" spans="1:4" hidden="1" x14ac:dyDescent="0.3">
      <c r="B173" s="217"/>
      <c r="C173" s="220"/>
      <c r="D173" s="215"/>
    </row>
    <row r="174" spans="1:4" hidden="1" x14ac:dyDescent="0.3">
      <c r="B174" s="217"/>
      <c r="C174" s="220"/>
      <c r="D174" s="215"/>
    </row>
    <row r="175" spans="1:4" hidden="1" x14ac:dyDescent="0.3">
      <c r="B175" s="217"/>
      <c r="C175" s="220"/>
      <c r="D175" s="215"/>
    </row>
    <row r="176" spans="1:4" hidden="1" x14ac:dyDescent="0.3">
      <c r="B176" s="214" t="s">
        <v>259</v>
      </c>
      <c r="C176" s="221">
        <f>NvsElapsedTime</f>
        <v>1.15740767796524E-5</v>
      </c>
      <c r="D176" s="215"/>
    </row>
    <row r="177" spans="2:5" hidden="1" x14ac:dyDescent="0.3">
      <c r="B177" s="214" t="s">
        <v>260</v>
      </c>
      <c r="C177" s="222">
        <f>NvsEndTime</f>
        <v>41808.602569444403</v>
      </c>
      <c r="D177" s="215"/>
    </row>
    <row r="178" spans="2:5" x14ac:dyDescent="0.3">
      <c r="B178" s="223"/>
      <c r="C178" s="215"/>
      <c r="D178" s="215"/>
      <c r="E178" s="216"/>
    </row>
    <row r="179" spans="2:5" x14ac:dyDescent="0.3">
      <c r="C179" s="183"/>
      <c r="D179" s="183"/>
    </row>
    <row r="180" spans="2:5" x14ac:dyDescent="0.3">
      <c r="C180" s="183"/>
      <c r="D180" s="18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1" priority="2" stopIfTrue="1" operator="lessThan">
      <formula>0</formula>
    </cfRule>
  </conditionalFormatting>
  <conditionalFormatting sqref="A141:A172">
    <cfRule type="cellIs" dxfId="5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80"/>
  <sheetViews>
    <sheetView topLeftCell="B2" zoomScale="70" zoomScaleNormal="70" workbookViewId="0">
      <selection activeCell="B2" sqref="B2"/>
    </sheetView>
  </sheetViews>
  <sheetFormatPr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27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886718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76"/>
      <c r="N2" s="3"/>
      <c r="O2" s="1"/>
      <c r="V2" s="8">
        <f>'3385'!B2</f>
        <v>50</v>
      </c>
      <c r="W2" s="449" t="s">
        <v>4</v>
      </c>
      <c r="X2" s="450"/>
      <c r="Y2" s="451"/>
      <c r="Z2" s="451"/>
      <c r="AA2" s="451"/>
      <c r="AB2" s="451"/>
      <c r="AC2" s="451"/>
      <c r="AD2" s="9"/>
    </row>
    <row r="3" spans="1:30" ht="20.399999999999999" x14ac:dyDescent="0.35">
      <c r="B3" s="10" t="str">
        <f>"Revenue Estimate Worksheet for "&amp;B124</f>
        <v>Revenue Estimate Worksheet for Bright Futures Academy</v>
      </c>
      <c r="C3" s="11"/>
      <c r="D3" s="11"/>
      <c r="E3" s="11"/>
      <c r="F3" s="11"/>
      <c r="G3" s="11"/>
      <c r="H3" s="11"/>
      <c r="I3" s="11"/>
      <c r="J3" s="11"/>
      <c r="K3" s="11"/>
      <c r="L3" s="277"/>
      <c r="M3" s="10"/>
      <c r="N3" s="10"/>
      <c r="O3" s="10"/>
      <c r="P3" s="10"/>
      <c r="Q3" s="10"/>
      <c r="V3" s="452" t="s">
        <v>5</v>
      </c>
      <c r="W3" s="452"/>
      <c r="X3" s="452"/>
      <c r="Y3" s="452"/>
      <c r="Z3" s="452"/>
      <c r="AA3" s="452"/>
      <c r="AB3" s="452"/>
      <c r="AC3" s="452"/>
      <c r="AD3" s="12"/>
    </row>
    <row r="4" spans="1:30" ht="17.399999999999999" x14ac:dyDescent="0.3">
      <c r="B4" s="391" t="s">
        <v>6</v>
      </c>
      <c r="C4" s="391"/>
      <c r="D4" s="391"/>
      <c r="E4" s="391"/>
      <c r="F4" s="391"/>
      <c r="G4" s="391"/>
      <c r="H4" s="391"/>
      <c r="I4" s="391"/>
      <c r="J4" s="13"/>
      <c r="K4" s="13"/>
      <c r="L4" s="278"/>
      <c r="M4" s="14"/>
      <c r="N4" s="14"/>
      <c r="O4" s="14"/>
      <c r="P4" s="14"/>
      <c r="Q4" s="14"/>
      <c r="V4" s="453" t="str">
        <f>+Based_on_the_Second_Calculation_of_the_FEFP_2010_11</f>
        <v>Based on the Final Conference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279"/>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278"/>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280"/>
      <c r="O7" s="1"/>
      <c r="V7" s="442" t="s">
        <v>11</v>
      </c>
      <c r="W7" s="442"/>
      <c r="X7" s="443">
        <f>'3385'!G7</f>
        <v>4031.77</v>
      </c>
      <c r="Y7" s="443"/>
      <c r="Z7" s="444" t="s">
        <v>12</v>
      </c>
      <c r="AA7" s="444"/>
      <c r="AB7" s="445">
        <f>+K7</f>
        <v>1.0289999999999999</v>
      </c>
      <c r="AC7" s="445"/>
      <c r="AD7" s="9"/>
    </row>
    <row r="8" spans="1:30" ht="51" customHeight="1" x14ac:dyDescent="0.3">
      <c r="B8" s="27" t="s">
        <v>13</v>
      </c>
      <c r="C8" s="27"/>
      <c r="D8" s="28" t="s">
        <v>491</v>
      </c>
      <c r="E8" s="28" t="s">
        <v>492</v>
      </c>
      <c r="F8" s="29"/>
      <c r="G8" s="30" t="s">
        <v>14</v>
      </c>
      <c r="H8" s="31"/>
      <c r="I8" s="32" t="s">
        <v>15</v>
      </c>
      <c r="J8" s="33"/>
      <c r="K8" s="34" t="s">
        <v>16</v>
      </c>
      <c r="L8" s="281"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282" t="s">
        <v>25</v>
      </c>
      <c r="O9" s="1"/>
      <c r="V9" s="456" t="s">
        <v>21</v>
      </c>
      <c r="W9" s="456"/>
      <c r="X9" s="457" t="s">
        <v>22</v>
      </c>
      <c r="Y9" s="457"/>
      <c r="Z9" s="458" t="s">
        <v>23</v>
      </c>
      <c r="AA9" s="458"/>
      <c r="AB9" s="43" t="s">
        <v>24</v>
      </c>
      <c r="AC9" s="44" t="s">
        <v>25</v>
      </c>
      <c r="AD9" s="9"/>
    </row>
    <row r="10" spans="1:30" x14ac:dyDescent="0.3">
      <c r="A10" s="1" t="s">
        <v>26</v>
      </c>
      <c r="B10" s="45" t="s">
        <v>27</v>
      </c>
      <c r="C10" s="45"/>
      <c r="D10" s="296">
        <v>116.06</v>
      </c>
      <c r="E10" s="296">
        <v>116.97</v>
      </c>
      <c r="F10" s="45">
        <v>0</v>
      </c>
      <c r="G10" s="46">
        <f>IF($B$154&lt;8,D10*2,D10+E10)</f>
        <v>233.03</v>
      </c>
      <c r="H10" s="47"/>
      <c r="I10" s="48">
        <v>1.1259999999999999</v>
      </c>
      <c r="J10" s="48"/>
      <c r="K10" s="49">
        <f>ROUND(G10*I10,4)</f>
        <v>262.39179999999999</v>
      </c>
      <c r="L10" s="273">
        <f>SUM(K10*$G$7)*($K$7)</f>
        <v>1088582.5857230937</v>
      </c>
      <c r="N10" s="51">
        <v>5101</v>
      </c>
      <c r="O10" s="52">
        <v>101</v>
      </c>
      <c r="Q10" s="53"/>
      <c r="V10" s="439" t="s">
        <v>27</v>
      </c>
      <c r="W10" s="439"/>
      <c r="X10" s="434">
        <f>IF('3385'!K$84=1,'3385'!G10,0)</f>
        <v>0</v>
      </c>
      <c r="Y10" s="434"/>
      <c r="Z10" s="440">
        <v>1</v>
      </c>
      <c r="AA10" s="440"/>
      <c r="AB10" s="54">
        <f t="shared" ref="AB10:AB25" si="0">ROUND(X10*Z10,4)</f>
        <v>0</v>
      </c>
      <c r="AC10" s="55">
        <f t="shared" ref="AC10:AC25" si="1">ROUND(ROUND(AB10*$X$7,4)*($AB$7),0)</f>
        <v>0</v>
      </c>
      <c r="AD10" s="9">
        <v>1</v>
      </c>
    </row>
    <row r="11" spans="1:30" x14ac:dyDescent="0.3">
      <c r="A11" s="1" t="s">
        <v>28</v>
      </c>
      <c r="B11" s="13" t="s">
        <v>29</v>
      </c>
      <c r="C11" s="13"/>
      <c r="D11" s="295">
        <v>17.009999999999998</v>
      </c>
      <c r="E11" s="295">
        <v>17.079999999999998</v>
      </c>
      <c r="F11" s="13">
        <v>0</v>
      </c>
      <c r="G11" s="46">
        <f t="shared" ref="G11:G25" si="2">IF($B$154&lt;8,D11*2,D11+E11)</f>
        <v>34.089999999999996</v>
      </c>
      <c r="H11" s="47"/>
      <c r="I11" s="56">
        <f>I10</f>
        <v>1.1259999999999999</v>
      </c>
      <c r="J11" s="56"/>
      <c r="K11" s="49">
        <f t="shared" ref="K11:K25" si="3">ROUND(G11*I11,4)</f>
        <v>38.385300000000001</v>
      </c>
      <c r="L11" s="273">
        <f t="shared" ref="L11:L25" si="4">SUM(K11*$G$7)*($K$7)</f>
        <v>159248.76130944898</v>
      </c>
      <c r="M11" s="1" t="str">
        <f>IF(ROUND(G11,2)=ROUND(SUM(G28:G30),2)," ","CHECK 2. PK-3 Lines Below")</f>
        <v xml:space="preserve"> </v>
      </c>
      <c r="N11" s="51">
        <v>5101</v>
      </c>
      <c r="O11" s="57" t="s">
        <v>30</v>
      </c>
      <c r="Q11" s="53"/>
      <c r="V11" s="395" t="s">
        <v>29</v>
      </c>
      <c r="W11" s="395"/>
      <c r="X11" s="434">
        <f>IF('3385'!K$84=1,'3385'!G11,0)</f>
        <v>0</v>
      </c>
      <c r="Y11" s="434"/>
      <c r="Z11" s="435">
        <v>1</v>
      </c>
      <c r="AA11" s="435"/>
      <c r="AB11" s="54">
        <f t="shared" si="0"/>
        <v>0</v>
      </c>
      <c r="AC11" s="55">
        <f t="shared" si="1"/>
        <v>0</v>
      </c>
      <c r="AD11" s="9"/>
    </row>
    <row r="12" spans="1:30" x14ac:dyDescent="0.3">
      <c r="A12" s="1" t="s">
        <v>31</v>
      </c>
      <c r="B12" s="13" t="s">
        <v>32</v>
      </c>
      <c r="C12" s="13"/>
      <c r="D12" s="295">
        <v>117.91</v>
      </c>
      <c r="E12" s="295">
        <v>120.44</v>
      </c>
      <c r="F12" s="13">
        <v>0</v>
      </c>
      <c r="G12" s="46">
        <f t="shared" si="2"/>
        <v>238.35</v>
      </c>
      <c r="H12" s="47"/>
      <c r="I12" s="56">
        <v>1</v>
      </c>
      <c r="J12" s="56"/>
      <c r="K12" s="49">
        <f t="shared" si="3"/>
        <v>238.35</v>
      </c>
      <c r="L12" s="273">
        <f t="shared" si="4"/>
        <v>988840.57850549987</v>
      </c>
      <c r="N12" s="51">
        <v>5102</v>
      </c>
      <c r="O12" s="52">
        <v>102</v>
      </c>
      <c r="Q12" s="53"/>
      <c r="V12" s="395" t="s">
        <v>32</v>
      </c>
      <c r="W12" s="395"/>
      <c r="X12" s="434">
        <f>IF('3385'!K$84=1,'3385'!G12,0)</f>
        <v>0</v>
      </c>
      <c r="Y12" s="434"/>
      <c r="Z12" s="435">
        <v>1</v>
      </c>
      <c r="AA12" s="435"/>
      <c r="AB12" s="54">
        <f t="shared" si="0"/>
        <v>0</v>
      </c>
      <c r="AC12" s="55">
        <f t="shared" si="1"/>
        <v>0</v>
      </c>
      <c r="AD12" s="9"/>
    </row>
    <row r="13" spans="1:30" x14ac:dyDescent="0.3">
      <c r="A13" s="1" t="s">
        <v>33</v>
      </c>
      <c r="B13" s="13" t="s">
        <v>34</v>
      </c>
      <c r="C13" s="13"/>
      <c r="D13" s="295">
        <v>56</v>
      </c>
      <c r="E13" s="295">
        <v>55.11</v>
      </c>
      <c r="F13" s="13">
        <v>0</v>
      </c>
      <c r="G13" s="46">
        <f t="shared" si="2"/>
        <v>111.11</v>
      </c>
      <c r="H13" s="47"/>
      <c r="I13" s="56">
        <f>I12</f>
        <v>1</v>
      </c>
      <c r="J13" s="56"/>
      <c r="K13" s="49">
        <f t="shared" si="3"/>
        <v>111.11</v>
      </c>
      <c r="L13" s="273">
        <f t="shared" si="4"/>
        <v>460961.09367629996</v>
      </c>
      <c r="M13" s="1" t="str">
        <f>IF(ROUND(G13,2)=ROUND(SUM(G31:G33),2)," ","CHECK 2. 4-8 Lines Below")</f>
        <v xml:space="preserve"> </v>
      </c>
      <c r="N13" s="51">
        <v>5102</v>
      </c>
      <c r="O13" s="57" t="s">
        <v>35</v>
      </c>
      <c r="Q13" s="53"/>
      <c r="V13" s="395" t="s">
        <v>34</v>
      </c>
      <c r="W13" s="395"/>
      <c r="X13" s="434">
        <f>IF('3385'!K$84=1,'3385'!G13,0)</f>
        <v>0</v>
      </c>
      <c r="Y13" s="434"/>
      <c r="Z13" s="435">
        <v>1</v>
      </c>
      <c r="AA13" s="435"/>
      <c r="AB13" s="54">
        <f t="shared" si="0"/>
        <v>0</v>
      </c>
      <c r="AC13" s="55">
        <f t="shared" si="1"/>
        <v>0</v>
      </c>
      <c r="AD13" s="9"/>
    </row>
    <row r="14" spans="1:30" x14ac:dyDescent="0.3">
      <c r="A14" s="1" t="s">
        <v>36</v>
      </c>
      <c r="B14" s="13" t="s">
        <v>37</v>
      </c>
      <c r="C14" s="13"/>
      <c r="D14" s="295">
        <v>0</v>
      </c>
      <c r="E14" s="295">
        <v>0</v>
      </c>
      <c r="F14" s="13">
        <v>0</v>
      </c>
      <c r="G14" s="46">
        <f t="shared" si="2"/>
        <v>0</v>
      </c>
      <c r="H14" s="47"/>
      <c r="I14" s="56">
        <v>1.004</v>
      </c>
      <c r="J14" s="56"/>
      <c r="K14" s="49">
        <f t="shared" si="3"/>
        <v>0</v>
      </c>
      <c r="L14" s="273">
        <f t="shared" si="4"/>
        <v>0</v>
      </c>
      <c r="N14" s="51">
        <v>5103</v>
      </c>
      <c r="O14" s="52">
        <v>103</v>
      </c>
      <c r="Q14" s="53"/>
      <c r="V14" s="395" t="s">
        <v>37</v>
      </c>
      <c r="W14" s="395"/>
      <c r="X14" s="434">
        <f>IF('3385'!K$84=1,'3385'!G14,0)</f>
        <v>0</v>
      </c>
      <c r="Y14" s="434"/>
      <c r="Z14" s="435">
        <v>1</v>
      </c>
      <c r="AA14" s="435"/>
      <c r="AB14" s="54">
        <f t="shared" si="0"/>
        <v>0</v>
      </c>
      <c r="AC14" s="55">
        <f t="shared" si="1"/>
        <v>0</v>
      </c>
      <c r="AD14" s="9"/>
    </row>
    <row r="15" spans="1:30" x14ac:dyDescent="0.3">
      <c r="A15" s="1" t="s">
        <v>38</v>
      </c>
      <c r="B15" s="13" t="s">
        <v>39</v>
      </c>
      <c r="C15" s="13"/>
      <c r="D15" s="295">
        <v>0</v>
      </c>
      <c r="E15" s="295">
        <v>0</v>
      </c>
      <c r="F15" s="13">
        <v>0</v>
      </c>
      <c r="G15" s="46">
        <f t="shared" si="2"/>
        <v>0</v>
      </c>
      <c r="H15" s="47"/>
      <c r="I15" s="56">
        <f>I14</f>
        <v>1.004</v>
      </c>
      <c r="J15" s="56"/>
      <c r="K15" s="49">
        <f t="shared" si="3"/>
        <v>0</v>
      </c>
      <c r="L15" s="273">
        <f t="shared" si="4"/>
        <v>0</v>
      </c>
      <c r="M15" s="1" t="str">
        <f>IF(ROUND(G15,2)=ROUND(SUM(G34:G36),2)," ","CHECK 2. 9-12 Lines Below")</f>
        <v xml:space="preserve"> </v>
      </c>
      <c r="N15" s="51">
        <v>5103</v>
      </c>
      <c r="O15" s="57" t="s">
        <v>40</v>
      </c>
      <c r="Q15" s="53"/>
      <c r="V15" s="395" t="s">
        <v>39</v>
      </c>
      <c r="W15" s="395"/>
      <c r="X15" s="434">
        <f>IF('3385'!K$84=1,'3385'!G15,0)</f>
        <v>0</v>
      </c>
      <c r="Y15" s="434"/>
      <c r="Z15" s="435">
        <v>1</v>
      </c>
      <c r="AA15" s="435"/>
      <c r="AB15" s="54">
        <f t="shared" si="0"/>
        <v>0</v>
      </c>
      <c r="AC15" s="58">
        <f t="shared" si="1"/>
        <v>0</v>
      </c>
      <c r="AD15" s="9"/>
    </row>
    <row r="16" spans="1:30" ht="16.2" x14ac:dyDescent="0.35">
      <c r="A16" s="1" t="s">
        <v>41</v>
      </c>
      <c r="B16" s="13" t="s">
        <v>42</v>
      </c>
      <c r="C16" s="13"/>
      <c r="D16" s="295">
        <v>0</v>
      </c>
      <c r="E16" s="295">
        <v>0</v>
      </c>
      <c r="F16" s="13">
        <v>0</v>
      </c>
      <c r="G16" s="46">
        <f t="shared" si="2"/>
        <v>0</v>
      </c>
      <c r="H16" s="47"/>
      <c r="I16" s="56">
        <v>3.548</v>
      </c>
      <c r="J16" s="56"/>
      <c r="K16" s="49">
        <f t="shared" si="3"/>
        <v>0</v>
      </c>
      <c r="L16" s="273">
        <f t="shared" si="4"/>
        <v>0</v>
      </c>
      <c r="N16" s="51">
        <v>5101</v>
      </c>
      <c r="O16" s="1">
        <v>254</v>
      </c>
      <c r="Q16" s="53"/>
      <c r="V16" s="395" t="s">
        <v>42</v>
      </c>
      <c r="W16" s="395"/>
      <c r="X16" s="434">
        <f>IF('3385'!K$84=1,'3385'!G16,0)</f>
        <v>0</v>
      </c>
      <c r="Y16" s="434"/>
      <c r="Z16" s="435">
        <v>1</v>
      </c>
      <c r="AA16" s="435"/>
      <c r="AB16" s="54">
        <f t="shared" si="0"/>
        <v>0</v>
      </c>
      <c r="AC16" s="55">
        <f t="shared" si="1"/>
        <v>0</v>
      </c>
      <c r="AD16" s="9"/>
    </row>
    <row r="17" spans="1:30" ht="16.2" x14ac:dyDescent="0.35">
      <c r="A17" s="1" t="s">
        <v>43</v>
      </c>
      <c r="B17" s="13" t="s">
        <v>44</v>
      </c>
      <c r="C17" s="13"/>
      <c r="D17" s="295">
        <v>0</v>
      </c>
      <c r="E17" s="295">
        <v>0</v>
      </c>
      <c r="F17" s="13">
        <v>0</v>
      </c>
      <c r="G17" s="46">
        <f t="shared" si="2"/>
        <v>0</v>
      </c>
      <c r="H17" s="47"/>
      <c r="I17" s="56">
        <f>I16</f>
        <v>3.548</v>
      </c>
      <c r="J17" s="56"/>
      <c r="K17" s="49">
        <f t="shared" si="3"/>
        <v>0</v>
      </c>
      <c r="L17" s="273">
        <f t="shared" si="4"/>
        <v>0</v>
      </c>
      <c r="N17" s="51">
        <v>5102</v>
      </c>
      <c r="O17" s="53">
        <v>254</v>
      </c>
      <c r="Q17" s="53"/>
      <c r="V17" s="395" t="s">
        <v>44</v>
      </c>
      <c r="W17" s="395"/>
      <c r="X17" s="434">
        <f>IF('3385'!K$84=1,'3385'!G17,0)</f>
        <v>0</v>
      </c>
      <c r="Y17" s="434"/>
      <c r="Z17" s="435">
        <v>1</v>
      </c>
      <c r="AA17" s="435"/>
      <c r="AB17" s="54">
        <f t="shared" si="0"/>
        <v>0</v>
      </c>
      <c r="AC17" s="55">
        <f t="shared" si="1"/>
        <v>0</v>
      </c>
      <c r="AD17" s="9"/>
    </row>
    <row r="18" spans="1:30" ht="16.2" x14ac:dyDescent="0.35">
      <c r="A18" s="1" t="s">
        <v>45</v>
      </c>
      <c r="B18" s="13" t="s">
        <v>46</v>
      </c>
      <c r="C18" s="13"/>
      <c r="D18" s="295">
        <v>0</v>
      </c>
      <c r="E18" s="295">
        <v>0</v>
      </c>
      <c r="F18" s="13">
        <v>0</v>
      </c>
      <c r="G18" s="46">
        <f t="shared" si="2"/>
        <v>0</v>
      </c>
      <c r="H18" s="47"/>
      <c r="I18" s="56">
        <f>I17</f>
        <v>3.548</v>
      </c>
      <c r="J18" s="56"/>
      <c r="K18" s="49">
        <f t="shared" si="3"/>
        <v>0</v>
      </c>
      <c r="L18" s="273">
        <f t="shared" si="4"/>
        <v>0</v>
      </c>
      <c r="N18" s="51">
        <v>5103</v>
      </c>
      <c r="O18" s="53">
        <v>254</v>
      </c>
      <c r="Q18" s="53"/>
      <c r="V18" s="395" t="s">
        <v>46</v>
      </c>
      <c r="W18" s="395"/>
      <c r="X18" s="434">
        <f>IF('3385'!K$84=1,'3385'!G18,0)</f>
        <v>0</v>
      </c>
      <c r="Y18" s="434"/>
      <c r="Z18" s="435">
        <v>1</v>
      </c>
      <c r="AA18" s="435"/>
      <c r="AB18" s="54">
        <f t="shared" si="0"/>
        <v>0</v>
      </c>
      <c r="AC18" s="55">
        <f t="shared" si="1"/>
        <v>0</v>
      </c>
      <c r="AD18" s="9"/>
    </row>
    <row r="19" spans="1:30" ht="15" customHeight="1" x14ac:dyDescent="0.35">
      <c r="A19" s="1" t="s">
        <v>47</v>
      </c>
      <c r="B19" s="13" t="s">
        <v>48</v>
      </c>
      <c r="C19" s="13"/>
      <c r="D19" s="295">
        <v>0</v>
      </c>
      <c r="E19" s="295">
        <v>0</v>
      </c>
      <c r="F19" s="13">
        <v>0</v>
      </c>
      <c r="G19" s="46">
        <f t="shared" si="2"/>
        <v>0</v>
      </c>
      <c r="H19" s="47"/>
      <c r="I19" s="56">
        <v>5.1040000000000001</v>
      </c>
      <c r="J19" s="56"/>
      <c r="K19" s="49">
        <f t="shared" si="3"/>
        <v>0</v>
      </c>
      <c r="L19" s="273">
        <f t="shared" si="4"/>
        <v>0</v>
      </c>
      <c r="N19" s="51">
        <v>5101</v>
      </c>
      <c r="O19" s="1">
        <v>255</v>
      </c>
      <c r="Q19" s="53"/>
      <c r="V19" s="395" t="s">
        <v>48</v>
      </c>
      <c r="W19" s="395"/>
      <c r="X19" s="434">
        <f>IF('3385'!K$84=1,'3385'!G19,0)</f>
        <v>0</v>
      </c>
      <c r="Y19" s="434"/>
      <c r="Z19" s="435">
        <v>1</v>
      </c>
      <c r="AA19" s="435"/>
      <c r="AB19" s="54">
        <f t="shared" si="0"/>
        <v>0</v>
      </c>
      <c r="AC19" s="55">
        <f t="shared" si="1"/>
        <v>0</v>
      </c>
      <c r="AD19" s="9"/>
    </row>
    <row r="20" spans="1:30" ht="15" customHeight="1" x14ac:dyDescent="0.35">
      <c r="A20" s="1" t="s">
        <v>49</v>
      </c>
      <c r="B20" s="13" t="s">
        <v>50</v>
      </c>
      <c r="C20" s="13"/>
      <c r="D20" s="295">
        <v>0</v>
      </c>
      <c r="E20" s="295">
        <v>0</v>
      </c>
      <c r="F20" s="13">
        <v>0</v>
      </c>
      <c r="G20" s="46">
        <f t="shared" si="2"/>
        <v>0</v>
      </c>
      <c r="H20" s="47"/>
      <c r="I20" s="56">
        <f>I19</f>
        <v>5.1040000000000001</v>
      </c>
      <c r="J20" s="56"/>
      <c r="K20" s="49">
        <f t="shared" si="3"/>
        <v>0</v>
      </c>
      <c r="L20" s="273">
        <f t="shared" si="4"/>
        <v>0</v>
      </c>
      <c r="N20" s="51">
        <v>5102</v>
      </c>
      <c r="O20" s="53">
        <v>255</v>
      </c>
      <c r="Q20" s="53"/>
      <c r="V20" s="395" t="s">
        <v>50</v>
      </c>
      <c r="W20" s="395"/>
      <c r="X20" s="434">
        <f>IF('3385'!K$84=1,'3385'!G20,0)</f>
        <v>0</v>
      </c>
      <c r="Y20" s="434"/>
      <c r="Z20" s="435">
        <v>1</v>
      </c>
      <c r="AA20" s="435"/>
      <c r="AB20" s="54">
        <f t="shared" si="0"/>
        <v>0</v>
      </c>
      <c r="AC20" s="55">
        <f t="shared" si="1"/>
        <v>0</v>
      </c>
      <c r="AD20" s="9"/>
    </row>
    <row r="21" spans="1:30" ht="15" customHeight="1" x14ac:dyDescent="0.35">
      <c r="A21" s="1" t="s">
        <v>51</v>
      </c>
      <c r="B21" s="13" t="s">
        <v>52</v>
      </c>
      <c r="C21" s="13"/>
      <c r="D21" s="295">
        <v>0</v>
      </c>
      <c r="E21" s="295">
        <v>0</v>
      </c>
      <c r="F21" s="13">
        <v>0</v>
      </c>
      <c r="G21" s="46">
        <f t="shared" si="2"/>
        <v>0</v>
      </c>
      <c r="H21" s="47"/>
      <c r="I21" s="56">
        <f>I20</f>
        <v>5.1040000000000001</v>
      </c>
      <c r="J21" s="56"/>
      <c r="K21" s="49">
        <f t="shared" si="3"/>
        <v>0</v>
      </c>
      <c r="L21" s="273">
        <f t="shared" si="4"/>
        <v>0</v>
      </c>
      <c r="N21" s="51">
        <v>5103</v>
      </c>
      <c r="O21" s="53">
        <v>255</v>
      </c>
      <c r="Q21" s="53"/>
      <c r="V21" s="395" t="s">
        <v>52</v>
      </c>
      <c r="W21" s="395"/>
      <c r="X21" s="434">
        <f>IF('3385'!K$84=1,'3385'!G21,0)</f>
        <v>0</v>
      </c>
      <c r="Y21" s="434"/>
      <c r="Z21" s="435">
        <v>1</v>
      </c>
      <c r="AA21" s="435"/>
      <c r="AB21" s="54">
        <f t="shared" si="0"/>
        <v>0</v>
      </c>
      <c r="AC21" s="55">
        <f t="shared" si="1"/>
        <v>0</v>
      </c>
      <c r="AD21" s="9"/>
    </row>
    <row r="22" spans="1:30" ht="16.2" x14ac:dyDescent="0.35">
      <c r="A22" s="1" t="s">
        <v>53</v>
      </c>
      <c r="B22" s="13" t="s">
        <v>54</v>
      </c>
      <c r="C22" s="13"/>
      <c r="D22" s="295">
        <v>4.6500000000000004</v>
      </c>
      <c r="E22" s="295">
        <v>4.2300000000000004</v>
      </c>
      <c r="F22" s="13">
        <v>0</v>
      </c>
      <c r="G22" s="46">
        <f t="shared" si="2"/>
        <v>8.8800000000000008</v>
      </c>
      <c r="H22" s="47"/>
      <c r="I22" s="56">
        <v>1.147</v>
      </c>
      <c r="J22" s="56"/>
      <c r="K22" s="49">
        <f t="shared" si="3"/>
        <v>10.1854</v>
      </c>
      <c r="L22" s="273">
        <f t="shared" si="4"/>
        <v>42256.080672581993</v>
      </c>
      <c r="N22" s="51">
        <v>5101</v>
      </c>
      <c r="O22" s="52">
        <v>130</v>
      </c>
      <c r="Q22" s="53"/>
      <c r="V22" s="395" t="s">
        <v>54</v>
      </c>
      <c r="W22" s="395"/>
      <c r="X22" s="434">
        <f>IF('3385'!K$84=1,'3385'!G22,0)</f>
        <v>0</v>
      </c>
      <c r="Y22" s="434"/>
      <c r="Z22" s="435">
        <v>1</v>
      </c>
      <c r="AA22" s="435"/>
      <c r="AB22" s="54">
        <f t="shared" si="0"/>
        <v>0</v>
      </c>
      <c r="AC22" s="55">
        <f t="shared" si="1"/>
        <v>0</v>
      </c>
      <c r="AD22" s="9"/>
    </row>
    <row r="23" spans="1:30" ht="16.2" x14ac:dyDescent="0.35">
      <c r="A23" s="1" t="s">
        <v>55</v>
      </c>
      <c r="B23" s="13" t="s">
        <v>56</v>
      </c>
      <c r="C23" s="13"/>
      <c r="D23" s="295">
        <v>1.31</v>
      </c>
      <c r="E23" s="295">
        <v>1.23</v>
      </c>
      <c r="F23" s="13">
        <v>0</v>
      </c>
      <c r="G23" s="46">
        <f t="shared" si="2"/>
        <v>2.54</v>
      </c>
      <c r="H23" s="47"/>
      <c r="I23" s="56">
        <f>I22</f>
        <v>1.147</v>
      </c>
      <c r="J23" s="56"/>
      <c r="K23" s="49">
        <f t="shared" si="3"/>
        <v>2.9134000000000002</v>
      </c>
      <c r="L23" s="273">
        <f t="shared" si="4"/>
        <v>12086.797320821999</v>
      </c>
      <c r="N23" s="51">
        <v>5102</v>
      </c>
      <c r="O23" s="52">
        <v>130</v>
      </c>
      <c r="Q23" s="53"/>
      <c r="V23" s="395" t="s">
        <v>56</v>
      </c>
      <c r="W23" s="395"/>
      <c r="X23" s="434">
        <f>IF('3385'!K$84=1,'3385'!G23,0)</f>
        <v>0</v>
      </c>
      <c r="Y23" s="434"/>
      <c r="Z23" s="435">
        <v>1</v>
      </c>
      <c r="AA23" s="435"/>
      <c r="AB23" s="54">
        <f t="shared" si="0"/>
        <v>0</v>
      </c>
      <c r="AC23" s="55">
        <f t="shared" si="1"/>
        <v>0</v>
      </c>
      <c r="AD23" s="9"/>
    </row>
    <row r="24" spans="1:30" ht="16.2" x14ac:dyDescent="0.35">
      <c r="A24" s="1" t="s">
        <v>57</v>
      </c>
      <c r="B24" s="13" t="s">
        <v>58</v>
      </c>
      <c r="C24" s="13"/>
      <c r="D24" s="13">
        <v>0</v>
      </c>
      <c r="E24" s="13">
        <v>0</v>
      </c>
      <c r="F24" s="13">
        <v>0</v>
      </c>
      <c r="G24" s="46">
        <f t="shared" si="2"/>
        <v>0</v>
      </c>
      <c r="H24" s="47"/>
      <c r="I24" s="56">
        <f>I23</f>
        <v>1.147</v>
      </c>
      <c r="J24" s="56"/>
      <c r="K24" s="49">
        <f t="shared" si="3"/>
        <v>0</v>
      </c>
      <c r="L24" s="273">
        <f t="shared" si="4"/>
        <v>0</v>
      </c>
      <c r="N24" s="51">
        <v>5103</v>
      </c>
      <c r="O24" s="52">
        <v>130</v>
      </c>
      <c r="Q24" s="53"/>
      <c r="V24" s="395" t="s">
        <v>58</v>
      </c>
      <c r="W24" s="395"/>
      <c r="X24" s="434">
        <f>IF('3385'!K$84=1,'3385'!G24,0)</f>
        <v>0</v>
      </c>
      <c r="Y24" s="434"/>
      <c r="Z24" s="435">
        <v>1</v>
      </c>
      <c r="AA24" s="435"/>
      <c r="AB24" s="54">
        <f t="shared" si="0"/>
        <v>0</v>
      </c>
      <c r="AC24" s="55">
        <f t="shared" si="1"/>
        <v>0</v>
      </c>
      <c r="AD24" s="9"/>
    </row>
    <row r="25" spans="1:30" ht="16.8" thickBot="1" x14ac:dyDescent="0.4">
      <c r="A25" s="1" t="s">
        <v>59</v>
      </c>
      <c r="B25" s="13" t="s">
        <v>60</v>
      </c>
      <c r="C25" s="13"/>
      <c r="D25" s="13">
        <v>0</v>
      </c>
      <c r="E25" s="13">
        <v>0</v>
      </c>
      <c r="F25" s="13">
        <v>0</v>
      </c>
      <c r="G25" s="46">
        <f t="shared" si="2"/>
        <v>0</v>
      </c>
      <c r="H25" s="47"/>
      <c r="I25" s="56">
        <v>1.004</v>
      </c>
      <c r="J25" s="56"/>
      <c r="K25" s="49">
        <f t="shared" si="3"/>
        <v>0</v>
      </c>
      <c r="L25" s="273">
        <f t="shared" si="4"/>
        <v>0</v>
      </c>
      <c r="N25" s="51">
        <v>5310</v>
      </c>
      <c r="O25" s="52">
        <v>300</v>
      </c>
      <c r="Q25" s="53"/>
      <c r="V25" s="395" t="s">
        <v>60</v>
      </c>
      <c r="W25" s="395"/>
      <c r="X25" s="434">
        <f>IF('3385'!K$84=1,'3385'!G25,0)</f>
        <v>0</v>
      </c>
      <c r="Y25" s="434"/>
      <c r="Z25" s="435">
        <v>1</v>
      </c>
      <c r="AA25" s="435"/>
      <c r="AB25" s="54">
        <f t="shared" si="0"/>
        <v>0</v>
      </c>
      <c r="AC25" s="55">
        <f t="shared" si="1"/>
        <v>0</v>
      </c>
      <c r="AD25" s="9"/>
    </row>
    <row r="26" spans="1:30" ht="20.25" customHeight="1" thickBot="1" x14ac:dyDescent="0.35">
      <c r="B26" s="59" t="s">
        <v>61</v>
      </c>
      <c r="C26" s="59"/>
      <c r="D26" s="60">
        <f t="shared" ref="D26:E26" si="5">SUM(D10:D25)</f>
        <v>312.94</v>
      </c>
      <c r="E26" s="60">
        <f t="shared" si="5"/>
        <v>315.06000000000006</v>
      </c>
      <c r="F26" s="60"/>
      <c r="G26" s="60">
        <f>SUM(G10:G25)</f>
        <v>628</v>
      </c>
      <c r="H26" s="61"/>
      <c r="I26" s="61"/>
      <c r="J26" s="62"/>
      <c r="K26" s="63">
        <f>SUM(K10:K25)</f>
        <v>663.33590000000004</v>
      </c>
      <c r="L26" s="272">
        <f>SUM(L10:L25)</f>
        <v>2751975.8972077463</v>
      </c>
      <c r="N26" s="53"/>
      <c r="O26" s="64"/>
      <c r="P26" s="53"/>
      <c r="Q26" s="53"/>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29"/>
      <c r="G27" s="67" t="s">
        <v>63</v>
      </c>
      <c r="H27" s="68"/>
      <c r="I27" s="69" t="s">
        <v>64</v>
      </c>
      <c r="J27" s="69" t="s">
        <v>65</v>
      </c>
      <c r="K27" s="70" t="s">
        <v>66</v>
      </c>
      <c r="N27" s="53"/>
      <c r="O27" s="64"/>
      <c r="P27" s="53"/>
      <c r="Q27" s="53"/>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10.52</v>
      </c>
      <c r="E28" s="298">
        <v>10.58</v>
      </c>
      <c r="F28" s="74">
        <v>0</v>
      </c>
      <c r="G28" s="46">
        <f t="shared" ref="G28:G36" si="6">IF($B$154&lt;8,D28*2,D28+E28)</f>
        <v>21.1</v>
      </c>
      <c r="H28" s="75"/>
      <c r="I28" s="76" t="s">
        <v>69</v>
      </c>
      <c r="J28" s="51">
        <v>251</v>
      </c>
      <c r="K28" s="77">
        <v>1047</v>
      </c>
      <c r="L28" s="273">
        <f>SUM(G28*K28)</f>
        <v>22091.7</v>
      </c>
      <c r="N28" s="2">
        <v>5101</v>
      </c>
      <c r="O28" s="53">
        <v>251</v>
      </c>
      <c r="P28" s="78"/>
      <c r="Q28" s="79"/>
      <c r="V28" s="433" t="s">
        <v>68</v>
      </c>
      <c r="W28" s="433"/>
      <c r="X28" s="422"/>
      <c r="Y28" s="422"/>
      <c r="Z28" s="80" t="s">
        <v>69</v>
      </c>
      <c r="AA28" s="81">
        <v>251</v>
      </c>
      <c r="AB28" s="82">
        <f>+K28</f>
        <v>1047</v>
      </c>
      <c r="AC28" s="83">
        <f t="shared" ref="AC28:AC36" si="7">ROUND(X28*AB28,0)</f>
        <v>0</v>
      </c>
      <c r="AD28" s="9"/>
    </row>
    <row r="29" spans="1:30" x14ac:dyDescent="0.3">
      <c r="A29" s="1" t="s">
        <v>70</v>
      </c>
      <c r="B29" s="429"/>
      <c r="C29" s="430"/>
      <c r="D29" s="298">
        <v>6.49</v>
      </c>
      <c r="E29" s="298">
        <v>6.5</v>
      </c>
      <c r="F29" s="84">
        <v>0</v>
      </c>
      <c r="G29" s="46">
        <f t="shared" si="6"/>
        <v>12.99</v>
      </c>
      <c r="H29" s="75"/>
      <c r="I29" s="51" t="s">
        <v>69</v>
      </c>
      <c r="J29" s="51">
        <v>252</v>
      </c>
      <c r="K29" s="77">
        <v>3380</v>
      </c>
      <c r="L29" s="273">
        <f t="shared" ref="L29:L36" si="8">SUM(G29*K29)</f>
        <v>43906.2</v>
      </c>
      <c r="N29" s="2">
        <v>5101</v>
      </c>
      <c r="O29" s="53">
        <v>252</v>
      </c>
      <c r="P29" s="78"/>
      <c r="Q29" s="79"/>
      <c r="V29" s="433"/>
      <c r="W29" s="433"/>
      <c r="X29" s="422"/>
      <c r="Y29" s="422"/>
      <c r="Z29" s="81" t="s">
        <v>69</v>
      </c>
      <c r="AA29" s="81">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273">
        <f t="shared" si="8"/>
        <v>0</v>
      </c>
      <c r="N30" s="2">
        <v>5101</v>
      </c>
      <c r="O30" s="53">
        <v>253</v>
      </c>
      <c r="P30" s="78"/>
      <c r="Q30" s="64"/>
      <c r="V30" s="433"/>
      <c r="W30" s="433"/>
      <c r="X30" s="422"/>
      <c r="Y30" s="422"/>
      <c r="Z30" s="81" t="s">
        <v>69</v>
      </c>
      <c r="AA30" s="81">
        <v>253</v>
      </c>
      <c r="AB30" s="82">
        <f t="shared" si="9"/>
        <v>6896</v>
      </c>
      <c r="AC30" s="83">
        <f t="shared" si="7"/>
        <v>0</v>
      </c>
      <c r="AD30" s="9"/>
    </row>
    <row r="31" spans="1:30" x14ac:dyDescent="0.3">
      <c r="A31" s="1" t="s">
        <v>72</v>
      </c>
      <c r="B31" s="429"/>
      <c r="C31" s="430"/>
      <c r="D31" s="298">
        <v>24.5</v>
      </c>
      <c r="E31" s="298">
        <v>23.61</v>
      </c>
      <c r="F31" s="84">
        <v>0</v>
      </c>
      <c r="G31" s="46">
        <f t="shared" si="6"/>
        <v>48.11</v>
      </c>
      <c r="H31" s="75"/>
      <c r="I31" s="85" t="s">
        <v>73</v>
      </c>
      <c r="J31" s="51">
        <v>251</v>
      </c>
      <c r="K31" s="77">
        <v>1173</v>
      </c>
      <c r="L31" s="273">
        <f t="shared" si="8"/>
        <v>56433.03</v>
      </c>
      <c r="N31" s="2">
        <v>5102</v>
      </c>
      <c r="O31" s="53">
        <v>251</v>
      </c>
      <c r="P31" s="78"/>
      <c r="Q31" s="64"/>
      <c r="V31" s="433"/>
      <c r="W31" s="433"/>
      <c r="X31" s="422"/>
      <c r="Y31" s="422"/>
      <c r="Z31" s="86" t="s">
        <v>73</v>
      </c>
      <c r="AA31" s="81">
        <v>251</v>
      </c>
      <c r="AB31" s="82">
        <f t="shared" si="9"/>
        <v>1173</v>
      </c>
      <c r="AC31" s="83">
        <f t="shared" si="7"/>
        <v>0</v>
      </c>
      <c r="AD31" s="9"/>
    </row>
    <row r="32" spans="1:30" x14ac:dyDescent="0.3">
      <c r="A32" s="1" t="s">
        <v>74</v>
      </c>
      <c r="B32" s="429"/>
      <c r="C32" s="430"/>
      <c r="D32" s="298">
        <v>31.5</v>
      </c>
      <c r="E32" s="298">
        <v>31.5</v>
      </c>
      <c r="F32" s="84">
        <v>0</v>
      </c>
      <c r="G32" s="46">
        <f t="shared" si="6"/>
        <v>63</v>
      </c>
      <c r="H32" s="75"/>
      <c r="I32" s="85" t="s">
        <v>73</v>
      </c>
      <c r="J32" s="51">
        <v>252</v>
      </c>
      <c r="K32" s="77">
        <v>3506</v>
      </c>
      <c r="L32" s="273">
        <f t="shared" si="8"/>
        <v>220878</v>
      </c>
      <c r="N32" s="2">
        <v>5102</v>
      </c>
      <c r="O32" s="53">
        <v>252</v>
      </c>
      <c r="P32" s="78"/>
      <c r="Q32" s="53"/>
      <c r="V32" s="433"/>
      <c r="W32" s="433"/>
      <c r="X32" s="422"/>
      <c r="Y32" s="422"/>
      <c r="Z32" s="86" t="s">
        <v>73</v>
      </c>
      <c r="AA32" s="81">
        <v>252</v>
      </c>
      <c r="AB32" s="82">
        <f t="shared" si="9"/>
        <v>3506</v>
      </c>
      <c r="AC32" s="83">
        <f t="shared" si="7"/>
        <v>0</v>
      </c>
      <c r="AD32" s="9"/>
    </row>
    <row r="33" spans="1:30" x14ac:dyDescent="0.3">
      <c r="A33" s="1" t="s">
        <v>75</v>
      </c>
      <c r="B33" s="429"/>
      <c r="C33" s="430"/>
      <c r="D33" s="271">
        <v>0</v>
      </c>
      <c r="E33" s="271">
        <v>0</v>
      </c>
      <c r="F33" s="84">
        <v>0</v>
      </c>
      <c r="G33" s="46">
        <f t="shared" si="6"/>
        <v>0</v>
      </c>
      <c r="H33" s="75"/>
      <c r="I33" s="85" t="s">
        <v>73</v>
      </c>
      <c r="J33" s="51">
        <v>253</v>
      </c>
      <c r="K33" s="77">
        <v>7023</v>
      </c>
      <c r="L33" s="273">
        <f t="shared" si="8"/>
        <v>0</v>
      </c>
      <c r="N33" s="2">
        <v>5102</v>
      </c>
      <c r="O33" s="53">
        <v>253</v>
      </c>
      <c r="P33" s="78"/>
      <c r="Q33" s="79"/>
      <c r="V33" s="433"/>
      <c r="W33" s="433"/>
      <c r="X33" s="422"/>
      <c r="Y33" s="422"/>
      <c r="Z33" s="86" t="s">
        <v>73</v>
      </c>
      <c r="AA33" s="81">
        <v>253</v>
      </c>
      <c r="AB33" s="82">
        <f t="shared" si="9"/>
        <v>7023</v>
      </c>
      <c r="AC33" s="83">
        <f t="shared" si="7"/>
        <v>0</v>
      </c>
      <c r="AD33" s="9"/>
    </row>
    <row r="34" spans="1:30" x14ac:dyDescent="0.3">
      <c r="A34" s="1" t="s">
        <v>76</v>
      </c>
      <c r="B34" s="429"/>
      <c r="C34" s="430"/>
      <c r="D34" s="271">
        <v>0</v>
      </c>
      <c r="E34" s="271">
        <v>0</v>
      </c>
      <c r="F34" s="84">
        <v>0</v>
      </c>
      <c r="G34" s="46">
        <f t="shared" si="6"/>
        <v>0</v>
      </c>
      <c r="H34" s="75"/>
      <c r="I34" s="85" t="s">
        <v>77</v>
      </c>
      <c r="J34" s="51">
        <v>251</v>
      </c>
      <c r="K34" s="77">
        <v>835</v>
      </c>
      <c r="L34" s="273">
        <f t="shared" si="8"/>
        <v>0</v>
      </c>
      <c r="N34" s="2">
        <v>5103</v>
      </c>
      <c r="O34" s="53">
        <v>251</v>
      </c>
      <c r="P34" s="78"/>
      <c r="Q34" s="79"/>
      <c r="V34" s="433"/>
      <c r="W34" s="433"/>
      <c r="X34" s="422"/>
      <c r="Y34" s="422"/>
      <c r="Z34" s="86" t="s">
        <v>77</v>
      </c>
      <c r="AA34" s="81">
        <v>251</v>
      </c>
      <c r="AB34" s="82">
        <f t="shared" si="9"/>
        <v>835</v>
      </c>
      <c r="AC34" s="83">
        <f t="shared" si="7"/>
        <v>0</v>
      </c>
      <c r="AD34" s="9"/>
    </row>
    <row r="35" spans="1:30" x14ac:dyDescent="0.3">
      <c r="A35" s="1" t="s">
        <v>78</v>
      </c>
      <c r="B35" s="429"/>
      <c r="C35" s="430"/>
      <c r="D35" s="13">
        <v>0</v>
      </c>
      <c r="E35" s="13">
        <v>0</v>
      </c>
      <c r="F35" s="84">
        <v>0</v>
      </c>
      <c r="G35" s="46">
        <f t="shared" si="6"/>
        <v>0</v>
      </c>
      <c r="H35" s="75"/>
      <c r="I35" s="85" t="s">
        <v>77</v>
      </c>
      <c r="J35" s="51">
        <v>252</v>
      </c>
      <c r="K35" s="77">
        <v>3168</v>
      </c>
      <c r="L35" s="273">
        <f t="shared" si="8"/>
        <v>0</v>
      </c>
      <c r="N35" s="2">
        <v>5103</v>
      </c>
      <c r="O35" s="53">
        <v>252</v>
      </c>
      <c r="P35" s="78"/>
      <c r="Q35" s="87"/>
      <c r="V35" s="433"/>
      <c r="W35" s="433"/>
      <c r="X35" s="422"/>
      <c r="Y35" s="422"/>
      <c r="Z35" s="86" t="s">
        <v>77</v>
      </c>
      <c r="AA35" s="81">
        <v>252</v>
      </c>
      <c r="AB35" s="82">
        <f t="shared" si="9"/>
        <v>3168</v>
      </c>
      <c r="AC35" s="83">
        <f t="shared" si="7"/>
        <v>0</v>
      </c>
      <c r="AD35" s="9"/>
    </row>
    <row r="36" spans="1:30" ht="16.2" thickBot="1" x14ac:dyDescent="0.35">
      <c r="A36" s="1" t="s">
        <v>79</v>
      </c>
      <c r="B36" s="431"/>
      <c r="C36" s="432"/>
      <c r="D36" s="13">
        <v>0</v>
      </c>
      <c r="E36" s="13">
        <v>0</v>
      </c>
      <c r="F36" s="84">
        <v>0</v>
      </c>
      <c r="G36" s="46">
        <f t="shared" si="6"/>
        <v>0</v>
      </c>
      <c r="H36" s="75"/>
      <c r="I36" s="85" t="s">
        <v>77</v>
      </c>
      <c r="J36" s="51">
        <v>253</v>
      </c>
      <c r="K36" s="77">
        <v>6685</v>
      </c>
      <c r="L36" s="273">
        <f t="shared" si="8"/>
        <v>0</v>
      </c>
      <c r="N36" s="2">
        <v>5103</v>
      </c>
      <c r="O36" s="53">
        <v>253</v>
      </c>
      <c r="P36" s="78"/>
      <c r="Q36" s="88"/>
      <c r="V36" s="433"/>
      <c r="W36" s="433"/>
      <c r="X36" s="423"/>
      <c r="Y36" s="423"/>
      <c r="Z36" s="86" t="s">
        <v>77</v>
      </c>
      <c r="AA36" s="81">
        <v>253</v>
      </c>
      <c r="AB36" s="82">
        <f t="shared" si="9"/>
        <v>6685</v>
      </c>
      <c r="AC36" s="89">
        <f t="shared" si="7"/>
        <v>0</v>
      </c>
      <c r="AD36" s="9"/>
    </row>
    <row r="37" spans="1:30" ht="18.75" customHeight="1" x14ac:dyDescent="0.3">
      <c r="B37" s="13" t="s">
        <v>80</v>
      </c>
      <c r="C37" s="13"/>
      <c r="D37" s="60">
        <f t="shared" ref="D37:E37" si="10">SUM(D28:D36)</f>
        <v>73.009999999999991</v>
      </c>
      <c r="E37" s="60">
        <f t="shared" si="10"/>
        <v>72.19</v>
      </c>
      <c r="F37" s="60"/>
      <c r="G37" s="60">
        <f>SUM(G28:G36)</f>
        <v>145.19999999999999</v>
      </c>
      <c r="H37" s="61"/>
      <c r="I37" s="13" t="s">
        <v>81</v>
      </c>
      <c r="J37" s="13"/>
      <c r="K37" s="13"/>
      <c r="L37" s="273">
        <f>SUM(L28:L36)</f>
        <v>343308.93</v>
      </c>
      <c r="N37" s="53"/>
      <c r="O37" s="64"/>
      <c r="P37" s="53"/>
      <c r="Q37" s="53"/>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283"/>
      <c r="M38" s="64"/>
      <c r="N38" s="53"/>
      <c r="O38" s="64"/>
      <c r="P38" s="53"/>
      <c r="Q38" s="53"/>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13" t="s">
        <v>84</v>
      </c>
      <c r="J39" s="13"/>
      <c r="K39" s="13"/>
      <c r="L39" s="278"/>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181379.8</v>
      </c>
      <c r="H40" s="96"/>
      <c r="I40" s="96"/>
      <c r="J40" s="96"/>
      <c r="K40" s="50">
        <f>ROUND(+G39/G40,0)</f>
        <v>191</v>
      </c>
      <c r="L40" s="273">
        <f>SUM(K40*$G$26)</f>
        <v>119948</v>
      </c>
      <c r="N40" s="97"/>
      <c r="O40" s="97"/>
      <c r="P40" s="97"/>
      <c r="Q40" s="97"/>
      <c r="V40" s="420" t="s">
        <v>85</v>
      </c>
      <c r="W40" s="420"/>
      <c r="X40" s="421">
        <f>+G40</f>
        <v>181379.8</v>
      </c>
      <c r="Y40" s="421"/>
      <c r="Z40" s="421"/>
      <c r="AA40" s="421"/>
      <c r="AB40" s="55">
        <f>ROUND(X39/X40,0)</f>
        <v>191</v>
      </c>
      <c r="AC40" s="55">
        <f>ROUND(AB40*$X$26,0)</f>
        <v>0</v>
      </c>
      <c r="AD40" s="9"/>
    </row>
    <row r="41" spans="1:30" ht="15.75" customHeight="1" x14ac:dyDescent="0.3">
      <c r="B41" s="98" t="s">
        <v>86</v>
      </c>
      <c r="C41" s="98"/>
      <c r="D41" s="98"/>
      <c r="E41" s="98"/>
      <c r="F41" s="98"/>
      <c r="G41" s="98"/>
      <c r="H41" s="98"/>
      <c r="I41" s="98"/>
      <c r="J41" s="98"/>
      <c r="K41" s="98"/>
      <c r="L41" s="284"/>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283"/>
      <c r="M42" s="97"/>
      <c r="O42" s="1"/>
      <c r="V42" s="412" t="s">
        <v>87</v>
      </c>
      <c r="W42" s="412"/>
      <c r="X42" s="412"/>
      <c r="Y42" s="412"/>
      <c r="Z42" s="412"/>
      <c r="AA42" s="412"/>
      <c r="AB42" s="412"/>
      <c r="AC42" s="412"/>
      <c r="AD42" s="100"/>
    </row>
    <row r="43" spans="1:30" x14ac:dyDescent="0.3">
      <c r="B43" s="101" t="s">
        <v>88</v>
      </c>
      <c r="C43" s="101"/>
      <c r="D43" s="101"/>
      <c r="E43" s="101"/>
      <c r="F43" s="101"/>
      <c r="G43" s="101"/>
      <c r="H43" s="101"/>
      <c r="I43" s="101"/>
      <c r="J43" s="101"/>
      <c r="K43" s="101"/>
      <c r="L43" s="285"/>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274">
        <f>SUM(L26,L37,L40)</f>
        <v>3215232.8272077464</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283"/>
      <c r="M45" s="105"/>
      <c r="O45" s="1"/>
      <c r="V45" s="412" t="s">
        <v>90</v>
      </c>
      <c r="W45" s="412"/>
      <c r="X45" s="412"/>
      <c r="Y45" s="412"/>
      <c r="Z45" s="412"/>
      <c r="AA45" s="412"/>
      <c r="AB45" s="412"/>
      <c r="AC45" s="412"/>
      <c r="AD45" s="106"/>
    </row>
    <row r="46" spans="1:30" ht="18.75" customHeight="1" x14ac:dyDescent="0.3">
      <c r="B46" s="1"/>
      <c r="C46" s="107" t="s">
        <v>91</v>
      </c>
      <c r="D46" s="107"/>
      <c r="E46" s="107"/>
      <c r="F46" s="107"/>
      <c r="G46" s="107" t="s">
        <v>92</v>
      </c>
      <c r="H46" s="108"/>
      <c r="I46" s="109" t="s">
        <v>93</v>
      </c>
      <c r="J46" s="110"/>
      <c r="K46" s="110"/>
      <c r="L46" s="286"/>
      <c r="M46" s="111"/>
      <c r="O46" s="1"/>
      <c r="V46" s="9"/>
      <c r="W46" s="112" t="s">
        <v>91</v>
      </c>
      <c r="X46" s="415" t="s">
        <v>94</v>
      </c>
      <c r="Y46" s="415"/>
      <c r="Z46" s="416" t="s">
        <v>93</v>
      </c>
      <c r="AA46" s="416"/>
      <c r="AB46" s="416"/>
      <c r="AC46" s="416"/>
      <c r="AD46" s="113"/>
    </row>
    <row r="47" spans="1:30" ht="18.75" customHeight="1" x14ac:dyDescent="0.3">
      <c r="B47" s="97" t="s">
        <v>95</v>
      </c>
      <c r="C47" s="114">
        <f>K10+K11+K16+K19+K22</f>
        <v>310.96250000000003</v>
      </c>
      <c r="D47" s="114"/>
      <c r="E47" s="114"/>
      <c r="F47" s="114"/>
      <c r="G47" s="115">
        <f>K7</f>
        <v>1.0289999999999999</v>
      </c>
      <c r="H47" s="115"/>
      <c r="I47" s="116">
        <v>1325.01</v>
      </c>
      <c r="J47" s="117" t="s">
        <v>96</v>
      </c>
      <c r="K47" s="118">
        <f>ROUND(C47*G47*I47,0)</f>
        <v>423977</v>
      </c>
      <c r="L47" s="287"/>
      <c r="O47" s="1"/>
      <c r="V47" s="100" t="s">
        <v>95</v>
      </c>
      <c r="W47" s="119">
        <f>AB10+AB11+AB16+AB19+AB22</f>
        <v>0</v>
      </c>
      <c r="X47" s="407">
        <f>AB7</f>
        <v>1.0289999999999999</v>
      </c>
      <c r="Y47" s="407"/>
      <c r="Z47" s="120">
        <f>+I47</f>
        <v>1325.01</v>
      </c>
      <c r="AA47" s="121" t="s">
        <v>96</v>
      </c>
      <c r="AB47" s="122">
        <f>ROUND(W47*X47*Z47,0)</f>
        <v>0</v>
      </c>
      <c r="AC47" s="123"/>
      <c r="AD47" s="9"/>
    </row>
    <row r="48" spans="1:30" ht="18" customHeight="1" x14ac:dyDescent="0.3">
      <c r="B48" s="124" t="s">
        <v>73</v>
      </c>
      <c r="C48" s="114">
        <f>K12+K13+K17+K20+K23</f>
        <v>352.3734</v>
      </c>
      <c r="D48" s="114"/>
      <c r="E48" s="114"/>
      <c r="F48" s="114"/>
      <c r="G48" s="115">
        <f>K7</f>
        <v>1.0289999999999999</v>
      </c>
      <c r="H48" s="115"/>
      <c r="I48" s="116">
        <v>903.8</v>
      </c>
      <c r="J48" s="117" t="s">
        <v>96</v>
      </c>
      <c r="K48" s="118">
        <f>ROUND(C48*G48*I48,0)</f>
        <v>327711</v>
      </c>
      <c r="L48" s="288"/>
      <c r="O48" s="1"/>
      <c r="V48" s="125" t="s">
        <v>73</v>
      </c>
      <c r="W48" s="119">
        <f>AB12+AB13+AB17+AB20+AB23</f>
        <v>0</v>
      </c>
      <c r="X48" s="407">
        <f>AB7</f>
        <v>1.0289999999999999</v>
      </c>
      <c r="Y48" s="407"/>
      <c r="Z48" s="120">
        <f>+I48</f>
        <v>903.8</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905.98</v>
      </c>
      <c r="J49" s="117" t="s">
        <v>96</v>
      </c>
      <c r="K49" s="118">
        <f>ROUND(C49*G49*I49,0)</f>
        <v>0</v>
      </c>
      <c r="L49" s="288"/>
      <c r="M49" s="102"/>
      <c r="N49" s="129"/>
      <c r="O49" s="130"/>
      <c r="P49" s="64"/>
      <c r="Q49" s="131"/>
      <c r="V49" s="132" t="s">
        <v>77</v>
      </c>
      <c r="W49" s="133">
        <f>AB14+AB15+AB18+AB21+AB24+AB25</f>
        <v>0</v>
      </c>
      <c r="X49" s="407">
        <f>AB7</f>
        <v>1.0289999999999999</v>
      </c>
      <c r="Y49" s="407"/>
      <c r="Z49" s="120">
        <f>+I49</f>
        <v>905.98</v>
      </c>
      <c r="AA49" s="121" t="s">
        <v>96</v>
      </c>
      <c r="AB49" s="122">
        <f>ROUND(W49*X49*Z49,0)</f>
        <v>0</v>
      </c>
      <c r="AC49" s="126"/>
      <c r="AD49" s="103"/>
    </row>
    <row r="50" spans="2:30" ht="24" customHeight="1" thickBot="1" x14ac:dyDescent="0.35">
      <c r="B50" s="134" t="s">
        <v>97</v>
      </c>
      <c r="C50" s="135">
        <f>SUM(C47:C49)</f>
        <v>663.33590000000004</v>
      </c>
      <c r="D50" s="136"/>
      <c r="E50" s="137"/>
      <c r="F50" s="137"/>
      <c r="G50" s="138" t="s">
        <v>98</v>
      </c>
      <c r="H50" s="138"/>
      <c r="I50" s="138"/>
      <c r="J50" s="138"/>
      <c r="K50" s="138"/>
      <c r="L50" s="273">
        <f>IF(B2=75,0,K49+K48+K47)</f>
        <v>751688</v>
      </c>
      <c r="N50" s="3"/>
      <c r="O50" s="1"/>
      <c r="V50" s="139"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289"/>
      <c r="M51" s="129"/>
      <c r="N51" s="64"/>
      <c r="O51" s="1"/>
      <c r="V51" s="410" t="s">
        <v>99</v>
      </c>
      <c r="W51" s="410"/>
      <c r="X51" s="410"/>
      <c r="Y51" s="410"/>
      <c r="Z51" s="410"/>
      <c r="AA51" s="410"/>
      <c r="AB51" s="410"/>
      <c r="AC51" s="410"/>
      <c r="AD51" s="142"/>
    </row>
    <row r="52" spans="2:30" ht="27.75" customHeight="1" x14ac:dyDescent="0.3">
      <c r="B52" s="13" t="s">
        <v>100</v>
      </c>
      <c r="C52" s="13"/>
      <c r="D52" s="13"/>
      <c r="E52" s="13"/>
      <c r="F52" s="13"/>
      <c r="G52" s="13"/>
      <c r="H52" s="13"/>
      <c r="I52" s="13"/>
      <c r="J52" s="13"/>
      <c r="K52" s="13"/>
      <c r="L52" s="278"/>
      <c r="O52" s="1"/>
      <c r="V52" s="392" t="s">
        <v>100</v>
      </c>
      <c r="W52" s="392"/>
      <c r="X52" s="392"/>
      <c r="Y52" s="392"/>
      <c r="Z52" s="392"/>
      <c r="AA52" s="392"/>
      <c r="AB52" s="392"/>
      <c r="AC52" s="392"/>
      <c r="AD52" s="9"/>
    </row>
    <row r="53" spans="2:30" x14ac:dyDescent="0.3">
      <c r="B53" s="13" t="s">
        <v>101</v>
      </c>
      <c r="C53" s="13"/>
      <c r="D53" s="13"/>
      <c r="E53" s="13"/>
      <c r="F53" s="13"/>
      <c r="G53" s="143">
        <f>K26</f>
        <v>663.33590000000004</v>
      </c>
      <c r="H53" s="56" t="s">
        <v>102</v>
      </c>
      <c r="I53" s="56"/>
      <c r="J53" s="144">
        <v>198050.23</v>
      </c>
      <c r="K53" s="144"/>
      <c r="L53" s="290"/>
      <c r="N53" s="3"/>
      <c r="O53" s="1"/>
      <c r="V53" s="402" t="s">
        <v>101</v>
      </c>
      <c r="W53" s="402"/>
      <c r="X53" s="145">
        <f>AB26</f>
        <v>0</v>
      </c>
      <c r="Y53" s="403" t="s">
        <v>102</v>
      </c>
      <c r="Z53" s="403"/>
      <c r="AA53" s="404">
        <f>+J53</f>
        <v>198050.23</v>
      </c>
      <c r="AB53" s="404"/>
      <c r="AC53" s="404"/>
      <c r="AD53" s="9"/>
    </row>
    <row r="54" spans="2:30" x14ac:dyDescent="0.3">
      <c r="B54" s="13" t="s">
        <v>103</v>
      </c>
      <c r="C54" s="13"/>
      <c r="D54" s="13"/>
      <c r="E54" s="13"/>
      <c r="F54" s="13"/>
      <c r="G54" s="13"/>
      <c r="H54" s="13"/>
      <c r="I54" s="13"/>
      <c r="J54" s="13"/>
      <c r="K54" s="146">
        <f>ROUND(G53/J53,6)</f>
        <v>3.349E-3</v>
      </c>
      <c r="L54" s="278"/>
      <c r="N54" s="64"/>
      <c r="O54" s="1"/>
      <c r="V54" s="402" t="s">
        <v>103</v>
      </c>
      <c r="W54" s="402"/>
      <c r="X54" s="402"/>
      <c r="Y54" s="402"/>
      <c r="Z54" s="402"/>
      <c r="AA54" s="402"/>
      <c r="AB54" s="405">
        <f>ROUND(X53/AA53,6)</f>
        <v>0</v>
      </c>
      <c r="AC54" s="405"/>
      <c r="AD54" s="9"/>
    </row>
    <row r="55" spans="2:30" ht="24" customHeight="1" x14ac:dyDescent="0.3">
      <c r="B55" s="13" t="s">
        <v>104</v>
      </c>
      <c r="C55" s="13"/>
      <c r="D55" s="13"/>
      <c r="E55" s="13"/>
      <c r="F55" s="13"/>
      <c r="G55" s="13"/>
      <c r="H55" s="13"/>
      <c r="I55" s="13"/>
      <c r="J55" s="13"/>
      <c r="K55" s="13"/>
      <c r="L55" s="278"/>
      <c r="O55" s="1"/>
      <c r="V55" s="392" t="s">
        <v>104</v>
      </c>
      <c r="W55" s="392"/>
      <c r="X55" s="392"/>
      <c r="Y55" s="392"/>
      <c r="Z55" s="392"/>
      <c r="AA55" s="392"/>
      <c r="AB55" s="392"/>
      <c r="AC55" s="392"/>
      <c r="AD55" s="9"/>
    </row>
    <row r="56" spans="2:30" x14ac:dyDescent="0.3">
      <c r="B56" s="13" t="s">
        <v>105</v>
      </c>
      <c r="C56" s="13"/>
      <c r="D56" s="13"/>
      <c r="E56" s="13"/>
      <c r="F56" s="13"/>
      <c r="G56" s="147">
        <f>G26</f>
        <v>628</v>
      </c>
      <c r="H56" s="56" t="s">
        <v>106</v>
      </c>
      <c r="I56" s="56"/>
      <c r="J56" s="144">
        <f>+G40</f>
        <v>181379.8</v>
      </c>
      <c r="K56" s="144"/>
      <c r="L56" s="290"/>
      <c r="O56" s="1"/>
      <c r="V56" s="402" t="s">
        <v>105</v>
      </c>
      <c r="W56" s="402"/>
      <c r="X56" s="148">
        <f>X26</f>
        <v>0</v>
      </c>
      <c r="Y56" s="403" t="s">
        <v>106</v>
      </c>
      <c r="Z56" s="403"/>
      <c r="AA56" s="404">
        <f>+J56</f>
        <v>181379.8</v>
      </c>
      <c r="AB56" s="404"/>
      <c r="AC56" s="404"/>
      <c r="AD56" s="9"/>
    </row>
    <row r="57" spans="2:30" x14ac:dyDescent="0.3">
      <c r="B57" s="13" t="s">
        <v>107</v>
      </c>
      <c r="C57" s="13"/>
      <c r="D57" s="13"/>
      <c r="E57" s="13"/>
      <c r="F57" s="13"/>
      <c r="G57" s="13"/>
      <c r="H57" s="13"/>
      <c r="I57" s="13"/>
      <c r="J57" s="13"/>
      <c r="K57" s="146">
        <f>ROUND(G56/J56,6)</f>
        <v>3.4619999999999998E-3</v>
      </c>
      <c r="L57" s="278"/>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288"/>
      <c r="N58" s="19"/>
      <c r="O58" s="19"/>
      <c r="V58" s="406" t="s">
        <v>109</v>
      </c>
      <c r="W58" s="406"/>
      <c r="X58" s="406"/>
      <c r="Y58" s="393">
        <f>X65+X64+X62+X61+X60</f>
        <v>4230917</v>
      </c>
      <c r="Z58" s="393"/>
      <c r="AA58" s="150" t="s">
        <v>110</v>
      </c>
      <c r="AB58" s="151">
        <f>AB54</f>
        <v>0</v>
      </c>
      <c r="AC58" s="55">
        <f>ROUND(Y58*AB58,0)</f>
        <v>0</v>
      </c>
      <c r="AD58" s="9"/>
    </row>
    <row r="59" spans="2:30" x14ac:dyDescent="0.3">
      <c r="B59" s="59" t="s">
        <v>109</v>
      </c>
      <c r="C59" s="59"/>
      <c r="D59" s="59"/>
      <c r="E59" s="59"/>
      <c r="F59" s="59"/>
      <c r="G59" s="59"/>
      <c r="H59" s="152" t="s">
        <v>21</v>
      </c>
      <c r="I59" s="118">
        <v>4230917</v>
      </c>
      <c r="J59" s="153" t="s">
        <v>110</v>
      </c>
      <c r="K59" s="154">
        <f>K54</f>
        <v>3.349E-3</v>
      </c>
      <c r="L59" s="273">
        <f>SUM(I59*K59)</f>
        <v>14169.341033000001</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288"/>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288"/>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288"/>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288"/>
      <c r="O63" s="1"/>
      <c r="P63" s="153"/>
      <c r="Q63" s="153"/>
      <c r="V63" s="399" t="s">
        <v>115</v>
      </c>
      <c r="W63" s="399"/>
      <c r="X63" s="399"/>
      <c r="Y63" s="399"/>
      <c r="Z63" s="399"/>
      <c r="AA63" s="399"/>
      <c r="AB63" s="399"/>
      <c r="AC63" s="399"/>
      <c r="AD63" s="106"/>
    </row>
    <row r="64" spans="2:30" ht="13.5" customHeight="1" x14ac:dyDescent="0.3">
      <c r="B64" s="59" t="s">
        <v>115</v>
      </c>
      <c r="C64" s="59"/>
      <c r="D64" s="59"/>
      <c r="E64" s="59"/>
      <c r="F64" s="59"/>
      <c r="G64" s="59"/>
      <c r="H64" s="59"/>
      <c r="I64" s="59"/>
      <c r="J64" s="59"/>
      <c r="K64" s="59"/>
      <c r="L64" s="288"/>
      <c r="M64" s="105"/>
      <c r="N64" s="19"/>
      <c r="O64" s="1"/>
      <c r="V64" s="400" t="s">
        <v>116</v>
      </c>
      <c r="W64" s="400"/>
      <c r="X64" s="401">
        <f>+G65</f>
        <v>4230917</v>
      </c>
      <c r="Y64" s="401"/>
      <c r="Z64" s="401"/>
      <c r="AA64" s="401"/>
      <c r="AB64" s="401"/>
      <c r="AC64" s="401"/>
      <c r="AD64" s="9"/>
    </row>
    <row r="65" spans="1:30" ht="12.75" customHeight="1" x14ac:dyDescent="0.3">
      <c r="B65" s="155" t="s">
        <v>116</v>
      </c>
      <c r="C65" s="59"/>
      <c r="D65" s="59"/>
      <c r="E65" s="59"/>
      <c r="F65" s="59"/>
      <c r="G65" s="156">
        <f>+I59</f>
        <v>4230917</v>
      </c>
      <c r="H65" s="156"/>
      <c r="I65" s="156"/>
      <c r="J65" s="156"/>
      <c r="K65" s="156"/>
      <c r="L65" s="288"/>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288"/>
      <c r="M66" s="19"/>
      <c r="N66" s="3"/>
      <c r="O66" s="157"/>
      <c r="P66" s="157"/>
      <c r="Q66" s="157"/>
      <c r="V66" s="392" t="s">
        <v>118</v>
      </c>
      <c r="W66" s="392"/>
      <c r="X66" s="392"/>
      <c r="Y66" s="393">
        <f>+I67</f>
        <v>103698709</v>
      </c>
      <c r="Z66" s="393"/>
      <c r="AA66" s="150" t="s">
        <v>110</v>
      </c>
      <c r="AB66" s="151">
        <f>AB54</f>
        <v>0</v>
      </c>
      <c r="AC66" s="55">
        <f>ROUND(Y66*AB66,0)</f>
        <v>0</v>
      </c>
      <c r="AD66" s="9"/>
    </row>
    <row r="67" spans="1:30" ht="20.25" customHeight="1" x14ac:dyDescent="0.3">
      <c r="B67" s="13" t="s">
        <v>118</v>
      </c>
      <c r="C67" s="13"/>
      <c r="D67" s="13"/>
      <c r="E67" s="13"/>
      <c r="F67" s="13"/>
      <c r="H67" s="152" t="s">
        <v>23</v>
      </c>
      <c r="I67" s="118">
        <v>103698709</v>
      </c>
      <c r="J67" s="153" t="s">
        <v>110</v>
      </c>
      <c r="K67" s="154">
        <f>K54</f>
        <v>3.349E-3</v>
      </c>
      <c r="L67" s="273">
        <f>SUM(I67*K67)</f>
        <v>347286.97644100001</v>
      </c>
      <c r="O67" s="1"/>
      <c r="V67" s="392" t="s">
        <v>119</v>
      </c>
      <c r="W67" s="392"/>
      <c r="X67" s="392"/>
      <c r="Y67" s="392"/>
      <c r="Z67" s="392"/>
      <c r="AA67" s="392"/>
      <c r="AB67" s="392"/>
      <c r="AC67" s="392"/>
      <c r="AD67" s="9"/>
    </row>
    <row r="68" spans="1:30" ht="20.25" customHeight="1" x14ac:dyDescent="0.3">
      <c r="B68" s="13" t="s">
        <v>119</v>
      </c>
      <c r="C68" s="13"/>
      <c r="D68" s="13"/>
      <c r="E68" s="13"/>
      <c r="F68" s="13"/>
      <c r="H68" s="13"/>
      <c r="I68" s="13"/>
      <c r="J68" s="51"/>
      <c r="K68" s="13"/>
      <c r="L68" s="278"/>
      <c r="O68" s="1"/>
      <c r="V68" s="397" t="s">
        <v>120</v>
      </c>
      <c r="W68" s="397"/>
      <c r="X68" s="397"/>
      <c r="Y68" s="393">
        <f>+I69</f>
        <v>0</v>
      </c>
      <c r="Z68" s="393"/>
      <c r="AA68" s="150" t="s">
        <v>110</v>
      </c>
      <c r="AB68" s="151">
        <f>AB57</f>
        <v>0</v>
      </c>
      <c r="AC68" s="55">
        <f>ROUND(Y68*AB68,0)</f>
        <v>0</v>
      </c>
      <c r="AD68" s="9"/>
    </row>
    <row r="69" spans="1:30" ht="15" customHeight="1" x14ac:dyDescent="0.3">
      <c r="B69" s="158" t="s">
        <v>120</v>
      </c>
      <c r="C69" s="13"/>
      <c r="D69" s="13"/>
      <c r="E69" s="13"/>
      <c r="F69" s="13"/>
      <c r="H69" s="152" t="s">
        <v>22</v>
      </c>
      <c r="I69" s="118">
        <v>0</v>
      </c>
      <c r="J69" s="153" t="s">
        <v>110</v>
      </c>
      <c r="K69" s="154">
        <f>K57</f>
        <v>3.4619999999999998E-3</v>
      </c>
      <c r="L69" s="273">
        <f t="shared" ref="L69:L72" si="11">SUM(I69*K69)</f>
        <v>0</v>
      </c>
      <c r="O69" s="1"/>
      <c r="V69" s="392" t="s">
        <v>121</v>
      </c>
      <c r="W69" s="392"/>
      <c r="X69" s="392"/>
      <c r="Y69" s="398">
        <f>+I70</f>
        <v>0</v>
      </c>
      <c r="Z69" s="398"/>
      <c r="AA69" s="150" t="s">
        <v>110</v>
      </c>
      <c r="AB69" s="151">
        <f>AB54</f>
        <v>0</v>
      </c>
      <c r="AC69" s="55">
        <f>ROUND(Y69*AB69,0)</f>
        <v>0</v>
      </c>
      <c r="AD69" s="9"/>
    </row>
    <row r="70" spans="1:30" ht="20.25" customHeight="1" x14ac:dyDescent="0.3">
      <c r="B70" s="13" t="s">
        <v>121</v>
      </c>
      <c r="C70" s="13"/>
      <c r="D70" s="13"/>
      <c r="E70" s="13"/>
      <c r="F70" s="13"/>
      <c r="H70" s="152" t="s">
        <v>21</v>
      </c>
      <c r="I70" s="118">
        <v>0</v>
      </c>
      <c r="J70" s="153" t="s">
        <v>110</v>
      </c>
      <c r="K70" s="154">
        <f>K54</f>
        <v>3.349E-3</v>
      </c>
      <c r="L70" s="273">
        <f t="shared" si="11"/>
        <v>0</v>
      </c>
      <c r="O70" s="1"/>
      <c r="V70" s="392" t="s">
        <v>122</v>
      </c>
      <c r="W70" s="392"/>
      <c r="X70" s="392"/>
      <c r="Y70" s="394">
        <f>+I71</f>
        <v>1865769</v>
      </c>
      <c r="Z70" s="394"/>
      <c r="AA70" s="150" t="s">
        <v>110</v>
      </c>
      <c r="AB70" s="151">
        <f>AB54</f>
        <v>0</v>
      </c>
      <c r="AC70" s="55">
        <f>ROUND(Y70*AB70,0)</f>
        <v>0</v>
      </c>
      <c r="AD70" s="9"/>
    </row>
    <row r="71" spans="1:30" ht="20.25" customHeight="1" x14ac:dyDescent="0.3">
      <c r="B71" s="13" t="s">
        <v>122</v>
      </c>
      <c r="C71" s="13"/>
      <c r="D71" s="13"/>
      <c r="E71" s="13"/>
      <c r="F71" s="13"/>
      <c r="H71" s="152" t="s">
        <v>21</v>
      </c>
      <c r="I71" s="118">
        <v>1865769</v>
      </c>
      <c r="J71" s="153" t="s">
        <v>110</v>
      </c>
      <c r="K71" s="154">
        <f>K54</f>
        <v>3.349E-3</v>
      </c>
      <c r="L71" s="273">
        <f t="shared" si="11"/>
        <v>6248.4603809999999</v>
      </c>
      <c r="O71" s="1"/>
      <c r="V71" s="392" t="s">
        <v>123</v>
      </c>
      <c r="W71" s="392"/>
      <c r="X71" s="392"/>
      <c r="Y71" s="394">
        <f>+I72</f>
        <v>13963927</v>
      </c>
      <c r="Z71" s="394"/>
      <c r="AA71" s="150" t="s">
        <v>110</v>
      </c>
      <c r="AB71" s="151">
        <f>AB57</f>
        <v>0</v>
      </c>
      <c r="AC71" s="55">
        <f>ROUND(Y71*AB71,0)</f>
        <v>0</v>
      </c>
      <c r="AD71" s="9"/>
    </row>
    <row r="72" spans="1:30" ht="21" customHeight="1" x14ac:dyDescent="0.35">
      <c r="B72" s="13" t="s">
        <v>123</v>
      </c>
      <c r="C72" s="13"/>
      <c r="D72" s="13"/>
      <c r="E72" s="13"/>
      <c r="F72" s="13"/>
      <c r="H72" s="152" t="s">
        <v>22</v>
      </c>
      <c r="I72" s="118">
        <v>13963927</v>
      </c>
      <c r="J72" s="153" t="s">
        <v>110</v>
      </c>
      <c r="K72" s="154">
        <f>K57</f>
        <v>3.4619999999999998E-3</v>
      </c>
      <c r="L72" s="273">
        <f t="shared" si="11"/>
        <v>48343.115273999996</v>
      </c>
      <c r="O72" s="1"/>
      <c r="V72" s="395" t="s">
        <v>124</v>
      </c>
      <c r="W72" s="395"/>
      <c r="X72" s="395"/>
      <c r="Y72" s="395"/>
      <c r="Z72" s="395"/>
      <c r="AA72" s="395"/>
      <c r="AB72" s="395"/>
      <c r="AC72" s="58"/>
      <c r="AD72" s="9"/>
    </row>
    <row r="73" spans="1:30" ht="17.25" customHeight="1" x14ac:dyDescent="0.35">
      <c r="B73" s="13" t="s">
        <v>124</v>
      </c>
      <c r="C73" s="13"/>
      <c r="D73" s="13"/>
      <c r="E73" s="13"/>
      <c r="F73" s="13"/>
      <c r="H73" s="13"/>
      <c r="I73" s="13"/>
      <c r="J73" s="51"/>
      <c r="K73" s="13"/>
      <c r="L73" s="291"/>
      <c r="O73" s="1"/>
      <c r="V73" s="392" t="s">
        <v>125</v>
      </c>
      <c r="W73" s="392"/>
      <c r="X73" s="392"/>
      <c r="Y73" s="392"/>
      <c r="Z73" s="392"/>
      <c r="AA73" s="392"/>
      <c r="AB73" s="392"/>
      <c r="AC73" s="392"/>
      <c r="AD73" s="9"/>
    </row>
    <row r="74" spans="1:30" ht="31.2" x14ac:dyDescent="0.3">
      <c r="B74" s="13" t="s">
        <v>125</v>
      </c>
      <c r="C74" s="13"/>
      <c r="D74" s="29" t="s">
        <v>126</v>
      </c>
      <c r="E74" s="29" t="s">
        <v>127</v>
      </c>
      <c r="F74" s="29"/>
      <c r="H74" s="152" t="s">
        <v>24</v>
      </c>
      <c r="I74" s="17"/>
      <c r="J74" s="152"/>
      <c r="K74" s="17"/>
      <c r="L74" s="287"/>
      <c r="O74" s="1"/>
      <c r="V74" s="396" t="s">
        <v>128</v>
      </c>
      <c r="W74" s="396"/>
      <c r="X74" s="159" t="s">
        <v>129</v>
      </c>
      <c r="Y74" s="160"/>
      <c r="Z74" s="161">
        <f>+I75</f>
        <v>364.5</v>
      </c>
      <c r="AA74" s="162" t="s">
        <v>130</v>
      </c>
      <c r="AB74" s="163">
        <f>+K75</f>
        <v>361</v>
      </c>
      <c r="AC74" s="55">
        <f>ROUND(AB74*Z74,0)</f>
        <v>131585</v>
      </c>
      <c r="AD74" s="9"/>
    </row>
    <row r="75" spans="1:30" ht="19.5" customHeight="1" x14ac:dyDescent="0.3">
      <c r="A75" s="1" t="s">
        <v>131</v>
      </c>
      <c r="B75" s="164" t="s">
        <v>128</v>
      </c>
      <c r="C75" s="165" t="s">
        <v>129</v>
      </c>
      <c r="D75" s="164">
        <v>336</v>
      </c>
      <c r="E75" s="164">
        <v>393</v>
      </c>
      <c r="F75" s="164">
        <v>0</v>
      </c>
      <c r="G75" s="166">
        <f>IF($B$154&lt;8,D75,E75)</f>
        <v>393</v>
      </c>
      <c r="H75" s="167"/>
      <c r="I75" s="168">
        <f>AVERAGE(G75,D75)</f>
        <v>364.5</v>
      </c>
      <c r="J75" s="169" t="s">
        <v>130</v>
      </c>
      <c r="K75" s="170">
        <v>361</v>
      </c>
      <c r="L75" s="273">
        <f t="shared" ref="L75:L78" si="12">SUM(I75*K75)</f>
        <v>131584.5</v>
      </c>
      <c r="N75" s="1">
        <v>7802</v>
      </c>
      <c r="O75" s="1">
        <v>0</v>
      </c>
      <c r="V75" s="396" t="s">
        <v>128</v>
      </c>
      <c r="W75" s="396"/>
      <c r="X75" s="159" t="s">
        <v>132</v>
      </c>
      <c r="Y75" s="171"/>
      <c r="Z75" s="172">
        <f>+I76</f>
        <v>0</v>
      </c>
      <c r="AA75" s="162" t="s">
        <v>130</v>
      </c>
      <c r="AB75" s="173">
        <f>+K76</f>
        <v>1357</v>
      </c>
      <c r="AC75" s="55">
        <f>ROUND(AB75*Z75,0)</f>
        <v>0</v>
      </c>
      <c r="AD75" s="9"/>
    </row>
    <row r="76" spans="1:30" ht="19.5" customHeight="1" x14ac:dyDescent="0.3">
      <c r="A76" s="1" t="s">
        <v>133</v>
      </c>
      <c r="B76" s="164" t="s">
        <v>128</v>
      </c>
      <c r="C76" s="165" t="s">
        <v>132</v>
      </c>
      <c r="D76" s="164">
        <v>0</v>
      </c>
      <c r="E76" s="164">
        <v>0</v>
      </c>
      <c r="F76" s="164">
        <v>0</v>
      </c>
      <c r="G76" s="166">
        <f>IF($B$154&lt;8,D76,E76)</f>
        <v>0</v>
      </c>
      <c r="H76" s="167"/>
      <c r="I76" s="168">
        <f>AVERAGE(G76,D76)</f>
        <v>0</v>
      </c>
      <c r="J76" s="169" t="s">
        <v>130</v>
      </c>
      <c r="K76" s="174">
        <v>1357</v>
      </c>
      <c r="L76" s="273">
        <f t="shared" si="12"/>
        <v>0</v>
      </c>
      <c r="N76" s="1">
        <v>7802</v>
      </c>
      <c r="O76" s="1">
        <v>110</v>
      </c>
      <c r="V76" s="392" t="str">
        <f>+B77</f>
        <v>14.  Digital Classrooms Allocation (UFTE share)</v>
      </c>
      <c r="W76" s="392"/>
      <c r="X76" s="392"/>
      <c r="Y76" s="393">
        <f>+I77</f>
        <v>1716988</v>
      </c>
      <c r="Z76" s="393"/>
      <c r="AA76" s="162" t="s">
        <v>130</v>
      </c>
      <c r="AB76" s="151">
        <f>AB57</f>
        <v>0</v>
      </c>
      <c r="AC76" s="55">
        <f>ROUND(Y76*AB76,0)</f>
        <v>0</v>
      </c>
      <c r="AD76" s="9"/>
    </row>
    <row r="77" spans="1:30" ht="26.25" customHeight="1" x14ac:dyDescent="0.3">
      <c r="B77" s="13" t="s">
        <v>134</v>
      </c>
      <c r="C77" s="13"/>
      <c r="D77" s="13"/>
      <c r="E77" s="13"/>
      <c r="F77" s="13"/>
      <c r="H77" s="152" t="s">
        <v>25</v>
      </c>
      <c r="I77" s="175">
        <v>1716988</v>
      </c>
      <c r="J77" s="153" t="s">
        <v>110</v>
      </c>
      <c r="K77" s="154">
        <f>K57</f>
        <v>3.4619999999999998E-3</v>
      </c>
      <c r="L77" s="273">
        <f t="shared" si="12"/>
        <v>5944.2124559999993</v>
      </c>
      <c r="O77" s="1"/>
      <c r="V77" s="392" t="str">
        <f>+B78</f>
        <v>15.  Florida Teachers Classroom Supply Assistance Program</v>
      </c>
      <c r="W77" s="392"/>
      <c r="X77" s="392"/>
      <c r="Y77" s="393">
        <f>+I78</f>
        <v>0</v>
      </c>
      <c r="Z77" s="393"/>
      <c r="AA77" s="162" t="s">
        <v>130</v>
      </c>
      <c r="AB77" s="151">
        <f>AB54</f>
        <v>0</v>
      </c>
      <c r="AC77" s="55">
        <f>ROUND(Y77*AB77,0)</f>
        <v>0</v>
      </c>
      <c r="AD77" s="9"/>
    </row>
    <row r="78" spans="1:30" ht="26.25" customHeight="1" x14ac:dyDescent="0.3">
      <c r="B78" s="391" t="s">
        <v>135</v>
      </c>
      <c r="C78" s="391"/>
      <c r="D78" s="391"/>
      <c r="E78" s="13"/>
      <c r="F78" s="13"/>
      <c r="H78" s="152" t="s">
        <v>136</v>
      </c>
      <c r="I78" s="176">
        <v>0</v>
      </c>
      <c r="J78" s="153" t="s">
        <v>110</v>
      </c>
      <c r="K78" s="154">
        <f>K54</f>
        <v>3.349E-3</v>
      </c>
      <c r="L78" s="273">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13"/>
      <c r="F79" s="13"/>
      <c r="H79" s="152" t="s">
        <v>138</v>
      </c>
      <c r="I79" s="17"/>
      <c r="J79" s="17"/>
      <c r="K79" s="17"/>
      <c r="L79" s="273"/>
      <c r="N79" s="178"/>
      <c r="O79" s="1"/>
      <c r="Q79" s="152"/>
      <c r="V79" s="392"/>
      <c r="W79" s="392"/>
      <c r="X79" s="392"/>
      <c r="Y79" s="177"/>
      <c r="Z79" s="177"/>
      <c r="AA79" s="177"/>
      <c r="AB79" s="177"/>
      <c r="AC79" s="179"/>
      <c r="AD79" s="9"/>
    </row>
    <row r="80" spans="1:30" ht="21" customHeight="1" x14ac:dyDescent="0.3">
      <c r="B80" s="391"/>
      <c r="C80" s="391"/>
      <c r="D80" s="391"/>
      <c r="E80" s="13"/>
      <c r="F80" s="13"/>
      <c r="H80" s="180"/>
      <c r="I80" s="181"/>
      <c r="J80" s="181"/>
      <c r="K80" s="181"/>
      <c r="L80" s="291"/>
      <c r="N80" s="182"/>
      <c r="O80" s="1"/>
      <c r="Q80" s="152"/>
      <c r="V80" s="177"/>
      <c r="W80" s="177"/>
      <c r="X80" s="177"/>
      <c r="Y80" s="177"/>
      <c r="Z80" s="177"/>
      <c r="AA80" s="177"/>
      <c r="AB80" s="177"/>
      <c r="AC80" s="179"/>
      <c r="AD80" s="9"/>
    </row>
    <row r="81" spans="1:30" ht="21" customHeight="1" thickBot="1" x14ac:dyDescent="0.35">
      <c r="B81" s="13"/>
      <c r="C81" s="13"/>
      <c r="D81" s="13"/>
      <c r="E81" s="13"/>
      <c r="F81" s="13"/>
      <c r="G81" s="13"/>
      <c r="H81" s="13"/>
      <c r="I81" s="13"/>
      <c r="J81" s="13"/>
      <c r="K81" s="13"/>
      <c r="L81" s="291"/>
      <c r="M81" s="183"/>
      <c r="N81" s="182"/>
      <c r="O81" s="1"/>
      <c r="Q81" s="152"/>
      <c r="V81" s="177" t="s">
        <v>139</v>
      </c>
      <c r="W81" s="177"/>
      <c r="X81" s="177"/>
      <c r="Y81" s="177"/>
      <c r="Z81" s="177"/>
      <c r="AA81" s="177"/>
      <c r="AB81" s="177"/>
      <c r="AC81" s="184">
        <f>SUM(AC44:AC80)</f>
        <v>131585</v>
      </c>
      <c r="AD81" s="185"/>
    </row>
    <row r="82" spans="1:30" ht="22.5" customHeight="1" thickTop="1" thickBot="1" x14ac:dyDescent="0.35">
      <c r="B82" s="13" t="s">
        <v>140</v>
      </c>
      <c r="C82" s="13"/>
      <c r="D82" s="13"/>
      <c r="E82" s="13"/>
      <c r="F82" s="13"/>
      <c r="G82" s="13"/>
      <c r="H82" s="13"/>
      <c r="I82" s="13"/>
      <c r="J82" s="13"/>
      <c r="K82" s="13"/>
      <c r="L82" s="292">
        <f>SUM(L44:L81)</f>
        <v>4520497.4327927465</v>
      </c>
      <c r="M82" s="186"/>
      <c r="N82" s="187"/>
      <c r="O82" s="1"/>
      <c r="Q82" s="152"/>
      <c r="V82" s="177"/>
      <c r="W82" s="177"/>
      <c r="X82" s="177"/>
      <c r="Y82" s="177"/>
      <c r="Z82" s="177"/>
      <c r="AA82" s="177"/>
      <c r="AB82" s="177"/>
      <c r="AC82" s="188"/>
      <c r="AD82" s="185"/>
    </row>
    <row r="83" spans="1:30" ht="27.75" customHeight="1" thickTop="1" x14ac:dyDescent="0.3">
      <c r="B83" s="13" t="s">
        <v>141</v>
      </c>
      <c r="C83" s="13"/>
      <c r="D83" s="13"/>
      <c r="E83" s="13"/>
      <c r="F83" s="13"/>
      <c r="G83" s="13"/>
      <c r="H83" s="13"/>
      <c r="I83" s="13"/>
      <c r="J83" s="13"/>
      <c r="K83" s="51" t="s">
        <v>142</v>
      </c>
      <c r="L83" s="287" t="s">
        <v>143</v>
      </c>
      <c r="M83" s="186"/>
      <c r="N83" s="187"/>
      <c r="O83" s="1"/>
      <c r="Q83" s="152"/>
      <c r="V83" s="9" t="s">
        <v>144</v>
      </c>
      <c r="W83" s="9"/>
      <c r="X83" s="9"/>
      <c r="Y83" s="9"/>
      <c r="Z83" s="9"/>
      <c r="AA83" s="9"/>
      <c r="AB83" s="9"/>
      <c r="AC83" s="9"/>
      <c r="AD83" s="189"/>
    </row>
    <row r="84" spans="1:30" ht="18.75" customHeight="1" thickBot="1" x14ac:dyDescent="0.35">
      <c r="B84" s="13" t="s">
        <v>145</v>
      </c>
      <c r="C84" s="13"/>
      <c r="D84" s="13"/>
      <c r="E84" s="13"/>
      <c r="F84" s="13"/>
      <c r="G84" s="13"/>
      <c r="H84" s="13"/>
      <c r="I84" s="13"/>
      <c r="J84" s="13"/>
      <c r="K84" s="190" t="str">
        <f>IF(G26=0,"",IF((G11+G13+SUM(G15:G21))/G26&gt;0.75,1,""))</f>
        <v/>
      </c>
      <c r="L84" s="292">
        <f>'3385'!AC81</f>
        <v>131585</v>
      </c>
      <c r="M84" s="186"/>
      <c r="N84" s="187"/>
      <c r="O84" s="1"/>
      <c r="Q84" s="152"/>
      <c r="V84" s="191" t="s">
        <v>146</v>
      </c>
      <c r="W84" s="191"/>
      <c r="X84" s="191"/>
      <c r="Y84" s="191"/>
      <c r="Z84" s="191"/>
      <c r="AA84" s="191"/>
      <c r="AB84" s="191"/>
      <c r="AC84" s="191"/>
      <c r="AD84" s="9"/>
    </row>
    <row r="85" spans="1:30" ht="18.75" customHeight="1" thickTop="1" x14ac:dyDescent="0.3">
      <c r="B85" s="13"/>
      <c r="C85" s="13"/>
      <c r="D85" s="13"/>
      <c r="E85" s="13"/>
      <c r="F85" s="13"/>
      <c r="G85" s="13"/>
      <c r="H85" s="13"/>
      <c r="I85" s="13"/>
      <c r="J85" s="13"/>
      <c r="M85" s="186"/>
      <c r="N85" s="187"/>
      <c r="O85" s="1"/>
      <c r="Q85" s="152"/>
      <c r="V85" s="191" t="s">
        <v>147</v>
      </c>
      <c r="W85" s="191"/>
      <c r="X85" s="191"/>
      <c r="Y85" s="191"/>
      <c r="Z85" s="191"/>
      <c r="AA85" s="191"/>
      <c r="AB85" s="191"/>
      <c r="AC85" s="191"/>
      <c r="AD85" s="189"/>
    </row>
    <row r="86" spans="1:30" ht="18.75" customHeight="1" x14ac:dyDescent="0.3">
      <c r="B86" s="2" t="s">
        <v>148</v>
      </c>
      <c r="C86" s="13"/>
      <c r="D86" s="13"/>
      <c r="E86" s="13"/>
      <c r="F86" s="13"/>
      <c r="G86" s="13"/>
      <c r="H86" s="13"/>
      <c r="I86" s="13"/>
      <c r="J86" s="192" t="s">
        <v>149</v>
      </c>
      <c r="K86" s="193">
        <f>IF(K84=1,L84,L82)</f>
        <v>4520497.4327927465</v>
      </c>
      <c r="L86" s="273">
        <f>IF(G26=0,0,IF(G26&gt;250,-(((250/G26)*K86)*IF(M86="H",0.02,0.05)),IF(M86="H",-0.02*K86,-0.05*K86)))</f>
        <v>-89978.053996670918</v>
      </c>
      <c r="M86" s="186" t="str">
        <f>IF(B123="2911","H",IF(B123="3396","H"," "))</f>
        <v xml:space="preserve"> </v>
      </c>
      <c r="N86" s="187"/>
      <c r="O86" s="1"/>
      <c r="Q86" s="152"/>
      <c r="V86" s="191" t="s">
        <v>150</v>
      </c>
      <c r="W86" s="191"/>
      <c r="X86" s="191"/>
      <c r="Y86" s="191"/>
      <c r="Z86" s="191"/>
      <c r="AA86" s="191"/>
      <c r="AB86" s="191"/>
      <c r="AC86" s="191"/>
      <c r="AD86" s="189"/>
    </row>
    <row r="87" spans="1:30" ht="18.75" customHeight="1" x14ac:dyDescent="0.3">
      <c r="B87" s="2" t="s">
        <v>151</v>
      </c>
      <c r="C87" s="13"/>
      <c r="D87" s="13"/>
      <c r="E87" s="13"/>
      <c r="F87" s="13"/>
      <c r="G87" s="13"/>
      <c r="H87" s="13"/>
      <c r="I87" s="13"/>
      <c r="J87" s="13"/>
      <c r="K87" s="194"/>
      <c r="L87" s="287">
        <f>L82+L86</f>
        <v>4430519.3787960755</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196"/>
    </row>
    <row r="89" spans="1:30" ht="18.75" customHeight="1" x14ac:dyDescent="0.3">
      <c r="A89" s="1" t="s">
        <v>152</v>
      </c>
      <c r="B89" s="13" t="s">
        <v>153</v>
      </c>
      <c r="C89" s="13"/>
      <c r="D89" s="13"/>
      <c r="E89" s="13"/>
      <c r="F89" s="13">
        <v>0</v>
      </c>
      <c r="G89" s="13"/>
      <c r="H89" s="13"/>
      <c r="I89" s="13"/>
      <c r="J89" s="13"/>
      <c r="K89" s="194"/>
      <c r="L89" s="273">
        <f>-1209202.75-357276.75</f>
        <v>-1566479.5</v>
      </c>
      <c r="M89" s="186"/>
      <c r="N89" s="187"/>
      <c r="O89" s="1"/>
      <c r="Q89" s="152"/>
      <c r="V89" s="183"/>
      <c r="W89" s="183"/>
      <c r="X89" s="183"/>
      <c r="Y89" s="183"/>
      <c r="Z89" s="183"/>
      <c r="AA89" s="183"/>
      <c r="AB89" s="183"/>
      <c r="AC89" s="183"/>
      <c r="AD89" s="195"/>
    </row>
    <row r="90" spans="1:30" ht="18.75" customHeight="1" x14ac:dyDescent="0.3">
      <c r="B90" s="13" t="s">
        <v>154</v>
      </c>
      <c r="C90" s="13"/>
      <c r="D90" s="13"/>
      <c r="E90" s="13"/>
      <c r="F90" s="13"/>
      <c r="G90" s="13"/>
      <c r="H90" s="13"/>
      <c r="I90" s="13"/>
      <c r="J90" s="13"/>
      <c r="K90" s="194"/>
      <c r="L90" s="287">
        <f>L87+L89</f>
        <v>2864039.8787960755</v>
      </c>
      <c r="M90" s="186"/>
      <c r="N90" s="187"/>
      <c r="O90" s="1"/>
      <c r="Q90" s="152"/>
      <c r="V90" s="183">
        <v>2911</v>
      </c>
      <c r="W90" s="197"/>
      <c r="X90" s="197"/>
      <c r="Y90" s="197"/>
      <c r="Z90" s="197"/>
      <c r="AA90" s="197"/>
      <c r="AB90" s="197"/>
      <c r="AC90" s="197"/>
      <c r="AD90" s="195"/>
    </row>
    <row r="91" spans="1:30" ht="18.75" customHeight="1" x14ac:dyDescent="0.3">
      <c r="B91" s="13" t="s">
        <v>155</v>
      </c>
      <c r="C91" s="13"/>
      <c r="D91" s="13"/>
      <c r="E91" s="13"/>
      <c r="F91" s="13"/>
      <c r="G91" s="13"/>
      <c r="H91" s="13"/>
      <c r="I91" s="13"/>
      <c r="J91" s="13"/>
      <c r="K91" s="194"/>
      <c r="L91" s="294">
        <v>8</v>
      </c>
      <c r="M91" s="186"/>
      <c r="N91" s="187"/>
      <c r="O91" s="1"/>
      <c r="Q91" s="152"/>
      <c r="V91" s="183"/>
      <c r="W91" s="197"/>
      <c r="X91" s="197"/>
      <c r="Y91" s="197"/>
      <c r="Z91" s="197"/>
      <c r="AA91" s="197"/>
      <c r="AB91" s="197"/>
      <c r="AC91" s="197"/>
      <c r="AD91" s="195"/>
    </row>
    <row r="92" spans="1:30" ht="18.75" customHeight="1" thickBot="1" x14ac:dyDescent="0.35">
      <c r="B92" s="13" t="s">
        <v>156</v>
      </c>
      <c r="C92" s="13"/>
      <c r="D92" s="13"/>
      <c r="E92" s="13"/>
      <c r="F92" s="13"/>
      <c r="G92" s="13"/>
      <c r="H92" s="13"/>
      <c r="I92" s="13"/>
      <c r="J92" s="13"/>
      <c r="K92" s="194"/>
      <c r="L92" s="370">
        <f>L90/L91</f>
        <v>358004.98484950943</v>
      </c>
      <c r="M92" s="186"/>
      <c r="N92" s="187"/>
      <c r="O92" s="1"/>
      <c r="Q92" s="152"/>
      <c r="V92" s="183">
        <v>3396</v>
      </c>
      <c r="W92" s="198"/>
      <c r="X92" s="198"/>
      <c r="Y92" s="198"/>
      <c r="Z92" s="198"/>
      <c r="AA92" s="198"/>
      <c r="AB92" s="198"/>
      <c r="AC92" s="198"/>
      <c r="AD92" s="199"/>
    </row>
    <row r="93" spans="1:30" ht="18.75" customHeight="1" thickTop="1" x14ac:dyDescent="0.3">
      <c r="N93" s="199"/>
      <c r="O93" s="200"/>
      <c r="P93" s="199"/>
      <c r="Q93" s="199"/>
      <c r="V93" s="198"/>
      <c r="W93" s="198"/>
      <c r="X93" s="198"/>
      <c r="Y93" s="198"/>
      <c r="Z93" s="198"/>
      <c r="AA93" s="198"/>
      <c r="AB93" s="198"/>
      <c r="AC93" s="198"/>
      <c r="AD93" s="195"/>
    </row>
    <row r="94" spans="1:30" ht="18.75" customHeight="1" thickBot="1" x14ac:dyDescent="0.35">
      <c r="B94" s="201" t="s">
        <v>157</v>
      </c>
      <c r="C94" s="13"/>
      <c r="D94" s="13"/>
      <c r="E94" s="13"/>
      <c r="G94" s="13"/>
      <c r="H94" s="13"/>
      <c r="I94" s="13"/>
      <c r="J94" s="13"/>
      <c r="L94" s="292">
        <f>IF(M86="H",(K86*0.02)+L86,(K86*0.05)+L86)</f>
        <v>136046.8176429664</v>
      </c>
      <c r="M94" s="186"/>
      <c r="V94" s="202"/>
      <c r="W94" s="202"/>
      <c r="X94" s="202"/>
      <c r="Y94" s="202"/>
      <c r="Z94" s="202"/>
      <c r="AA94" s="202"/>
      <c r="AB94" s="202"/>
      <c r="AC94" s="202"/>
      <c r="AD94" s="195"/>
    </row>
    <row r="95" spans="1:30" ht="21.75" customHeight="1" thickTop="1" x14ac:dyDescent="0.3">
      <c r="B95" s="203" t="s">
        <v>158</v>
      </c>
      <c r="C95" s="203"/>
      <c r="D95" s="203"/>
      <c r="E95" s="203"/>
      <c r="F95" s="203"/>
      <c r="G95" s="203"/>
      <c r="H95" s="203"/>
      <c r="I95" s="203"/>
      <c r="J95" s="203"/>
      <c r="K95" s="203"/>
      <c r="L95" s="293"/>
      <c r="M95" s="199"/>
      <c r="V95" s="202"/>
      <c r="W95" s="202"/>
      <c r="X95" s="202"/>
      <c r="Y95" s="202"/>
      <c r="Z95" s="202"/>
      <c r="AA95" s="202"/>
      <c r="AB95" s="202"/>
      <c r="AC95" s="202"/>
      <c r="AD95" s="195"/>
    </row>
    <row r="96" spans="1:30" x14ac:dyDescent="0.3">
      <c r="B96" s="204"/>
      <c r="V96" s="202"/>
      <c r="W96" s="202"/>
      <c r="X96" s="202"/>
      <c r="Y96" s="202"/>
      <c r="Z96" s="202"/>
      <c r="AA96" s="202"/>
      <c r="AB96" s="202"/>
      <c r="AC96" s="202"/>
      <c r="AD96" s="199"/>
    </row>
    <row r="97" spans="2:30" x14ac:dyDescent="0.3">
      <c r="B97" s="204"/>
      <c r="V97" s="202"/>
      <c r="W97" s="202"/>
      <c r="X97" s="202"/>
      <c r="Y97" s="202"/>
      <c r="Z97" s="202"/>
      <c r="AA97" s="202"/>
      <c r="AB97" s="202"/>
      <c r="AC97" s="202"/>
      <c r="AD97" s="199"/>
    </row>
    <row r="98" spans="2:30" hidden="1" x14ac:dyDescent="0.3">
      <c r="B98" s="205" t="s">
        <v>159</v>
      </c>
      <c r="C98" s="206"/>
      <c r="V98" s="207"/>
      <c r="W98" s="207"/>
      <c r="X98" s="207"/>
      <c r="Y98" s="207"/>
      <c r="Z98" s="207"/>
      <c r="AA98" s="207"/>
      <c r="AB98" s="207"/>
      <c r="AC98" s="207"/>
    </row>
    <row r="99" spans="2:30" hidden="1" x14ac:dyDescent="0.3">
      <c r="B99" s="208"/>
      <c r="C99" s="206"/>
      <c r="V99" s="204"/>
      <c r="W99" s="13"/>
      <c r="X99" s="13"/>
      <c r="Y99" s="13"/>
      <c r="Z99" s="13"/>
      <c r="AA99" s="13"/>
      <c r="AB99" s="13"/>
      <c r="AC99" s="13"/>
    </row>
    <row r="100" spans="2:30" hidden="1" x14ac:dyDescent="0.3">
      <c r="B100" s="209" t="s">
        <v>160</v>
      </c>
      <c r="C100" s="205" t="s">
        <v>161</v>
      </c>
      <c r="V100" s="204"/>
    </row>
    <row r="101" spans="2:30" hidden="1" x14ac:dyDescent="0.3">
      <c r="B101" s="209" t="s">
        <v>162</v>
      </c>
      <c r="C101" s="205" t="s">
        <v>163</v>
      </c>
      <c r="V101" s="204"/>
    </row>
    <row r="102" spans="2:30" hidden="1" x14ac:dyDescent="0.3">
      <c r="B102" s="209" t="s">
        <v>164</v>
      </c>
      <c r="C102" s="205" t="s">
        <v>165</v>
      </c>
      <c r="V102" s="204"/>
      <c r="W102" s="210"/>
      <c r="X102" s="210"/>
      <c r="Y102" s="210"/>
      <c r="Z102" s="210"/>
      <c r="AA102" s="210"/>
      <c r="AB102" s="210"/>
      <c r="AC102" s="210"/>
      <c r="AD102" s="210"/>
    </row>
    <row r="103" spans="2:30" hidden="1" x14ac:dyDescent="0.3">
      <c r="B103" s="209" t="s">
        <v>166</v>
      </c>
      <c r="C103" s="205" t="s">
        <v>167</v>
      </c>
      <c r="V103" s="204"/>
    </row>
    <row r="104" spans="2:30" hidden="1" x14ac:dyDescent="0.3">
      <c r="B104" s="211"/>
      <c r="C104" s="205" t="s">
        <v>168</v>
      </c>
      <c r="V104" s="204"/>
    </row>
    <row r="105" spans="2:30" hidden="1" x14ac:dyDescent="0.3">
      <c r="B105" s="209" t="s">
        <v>169</v>
      </c>
      <c r="C105" s="205" t="s">
        <v>170</v>
      </c>
      <c r="V105" s="204"/>
    </row>
    <row r="106" spans="2:30" hidden="1" x14ac:dyDescent="0.3">
      <c r="B106" s="209" t="s">
        <v>171</v>
      </c>
      <c r="C106" s="205" t="s">
        <v>172</v>
      </c>
      <c r="V106" s="204"/>
    </row>
    <row r="107" spans="2:30" hidden="1" x14ac:dyDescent="0.3">
      <c r="B107" s="209" t="s">
        <v>307</v>
      </c>
      <c r="C107" s="205" t="s">
        <v>174</v>
      </c>
      <c r="V107" s="204"/>
    </row>
    <row r="108" spans="2:30" hidden="1" x14ac:dyDescent="0.3">
      <c r="B108" s="209" t="s">
        <v>175</v>
      </c>
      <c r="C108" s="205" t="s">
        <v>176</v>
      </c>
      <c r="V108" s="204"/>
    </row>
    <row r="109" spans="2:30" hidden="1" x14ac:dyDescent="0.3">
      <c r="B109" s="209" t="s">
        <v>177</v>
      </c>
      <c r="C109" s="205" t="s">
        <v>178</v>
      </c>
      <c r="V109" s="204"/>
    </row>
    <row r="110" spans="2:30" hidden="1" x14ac:dyDescent="0.3">
      <c r="B110" s="211"/>
      <c r="C110" s="205"/>
      <c r="V110" s="204"/>
    </row>
    <row r="111" spans="2:30" hidden="1" x14ac:dyDescent="0.3">
      <c r="B111" s="209" t="s">
        <v>179</v>
      </c>
      <c r="C111" s="205" t="s">
        <v>180</v>
      </c>
      <c r="V111" s="204"/>
    </row>
    <row r="112" spans="2:30" hidden="1" x14ac:dyDescent="0.3">
      <c r="B112" s="209" t="s">
        <v>179</v>
      </c>
      <c r="C112" s="205" t="s">
        <v>181</v>
      </c>
    </row>
    <row r="113" spans="2:3" hidden="1" x14ac:dyDescent="0.3">
      <c r="B113" s="209" t="s">
        <v>182</v>
      </c>
      <c r="C113" s="205" t="s">
        <v>183</v>
      </c>
    </row>
    <row r="114" spans="2:3" hidden="1" x14ac:dyDescent="0.3">
      <c r="B114" s="209" t="s">
        <v>184</v>
      </c>
      <c r="C114" s="205" t="s">
        <v>185</v>
      </c>
    </row>
    <row r="115" spans="2:3" hidden="1" x14ac:dyDescent="0.3">
      <c r="B115" s="209" t="s">
        <v>182</v>
      </c>
      <c r="C115" s="205" t="s">
        <v>186</v>
      </c>
    </row>
    <row r="116" spans="2:3" hidden="1" x14ac:dyDescent="0.3">
      <c r="B116" s="209" t="s">
        <v>187</v>
      </c>
      <c r="C116" s="205" t="s">
        <v>188</v>
      </c>
    </row>
    <row r="117" spans="2:3" hidden="1" x14ac:dyDescent="0.3">
      <c r="B117" s="209" t="s">
        <v>189</v>
      </c>
      <c r="C117" s="205" t="s">
        <v>190</v>
      </c>
    </row>
    <row r="118" spans="2:3" hidden="1" x14ac:dyDescent="0.3">
      <c r="B118" s="211" t="s">
        <v>191</v>
      </c>
      <c r="C118" s="205" t="s">
        <v>192</v>
      </c>
    </row>
    <row r="119" spans="2:3" hidden="1" x14ac:dyDescent="0.3">
      <c r="B119" s="211"/>
      <c r="C119" s="205"/>
    </row>
    <row r="120" spans="2:3" hidden="1" x14ac:dyDescent="0.3">
      <c r="B120" s="209" t="s">
        <v>160</v>
      </c>
      <c r="C120" s="205" t="s">
        <v>193</v>
      </c>
    </row>
    <row r="121" spans="2:3" hidden="1" x14ac:dyDescent="0.3">
      <c r="B121" s="209" t="s">
        <v>194</v>
      </c>
      <c r="C121" s="205" t="s">
        <v>195</v>
      </c>
    </row>
    <row r="122" spans="2:3" hidden="1" x14ac:dyDescent="0.3">
      <c r="B122" s="209" t="s">
        <v>196</v>
      </c>
      <c r="C122" s="205" t="s">
        <v>197</v>
      </c>
    </row>
    <row r="123" spans="2:3" hidden="1" x14ac:dyDescent="0.3">
      <c r="B123" s="209" t="s">
        <v>308</v>
      </c>
      <c r="C123" s="205" t="s">
        <v>199</v>
      </c>
    </row>
    <row r="124" spans="2:3" hidden="1" x14ac:dyDescent="0.3">
      <c r="B124" s="209" t="s">
        <v>309</v>
      </c>
      <c r="C124" s="205" t="s">
        <v>201</v>
      </c>
    </row>
    <row r="125" spans="2:3" hidden="1" x14ac:dyDescent="0.3">
      <c r="B125" s="209" t="s">
        <v>202</v>
      </c>
      <c r="C125" s="205" t="s">
        <v>203</v>
      </c>
    </row>
    <row r="126" spans="2:3" hidden="1" x14ac:dyDescent="0.3">
      <c r="B126" s="209" t="s">
        <v>202</v>
      </c>
      <c r="C126" s="205" t="s">
        <v>204</v>
      </c>
    </row>
    <row r="127" spans="2:3" hidden="1" x14ac:dyDescent="0.3">
      <c r="B127" s="209" t="s">
        <v>202</v>
      </c>
      <c r="C127" s="205" t="s">
        <v>205</v>
      </c>
    </row>
    <row r="128" spans="2:3" hidden="1" x14ac:dyDescent="0.3">
      <c r="B128" s="209" t="s">
        <v>202</v>
      </c>
      <c r="C128" s="205" t="s">
        <v>206</v>
      </c>
    </row>
    <row r="129" spans="1:5" hidden="1" x14ac:dyDescent="0.3">
      <c r="B129" s="209" t="s">
        <v>166</v>
      </c>
      <c r="C129" s="205" t="s">
        <v>207</v>
      </c>
    </row>
    <row r="130" spans="1:5" hidden="1" x14ac:dyDescent="0.3">
      <c r="B130" s="209" t="s">
        <v>208</v>
      </c>
      <c r="C130" s="205" t="s">
        <v>209</v>
      </c>
    </row>
    <row r="131" spans="1:5" hidden="1" x14ac:dyDescent="0.3">
      <c r="B131" s="209" t="s">
        <v>202</v>
      </c>
      <c r="C131" s="205" t="s">
        <v>210</v>
      </c>
    </row>
    <row r="132" spans="1:5" hidden="1" x14ac:dyDescent="0.3">
      <c r="B132" s="205"/>
      <c r="C132" s="205"/>
    </row>
    <row r="133" spans="1:5" hidden="1" x14ac:dyDescent="0.3">
      <c r="B133" s="205"/>
      <c r="C133" s="205"/>
    </row>
    <row r="134" spans="1:5" hidden="1" x14ac:dyDescent="0.3">
      <c r="B134" s="211"/>
      <c r="C134" s="211"/>
    </row>
    <row r="135" spans="1:5" hidden="1" x14ac:dyDescent="0.3">
      <c r="B135" s="211">
        <f>NvsElapsedTime</f>
        <v>1.15740767796524E-5</v>
      </c>
      <c r="C135" s="211"/>
    </row>
    <row r="136" spans="1:5" hidden="1" x14ac:dyDescent="0.3">
      <c r="B136" s="212">
        <f>NvsEndTime</f>
        <v>41808.602592592499</v>
      </c>
      <c r="C136" s="212" t="s">
        <v>211</v>
      </c>
    </row>
    <row r="137" spans="1:5" x14ac:dyDescent="0.3">
      <c r="B137" s="205"/>
      <c r="C137" s="213"/>
    </row>
    <row r="138" spans="1:5" x14ac:dyDescent="0.3">
      <c r="B138" s="205"/>
      <c r="C138" s="205"/>
    </row>
    <row r="139" spans="1:5" hidden="1" x14ac:dyDescent="0.3">
      <c r="B139" s="214" t="s">
        <v>159</v>
      </c>
      <c r="C139" s="215"/>
      <c r="D139" s="215"/>
      <c r="E139" s="216"/>
    </row>
    <row r="140" spans="1:5" hidden="1" x14ac:dyDescent="0.3">
      <c r="B140" s="217"/>
      <c r="C140" s="215"/>
      <c r="D140" s="215"/>
      <c r="E140" s="216"/>
    </row>
    <row r="141" spans="1:5" hidden="1" x14ac:dyDescent="0.3">
      <c r="A141" s="214" t="s">
        <v>212</v>
      </c>
      <c r="B141" s="218" t="s">
        <v>160</v>
      </c>
      <c r="C141" s="219" t="s">
        <v>161</v>
      </c>
      <c r="D141" s="215"/>
    </row>
    <row r="142" spans="1:5" hidden="1" x14ac:dyDescent="0.3">
      <c r="A142" s="214" t="s">
        <v>213</v>
      </c>
      <c r="B142" s="218" t="s">
        <v>162</v>
      </c>
      <c r="C142" s="219" t="s">
        <v>163</v>
      </c>
      <c r="D142" s="215"/>
    </row>
    <row r="143" spans="1:5" hidden="1" x14ac:dyDescent="0.3">
      <c r="A143" s="214" t="s">
        <v>214</v>
      </c>
      <c r="B143" s="218" t="s">
        <v>164</v>
      </c>
      <c r="C143" s="219" t="s">
        <v>165</v>
      </c>
      <c r="D143" s="215"/>
    </row>
    <row r="144" spans="1:5" hidden="1" x14ac:dyDescent="0.3">
      <c r="A144" s="214" t="s">
        <v>215</v>
      </c>
      <c r="B144" s="218" t="s">
        <v>166</v>
      </c>
      <c r="C144" s="219" t="s">
        <v>167</v>
      </c>
      <c r="D144" s="215"/>
    </row>
    <row r="145" spans="1:4" hidden="1" x14ac:dyDescent="0.3">
      <c r="A145" s="214"/>
      <c r="B145" s="214"/>
      <c r="C145" s="219" t="s">
        <v>168</v>
      </c>
      <c r="D145" s="215"/>
    </row>
    <row r="146" spans="1:4" hidden="1" x14ac:dyDescent="0.3">
      <c r="A146" s="214" t="s">
        <v>216</v>
      </c>
      <c r="B146" s="218" t="s">
        <v>169</v>
      </c>
      <c r="C146" s="219" t="s">
        <v>170</v>
      </c>
      <c r="D146" s="215"/>
    </row>
    <row r="147" spans="1:4" hidden="1" x14ac:dyDescent="0.3">
      <c r="A147" s="214" t="s">
        <v>217</v>
      </c>
      <c r="B147" s="218" t="s">
        <v>171</v>
      </c>
      <c r="C147" s="219" t="s">
        <v>218</v>
      </c>
      <c r="D147" s="215"/>
    </row>
    <row r="148" spans="1:4" hidden="1" x14ac:dyDescent="0.3">
      <c r="A148" s="214" t="s">
        <v>219</v>
      </c>
      <c r="B148" s="218" t="s">
        <v>307</v>
      </c>
      <c r="C148" s="219" t="s">
        <v>174</v>
      </c>
      <c r="D148" s="215"/>
    </row>
    <row r="149" spans="1:4" hidden="1" x14ac:dyDescent="0.3">
      <c r="A149" s="214" t="s">
        <v>220</v>
      </c>
      <c r="B149" s="218" t="s">
        <v>175</v>
      </c>
      <c r="C149" s="219" t="s">
        <v>221</v>
      </c>
      <c r="D149" s="215"/>
    </row>
    <row r="150" spans="1:4" hidden="1" x14ac:dyDescent="0.3">
      <c r="A150" s="214" t="s">
        <v>222</v>
      </c>
      <c r="B150" s="218" t="s">
        <v>177</v>
      </c>
      <c r="C150" s="219" t="s">
        <v>223</v>
      </c>
      <c r="D150" s="215"/>
    </row>
    <row r="151" spans="1:4" hidden="1" x14ac:dyDescent="0.3">
      <c r="A151" s="214"/>
      <c r="B151" s="214"/>
      <c r="C151" s="219"/>
      <c r="D151" s="215"/>
    </row>
    <row r="152" spans="1:4" hidden="1" x14ac:dyDescent="0.3">
      <c r="A152" s="214" t="s">
        <v>224</v>
      </c>
      <c r="B152" s="218" t="s">
        <v>179</v>
      </c>
      <c r="C152" s="219" t="s">
        <v>225</v>
      </c>
      <c r="D152" s="215"/>
    </row>
    <row r="153" spans="1:4" hidden="1" x14ac:dyDescent="0.3">
      <c r="A153" s="214" t="s">
        <v>226</v>
      </c>
      <c r="B153" s="218" t="s">
        <v>179</v>
      </c>
      <c r="C153" s="219" t="s">
        <v>227</v>
      </c>
      <c r="D153" s="215"/>
    </row>
    <row r="154" spans="1:4" hidden="1" x14ac:dyDescent="0.3">
      <c r="A154" s="214" t="s">
        <v>228</v>
      </c>
      <c r="B154" s="218" t="s">
        <v>182</v>
      </c>
      <c r="C154" s="219" t="s">
        <v>183</v>
      </c>
      <c r="D154" s="215"/>
    </row>
    <row r="155" spans="1:4" hidden="1" x14ac:dyDescent="0.3">
      <c r="A155" s="214" t="s">
        <v>229</v>
      </c>
      <c r="B155" s="218" t="s">
        <v>184</v>
      </c>
      <c r="C155" s="219" t="s">
        <v>230</v>
      </c>
      <c r="D155" s="215"/>
    </row>
    <row r="156" spans="1:4" hidden="1" x14ac:dyDescent="0.3">
      <c r="A156" s="214" t="s">
        <v>231</v>
      </c>
      <c r="B156" s="218" t="s">
        <v>182</v>
      </c>
      <c r="C156" s="219" t="s">
        <v>232</v>
      </c>
      <c r="D156" s="215"/>
    </row>
    <row r="157" spans="1:4" hidden="1" x14ac:dyDescent="0.3">
      <c r="A157" s="214" t="s">
        <v>233</v>
      </c>
      <c r="B157" s="218" t="s">
        <v>187</v>
      </c>
      <c r="C157" s="219" t="s">
        <v>234</v>
      </c>
      <c r="D157" s="215"/>
    </row>
    <row r="158" spans="1:4" hidden="1" x14ac:dyDescent="0.3">
      <c r="A158" s="214" t="s">
        <v>235</v>
      </c>
      <c r="B158" s="218" t="s">
        <v>189</v>
      </c>
      <c r="C158" s="219" t="s">
        <v>234</v>
      </c>
      <c r="D158" s="215"/>
    </row>
    <row r="159" spans="1:4" hidden="1" x14ac:dyDescent="0.3">
      <c r="A159" s="214" t="s">
        <v>236</v>
      </c>
      <c r="B159" s="218" t="s">
        <v>179</v>
      </c>
      <c r="C159" s="219" t="s">
        <v>192</v>
      </c>
      <c r="D159" s="215"/>
    </row>
    <row r="160" spans="1:4" hidden="1" x14ac:dyDescent="0.3">
      <c r="A160" s="214"/>
      <c r="B160" s="214"/>
      <c r="C160" s="219"/>
      <c r="D160" s="215"/>
    </row>
    <row r="161" spans="1:4" hidden="1" x14ac:dyDescent="0.3">
      <c r="A161" s="214" t="s">
        <v>237</v>
      </c>
      <c r="B161" s="218" t="s">
        <v>160</v>
      </c>
      <c r="C161" s="219" t="s">
        <v>238</v>
      </c>
      <c r="D161" s="215"/>
    </row>
    <row r="162" spans="1:4" hidden="1" x14ac:dyDescent="0.3">
      <c r="A162" s="214" t="s">
        <v>239</v>
      </c>
      <c r="B162" s="218" t="s">
        <v>194</v>
      </c>
      <c r="C162" s="219" t="s">
        <v>240</v>
      </c>
      <c r="D162" s="215"/>
    </row>
    <row r="163" spans="1:4" hidden="1" x14ac:dyDescent="0.3">
      <c r="A163" s="214" t="s">
        <v>241</v>
      </c>
      <c r="B163" s="218" t="s">
        <v>196</v>
      </c>
      <c r="C163" s="219" t="s">
        <v>242</v>
      </c>
      <c r="D163" s="215"/>
    </row>
    <row r="164" spans="1:4" hidden="1" x14ac:dyDescent="0.3">
      <c r="A164" s="214" t="s">
        <v>243</v>
      </c>
      <c r="B164" s="218" t="s">
        <v>308</v>
      </c>
      <c r="C164" s="219" t="s">
        <v>244</v>
      </c>
      <c r="D164" s="215"/>
    </row>
    <row r="165" spans="1:4" hidden="1" x14ac:dyDescent="0.3">
      <c r="A165" s="214" t="s">
        <v>245</v>
      </c>
      <c r="B165" s="218" t="s">
        <v>309</v>
      </c>
      <c r="C165" s="219" t="s">
        <v>246</v>
      </c>
      <c r="D165" s="215"/>
    </row>
    <row r="166" spans="1:4" hidden="1" x14ac:dyDescent="0.3">
      <c r="A166" s="214" t="s">
        <v>247</v>
      </c>
      <c r="B166" s="218" t="s">
        <v>202</v>
      </c>
      <c r="C166" s="219" t="s">
        <v>248</v>
      </c>
      <c r="D166" s="215"/>
    </row>
    <row r="167" spans="1:4" hidden="1" x14ac:dyDescent="0.3">
      <c r="A167" s="214" t="s">
        <v>249</v>
      </c>
      <c r="B167" s="218" t="s">
        <v>202</v>
      </c>
      <c r="C167" s="219" t="s">
        <v>250</v>
      </c>
      <c r="D167" s="215"/>
    </row>
    <row r="168" spans="1:4" hidden="1" x14ac:dyDescent="0.3">
      <c r="A168" s="214" t="s">
        <v>251</v>
      </c>
      <c r="B168" s="218" t="s">
        <v>202</v>
      </c>
      <c r="C168" s="219" t="s">
        <v>252</v>
      </c>
      <c r="D168" s="215"/>
    </row>
    <row r="169" spans="1:4" hidden="1" x14ac:dyDescent="0.3">
      <c r="A169" s="214" t="s">
        <v>253</v>
      </c>
      <c r="B169" s="218" t="s">
        <v>202</v>
      </c>
      <c r="C169" s="219" t="s">
        <v>254</v>
      </c>
      <c r="D169" s="215"/>
    </row>
    <row r="170" spans="1:4" hidden="1" x14ac:dyDescent="0.3">
      <c r="A170" s="214" t="s">
        <v>255</v>
      </c>
      <c r="B170" s="218" t="s">
        <v>166</v>
      </c>
      <c r="C170" s="219" t="s">
        <v>207</v>
      </c>
      <c r="D170" s="215"/>
    </row>
    <row r="171" spans="1:4" hidden="1" x14ac:dyDescent="0.3">
      <c r="A171" s="214" t="s">
        <v>256</v>
      </c>
      <c r="B171" s="218" t="s">
        <v>208</v>
      </c>
      <c r="C171" s="219" t="s">
        <v>209</v>
      </c>
      <c r="D171" s="215"/>
    </row>
    <row r="172" spans="1:4" hidden="1" x14ac:dyDescent="0.3">
      <c r="A172" s="214" t="s">
        <v>257</v>
      </c>
      <c r="B172" s="218" t="s">
        <v>202</v>
      </c>
      <c r="C172" s="219" t="s">
        <v>258</v>
      </c>
      <c r="D172" s="215"/>
    </row>
    <row r="173" spans="1:4" hidden="1" x14ac:dyDescent="0.3">
      <c r="B173" s="217"/>
      <c r="C173" s="220"/>
      <c r="D173" s="215"/>
    </row>
    <row r="174" spans="1:4" hidden="1" x14ac:dyDescent="0.3">
      <c r="B174" s="217"/>
      <c r="C174" s="220"/>
      <c r="D174" s="215"/>
    </row>
    <row r="175" spans="1:4" hidden="1" x14ac:dyDescent="0.3">
      <c r="B175" s="217"/>
      <c r="C175" s="220"/>
      <c r="D175" s="215"/>
    </row>
    <row r="176" spans="1:4" hidden="1" x14ac:dyDescent="0.3">
      <c r="B176" s="214" t="s">
        <v>259</v>
      </c>
      <c r="C176" s="221">
        <f>NvsElapsedTime</f>
        <v>1.15740767796524E-5</v>
      </c>
      <c r="D176" s="215"/>
    </row>
    <row r="177" spans="2:5" hidden="1" x14ac:dyDescent="0.3">
      <c r="B177" s="214" t="s">
        <v>260</v>
      </c>
      <c r="C177" s="222">
        <f>NvsEndTime</f>
        <v>41808.602592592499</v>
      </c>
      <c r="D177" s="215"/>
    </row>
    <row r="178" spans="2:5" x14ac:dyDescent="0.3">
      <c r="B178" s="223"/>
      <c r="C178" s="215"/>
      <c r="D178" s="215"/>
      <c r="E178" s="216"/>
    </row>
    <row r="179" spans="2:5" x14ac:dyDescent="0.3">
      <c r="C179" s="183"/>
      <c r="D179" s="183"/>
    </row>
    <row r="180" spans="2:5" x14ac:dyDescent="0.3">
      <c r="C180" s="183"/>
      <c r="D180" s="18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9" priority="2" stopIfTrue="1" operator="lessThan">
      <formula>0</formula>
    </cfRule>
  </conditionalFormatting>
  <conditionalFormatting sqref="A141:A172">
    <cfRule type="cellIs" dxfId="4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80"/>
  <sheetViews>
    <sheetView topLeftCell="B2" zoomScale="70" zoomScaleNormal="70" workbookViewId="0">
      <selection activeCell="B2" sqref="B2"/>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27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76"/>
      <c r="N2" s="3"/>
      <c r="O2" s="1"/>
      <c r="V2" s="8">
        <f>'3386'!B2</f>
        <v>50</v>
      </c>
      <c r="W2" s="449" t="s">
        <v>4</v>
      </c>
      <c r="X2" s="450"/>
      <c r="Y2" s="451"/>
      <c r="Z2" s="451"/>
      <c r="AA2" s="451"/>
      <c r="AB2" s="451"/>
      <c r="AC2" s="451"/>
      <c r="AD2" s="9"/>
    </row>
    <row r="3" spans="1:30" ht="20.399999999999999" x14ac:dyDescent="0.35">
      <c r="B3" s="10" t="str">
        <f>"Revenue Estimate Worksheet for "&amp;B124</f>
        <v>Revenue Estimate Worksheet for Toussaint Louverture Arts</v>
      </c>
      <c r="C3" s="11"/>
      <c r="D3" s="11"/>
      <c r="E3" s="11"/>
      <c r="F3" s="11"/>
      <c r="G3" s="11"/>
      <c r="H3" s="11"/>
      <c r="I3" s="11"/>
      <c r="J3" s="11"/>
      <c r="K3" s="11"/>
      <c r="L3" s="277"/>
      <c r="M3" s="10"/>
      <c r="N3" s="10"/>
      <c r="O3" s="10"/>
      <c r="P3" s="10"/>
      <c r="Q3" s="10"/>
      <c r="V3" s="452" t="s">
        <v>5</v>
      </c>
      <c r="W3" s="452"/>
      <c r="X3" s="452"/>
      <c r="Y3" s="452"/>
      <c r="Z3" s="452"/>
      <c r="AA3" s="452"/>
      <c r="AB3" s="452"/>
      <c r="AC3" s="452"/>
      <c r="AD3" s="12"/>
    </row>
    <row r="4" spans="1:30" ht="17.399999999999999" x14ac:dyDescent="0.3">
      <c r="B4" s="391" t="s">
        <v>6</v>
      </c>
      <c r="C4" s="391"/>
      <c r="D4" s="391"/>
      <c r="E4" s="391"/>
      <c r="F4" s="391"/>
      <c r="G4" s="391"/>
      <c r="H4" s="391"/>
      <c r="I4" s="391"/>
      <c r="J4" s="13"/>
      <c r="K4" s="13"/>
      <c r="L4" s="278"/>
      <c r="M4" s="14"/>
      <c r="N4" s="14"/>
      <c r="O4" s="14"/>
      <c r="P4" s="14"/>
      <c r="Q4" s="14"/>
      <c r="V4" s="453" t="str">
        <f>+Based_on_the_Second_Calculation_of_the_FEFP_2010_11</f>
        <v>Based on the Final Conference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279"/>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278"/>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280"/>
      <c r="O7" s="1"/>
      <c r="V7" s="442" t="s">
        <v>11</v>
      </c>
      <c r="W7" s="442"/>
      <c r="X7" s="443">
        <f>'3386'!G7</f>
        <v>4031.77</v>
      </c>
      <c r="Y7" s="443"/>
      <c r="Z7" s="444" t="s">
        <v>12</v>
      </c>
      <c r="AA7" s="444"/>
      <c r="AB7" s="445">
        <f>+K7</f>
        <v>1.0289999999999999</v>
      </c>
      <c r="AC7" s="445"/>
      <c r="AD7" s="9"/>
    </row>
    <row r="8" spans="1:30" ht="51" customHeight="1" x14ac:dyDescent="0.3">
      <c r="B8" s="27" t="s">
        <v>13</v>
      </c>
      <c r="C8" s="27"/>
      <c r="D8" s="28" t="s">
        <v>491</v>
      </c>
      <c r="E8" s="28" t="s">
        <v>492</v>
      </c>
      <c r="F8" s="29"/>
      <c r="G8" s="30" t="s">
        <v>14</v>
      </c>
      <c r="H8" s="31"/>
      <c r="I8" s="32" t="s">
        <v>15</v>
      </c>
      <c r="J8" s="33"/>
      <c r="K8" s="34" t="s">
        <v>16</v>
      </c>
      <c r="L8" s="281"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282" t="s">
        <v>25</v>
      </c>
      <c r="O9" s="1"/>
      <c r="V9" s="456" t="s">
        <v>21</v>
      </c>
      <c r="W9" s="456"/>
      <c r="X9" s="457" t="s">
        <v>22</v>
      </c>
      <c r="Y9" s="457"/>
      <c r="Z9" s="458" t="s">
        <v>23</v>
      </c>
      <c r="AA9" s="458"/>
      <c r="AB9" s="43" t="s">
        <v>24</v>
      </c>
      <c r="AC9" s="44" t="s">
        <v>25</v>
      </c>
      <c r="AD9" s="9"/>
    </row>
    <row r="10" spans="1:30" x14ac:dyDescent="0.3">
      <c r="A10" s="1" t="s">
        <v>26</v>
      </c>
      <c r="B10" s="45" t="s">
        <v>27</v>
      </c>
      <c r="C10" s="45"/>
      <c r="D10" s="45">
        <v>0</v>
      </c>
      <c r="E10" s="45">
        <v>0</v>
      </c>
      <c r="F10" s="45">
        <v>0</v>
      </c>
      <c r="G10" s="46">
        <f>IF($B$154&lt;8,D10*2,D10+E10)</f>
        <v>0</v>
      </c>
      <c r="H10" s="47"/>
      <c r="I10" s="48">
        <v>1.1259999999999999</v>
      </c>
      <c r="J10" s="48"/>
      <c r="K10" s="49">
        <f>ROUND(G10*I10,4)</f>
        <v>0</v>
      </c>
      <c r="L10" s="273">
        <f>SUM(K10*$G$7)*($K$7)</f>
        <v>0</v>
      </c>
      <c r="N10" s="51">
        <v>5101</v>
      </c>
      <c r="O10" s="52">
        <v>101</v>
      </c>
      <c r="Q10" s="53"/>
      <c r="V10" s="439" t="s">
        <v>27</v>
      </c>
      <c r="W10" s="439"/>
      <c r="X10" s="434">
        <f>IF('3386'!K$84=1,'3386'!G10,0)</f>
        <v>0</v>
      </c>
      <c r="Y10" s="434"/>
      <c r="Z10" s="440">
        <v>1</v>
      </c>
      <c r="AA10" s="440"/>
      <c r="AB10" s="54">
        <f t="shared" ref="AB10:AB25" si="0">ROUND(X10*Z10,4)</f>
        <v>0</v>
      </c>
      <c r="AC10" s="55">
        <f t="shared" ref="AC10:AC25" si="1">ROUND(ROUND(AB10*$X$7,4)*($AB$7),0)</f>
        <v>0</v>
      </c>
      <c r="AD10" s="9">
        <v>1</v>
      </c>
    </row>
    <row r="11" spans="1:30" x14ac:dyDescent="0.3">
      <c r="A11" s="1" t="s">
        <v>28</v>
      </c>
      <c r="B11" s="13" t="s">
        <v>29</v>
      </c>
      <c r="C11" s="13"/>
      <c r="D11" s="13">
        <v>0</v>
      </c>
      <c r="E11" s="13">
        <v>0</v>
      </c>
      <c r="F11" s="13">
        <v>0</v>
      </c>
      <c r="G11" s="46">
        <f t="shared" ref="G11:G25" si="2">IF($B$154&lt;8,D11*2,D11+E11)</f>
        <v>0</v>
      </c>
      <c r="H11" s="47"/>
      <c r="I11" s="56">
        <f>I10</f>
        <v>1.1259999999999999</v>
      </c>
      <c r="J11" s="56"/>
      <c r="K11" s="49">
        <f t="shared" ref="K11:K25" si="3">ROUND(G11*I11,4)</f>
        <v>0</v>
      </c>
      <c r="L11" s="273">
        <f t="shared" ref="L11:L25" si="4">SUM(K11*$G$7)*($K$7)</f>
        <v>0</v>
      </c>
      <c r="M11" s="1" t="str">
        <f>IF(ROUND(G11,2)=ROUND(SUM(G28:G30),2)," ","CHECK 2. PK-3 Lines Below")</f>
        <v xml:space="preserve"> </v>
      </c>
      <c r="N11" s="51">
        <v>5101</v>
      </c>
      <c r="O11" s="57" t="s">
        <v>30</v>
      </c>
      <c r="Q11" s="53"/>
      <c r="V11" s="395" t="s">
        <v>29</v>
      </c>
      <c r="W11" s="395"/>
      <c r="X11" s="434">
        <f>IF('3386'!K$84=1,'3386'!G11,0)</f>
        <v>0</v>
      </c>
      <c r="Y11" s="434"/>
      <c r="Z11" s="435">
        <v>1</v>
      </c>
      <c r="AA11" s="435"/>
      <c r="AB11" s="54">
        <f t="shared" si="0"/>
        <v>0</v>
      </c>
      <c r="AC11" s="55">
        <f t="shared" si="1"/>
        <v>0</v>
      </c>
      <c r="AD11" s="9"/>
    </row>
    <row r="12" spans="1:30" x14ac:dyDescent="0.3">
      <c r="A12" s="1" t="s">
        <v>31</v>
      </c>
      <c r="B12" s="13" t="s">
        <v>32</v>
      </c>
      <c r="C12" s="13"/>
      <c r="D12" s="13">
        <v>0</v>
      </c>
      <c r="E12" s="13">
        <v>0</v>
      </c>
      <c r="F12" s="13">
        <v>0</v>
      </c>
      <c r="G12" s="46">
        <f t="shared" si="2"/>
        <v>0</v>
      </c>
      <c r="H12" s="47"/>
      <c r="I12" s="56">
        <v>1</v>
      </c>
      <c r="J12" s="56"/>
      <c r="K12" s="49">
        <f t="shared" si="3"/>
        <v>0</v>
      </c>
      <c r="L12" s="273">
        <f t="shared" si="4"/>
        <v>0</v>
      </c>
      <c r="N12" s="51">
        <v>5102</v>
      </c>
      <c r="O12" s="52">
        <v>102</v>
      </c>
      <c r="Q12" s="53"/>
      <c r="V12" s="395" t="s">
        <v>32</v>
      </c>
      <c r="W12" s="395"/>
      <c r="X12" s="434">
        <f>IF('3386'!K$84=1,'3386'!G12,0)</f>
        <v>0</v>
      </c>
      <c r="Y12" s="434"/>
      <c r="Z12" s="435">
        <v>1</v>
      </c>
      <c r="AA12" s="435"/>
      <c r="AB12" s="54">
        <f t="shared" si="0"/>
        <v>0</v>
      </c>
      <c r="AC12" s="55">
        <f t="shared" si="1"/>
        <v>0</v>
      </c>
      <c r="AD12" s="9"/>
    </row>
    <row r="13" spans="1:30" x14ac:dyDescent="0.3">
      <c r="A13" s="1" t="s">
        <v>33</v>
      </c>
      <c r="B13" s="13" t="s">
        <v>34</v>
      </c>
      <c r="C13" s="13"/>
      <c r="D13" s="13">
        <v>0</v>
      </c>
      <c r="E13" s="13">
        <v>0</v>
      </c>
      <c r="F13" s="13">
        <v>0</v>
      </c>
      <c r="G13" s="46">
        <f t="shared" si="2"/>
        <v>0</v>
      </c>
      <c r="H13" s="47"/>
      <c r="I13" s="56">
        <f>I12</f>
        <v>1</v>
      </c>
      <c r="J13" s="56"/>
      <c r="K13" s="49">
        <f t="shared" si="3"/>
        <v>0</v>
      </c>
      <c r="L13" s="273">
        <f t="shared" si="4"/>
        <v>0</v>
      </c>
      <c r="M13" s="1" t="str">
        <f>IF(ROUND(G13,2)=ROUND(SUM(G31:G33),2)," ","CHECK 2. 4-8 Lines Below")</f>
        <v xml:space="preserve"> </v>
      </c>
      <c r="N13" s="51">
        <v>5102</v>
      </c>
      <c r="O13" s="57" t="s">
        <v>35</v>
      </c>
      <c r="Q13" s="53"/>
      <c r="V13" s="395" t="s">
        <v>34</v>
      </c>
      <c r="W13" s="395"/>
      <c r="X13" s="434">
        <f>IF('3386'!K$84=1,'3386'!G13,0)</f>
        <v>0</v>
      </c>
      <c r="Y13" s="434"/>
      <c r="Z13" s="435">
        <v>1</v>
      </c>
      <c r="AA13" s="435"/>
      <c r="AB13" s="54">
        <f t="shared" si="0"/>
        <v>0</v>
      </c>
      <c r="AC13" s="55">
        <f t="shared" si="1"/>
        <v>0</v>
      </c>
      <c r="AD13" s="9"/>
    </row>
    <row r="14" spans="1:30" x14ac:dyDescent="0.3">
      <c r="A14" s="1" t="s">
        <v>36</v>
      </c>
      <c r="B14" s="13" t="s">
        <v>37</v>
      </c>
      <c r="C14" s="13"/>
      <c r="D14" s="13">
        <v>26.55</v>
      </c>
      <c r="E14" s="13">
        <v>24.75</v>
      </c>
      <c r="F14" s="13">
        <v>0</v>
      </c>
      <c r="G14" s="46">
        <f t="shared" si="2"/>
        <v>51.3</v>
      </c>
      <c r="H14" s="47"/>
      <c r="I14" s="56">
        <v>1.004</v>
      </c>
      <c r="J14" s="56"/>
      <c r="K14" s="49">
        <f t="shared" si="3"/>
        <v>51.505200000000002</v>
      </c>
      <c r="L14" s="273">
        <f t="shared" si="4"/>
        <v>213679.176689916</v>
      </c>
      <c r="N14" s="51">
        <v>5103</v>
      </c>
      <c r="O14" s="52">
        <v>103</v>
      </c>
      <c r="Q14" s="53"/>
      <c r="V14" s="395" t="s">
        <v>37</v>
      </c>
      <c r="W14" s="395"/>
      <c r="X14" s="434">
        <f>IF('3386'!K$84=1,'3386'!G14,0)</f>
        <v>0</v>
      </c>
      <c r="Y14" s="434"/>
      <c r="Z14" s="435">
        <v>1</v>
      </c>
      <c r="AA14" s="435"/>
      <c r="AB14" s="54">
        <f t="shared" si="0"/>
        <v>0</v>
      </c>
      <c r="AC14" s="55">
        <f t="shared" si="1"/>
        <v>0</v>
      </c>
      <c r="AD14" s="9"/>
    </row>
    <row r="15" spans="1:30" x14ac:dyDescent="0.3">
      <c r="A15" s="1" t="s">
        <v>38</v>
      </c>
      <c r="B15" s="13" t="s">
        <v>39</v>
      </c>
      <c r="C15" s="13"/>
      <c r="D15" s="13">
        <v>2.33</v>
      </c>
      <c r="E15" s="13">
        <v>2.65</v>
      </c>
      <c r="F15" s="13">
        <v>0</v>
      </c>
      <c r="G15" s="46">
        <f t="shared" si="2"/>
        <v>4.9800000000000004</v>
      </c>
      <c r="H15" s="47"/>
      <c r="I15" s="56">
        <f>I14</f>
        <v>1.004</v>
      </c>
      <c r="J15" s="56"/>
      <c r="K15" s="49">
        <f t="shared" si="3"/>
        <v>4.9999000000000002</v>
      </c>
      <c r="L15" s="273">
        <f t="shared" si="4"/>
        <v>20743.041780866999</v>
      </c>
      <c r="M15" s="1" t="str">
        <f>IF(ROUND(G15,2)=ROUND(SUM(G34:G36),2)," ","CHECK 2. 9-12 Lines Below")</f>
        <v xml:space="preserve"> </v>
      </c>
      <c r="N15" s="51">
        <v>5103</v>
      </c>
      <c r="O15" s="57" t="s">
        <v>40</v>
      </c>
      <c r="Q15" s="53"/>
      <c r="V15" s="395" t="s">
        <v>39</v>
      </c>
      <c r="W15" s="395"/>
      <c r="X15" s="434">
        <f>IF('3386'!K$84=1,'3386'!G15,0)</f>
        <v>0</v>
      </c>
      <c r="Y15" s="434"/>
      <c r="Z15" s="435">
        <v>1</v>
      </c>
      <c r="AA15" s="435"/>
      <c r="AB15" s="54">
        <f t="shared" si="0"/>
        <v>0</v>
      </c>
      <c r="AC15" s="58">
        <f t="shared" si="1"/>
        <v>0</v>
      </c>
      <c r="AD15" s="9"/>
    </row>
    <row r="16" spans="1:30" ht="16.2" x14ac:dyDescent="0.35">
      <c r="A16" s="1" t="s">
        <v>41</v>
      </c>
      <c r="B16" s="13" t="s">
        <v>42</v>
      </c>
      <c r="C16" s="13"/>
      <c r="D16" s="13">
        <v>0</v>
      </c>
      <c r="E16" s="13">
        <v>0</v>
      </c>
      <c r="F16" s="13">
        <v>0</v>
      </c>
      <c r="G16" s="46">
        <f t="shared" si="2"/>
        <v>0</v>
      </c>
      <c r="H16" s="47"/>
      <c r="I16" s="56">
        <v>3.548</v>
      </c>
      <c r="J16" s="56"/>
      <c r="K16" s="49">
        <f t="shared" si="3"/>
        <v>0</v>
      </c>
      <c r="L16" s="273">
        <f t="shared" si="4"/>
        <v>0</v>
      </c>
      <c r="N16" s="51">
        <v>5101</v>
      </c>
      <c r="O16" s="1">
        <v>254</v>
      </c>
      <c r="Q16" s="53"/>
      <c r="V16" s="395" t="s">
        <v>42</v>
      </c>
      <c r="W16" s="395"/>
      <c r="X16" s="434">
        <f>IF('3386'!K$84=1,'3386'!G16,0)</f>
        <v>0</v>
      </c>
      <c r="Y16" s="434"/>
      <c r="Z16" s="435">
        <v>1</v>
      </c>
      <c r="AA16" s="435"/>
      <c r="AB16" s="54">
        <f t="shared" si="0"/>
        <v>0</v>
      </c>
      <c r="AC16" s="55">
        <f t="shared" si="1"/>
        <v>0</v>
      </c>
      <c r="AD16" s="9"/>
    </row>
    <row r="17" spans="1:30" ht="16.2" x14ac:dyDescent="0.35">
      <c r="A17" s="1" t="s">
        <v>43</v>
      </c>
      <c r="B17" s="13" t="s">
        <v>44</v>
      </c>
      <c r="C17" s="13"/>
      <c r="D17" s="13">
        <v>0</v>
      </c>
      <c r="E17" s="13">
        <v>0</v>
      </c>
      <c r="F17" s="13">
        <v>0</v>
      </c>
      <c r="G17" s="46">
        <f t="shared" si="2"/>
        <v>0</v>
      </c>
      <c r="H17" s="47"/>
      <c r="I17" s="56">
        <f>I16</f>
        <v>3.548</v>
      </c>
      <c r="J17" s="56"/>
      <c r="K17" s="49">
        <f t="shared" si="3"/>
        <v>0</v>
      </c>
      <c r="L17" s="273">
        <f t="shared" si="4"/>
        <v>0</v>
      </c>
      <c r="N17" s="51">
        <v>5102</v>
      </c>
      <c r="O17" s="53">
        <v>254</v>
      </c>
      <c r="Q17" s="53"/>
      <c r="V17" s="395" t="s">
        <v>44</v>
      </c>
      <c r="W17" s="395"/>
      <c r="X17" s="434">
        <f>IF('3386'!K$84=1,'3386'!G17,0)</f>
        <v>0</v>
      </c>
      <c r="Y17" s="434"/>
      <c r="Z17" s="435">
        <v>1</v>
      </c>
      <c r="AA17" s="435"/>
      <c r="AB17" s="54">
        <f t="shared" si="0"/>
        <v>0</v>
      </c>
      <c r="AC17" s="55">
        <f t="shared" si="1"/>
        <v>0</v>
      </c>
      <c r="AD17" s="9"/>
    </row>
    <row r="18" spans="1:30" ht="16.2" x14ac:dyDescent="0.35">
      <c r="A18" s="1" t="s">
        <v>45</v>
      </c>
      <c r="B18" s="13" t="s">
        <v>46</v>
      </c>
      <c r="C18" s="13"/>
      <c r="D18" s="13">
        <v>0</v>
      </c>
      <c r="E18" s="13">
        <v>0</v>
      </c>
      <c r="F18" s="13">
        <v>0</v>
      </c>
      <c r="G18" s="46">
        <f t="shared" si="2"/>
        <v>0</v>
      </c>
      <c r="H18" s="47"/>
      <c r="I18" s="56">
        <f>I17</f>
        <v>3.548</v>
      </c>
      <c r="J18" s="56"/>
      <c r="K18" s="49">
        <f t="shared" si="3"/>
        <v>0</v>
      </c>
      <c r="L18" s="273">
        <f t="shared" si="4"/>
        <v>0</v>
      </c>
      <c r="N18" s="51">
        <v>5103</v>
      </c>
      <c r="O18" s="53">
        <v>254</v>
      </c>
      <c r="Q18" s="53"/>
      <c r="V18" s="395" t="s">
        <v>46</v>
      </c>
      <c r="W18" s="395"/>
      <c r="X18" s="434">
        <f>IF('3386'!K$84=1,'3386'!G18,0)</f>
        <v>0</v>
      </c>
      <c r="Y18" s="434"/>
      <c r="Z18" s="435">
        <v>1</v>
      </c>
      <c r="AA18" s="435"/>
      <c r="AB18" s="54">
        <f t="shared" si="0"/>
        <v>0</v>
      </c>
      <c r="AC18" s="55">
        <f t="shared" si="1"/>
        <v>0</v>
      </c>
      <c r="AD18" s="9"/>
    </row>
    <row r="19" spans="1:30" ht="15" customHeight="1" x14ac:dyDescent="0.35">
      <c r="A19" s="1" t="s">
        <v>47</v>
      </c>
      <c r="B19" s="13" t="s">
        <v>48</v>
      </c>
      <c r="C19" s="13"/>
      <c r="D19" s="13">
        <v>0</v>
      </c>
      <c r="E19" s="13">
        <v>0</v>
      </c>
      <c r="F19" s="13">
        <v>0</v>
      </c>
      <c r="G19" s="46">
        <f t="shared" si="2"/>
        <v>0</v>
      </c>
      <c r="H19" s="47"/>
      <c r="I19" s="56">
        <v>5.1040000000000001</v>
      </c>
      <c r="J19" s="56"/>
      <c r="K19" s="49">
        <f t="shared" si="3"/>
        <v>0</v>
      </c>
      <c r="L19" s="273">
        <f t="shared" si="4"/>
        <v>0</v>
      </c>
      <c r="N19" s="51">
        <v>5101</v>
      </c>
      <c r="O19" s="1">
        <v>255</v>
      </c>
      <c r="Q19" s="53"/>
      <c r="V19" s="395" t="s">
        <v>48</v>
      </c>
      <c r="W19" s="395"/>
      <c r="X19" s="434">
        <f>IF('3386'!K$84=1,'3386'!G19,0)</f>
        <v>0</v>
      </c>
      <c r="Y19" s="434"/>
      <c r="Z19" s="435">
        <v>1</v>
      </c>
      <c r="AA19" s="435"/>
      <c r="AB19" s="54">
        <f t="shared" si="0"/>
        <v>0</v>
      </c>
      <c r="AC19" s="55">
        <f t="shared" si="1"/>
        <v>0</v>
      </c>
      <c r="AD19" s="9"/>
    </row>
    <row r="20" spans="1:30" ht="15" customHeight="1" x14ac:dyDescent="0.35">
      <c r="A20" s="1" t="s">
        <v>49</v>
      </c>
      <c r="B20" s="13" t="s">
        <v>50</v>
      </c>
      <c r="C20" s="13"/>
      <c r="D20" s="13">
        <v>0</v>
      </c>
      <c r="E20" s="13">
        <v>0</v>
      </c>
      <c r="F20" s="13">
        <v>0</v>
      </c>
      <c r="G20" s="46">
        <f t="shared" si="2"/>
        <v>0</v>
      </c>
      <c r="H20" s="47"/>
      <c r="I20" s="56">
        <f>I19</f>
        <v>5.1040000000000001</v>
      </c>
      <c r="J20" s="56"/>
      <c r="K20" s="49">
        <f t="shared" si="3"/>
        <v>0</v>
      </c>
      <c r="L20" s="273">
        <f t="shared" si="4"/>
        <v>0</v>
      </c>
      <c r="N20" s="51">
        <v>5102</v>
      </c>
      <c r="O20" s="53">
        <v>255</v>
      </c>
      <c r="Q20" s="53"/>
      <c r="V20" s="395" t="s">
        <v>50</v>
      </c>
      <c r="W20" s="395"/>
      <c r="X20" s="434">
        <f>IF('3386'!K$84=1,'3386'!G20,0)</f>
        <v>0</v>
      </c>
      <c r="Y20" s="434"/>
      <c r="Z20" s="435">
        <v>1</v>
      </c>
      <c r="AA20" s="435"/>
      <c r="AB20" s="54">
        <f t="shared" si="0"/>
        <v>0</v>
      </c>
      <c r="AC20" s="55">
        <f t="shared" si="1"/>
        <v>0</v>
      </c>
      <c r="AD20" s="9"/>
    </row>
    <row r="21" spans="1:30" ht="15" customHeight="1" x14ac:dyDescent="0.35">
      <c r="A21" s="1" t="s">
        <v>51</v>
      </c>
      <c r="B21" s="13" t="s">
        <v>52</v>
      </c>
      <c r="C21" s="13"/>
      <c r="D21" s="13">
        <v>0</v>
      </c>
      <c r="E21" s="13">
        <v>0</v>
      </c>
      <c r="F21" s="13">
        <v>0</v>
      </c>
      <c r="G21" s="46">
        <f t="shared" si="2"/>
        <v>0</v>
      </c>
      <c r="H21" s="47"/>
      <c r="I21" s="56">
        <f>I20</f>
        <v>5.1040000000000001</v>
      </c>
      <c r="J21" s="56"/>
      <c r="K21" s="49">
        <f t="shared" si="3"/>
        <v>0</v>
      </c>
      <c r="L21" s="273">
        <f t="shared" si="4"/>
        <v>0</v>
      </c>
      <c r="N21" s="51">
        <v>5103</v>
      </c>
      <c r="O21" s="53">
        <v>255</v>
      </c>
      <c r="Q21" s="53"/>
      <c r="V21" s="395" t="s">
        <v>52</v>
      </c>
      <c r="W21" s="395"/>
      <c r="X21" s="434">
        <f>IF('3386'!K$84=1,'3386'!G21,0)</f>
        <v>0</v>
      </c>
      <c r="Y21" s="434"/>
      <c r="Z21" s="435">
        <v>1</v>
      </c>
      <c r="AA21" s="435"/>
      <c r="AB21" s="54">
        <f t="shared" si="0"/>
        <v>0</v>
      </c>
      <c r="AC21" s="55">
        <f t="shared" si="1"/>
        <v>0</v>
      </c>
      <c r="AD21" s="9"/>
    </row>
    <row r="22" spans="1:30" ht="16.2" x14ac:dyDescent="0.35">
      <c r="A22" s="1" t="s">
        <v>53</v>
      </c>
      <c r="B22" s="13" t="s">
        <v>54</v>
      </c>
      <c r="C22" s="13"/>
      <c r="D22" s="13">
        <v>0</v>
      </c>
      <c r="E22" s="13">
        <v>0</v>
      </c>
      <c r="F22" s="13">
        <v>0</v>
      </c>
      <c r="G22" s="46">
        <f t="shared" si="2"/>
        <v>0</v>
      </c>
      <c r="H22" s="47"/>
      <c r="I22" s="56">
        <v>1.147</v>
      </c>
      <c r="J22" s="56"/>
      <c r="K22" s="49">
        <f t="shared" si="3"/>
        <v>0</v>
      </c>
      <c r="L22" s="273">
        <f t="shared" si="4"/>
        <v>0</v>
      </c>
      <c r="N22" s="51">
        <v>5101</v>
      </c>
      <c r="O22" s="52">
        <v>130</v>
      </c>
      <c r="Q22" s="53"/>
      <c r="V22" s="395" t="s">
        <v>54</v>
      </c>
      <c r="W22" s="395"/>
      <c r="X22" s="434">
        <f>IF('3386'!K$84=1,'3386'!G22,0)</f>
        <v>0</v>
      </c>
      <c r="Y22" s="434"/>
      <c r="Z22" s="435">
        <v>1</v>
      </c>
      <c r="AA22" s="435"/>
      <c r="AB22" s="54">
        <f t="shared" si="0"/>
        <v>0</v>
      </c>
      <c r="AC22" s="55">
        <f t="shared" si="1"/>
        <v>0</v>
      </c>
      <c r="AD22" s="9"/>
    </row>
    <row r="23" spans="1:30" ht="16.2" x14ac:dyDescent="0.35">
      <c r="A23" s="1" t="s">
        <v>55</v>
      </c>
      <c r="B23" s="13" t="s">
        <v>56</v>
      </c>
      <c r="C23" s="13"/>
      <c r="D23" s="13">
        <v>0</v>
      </c>
      <c r="E23" s="13">
        <v>0</v>
      </c>
      <c r="F23" s="13">
        <v>0</v>
      </c>
      <c r="G23" s="46">
        <f t="shared" si="2"/>
        <v>0</v>
      </c>
      <c r="H23" s="47"/>
      <c r="I23" s="56">
        <f>I22</f>
        <v>1.147</v>
      </c>
      <c r="J23" s="56"/>
      <c r="K23" s="49">
        <f t="shared" si="3"/>
        <v>0</v>
      </c>
      <c r="L23" s="273">
        <f t="shared" si="4"/>
        <v>0</v>
      </c>
      <c r="N23" s="51">
        <v>5102</v>
      </c>
      <c r="O23" s="52">
        <v>130</v>
      </c>
      <c r="Q23" s="53"/>
      <c r="V23" s="395" t="s">
        <v>56</v>
      </c>
      <c r="W23" s="395"/>
      <c r="X23" s="434">
        <f>IF('3386'!K$84=1,'3386'!G23,0)</f>
        <v>0</v>
      </c>
      <c r="Y23" s="434"/>
      <c r="Z23" s="435">
        <v>1</v>
      </c>
      <c r="AA23" s="435"/>
      <c r="AB23" s="54">
        <f t="shared" si="0"/>
        <v>0</v>
      </c>
      <c r="AC23" s="55">
        <f t="shared" si="1"/>
        <v>0</v>
      </c>
      <c r="AD23" s="9"/>
    </row>
    <row r="24" spans="1:30" ht="16.2" x14ac:dyDescent="0.35">
      <c r="A24" s="1" t="s">
        <v>57</v>
      </c>
      <c r="B24" s="13" t="s">
        <v>58</v>
      </c>
      <c r="C24" s="13"/>
      <c r="D24" s="13">
        <v>70.28</v>
      </c>
      <c r="E24" s="13">
        <v>64.11</v>
      </c>
      <c r="F24" s="13">
        <v>0</v>
      </c>
      <c r="G24" s="46">
        <f t="shared" si="2"/>
        <v>134.38999999999999</v>
      </c>
      <c r="H24" s="47"/>
      <c r="I24" s="56">
        <f>I23</f>
        <v>1.147</v>
      </c>
      <c r="J24" s="56"/>
      <c r="K24" s="49">
        <f t="shared" si="3"/>
        <v>154.14529999999999</v>
      </c>
      <c r="L24" s="273">
        <f t="shared" si="4"/>
        <v>639501.26967024885</v>
      </c>
      <c r="N24" s="51">
        <v>5103</v>
      </c>
      <c r="O24" s="52">
        <v>130</v>
      </c>
      <c r="Q24" s="53"/>
      <c r="V24" s="395" t="s">
        <v>58</v>
      </c>
      <c r="W24" s="395"/>
      <c r="X24" s="434">
        <f>IF('3386'!K$84=1,'3386'!G24,0)</f>
        <v>0</v>
      </c>
      <c r="Y24" s="434"/>
      <c r="Z24" s="435">
        <v>1</v>
      </c>
      <c r="AA24" s="435"/>
      <c r="AB24" s="54">
        <f t="shared" si="0"/>
        <v>0</v>
      </c>
      <c r="AC24" s="55">
        <f t="shared" si="1"/>
        <v>0</v>
      </c>
      <c r="AD24" s="9"/>
    </row>
    <row r="25" spans="1:30" ht="16.8" thickBot="1" x14ac:dyDescent="0.4">
      <c r="A25" s="1" t="s">
        <v>59</v>
      </c>
      <c r="B25" s="13" t="s">
        <v>60</v>
      </c>
      <c r="C25" s="13"/>
      <c r="D25" s="13">
        <v>1.56</v>
      </c>
      <c r="E25" s="13">
        <v>2.71</v>
      </c>
      <c r="F25" s="13">
        <v>0</v>
      </c>
      <c r="G25" s="46">
        <f t="shared" si="2"/>
        <v>4.2699999999999996</v>
      </c>
      <c r="H25" s="47"/>
      <c r="I25" s="56">
        <v>1.004</v>
      </c>
      <c r="J25" s="56"/>
      <c r="K25" s="49">
        <f t="shared" si="3"/>
        <v>4.2870999999999997</v>
      </c>
      <c r="L25" s="273">
        <f t="shared" si="4"/>
        <v>17785.854600842995</v>
      </c>
      <c r="N25" s="51">
        <v>5310</v>
      </c>
      <c r="O25" s="52">
        <v>300</v>
      </c>
      <c r="Q25" s="53"/>
      <c r="V25" s="395" t="s">
        <v>60</v>
      </c>
      <c r="W25" s="395"/>
      <c r="X25" s="434">
        <f>IF('3386'!K$84=1,'3386'!G25,0)</f>
        <v>0</v>
      </c>
      <c r="Y25" s="434"/>
      <c r="Z25" s="435">
        <v>1</v>
      </c>
      <c r="AA25" s="435"/>
      <c r="AB25" s="54">
        <f t="shared" si="0"/>
        <v>0</v>
      </c>
      <c r="AC25" s="55">
        <f t="shared" si="1"/>
        <v>0</v>
      </c>
      <c r="AD25" s="9"/>
    </row>
    <row r="26" spans="1:30" ht="20.25" customHeight="1" thickBot="1" x14ac:dyDescent="0.35">
      <c r="B26" s="59" t="s">
        <v>61</v>
      </c>
      <c r="C26" s="59"/>
      <c r="D26" s="60">
        <f t="shared" ref="D26:E26" si="5">SUM(D10:D25)</f>
        <v>100.72</v>
      </c>
      <c r="E26" s="60">
        <f t="shared" si="5"/>
        <v>94.219999999999985</v>
      </c>
      <c r="F26" s="60"/>
      <c r="G26" s="60">
        <f>SUM(G10:G25)</f>
        <v>194.94</v>
      </c>
      <c r="H26" s="61"/>
      <c r="I26" s="61"/>
      <c r="J26" s="62"/>
      <c r="K26" s="63">
        <f>SUM(K10:K25)</f>
        <v>214.9375</v>
      </c>
      <c r="L26" s="272">
        <f>SUM(L10:L25)</f>
        <v>891709.34274187486</v>
      </c>
      <c r="N26" s="53"/>
      <c r="O26" s="64"/>
      <c r="P26" s="53"/>
      <c r="Q26" s="53"/>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29"/>
      <c r="G27" s="67" t="s">
        <v>63</v>
      </c>
      <c r="H27" s="68"/>
      <c r="I27" s="69" t="s">
        <v>64</v>
      </c>
      <c r="J27" s="69" t="s">
        <v>65</v>
      </c>
      <c r="K27" s="70" t="s">
        <v>66</v>
      </c>
      <c r="N27" s="53"/>
      <c r="O27" s="64"/>
      <c r="P27" s="53"/>
      <c r="Q27" s="53"/>
      <c r="V27" s="406" t="s">
        <v>62</v>
      </c>
      <c r="W27" s="406"/>
      <c r="X27" s="426" t="s">
        <v>63</v>
      </c>
      <c r="Y27" s="426"/>
      <c r="Z27" s="71" t="s">
        <v>64</v>
      </c>
      <c r="AA27" s="72" t="s">
        <v>65</v>
      </c>
      <c r="AB27" s="73" t="s">
        <v>66</v>
      </c>
      <c r="AC27" s="9"/>
      <c r="AD27" s="9"/>
    </row>
    <row r="28" spans="1:30" ht="15.75" customHeight="1" x14ac:dyDescent="0.3">
      <c r="A28" s="1" t="s">
        <v>67</v>
      </c>
      <c r="B28" s="427" t="s">
        <v>68</v>
      </c>
      <c r="C28" s="428"/>
      <c r="D28" s="13">
        <v>0</v>
      </c>
      <c r="E28" s="13">
        <v>0</v>
      </c>
      <c r="F28" s="74">
        <v>0</v>
      </c>
      <c r="G28" s="46">
        <f t="shared" ref="G28:G36" si="6">IF($B$154&lt;8,D28*2,D28+E28)</f>
        <v>0</v>
      </c>
      <c r="H28" s="75"/>
      <c r="I28" s="76" t="s">
        <v>69</v>
      </c>
      <c r="J28" s="51">
        <v>251</v>
      </c>
      <c r="K28" s="77">
        <v>1047</v>
      </c>
      <c r="L28" s="273">
        <f>SUM(G28*K28)</f>
        <v>0</v>
      </c>
      <c r="N28" s="2">
        <v>5101</v>
      </c>
      <c r="O28" s="53">
        <v>251</v>
      </c>
      <c r="P28" s="78"/>
      <c r="Q28" s="79"/>
      <c r="V28" s="433" t="s">
        <v>68</v>
      </c>
      <c r="W28" s="433"/>
      <c r="X28" s="422"/>
      <c r="Y28" s="422"/>
      <c r="Z28" s="80" t="s">
        <v>69</v>
      </c>
      <c r="AA28" s="81">
        <v>251</v>
      </c>
      <c r="AB28" s="82">
        <f>+K28</f>
        <v>1047</v>
      </c>
      <c r="AC28" s="83">
        <f t="shared" ref="AC28:AC36" si="7">ROUND(X28*AB28,0)</f>
        <v>0</v>
      </c>
      <c r="AD28" s="9"/>
    </row>
    <row r="29" spans="1:30" x14ac:dyDescent="0.3">
      <c r="A29" s="1" t="s">
        <v>70</v>
      </c>
      <c r="B29" s="429"/>
      <c r="C29" s="430"/>
      <c r="D29" s="13">
        <v>0</v>
      </c>
      <c r="E29" s="13">
        <v>0</v>
      </c>
      <c r="F29" s="84">
        <v>0</v>
      </c>
      <c r="G29" s="46">
        <f t="shared" si="6"/>
        <v>0</v>
      </c>
      <c r="H29" s="75"/>
      <c r="I29" s="51" t="s">
        <v>69</v>
      </c>
      <c r="J29" s="51">
        <v>252</v>
      </c>
      <c r="K29" s="77">
        <v>3380</v>
      </c>
      <c r="L29" s="273">
        <f t="shared" ref="L29:L36" si="8">SUM(G29*K29)</f>
        <v>0</v>
      </c>
      <c r="N29" s="2">
        <v>5101</v>
      </c>
      <c r="O29" s="53">
        <v>252</v>
      </c>
      <c r="P29" s="78"/>
      <c r="Q29" s="79"/>
      <c r="V29" s="433"/>
      <c r="W29" s="433"/>
      <c r="X29" s="422"/>
      <c r="Y29" s="422"/>
      <c r="Z29" s="81" t="s">
        <v>69</v>
      </c>
      <c r="AA29" s="81">
        <v>252</v>
      </c>
      <c r="AB29" s="82">
        <f t="shared" ref="AB29:AB36" si="9">+K29</f>
        <v>3380</v>
      </c>
      <c r="AC29" s="83">
        <f t="shared" si="7"/>
        <v>0</v>
      </c>
      <c r="AD29" s="9"/>
    </row>
    <row r="30" spans="1:30" x14ac:dyDescent="0.3">
      <c r="A30" s="1" t="s">
        <v>71</v>
      </c>
      <c r="B30" s="429"/>
      <c r="C30" s="430"/>
      <c r="D30" s="13">
        <v>0</v>
      </c>
      <c r="E30" s="13">
        <v>0</v>
      </c>
      <c r="F30" s="84">
        <v>0</v>
      </c>
      <c r="G30" s="46">
        <f t="shared" si="6"/>
        <v>0</v>
      </c>
      <c r="H30" s="75"/>
      <c r="I30" s="51" t="s">
        <v>69</v>
      </c>
      <c r="J30" s="51">
        <v>253</v>
      </c>
      <c r="K30" s="77">
        <v>6896</v>
      </c>
      <c r="L30" s="273">
        <f t="shared" si="8"/>
        <v>0</v>
      </c>
      <c r="N30" s="2">
        <v>5101</v>
      </c>
      <c r="O30" s="53">
        <v>253</v>
      </c>
      <c r="P30" s="78"/>
      <c r="Q30" s="64"/>
      <c r="V30" s="433"/>
      <c r="W30" s="433"/>
      <c r="X30" s="422"/>
      <c r="Y30" s="422"/>
      <c r="Z30" s="81" t="s">
        <v>69</v>
      </c>
      <c r="AA30" s="81">
        <v>253</v>
      </c>
      <c r="AB30" s="82">
        <f t="shared" si="9"/>
        <v>6896</v>
      </c>
      <c r="AC30" s="83">
        <f t="shared" si="7"/>
        <v>0</v>
      </c>
      <c r="AD30" s="9"/>
    </row>
    <row r="31" spans="1:30" x14ac:dyDescent="0.3">
      <c r="A31" s="1" t="s">
        <v>72</v>
      </c>
      <c r="B31" s="429"/>
      <c r="C31" s="430"/>
      <c r="D31" s="13">
        <v>0</v>
      </c>
      <c r="E31" s="13">
        <v>0</v>
      </c>
      <c r="F31" s="84">
        <v>0</v>
      </c>
      <c r="G31" s="46">
        <f t="shared" si="6"/>
        <v>0</v>
      </c>
      <c r="H31" s="75"/>
      <c r="I31" s="85" t="s">
        <v>73</v>
      </c>
      <c r="J31" s="51">
        <v>251</v>
      </c>
      <c r="K31" s="77">
        <v>1173</v>
      </c>
      <c r="L31" s="273">
        <f t="shared" si="8"/>
        <v>0</v>
      </c>
      <c r="N31" s="2">
        <v>5102</v>
      </c>
      <c r="O31" s="53">
        <v>251</v>
      </c>
      <c r="P31" s="78"/>
      <c r="Q31" s="64"/>
      <c r="V31" s="433"/>
      <c r="W31" s="433"/>
      <c r="X31" s="422"/>
      <c r="Y31" s="422"/>
      <c r="Z31" s="86" t="s">
        <v>73</v>
      </c>
      <c r="AA31" s="81">
        <v>251</v>
      </c>
      <c r="AB31" s="82">
        <f t="shared" si="9"/>
        <v>1173</v>
      </c>
      <c r="AC31" s="83">
        <f t="shared" si="7"/>
        <v>0</v>
      </c>
      <c r="AD31" s="9"/>
    </row>
    <row r="32" spans="1:30" x14ac:dyDescent="0.3">
      <c r="A32" s="1" t="s">
        <v>74</v>
      </c>
      <c r="B32" s="429"/>
      <c r="C32" s="430"/>
      <c r="D32" s="13">
        <v>0</v>
      </c>
      <c r="E32" s="13">
        <v>0</v>
      </c>
      <c r="F32" s="84">
        <v>0</v>
      </c>
      <c r="G32" s="46">
        <f t="shared" si="6"/>
        <v>0</v>
      </c>
      <c r="H32" s="75"/>
      <c r="I32" s="85" t="s">
        <v>73</v>
      </c>
      <c r="J32" s="51">
        <v>252</v>
      </c>
      <c r="K32" s="77">
        <v>3506</v>
      </c>
      <c r="L32" s="273">
        <f t="shared" si="8"/>
        <v>0</v>
      </c>
      <c r="N32" s="2">
        <v>5102</v>
      </c>
      <c r="O32" s="53">
        <v>252</v>
      </c>
      <c r="P32" s="78"/>
      <c r="Q32" s="53"/>
      <c r="V32" s="433"/>
      <c r="W32" s="433"/>
      <c r="X32" s="422"/>
      <c r="Y32" s="422"/>
      <c r="Z32" s="86" t="s">
        <v>73</v>
      </c>
      <c r="AA32" s="81">
        <v>252</v>
      </c>
      <c r="AB32" s="82">
        <f t="shared" si="9"/>
        <v>3506</v>
      </c>
      <c r="AC32" s="83">
        <f t="shared" si="7"/>
        <v>0</v>
      </c>
      <c r="AD32" s="9"/>
    </row>
    <row r="33" spans="1:30" x14ac:dyDescent="0.3">
      <c r="A33" s="1" t="s">
        <v>75</v>
      </c>
      <c r="B33" s="429"/>
      <c r="C33" s="430"/>
      <c r="D33" s="13">
        <v>0</v>
      </c>
      <c r="E33" s="13">
        <v>0</v>
      </c>
      <c r="F33" s="84">
        <v>0</v>
      </c>
      <c r="G33" s="46">
        <f t="shared" si="6"/>
        <v>0</v>
      </c>
      <c r="H33" s="75"/>
      <c r="I33" s="85" t="s">
        <v>73</v>
      </c>
      <c r="J33" s="51">
        <v>253</v>
      </c>
      <c r="K33" s="77">
        <v>7023</v>
      </c>
      <c r="L33" s="273">
        <f t="shared" si="8"/>
        <v>0</v>
      </c>
      <c r="N33" s="2">
        <v>5102</v>
      </c>
      <c r="O33" s="53">
        <v>253</v>
      </c>
      <c r="P33" s="78"/>
      <c r="Q33" s="79"/>
      <c r="V33" s="433"/>
      <c r="W33" s="433"/>
      <c r="X33" s="422"/>
      <c r="Y33" s="422"/>
      <c r="Z33" s="86" t="s">
        <v>73</v>
      </c>
      <c r="AA33" s="81">
        <v>253</v>
      </c>
      <c r="AB33" s="82">
        <f t="shared" si="9"/>
        <v>7023</v>
      </c>
      <c r="AC33" s="83">
        <f t="shared" si="7"/>
        <v>0</v>
      </c>
      <c r="AD33" s="9"/>
    </row>
    <row r="34" spans="1:30" x14ac:dyDescent="0.3">
      <c r="A34" s="1" t="s">
        <v>76</v>
      </c>
      <c r="B34" s="429"/>
      <c r="C34" s="430"/>
      <c r="D34" s="13">
        <v>2.33</v>
      </c>
      <c r="E34" s="13">
        <v>2.65</v>
      </c>
      <c r="F34" s="84">
        <v>0</v>
      </c>
      <c r="G34" s="46">
        <f t="shared" si="6"/>
        <v>4.9800000000000004</v>
      </c>
      <c r="H34" s="75"/>
      <c r="I34" s="85" t="s">
        <v>77</v>
      </c>
      <c r="J34" s="51">
        <v>251</v>
      </c>
      <c r="K34" s="77">
        <v>835</v>
      </c>
      <c r="L34" s="273">
        <f t="shared" si="8"/>
        <v>4158.3</v>
      </c>
      <c r="N34" s="2">
        <v>5103</v>
      </c>
      <c r="O34" s="53">
        <v>251</v>
      </c>
      <c r="P34" s="78"/>
      <c r="Q34" s="79"/>
      <c r="V34" s="433"/>
      <c r="W34" s="433"/>
      <c r="X34" s="422"/>
      <c r="Y34" s="422"/>
      <c r="Z34" s="86" t="s">
        <v>77</v>
      </c>
      <c r="AA34" s="81">
        <v>251</v>
      </c>
      <c r="AB34" s="82">
        <f t="shared" si="9"/>
        <v>835</v>
      </c>
      <c r="AC34" s="83">
        <f t="shared" si="7"/>
        <v>0</v>
      </c>
      <c r="AD34" s="9"/>
    </row>
    <row r="35" spans="1:30" x14ac:dyDescent="0.3">
      <c r="A35" s="1" t="s">
        <v>78</v>
      </c>
      <c r="B35" s="429"/>
      <c r="C35" s="430"/>
      <c r="D35" s="13">
        <v>0</v>
      </c>
      <c r="E35" s="13">
        <v>0</v>
      </c>
      <c r="F35" s="84">
        <v>0</v>
      </c>
      <c r="G35" s="46">
        <f t="shared" si="6"/>
        <v>0</v>
      </c>
      <c r="H35" s="75"/>
      <c r="I35" s="85" t="s">
        <v>77</v>
      </c>
      <c r="J35" s="51">
        <v>252</v>
      </c>
      <c r="K35" s="77">
        <v>3168</v>
      </c>
      <c r="L35" s="273">
        <f t="shared" si="8"/>
        <v>0</v>
      </c>
      <c r="N35" s="2">
        <v>5103</v>
      </c>
      <c r="O35" s="53">
        <v>252</v>
      </c>
      <c r="P35" s="78"/>
      <c r="Q35" s="87"/>
      <c r="V35" s="433"/>
      <c r="W35" s="433"/>
      <c r="X35" s="422"/>
      <c r="Y35" s="422"/>
      <c r="Z35" s="86" t="s">
        <v>77</v>
      </c>
      <c r="AA35" s="81">
        <v>252</v>
      </c>
      <c r="AB35" s="82">
        <f t="shared" si="9"/>
        <v>3168</v>
      </c>
      <c r="AC35" s="83">
        <f t="shared" si="7"/>
        <v>0</v>
      </c>
      <c r="AD35" s="9"/>
    </row>
    <row r="36" spans="1:30" ht="16.2" thickBot="1" x14ac:dyDescent="0.35">
      <c r="A36" s="1" t="s">
        <v>79</v>
      </c>
      <c r="B36" s="431"/>
      <c r="C36" s="432"/>
      <c r="D36" s="13">
        <v>0</v>
      </c>
      <c r="E36" s="13">
        <v>0</v>
      </c>
      <c r="F36" s="84">
        <v>0</v>
      </c>
      <c r="G36" s="46">
        <f t="shared" si="6"/>
        <v>0</v>
      </c>
      <c r="H36" s="75"/>
      <c r="I36" s="85" t="s">
        <v>77</v>
      </c>
      <c r="J36" s="51">
        <v>253</v>
      </c>
      <c r="K36" s="77">
        <v>6685</v>
      </c>
      <c r="L36" s="273">
        <f t="shared" si="8"/>
        <v>0</v>
      </c>
      <c r="N36" s="2">
        <v>5103</v>
      </c>
      <c r="O36" s="53">
        <v>253</v>
      </c>
      <c r="P36" s="78"/>
      <c r="Q36" s="88"/>
      <c r="V36" s="433"/>
      <c r="W36" s="433"/>
      <c r="X36" s="423"/>
      <c r="Y36" s="423"/>
      <c r="Z36" s="86" t="s">
        <v>77</v>
      </c>
      <c r="AA36" s="81">
        <v>253</v>
      </c>
      <c r="AB36" s="82">
        <f t="shared" si="9"/>
        <v>6685</v>
      </c>
      <c r="AC36" s="89">
        <f t="shared" si="7"/>
        <v>0</v>
      </c>
      <c r="AD36" s="9"/>
    </row>
    <row r="37" spans="1:30" ht="18.75" customHeight="1" x14ac:dyDescent="0.3">
      <c r="B37" s="13" t="s">
        <v>80</v>
      </c>
      <c r="C37" s="13"/>
      <c r="D37" s="60">
        <f t="shared" ref="D37:E37" si="10">SUM(D28:D36)</f>
        <v>2.33</v>
      </c>
      <c r="E37" s="60">
        <f t="shared" si="10"/>
        <v>2.65</v>
      </c>
      <c r="F37" s="60"/>
      <c r="G37" s="60">
        <f>SUM(G28:G36)</f>
        <v>4.9800000000000004</v>
      </c>
      <c r="H37" s="61"/>
      <c r="I37" s="13" t="s">
        <v>81</v>
      </c>
      <c r="J37" s="13"/>
      <c r="K37" s="13"/>
      <c r="L37" s="273">
        <f>SUM(L28:L36)</f>
        <v>4158.3</v>
      </c>
      <c r="N37" s="53"/>
      <c r="O37" s="64"/>
      <c r="P37" s="53"/>
      <c r="Q37" s="53"/>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283"/>
      <c r="M38" s="64"/>
      <c r="N38" s="53"/>
      <c r="O38" s="64"/>
      <c r="P38" s="53"/>
      <c r="Q38" s="53"/>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13" t="s">
        <v>84</v>
      </c>
      <c r="J39" s="13"/>
      <c r="K39" s="13"/>
      <c r="L39" s="278"/>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181379.8</v>
      </c>
      <c r="H40" s="96"/>
      <c r="I40" s="96"/>
      <c r="J40" s="96"/>
      <c r="K40" s="50">
        <f>ROUND(+G39/G40,0)</f>
        <v>191</v>
      </c>
      <c r="L40" s="273">
        <f>SUM(K40*$G$26)</f>
        <v>37233.54</v>
      </c>
      <c r="N40" s="97"/>
      <c r="O40" s="97"/>
      <c r="P40" s="97"/>
      <c r="Q40" s="97"/>
      <c r="V40" s="420" t="s">
        <v>85</v>
      </c>
      <c r="W40" s="420"/>
      <c r="X40" s="421">
        <f>+G40</f>
        <v>181379.8</v>
      </c>
      <c r="Y40" s="421"/>
      <c r="Z40" s="421"/>
      <c r="AA40" s="421"/>
      <c r="AB40" s="55">
        <f>ROUND(X39/X40,0)</f>
        <v>191</v>
      </c>
      <c r="AC40" s="55">
        <f>ROUND(AB40*$X$26,0)</f>
        <v>0</v>
      </c>
      <c r="AD40" s="9"/>
    </row>
    <row r="41" spans="1:30" ht="15.75" customHeight="1" x14ac:dyDescent="0.3">
      <c r="B41" s="98" t="s">
        <v>86</v>
      </c>
      <c r="C41" s="98"/>
      <c r="D41" s="98"/>
      <c r="E41" s="98"/>
      <c r="F41" s="98"/>
      <c r="G41" s="98"/>
      <c r="H41" s="98"/>
      <c r="I41" s="98"/>
      <c r="J41" s="98"/>
      <c r="K41" s="98"/>
      <c r="L41" s="284"/>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283"/>
      <c r="M42" s="97"/>
      <c r="O42" s="1"/>
      <c r="V42" s="412" t="s">
        <v>87</v>
      </c>
      <c r="W42" s="412"/>
      <c r="X42" s="412"/>
      <c r="Y42" s="412"/>
      <c r="Z42" s="412"/>
      <c r="AA42" s="412"/>
      <c r="AB42" s="412"/>
      <c r="AC42" s="412"/>
      <c r="AD42" s="100"/>
    </row>
    <row r="43" spans="1:30" x14ac:dyDescent="0.3">
      <c r="B43" s="101" t="s">
        <v>88</v>
      </c>
      <c r="C43" s="101"/>
      <c r="D43" s="101"/>
      <c r="E43" s="101"/>
      <c r="F43" s="101"/>
      <c r="G43" s="101"/>
      <c r="H43" s="101"/>
      <c r="I43" s="101"/>
      <c r="J43" s="101"/>
      <c r="K43" s="101"/>
      <c r="L43" s="285"/>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274">
        <f>SUM(L26,L37,L40)</f>
        <v>933101.18274187495</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283"/>
      <c r="M45" s="105"/>
      <c r="O45" s="1"/>
      <c r="V45" s="412" t="s">
        <v>90</v>
      </c>
      <c r="W45" s="412"/>
      <c r="X45" s="412"/>
      <c r="Y45" s="412"/>
      <c r="Z45" s="412"/>
      <c r="AA45" s="412"/>
      <c r="AB45" s="412"/>
      <c r="AC45" s="412"/>
      <c r="AD45" s="106"/>
    </row>
    <row r="46" spans="1:30" ht="18.75" customHeight="1" x14ac:dyDescent="0.3">
      <c r="B46" s="1"/>
      <c r="C46" s="107" t="s">
        <v>91</v>
      </c>
      <c r="D46" s="107"/>
      <c r="E46" s="107"/>
      <c r="F46" s="107"/>
      <c r="G46" s="107" t="s">
        <v>92</v>
      </c>
      <c r="H46" s="108"/>
      <c r="I46" s="109" t="s">
        <v>93</v>
      </c>
      <c r="J46" s="110"/>
      <c r="K46" s="110"/>
      <c r="L46" s="286"/>
      <c r="M46" s="111"/>
      <c r="O46" s="1"/>
      <c r="V46" s="9"/>
      <c r="W46" s="112"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1325.01</v>
      </c>
      <c r="J47" s="117" t="s">
        <v>96</v>
      </c>
      <c r="K47" s="118">
        <f>ROUND(C47*G47*I47,0)</f>
        <v>0</v>
      </c>
      <c r="L47" s="287"/>
      <c r="O47" s="1"/>
      <c r="V47" s="100" t="s">
        <v>95</v>
      </c>
      <c r="W47" s="119">
        <f>AB10+AB11+AB16+AB19+AB22</f>
        <v>0</v>
      </c>
      <c r="X47" s="407">
        <f>AB7</f>
        <v>1.0289999999999999</v>
      </c>
      <c r="Y47" s="407"/>
      <c r="Z47" s="120">
        <f>+I47</f>
        <v>1325.01</v>
      </c>
      <c r="AA47" s="121" t="s">
        <v>96</v>
      </c>
      <c r="AB47" s="122">
        <f>ROUND(W47*X47*Z47,0)</f>
        <v>0</v>
      </c>
      <c r="AC47" s="123"/>
      <c r="AD47" s="9"/>
    </row>
    <row r="48" spans="1:30" ht="18" customHeight="1" x14ac:dyDescent="0.3">
      <c r="B48" s="124" t="s">
        <v>73</v>
      </c>
      <c r="C48" s="114">
        <f>K12+K13+K17+K20+K23</f>
        <v>0</v>
      </c>
      <c r="D48" s="114"/>
      <c r="E48" s="114"/>
      <c r="F48" s="114"/>
      <c r="G48" s="115">
        <f>K7</f>
        <v>1.0289999999999999</v>
      </c>
      <c r="H48" s="115"/>
      <c r="I48" s="116">
        <v>903.8</v>
      </c>
      <c r="J48" s="117" t="s">
        <v>96</v>
      </c>
      <c r="K48" s="118">
        <f>ROUND(C48*G48*I48,0)</f>
        <v>0</v>
      </c>
      <c r="L48" s="288"/>
      <c r="O48" s="1"/>
      <c r="V48" s="125" t="s">
        <v>73</v>
      </c>
      <c r="W48" s="119">
        <f>AB12+AB13+AB17+AB20+AB23</f>
        <v>0</v>
      </c>
      <c r="X48" s="407">
        <f>AB7</f>
        <v>1.0289999999999999</v>
      </c>
      <c r="Y48" s="407"/>
      <c r="Z48" s="120">
        <f>+I48</f>
        <v>903.8</v>
      </c>
      <c r="AA48" s="121" t="s">
        <v>96</v>
      </c>
      <c r="AB48" s="122">
        <f>ROUND(W48*X48*Z48,0)</f>
        <v>0</v>
      </c>
      <c r="AC48" s="126"/>
      <c r="AD48" s="9"/>
    </row>
    <row r="49" spans="2:30" ht="19.5" customHeight="1" thickBot="1" x14ac:dyDescent="0.4">
      <c r="B49" s="127" t="s">
        <v>77</v>
      </c>
      <c r="C49" s="128">
        <f>K14+K15+K18+K21+K24+K25</f>
        <v>214.9375</v>
      </c>
      <c r="D49" s="114"/>
      <c r="E49" s="114"/>
      <c r="F49" s="114"/>
      <c r="G49" s="115">
        <f>K7</f>
        <v>1.0289999999999999</v>
      </c>
      <c r="H49" s="115"/>
      <c r="I49" s="116">
        <v>905.98</v>
      </c>
      <c r="J49" s="117" t="s">
        <v>96</v>
      </c>
      <c r="K49" s="118">
        <f>ROUND(C49*G49*I49,0)</f>
        <v>200376</v>
      </c>
      <c r="L49" s="288"/>
      <c r="M49" s="102"/>
      <c r="N49" s="129"/>
      <c r="O49" s="130"/>
      <c r="P49" s="64"/>
      <c r="Q49" s="131"/>
      <c r="V49" s="132" t="s">
        <v>77</v>
      </c>
      <c r="W49" s="133">
        <f>AB14+AB15+AB18+AB21+AB24+AB25</f>
        <v>0</v>
      </c>
      <c r="X49" s="407">
        <f>AB7</f>
        <v>1.0289999999999999</v>
      </c>
      <c r="Y49" s="407"/>
      <c r="Z49" s="120">
        <f>+I49</f>
        <v>905.98</v>
      </c>
      <c r="AA49" s="121" t="s">
        <v>96</v>
      </c>
      <c r="AB49" s="122">
        <f>ROUND(W49*X49*Z49,0)</f>
        <v>0</v>
      </c>
      <c r="AC49" s="126"/>
      <c r="AD49" s="103"/>
    </row>
    <row r="50" spans="2:30" ht="24" customHeight="1" thickBot="1" x14ac:dyDescent="0.35">
      <c r="B50" s="134" t="s">
        <v>97</v>
      </c>
      <c r="C50" s="135">
        <f>SUM(C47:C49)</f>
        <v>214.9375</v>
      </c>
      <c r="D50" s="136"/>
      <c r="E50" s="137"/>
      <c r="F50" s="137"/>
      <c r="G50" s="138" t="s">
        <v>98</v>
      </c>
      <c r="H50" s="138"/>
      <c r="I50" s="138"/>
      <c r="J50" s="138"/>
      <c r="K50" s="138"/>
      <c r="L50" s="273">
        <f>IF(B2=75,0,K49+K48+K47)</f>
        <v>200376</v>
      </c>
      <c r="N50" s="3"/>
      <c r="O50" s="1"/>
      <c r="V50" s="139"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289"/>
      <c r="M51" s="129"/>
      <c r="N51" s="64"/>
      <c r="O51" s="1"/>
      <c r="V51" s="410" t="s">
        <v>99</v>
      </c>
      <c r="W51" s="410"/>
      <c r="X51" s="410"/>
      <c r="Y51" s="410"/>
      <c r="Z51" s="410"/>
      <c r="AA51" s="410"/>
      <c r="AB51" s="410"/>
      <c r="AC51" s="410"/>
      <c r="AD51" s="142"/>
    </row>
    <row r="52" spans="2:30" ht="27.75" customHeight="1" x14ac:dyDescent="0.3">
      <c r="B52" s="13" t="s">
        <v>100</v>
      </c>
      <c r="C52" s="13"/>
      <c r="D52" s="13"/>
      <c r="E52" s="13"/>
      <c r="F52" s="13"/>
      <c r="G52" s="13"/>
      <c r="H52" s="13"/>
      <c r="I52" s="13"/>
      <c r="J52" s="13"/>
      <c r="K52" s="13"/>
      <c r="L52" s="278"/>
      <c r="O52" s="1"/>
      <c r="V52" s="392" t="s">
        <v>100</v>
      </c>
      <c r="W52" s="392"/>
      <c r="X52" s="392"/>
      <c r="Y52" s="392"/>
      <c r="Z52" s="392"/>
      <c r="AA52" s="392"/>
      <c r="AB52" s="392"/>
      <c r="AC52" s="392"/>
      <c r="AD52" s="9"/>
    </row>
    <row r="53" spans="2:30" x14ac:dyDescent="0.3">
      <c r="B53" s="13" t="s">
        <v>101</v>
      </c>
      <c r="C53" s="13"/>
      <c r="D53" s="13"/>
      <c r="E53" s="13"/>
      <c r="F53" s="13"/>
      <c r="G53" s="143">
        <f>K26</f>
        <v>214.9375</v>
      </c>
      <c r="H53" s="56" t="s">
        <v>102</v>
      </c>
      <c r="I53" s="56"/>
      <c r="J53" s="144">
        <v>198050.23</v>
      </c>
      <c r="K53" s="144"/>
      <c r="L53" s="290"/>
      <c r="N53" s="3"/>
      <c r="O53" s="1"/>
      <c r="V53" s="402" t="s">
        <v>101</v>
      </c>
      <c r="W53" s="402"/>
      <c r="X53" s="145">
        <f>AB26</f>
        <v>0</v>
      </c>
      <c r="Y53" s="403" t="s">
        <v>102</v>
      </c>
      <c r="Z53" s="403"/>
      <c r="AA53" s="404">
        <f>+J53</f>
        <v>198050.23</v>
      </c>
      <c r="AB53" s="404"/>
      <c r="AC53" s="404"/>
      <c r="AD53" s="9"/>
    </row>
    <row r="54" spans="2:30" x14ac:dyDescent="0.3">
      <c r="B54" s="13" t="s">
        <v>103</v>
      </c>
      <c r="C54" s="13"/>
      <c r="D54" s="13"/>
      <c r="E54" s="13"/>
      <c r="F54" s="13"/>
      <c r="G54" s="13"/>
      <c r="H54" s="13"/>
      <c r="I54" s="13"/>
      <c r="J54" s="13"/>
      <c r="K54" s="146">
        <f>ROUND(G53/J53,6)</f>
        <v>1.085E-3</v>
      </c>
      <c r="L54" s="278"/>
      <c r="N54" s="64"/>
      <c r="O54" s="1"/>
      <c r="V54" s="402" t="s">
        <v>103</v>
      </c>
      <c r="W54" s="402"/>
      <c r="X54" s="402"/>
      <c r="Y54" s="402"/>
      <c r="Z54" s="402"/>
      <c r="AA54" s="402"/>
      <c r="AB54" s="405">
        <f>ROUND(X53/AA53,6)</f>
        <v>0</v>
      </c>
      <c r="AC54" s="405"/>
      <c r="AD54" s="9"/>
    </row>
    <row r="55" spans="2:30" ht="24" customHeight="1" x14ac:dyDescent="0.3">
      <c r="B55" s="13" t="s">
        <v>104</v>
      </c>
      <c r="C55" s="13"/>
      <c r="D55" s="13"/>
      <c r="E55" s="13"/>
      <c r="F55" s="13"/>
      <c r="G55" s="13"/>
      <c r="H55" s="13"/>
      <c r="I55" s="13"/>
      <c r="J55" s="13"/>
      <c r="K55" s="13"/>
      <c r="L55" s="278"/>
      <c r="O55" s="1"/>
      <c r="V55" s="392" t="s">
        <v>104</v>
      </c>
      <c r="W55" s="392"/>
      <c r="X55" s="392"/>
      <c r="Y55" s="392"/>
      <c r="Z55" s="392"/>
      <c r="AA55" s="392"/>
      <c r="AB55" s="392"/>
      <c r="AC55" s="392"/>
      <c r="AD55" s="9"/>
    </row>
    <row r="56" spans="2:30" x14ac:dyDescent="0.3">
      <c r="B56" s="13" t="s">
        <v>105</v>
      </c>
      <c r="C56" s="13"/>
      <c r="D56" s="13"/>
      <c r="E56" s="13"/>
      <c r="F56" s="13"/>
      <c r="G56" s="147">
        <f>G26</f>
        <v>194.94</v>
      </c>
      <c r="H56" s="56" t="s">
        <v>106</v>
      </c>
      <c r="I56" s="56"/>
      <c r="J56" s="144">
        <f>+G40</f>
        <v>181379.8</v>
      </c>
      <c r="K56" s="144"/>
      <c r="L56" s="290"/>
      <c r="O56" s="1"/>
      <c r="V56" s="402" t="s">
        <v>105</v>
      </c>
      <c r="W56" s="402"/>
      <c r="X56" s="148">
        <f>X26</f>
        <v>0</v>
      </c>
      <c r="Y56" s="403" t="s">
        <v>106</v>
      </c>
      <c r="Z56" s="403"/>
      <c r="AA56" s="404">
        <f>+J56</f>
        <v>181379.8</v>
      </c>
      <c r="AB56" s="404"/>
      <c r="AC56" s="404"/>
      <c r="AD56" s="9"/>
    </row>
    <row r="57" spans="2:30" x14ac:dyDescent="0.3">
      <c r="B57" s="13" t="s">
        <v>107</v>
      </c>
      <c r="C57" s="13"/>
      <c r="D57" s="13"/>
      <c r="E57" s="13"/>
      <c r="F57" s="13"/>
      <c r="G57" s="13"/>
      <c r="H57" s="13"/>
      <c r="I57" s="13"/>
      <c r="J57" s="13"/>
      <c r="K57" s="146">
        <f>ROUND(G56/J56,6)</f>
        <v>1.075E-3</v>
      </c>
      <c r="L57" s="278"/>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288"/>
      <c r="N58" s="19"/>
      <c r="O58" s="19"/>
      <c r="V58" s="406" t="s">
        <v>109</v>
      </c>
      <c r="W58" s="406"/>
      <c r="X58" s="406"/>
      <c r="Y58" s="393">
        <f>X65+X64+X62+X61+X60</f>
        <v>4230917</v>
      </c>
      <c r="Z58" s="393"/>
      <c r="AA58" s="150" t="s">
        <v>110</v>
      </c>
      <c r="AB58" s="151">
        <f>AB54</f>
        <v>0</v>
      </c>
      <c r="AC58" s="55">
        <f>ROUND(Y58*AB58,0)</f>
        <v>0</v>
      </c>
      <c r="AD58" s="9"/>
    </row>
    <row r="59" spans="2:30" x14ac:dyDescent="0.3">
      <c r="B59" s="59" t="s">
        <v>109</v>
      </c>
      <c r="C59" s="59"/>
      <c r="D59" s="59"/>
      <c r="E59" s="59"/>
      <c r="F59" s="59"/>
      <c r="G59" s="59"/>
      <c r="H59" s="152" t="s">
        <v>21</v>
      </c>
      <c r="I59" s="118">
        <v>4230917</v>
      </c>
      <c r="J59" s="153" t="s">
        <v>110</v>
      </c>
      <c r="K59" s="154">
        <f>K54</f>
        <v>1.085E-3</v>
      </c>
      <c r="L59" s="273">
        <f>SUM(I59*K59)</f>
        <v>4590.5449450000006</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288"/>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288"/>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288"/>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288"/>
      <c r="O63" s="1"/>
      <c r="P63" s="153"/>
      <c r="Q63" s="153"/>
      <c r="V63" s="399" t="s">
        <v>115</v>
      </c>
      <c r="W63" s="399"/>
      <c r="X63" s="399"/>
      <c r="Y63" s="399"/>
      <c r="Z63" s="399"/>
      <c r="AA63" s="399"/>
      <c r="AB63" s="399"/>
      <c r="AC63" s="399"/>
      <c r="AD63" s="106"/>
    </row>
    <row r="64" spans="2:30" ht="13.5" customHeight="1" x14ac:dyDescent="0.3">
      <c r="B64" s="59" t="s">
        <v>115</v>
      </c>
      <c r="C64" s="59"/>
      <c r="D64" s="59"/>
      <c r="E64" s="59"/>
      <c r="F64" s="59"/>
      <c r="G64" s="59"/>
      <c r="H64" s="59"/>
      <c r="I64" s="59"/>
      <c r="J64" s="59"/>
      <c r="K64" s="59"/>
      <c r="L64" s="288"/>
      <c r="M64" s="105"/>
      <c r="N64" s="19"/>
      <c r="O64" s="1"/>
      <c r="V64" s="400" t="s">
        <v>116</v>
      </c>
      <c r="W64" s="400"/>
      <c r="X64" s="401">
        <f>+G65</f>
        <v>4230917</v>
      </c>
      <c r="Y64" s="401"/>
      <c r="Z64" s="401"/>
      <c r="AA64" s="401"/>
      <c r="AB64" s="401"/>
      <c r="AC64" s="401"/>
      <c r="AD64" s="9"/>
    </row>
    <row r="65" spans="1:30" ht="12.75" customHeight="1" x14ac:dyDescent="0.3">
      <c r="B65" s="155" t="s">
        <v>116</v>
      </c>
      <c r="C65" s="59"/>
      <c r="D65" s="59"/>
      <c r="E65" s="59"/>
      <c r="F65" s="59"/>
      <c r="G65" s="156">
        <f>+I59</f>
        <v>4230917</v>
      </c>
      <c r="H65" s="156"/>
      <c r="I65" s="156"/>
      <c r="J65" s="156"/>
      <c r="K65" s="156"/>
      <c r="L65" s="288"/>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288"/>
      <c r="M66" s="19"/>
      <c r="N66" s="3"/>
      <c r="O66" s="157"/>
      <c r="P66" s="157"/>
      <c r="Q66" s="157"/>
      <c r="V66" s="392" t="s">
        <v>118</v>
      </c>
      <c r="W66" s="392"/>
      <c r="X66" s="392"/>
      <c r="Y66" s="393">
        <f>+I67</f>
        <v>103698709</v>
      </c>
      <c r="Z66" s="393"/>
      <c r="AA66" s="150" t="s">
        <v>110</v>
      </c>
      <c r="AB66" s="151">
        <f>AB54</f>
        <v>0</v>
      </c>
      <c r="AC66" s="55">
        <f>ROUND(Y66*AB66,0)</f>
        <v>0</v>
      </c>
      <c r="AD66" s="9"/>
    </row>
    <row r="67" spans="1:30" ht="20.25" customHeight="1" x14ac:dyDescent="0.3">
      <c r="B67" s="13" t="s">
        <v>118</v>
      </c>
      <c r="C67" s="13"/>
      <c r="D67" s="13"/>
      <c r="E67" s="13"/>
      <c r="F67" s="13"/>
      <c r="H67" s="152" t="s">
        <v>23</v>
      </c>
      <c r="I67" s="118">
        <v>103698709</v>
      </c>
      <c r="J67" s="153" t="s">
        <v>110</v>
      </c>
      <c r="K67" s="154">
        <f>K54</f>
        <v>1.085E-3</v>
      </c>
      <c r="L67" s="273">
        <f>SUM(I67*K67)</f>
        <v>112513.099265</v>
      </c>
      <c r="O67" s="1"/>
      <c r="V67" s="392" t="s">
        <v>119</v>
      </c>
      <c r="W67" s="392"/>
      <c r="X67" s="392"/>
      <c r="Y67" s="392"/>
      <c r="Z67" s="392"/>
      <c r="AA67" s="392"/>
      <c r="AB67" s="392"/>
      <c r="AC67" s="392"/>
      <c r="AD67" s="9"/>
    </row>
    <row r="68" spans="1:30" ht="20.25" customHeight="1" x14ac:dyDescent="0.3">
      <c r="B68" s="13" t="s">
        <v>119</v>
      </c>
      <c r="C68" s="13"/>
      <c r="D68" s="13"/>
      <c r="E68" s="13"/>
      <c r="F68" s="13"/>
      <c r="H68" s="13"/>
      <c r="I68" s="13"/>
      <c r="J68" s="51"/>
      <c r="K68" s="13"/>
      <c r="L68" s="278"/>
      <c r="O68" s="1"/>
      <c r="V68" s="397" t="s">
        <v>120</v>
      </c>
      <c r="W68" s="397"/>
      <c r="X68" s="397"/>
      <c r="Y68" s="393">
        <f>+I69</f>
        <v>0</v>
      </c>
      <c r="Z68" s="393"/>
      <c r="AA68" s="150" t="s">
        <v>110</v>
      </c>
      <c r="AB68" s="151">
        <f>AB57</f>
        <v>0</v>
      </c>
      <c r="AC68" s="55">
        <f>ROUND(Y68*AB68,0)</f>
        <v>0</v>
      </c>
      <c r="AD68" s="9"/>
    </row>
    <row r="69" spans="1:30" ht="15" customHeight="1" x14ac:dyDescent="0.3">
      <c r="B69" s="158" t="s">
        <v>120</v>
      </c>
      <c r="C69" s="13"/>
      <c r="D69" s="13"/>
      <c r="E69" s="13"/>
      <c r="F69" s="13"/>
      <c r="H69" s="152" t="s">
        <v>22</v>
      </c>
      <c r="I69" s="118">
        <v>0</v>
      </c>
      <c r="J69" s="153" t="s">
        <v>110</v>
      </c>
      <c r="K69" s="154">
        <f>K57</f>
        <v>1.075E-3</v>
      </c>
      <c r="L69" s="273">
        <f t="shared" ref="L69:L72" si="11">SUM(I69*K69)</f>
        <v>0</v>
      </c>
      <c r="O69" s="1"/>
      <c r="V69" s="392" t="s">
        <v>121</v>
      </c>
      <c r="W69" s="392"/>
      <c r="X69" s="392"/>
      <c r="Y69" s="398">
        <f>+I70</f>
        <v>0</v>
      </c>
      <c r="Z69" s="398"/>
      <c r="AA69" s="150" t="s">
        <v>110</v>
      </c>
      <c r="AB69" s="151">
        <f>AB54</f>
        <v>0</v>
      </c>
      <c r="AC69" s="55">
        <f>ROUND(Y69*AB69,0)</f>
        <v>0</v>
      </c>
      <c r="AD69" s="9"/>
    </row>
    <row r="70" spans="1:30" ht="20.25" customHeight="1" x14ac:dyDescent="0.3">
      <c r="B70" s="13" t="s">
        <v>121</v>
      </c>
      <c r="C70" s="13"/>
      <c r="D70" s="13"/>
      <c r="E70" s="13"/>
      <c r="F70" s="13"/>
      <c r="H70" s="152" t="s">
        <v>21</v>
      </c>
      <c r="I70" s="118">
        <v>0</v>
      </c>
      <c r="J70" s="153" t="s">
        <v>110</v>
      </c>
      <c r="K70" s="154">
        <f>K54</f>
        <v>1.085E-3</v>
      </c>
      <c r="L70" s="273">
        <f t="shared" si="11"/>
        <v>0</v>
      </c>
      <c r="O70" s="1"/>
      <c r="V70" s="392" t="s">
        <v>122</v>
      </c>
      <c r="W70" s="392"/>
      <c r="X70" s="392"/>
      <c r="Y70" s="394">
        <f>+I71</f>
        <v>1865769</v>
      </c>
      <c r="Z70" s="394"/>
      <c r="AA70" s="150" t="s">
        <v>110</v>
      </c>
      <c r="AB70" s="151">
        <f>AB54</f>
        <v>0</v>
      </c>
      <c r="AC70" s="55">
        <f>ROUND(Y70*AB70,0)</f>
        <v>0</v>
      </c>
      <c r="AD70" s="9"/>
    </row>
    <row r="71" spans="1:30" ht="20.25" customHeight="1" x14ac:dyDescent="0.3">
      <c r="B71" s="13" t="s">
        <v>122</v>
      </c>
      <c r="C71" s="13"/>
      <c r="D71" s="13"/>
      <c r="E71" s="13"/>
      <c r="F71" s="13"/>
      <c r="H71" s="152" t="s">
        <v>21</v>
      </c>
      <c r="I71" s="118">
        <v>1865769</v>
      </c>
      <c r="J71" s="153" t="s">
        <v>110</v>
      </c>
      <c r="K71" s="154">
        <f>K54</f>
        <v>1.085E-3</v>
      </c>
      <c r="L71" s="273">
        <f t="shared" si="11"/>
        <v>2024.359365</v>
      </c>
      <c r="O71" s="1"/>
      <c r="V71" s="392" t="s">
        <v>123</v>
      </c>
      <c r="W71" s="392"/>
      <c r="X71" s="392"/>
      <c r="Y71" s="394">
        <f>+I72</f>
        <v>13963927</v>
      </c>
      <c r="Z71" s="394"/>
      <c r="AA71" s="150" t="s">
        <v>110</v>
      </c>
      <c r="AB71" s="151">
        <f>AB57</f>
        <v>0</v>
      </c>
      <c r="AC71" s="55">
        <f>ROUND(Y71*AB71,0)</f>
        <v>0</v>
      </c>
      <c r="AD71" s="9"/>
    </row>
    <row r="72" spans="1:30" ht="21" customHeight="1" x14ac:dyDescent="0.35">
      <c r="B72" s="13" t="s">
        <v>123</v>
      </c>
      <c r="C72" s="13"/>
      <c r="D72" s="13"/>
      <c r="E72" s="13"/>
      <c r="F72" s="13"/>
      <c r="H72" s="152" t="s">
        <v>22</v>
      </c>
      <c r="I72" s="118">
        <v>13963927</v>
      </c>
      <c r="J72" s="153" t="s">
        <v>110</v>
      </c>
      <c r="K72" s="154">
        <f>K57</f>
        <v>1.075E-3</v>
      </c>
      <c r="L72" s="273">
        <f t="shared" si="11"/>
        <v>15011.221525000001</v>
      </c>
      <c r="O72" s="1"/>
      <c r="V72" s="395" t="s">
        <v>124</v>
      </c>
      <c r="W72" s="395"/>
      <c r="X72" s="395"/>
      <c r="Y72" s="395"/>
      <c r="Z72" s="395"/>
      <c r="AA72" s="395"/>
      <c r="AB72" s="395"/>
      <c r="AC72" s="58"/>
      <c r="AD72" s="9"/>
    </row>
    <row r="73" spans="1:30" ht="17.25" customHeight="1" x14ac:dyDescent="0.35">
      <c r="B73" s="13" t="s">
        <v>124</v>
      </c>
      <c r="C73" s="13"/>
      <c r="D73" s="13"/>
      <c r="E73" s="13"/>
      <c r="F73" s="13"/>
      <c r="H73" s="13"/>
      <c r="I73" s="13"/>
      <c r="J73" s="51"/>
      <c r="K73" s="13"/>
      <c r="L73" s="291"/>
      <c r="O73" s="1"/>
      <c r="V73" s="392" t="s">
        <v>125</v>
      </c>
      <c r="W73" s="392"/>
      <c r="X73" s="392"/>
      <c r="Y73" s="392"/>
      <c r="Z73" s="392"/>
      <c r="AA73" s="392"/>
      <c r="AB73" s="392"/>
      <c r="AC73" s="392"/>
      <c r="AD73" s="9"/>
    </row>
    <row r="74" spans="1:30" ht="31.2" x14ac:dyDescent="0.3">
      <c r="B74" s="13" t="s">
        <v>125</v>
      </c>
      <c r="C74" s="13"/>
      <c r="D74" s="29" t="s">
        <v>126</v>
      </c>
      <c r="E74" s="29" t="s">
        <v>127</v>
      </c>
      <c r="F74" s="29"/>
      <c r="H74" s="152" t="s">
        <v>24</v>
      </c>
      <c r="I74" s="17"/>
      <c r="J74" s="152"/>
      <c r="K74" s="17"/>
      <c r="L74" s="287"/>
      <c r="O74" s="1"/>
      <c r="V74" s="396" t="s">
        <v>128</v>
      </c>
      <c r="W74" s="396"/>
      <c r="X74" s="159" t="s">
        <v>129</v>
      </c>
      <c r="Y74" s="160"/>
      <c r="Z74" s="161">
        <f>+I75</f>
        <v>143.5</v>
      </c>
      <c r="AA74" s="162" t="s">
        <v>130</v>
      </c>
      <c r="AB74" s="163">
        <f>+K75</f>
        <v>361</v>
      </c>
      <c r="AC74" s="55">
        <f>ROUND(AB74*Z74,0)</f>
        <v>51804</v>
      </c>
      <c r="AD74" s="9"/>
    </row>
    <row r="75" spans="1:30" ht="19.5" customHeight="1" x14ac:dyDescent="0.3">
      <c r="A75" s="1" t="s">
        <v>131</v>
      </c>
      <c r="B75" s="164" t="s">
        <v>128</v>
      </c>
      <c r="C75" s="165" t="s">
        <v>129</v>
      </c>
      <c r="D75" s="164">
        <v>125</v>
      </c>
      <c r="E75" s="164">
        <v>162</v>
      </c>
      <c r="F75" s="164">
        <v>0</v>
      </c>
      <c r="G75" s="166">
        <f>IF($B$154&lt;8,D75,E75)</f>
        <v>162</v>
      </c>
      <c r="H75" s="167"/>
      <c r="I75" s="168">
        <f>AVERAGE(G75,D75)</f>
        <v>143.5</v>
      </c>
      <c r="J75" s="169" t="s">
        <v>130</v>
      </c>
      <c r="K75" s="170">
        <v>361</v>
      </c>
      <c r="L75" s="273">
        <f t="shared" ref="L75:L78" si="12">SUM(I75*K75)</f>
        <v>51803.5</v>
      </c>
      <c r="N75" s="1">
        <v>7802</v>
      </c>
      <c r="O75" s="1">
        <v>0</v>
      </c>
      <c r="V75" s="396" t="s">
        <v>128</v>
      </c>
      <c r="W75" s="396"/>
      <c r="X75" s="159" t="s">
        <v>132</v>
      </c>
      <c r="Y75" s="171"/>
      <c r="Z75" s="172">
        <f>+I76</f>
        <v>0</v>
      </c>
      <c r="AA75" s="162" t="s">
        <v>130</v>
      </c>
      <c r="AB75" s="173">
        <f>+K76</f>
        <v>1357</v>
      </c>
      <c r="AC75" s="55">
        <f>ROUND(AB75*Z75,0)</f>
        <v>0</v>
      </c>
      <c r="AD75" s="9"/>
    </row>
    <row r="76" spans="1:30" ht="19.5" customHeight="1" x14ac:dyDescent="0.3">
      <c r="A76" s="1" t="s">
        <v>133</v>
      </c>
      <c r="B76" s="164" t="s">
        <v>128</v>
      </c>
      <c r="C76" s="165" t="s">
        <v>132</v>
      </c>
      <c r="D76" s="164">
        <v>0</v>
      </c>
      <c r="E76" s="164">
        <v>0</v>
      </c>
      <c r="F76" s="164">
        <v>0</v>
      </c>
      <c r="G76" s="166">
        <f>IF($B$154&lt;8,D76,E76)</f>
        <v>0</v>
      </c>
      <c r="H76" s="167"/>
      <c r="I76" s="168">
        <f>AVERAGE(G76,D76)</f>
        <v>0</v>
      </c>
      <c r="J76" s="169" t="s">
        <v>130</v>
      </c>
      <c r="K76" s="174">
        <v>1357</v>
      </c>
      <c r="L76" s="273">
        <f t="shared" si="12"/>
        <v>0</v>
      </c>
      <c r="N76" s="1">
        <v>7802</v>
      </c>
      <c r="O76" s="1">
        <v>110</v>
      </c>
      <c r="V76" s="392" t="str">
        <f>+B77</f>
        <v>14.  Digital Classrooms Allocation (UFTE share)</v>
      </c>
      <c r="W76" s="392"/>
      <c r="X76" s="392"/>
      <c r="Y76" s="393">
        <f>+I77</f>
        <v>1716988</v>
      </c>
      <c r="Z76" s="393"/>
      <c r="AA76" s="162" t="s">
        <v>130</v>
      </c>
      <c r="AB76" s="151">
        <f>AB57</f>
        <v>0</v>
      </c>
      <c r="AC76" s="55">
        <f>ROUND(Y76*AB76,0)</f>
        <v>0</v>
      </c>
      <c r="AD76" s="9"/>
    </row>
    <row r="77" spans="1:30" ht="26.25" customHeight="1" x14ac:dyDescent="0.3">
      <c r="B77" s="13" t="s">
        <v>134</v>
      </c>
      <c r="C77" s="13"/>
      <c r="D77" s="13"/>
      <c r="E77" s="13"/>
      <c r="F77" s="13"/>
      <c r="H77" s="152" t="s">
        <v>25</v>
      </c>
      <c r="I77" s="175">
        <v>1716988</v>
      </c>
      <c r="J77" s="153" t="s">
        <v>110</v>
      </c>
      <c r="K77" s="154">
        <f>K57</f>
        <v>1.075E-3</v>
      </c>
      <c r="L77" s="273">
        <v>0</v>
      </c>
      <c r="O77" s="1"/>
      <c r="V77" s="392" t="str">
        <f>+B78</f>
        <v>15.  Florida Teachers Classroom Supply Assistance Program</v>
      </c>
      <c r="W77" s="392"/>
      <c r="X77" s="392"/>
      <c r="Y77" s="393">
        <f>+I78</f>
        <v>0</v>
      </c>
      <c r="Z77" s="393"/>
      <c r="AA77" s="162" t="s">
        <v>130</v>
      </c>
      <c r="AB77" s="151">
        <f>AB54</f>
        <v>0</v>
      </c>
      <c r="AC77" s="55">
        <f>ROUND(Y77*AB77,0)</f>
        <v>0</v>
      </c>
      <c r="AD77" s="9"/>
    </row>
    <row r="78" spans="1:30" ht="26.25" customHeight="1" x14ac:dyDescent="0.3">
      <c r="B78" s="391" t="s">
        <v>135</v>
      </c>
      <c r="C78" s="391"/>
      <c r="D78" s="391"/>
      <c r="E78" s="13"/>
      <c r="F78" s="13"/>
      <c r="H78" s="152" t="s">
        <v>136</v>
      </c>
      <c r="I78" s="176">
        <v>0</v>
      </c>
      <c r="J78" s="153" t="s">
        <v>110</v>
      </c>
      <c r="K78" s="154">
        <f>K54</f>
        <v>1.085E-3</v>
      </c>
      <c r="L78" s="273">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13"/>
      <c r="F79" s="13"/>
      <c r="H79" s="152" t="s">
        <v>138</v>
      </c>
      <c r="I79" s="17"/>
      <c r="J79" s="17"/>
      <c r="K79" s="17"/>
      <c r="L79" s="273"/>
      <c r="N79" s="178"/>
      <c r="O79" s="1"/>
      <c r="Q79" s="152"/>
      <c r="V79" s="392"/>
      <c r="W79" s="392"/>
      <c r="X79" s="392"/>
      <c r="Y79" s="177"/>
      <c r="Z79" s="177"/>
      <c r="AA79" s="177"/>
      <c r="AB79" s="177"/>
      <c r="AC79" s="179"/>
      <c r="AD79" s="9"/>
    </row>
    <row r="80" spans="1:30" ht="21" customHeight="1" x14ac:dyDescent="0.3">
      <c r="B80" s="391"/>
      <c r="C80" s="391"/>
      <c r="D80" s="391"/>
      <c r="E80" s="13"/>
      <c r="F80" s="13"/>
      <c r="H80" s="180"/>
      <c r="I80" s="181"/>
      <c r="J80" s="181"/>
      <c r="K80" s="181"/>
      <c r="L80" s="291"/>
      <c r="N80" s="182"/>
      <c r="O80" s="1"/>
      <c r="Q80" s="152"/>
      <c r="V80" s="177"/>
      <c r="W80" s="177"/>
      <c r="X80" s="177"/>
      <c r="Y80" s="177"/>
      <c r="Z80" s="177"/>
      <c r="AA80" s="177"/>
      <c r="AB80" s="177"/>
      <c r="AC80" s="179"/>
      <c r="AD80" s="9"/>
    </row>
    <row r="81" spans="1:30" ht="21" customHeight="1" thickBot="1" x14ac:dyDescent="0.35">
      <c r="B81" s="13"/>
      <c r="C81" s="13"/>
      <c r="D81" s="13"/>
      <c r="E81" s="13"/>
      <c r="F81" s="13"/>
      <c r="G81" s="13"/>
      <c r="H81" s="13"/>
      <c r="I81" s="13"/>
      <c r="J81" s="13"/>
      <c r="K81" s="13"/>
      <c r="L81" s="291"/>
      <c r="M81" s="183"/>
      <c r="N81" s="182"/>
      <c r="O81" s="1"/>
      <c r="Q81" s="152"/>
      <c r="V81" s="177" t="s">
        <v>139</v>
      </c>
      <c r="W81" s="177"/>
      <c r="X81" s="177"/>
      <c r="Y81" s="177"/>
      <c r="Z81" s="177"/>
      <c r="AA81" s="177"/>
      <c r="AB81" s="177"/>
      <c r="AC81" s="184">
        <f>SUM(AC44:AC80)</f>
        <v>51804</v>
      </c>
      <c r="AD81" s="185"/>
    </row>
    <row r="82" spans="1:30" ht="22.5" customHeight="1" thickTop="1" thickBot="1" x14ac:dyDescent="0.35">
      <c r="B82" s="13" t="s">
        <v>140</v>
      </c>
      <c r="C82" s="13"/>
      <c r="D82" s="13"/>
      <c r="E82" s="13"/>
      <c r="F82" s="13"/>
      <c r="G82" s="13"/>
      <c r="H82" s="13"/>
      <c r="I82" s="13"/>
      <c r="J82" s="13"/>
      <c r="K82" s="13"/>
      <c r="L82" s="292">
        <f>SUM(L44:L81)</f>
        <v>1319419.9078418748</v>
      </c>
      <c r="M82" s="186"/>
      <c r="N82" s="187"/>
      <c r="O82" s="1"/>
      <c r="Q82" s="152"/>
      <c r="V82" s="177"/>
      <c r="W82" s="177"/>
      <c r="X82" s="177"/>
      <c r="Y82" s="177"/>
      <c r="Z82" s="177"/>
      <c r="AA82" s="177"/>
      <c r="AB82" s="177"/>
      <c r="AC82" s="188"/>
      <c r="AD82" s="185"/>
    </row>
    <row r="83" spans="1:30" ht="27.75" customHeight="1" thickTop="1" x14ac:dyDescent="0.3">
      <c r="B83" s="13" t="s">
        <v>141</v>
      </c>
      <c r="C83" s="13"/>
      <c r="D83" s="13"/>
      <c r="E83" s="13"/>
      <c r="F83" s="13"/>
      <c r="G83" s="13"/>
      <c r="H83" s="13"/>
      <c r="I83" s="13"/>
      <c r="J83" s="13"/>
      <c r="K83" s="51" t="s">
        <v>142</v>
      </c>
      <c r="L83" s="287" t="s">
        <v>143</v>
      </c>
      <c r="M83" s="186"/>
      <c r="N83" s="187"/>
      <c r="O83" s="1"/>
      <c r="Q83" s="152"/>
      <c r="V83" s="9" t="s">
        <v>144</v>
      </c>
      <c r="W83" s="9"/>
      <c r="X83" s="9"/>
      <c r="Y83" s="9"/>
      <c r="Z83" s="9"/>
      <c r="AA83" s="9"/>
      <c r="AB83" s="9"/>
      <c r="AC83" s="9"/>
      <c r="AD83" s="189"/>
    </row>
    <row r="84" spans="1:30" ht="18.75" customHeight="1" thickBot="1" x14ac:dyDescent="0.35">
      <c r="B84" s="13" t="s">
        <v>145</v>
      </c>
      <c r="C84" s="13"/>
      <c r="D84" s="13"/>
      <c r="E84" s="13"/>
      <c r="F84" s="13"/>
      <c r="G84" s="13"/>
      <c r="H84" s="13"/>
      <c r="I84" s="13"/>
      <c r="J84" s="13"/>
      <c r="K84" s="190" t="str">
        <f>IF(G26=0,"",IF((G11+G13+SUM(G15:G21))/G26&gt;0.75,1,""))</f>
        <v/>
      </c>
      <c r="L84" s="292">
        <f>'3386'!AC81</f>
        <v>51804</v>
      </c>
      <c r="M84" s="186"/>
      <c r="N84" s="187"/>
      <c r="O84" s="1"/>
      <c r="Q84" s="152"/>
      <c r="V84" s="191" t="s">
        <v>146</v>
      </c>
      <c r="W84" s="191"/>
      <c r="X84" s="191"/>
      <c r="Y84" s="191"/>
      <c r="Z84" s="191"/>
      <c r="AA84" s="191"/>
      <c r="AB84" s="191"/>
      <c r="AC84" s="191"/>
      <c r="AD84" s="9"/>
    </row>
    <row r="85" spans="1:30" ht="18.75" customHeight="1" thickTop="1" x14ac:dyDescent="0.3">
      <c r="B85" s="13"/>
      <c r="C85" s="13"/>
      <c r="D85" s="13"/>
      <c r="E85" s="13"/>
      <c r="F85" s="13"/>
      <c r="G85" s="13"/>
      <c r="H85" s="13"/>
      <c r="I85" s="13"/>
      <c r="J85" s="13"/>
      <c r="M85" s="186"/>
      <c r="N85" s="187"/>
      <c r="O85" s="1"/>
      <c r="Q85" s="152"/>
      <c r="V85" s="191" t="s">
        <v>147</v>
      </c>
      <c r="W85" s="191"/>
      <c r="X85" s="191"/>
      <c r="Y85" s="191"/>
      <c r="Z85" s="191"/>
      <c r="AA85" s="191"/>
      <c r="AB85" s="191"/>
      <c r="AC85" s="191"/>
      <c r="AD85" s="189"/>
    </row>
    <row r="86" spans="1:30" ht="18.75" customHeight="1" x14ac:dyDescent="0.3">
      <c r="B86" s="2" t="s">
        <v>148</v>
      </c>
      <c r="C86" s="13"/>
      <c r="D86" s="13"/>
      <c r="E86" s="13"/>
      <c r="F86" s="13"/>
      <c r="G86" s="13"/>
      <c r="H86" s="13"/>
      <c r="I86" s="13"/>
      <c r="J86" s="192" t="s">
        <v>149</v>
      </c>
      <c r="K86" s="193">
        <f>IF(K84=1,L84,L82)</f>
        <v>1319419.9078418748</v>
      </c>
      <c r="L86" s="273">
        <f>IF(G26=0,0,IF(G26&gt;250,-(((250/G26)*K86)*IF(M86="H",0.02,0.05)),IF(M86="H",-0.02*K86,-0.05*K86)))</f>
        <v>-65970.995392093741</v>
      </c>
      <c r="M86" s="186" t="str">
        <f>IF(B123="2911","H",IF(B123="3396","H"," "))</f>
        <v xml:space="preserve"> </v>
      </c>
      <c r="N86" s="187"/>
      <c r="O86" s="1"/>
      <c r="Q86" s="152"/>
      <c r="V86" s="191" t="s">
        <v>150</v>
      </c>
      <c r="W86" s="191"/>
      <c r="X86" s="191"/>
      <c r="Y86" s="191"/>
      <c r="Z86" s="191"/>
      <c r="AA86" s="191"/>
      <c r="AB86" s="191"/>
      <c r="AC86" s="191"/>
      <c r="AD86" s="189"/>
    </row>
    <row r="87" spans="1:30" ht="18.75" customHeight="1" x14ac:dyDescent="0.3">
      <c r="B87" s="2" t="s">
        <v>151</v>
      </c>
      <c r="C87" s="13"/>
      <c r="D87" s="13"/>
      <c r="E87" s="13"/>
      <c r="F87" s="13"/>
      <c r="G87" s="13"/>
      <c r="H87" s="13"/>
      <c r="I87" s="13"/>
      <c r="J87" s="13"/>
      <c r="K87" s="194"/>
      <c r="L87" s="287">
        <f>L82+L86</f>
        <v>1253448.9124497811</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196"/>
    </row>
    <row r="89" spans="1:30" ht="18.75" customHeight="1" x14ac:dyDescent="0.3">
      <c r="A89" s="1" t="s">
        <v>152</v>
      </c>
      <c r="B89" s="13" t="s">
        <v>153</v>
      </c>
      <c r="C89" s="13"/>
      <c r="D89" s="13"/>
      <c r="E89" s="13"/>
      <c r="F89" s="13">
        <v>0</v>
      </c>
      <c r="G89" s="13"/>
      <c r="H89" s="13"/>
      <c r="I89" s="13"/>
      <c r="J89" s="13"/>
      <c r="K89" s="194"/>
      <c r="L89" s="273">
        <f>-313624.89-104424.89</f>
        <v>-418049.78</v>
      </c>
      <c r="M89" s="186"/>
      <c r="N89" s="187"/>
      <c r="O89" s="1"/>
      <c r="Q89" s="152"/>
      <c r="V89" s="183"/>
      <c r="W89" s="183"/>
      <c r="X89" s="183"/>
      <c r="Y89" s="183"/>
      <c r="Z89" s="183"/>
      <c r="AA89" s="183"/>
      <c r="AB89" s="183"/>
      <c r="AC89" s="183"/>
      <c r="AD89" s="195"/>
    </row>
    <row r="90" spans="1:30" ht="18.75" customHeight="1" x14ac:dyDescent="0.3">
      <c r="B90" s="13" t="s">
        <v>154</v>
      </c>
      <c r="C90" s="13"/>
      <c r="D90" s="13"/>
      <c r="E90" s="13"/>
      <c r="F90" s="13"/>
      <c r="G90" s="13"/>
      <c r="H90" s="13"/>
      <c r="I90" s="13"/>
      <c r="J90" s="13"/>
      <c r="K90" s="194"/>
      <c r="L90" s="287">
        <f>L87+L89</f>
        <v>835399.13244978106</v>
      </c>
      <c r="M90" s="186"/>
      <c r="N90" s="187"/>
      <c r="O90" s="1"/>
      <c r="Q90" s="152"/>
      <c r="V90" s="183">
        <v>2911</v>
      </c>
      <c r="W90" s="197"/>
      <c r="X90" s="197"/>
      <c r="Y90" s="197"/>
      <c r="Z90" s="197"/>
      <c r="AA90" s="197"/>
      <c r="AB90" s="197"/>
      <c r="AC90" s="197"/>
      <c r="AD90" s="195"/>
    </row>
    <row r="91" spans="1:30" ht="18.75" customHeight="1" x14ac:dyDescent="0.3">
      <c r="B91" s="13" t="s">
        <v>155</v>
      </c>
      <c r="C91" s="13"/>
      <c r="D91" s="13"/>
      <c r="E91" s="13"/>
      <c r="F91" s="13"/>
      <c r="G91" s="13"/>
      <c r="H91" s="13"/>
      <c r="I91" s="13"/>
      <c r="J91" s="13"/>
      <c r="K91" s="194"/>
      <c r="L91" s="294">
        <v>8</v>
      </c>
      <c r="M91" s="186"/>
      <c r="N91" s="187"/>
      <c r="O91" s="1"/>
      <c r="Q91" s="152"/>
      <c r="V91" s="183"/>
      <c r="W91" s="197"/>
      <c r="X91" s="197"/>
      <c r="Y91" s="197"/>
      <c r="Z91" s="197"/>
      <c r="AA91" s="197"/>
      <c r="AB91" s="197"/>
      <c r="AC91" s="197"/>
      <c r="AD91" s="195"/>
    </row>
    <row r="92" spans="1:30" ht="18.75" customHeight="1" thickBot="1" x14ac:dyDescent="0.35">
      <c r="B92" s="13" t="s">
        <v>156</v>
      </c>
      <c r="C92" s="13"/>
      <c r="D92" s="13"/>
      <c r="E92" s="13"/>
      <c r="F92" s="13"/>
      <c r="G92" s="13"/>
      <c r="H92" s="13"/>
      <c r="I92" s="13"/>
      <c r="J92" s="13"/>
      <c r="K92" s="194"/>
      <c r="L92" s="370">
        <f>L90/L91</f>
        <v>104424.89155622263</v>
      </c>
      <c r="M92" s="186"/>
      <c r="N92" s="187"/>
      <c r="O92" s="1"/>
      <c r="Q92" s="152"/>
      <c r="V92" s="183">
        <v>3396</v>
      </c>
      <c r="W92" s="198"/>
      <c r="X92" s="198"/>
      <c r="Y92" s="198"/>
      <c r="Z92" s="198"/>
      <c r="AA92" s="198"/>
      <c r="AB92" s="198"/>
      <c r="AC92" s="198"/>
      <c r="AD92" s="199"/>
    </row>
    <row r="93" spans="1:30" ht="18.75" customHeight="1" thickTop="1" x14ac:dyDescent="0.3">
      <c r="N93" s="199"/>
      <c r="O93" s="200"/>
      <c r="P93" s="199"/>
      <c r="Q93" s="199"/>
      <c r="V93" s="198"/>
      <c r="W93" s="198"/>
      <c r="X93" s="198"/>
      <c r="Y93" s="198"/>
      <c r="Z93" s="198"/>
      <c r="AA93" s="198"/>
      <c r="AB93" s="198"/>
      <c r="AC93" s="198"/>
      <c r="AD93" s="195"/>
    </row>
    <row r="94" spans="1:30" ht="18.75" customHeight="1" thickBot="1" x14ac:dyDescent="0.35">
      <c r="B94" s="201" t="s">
        <v>157</v>
      </c>
      <c r="C94" s="13"/>
      <c r="D94" s="13"/>
      <c r="E94" s="13"/>
      <c r="G94" s="13"/>
      <c r="H94" s="13"/>
      <c r="I94" s="13"/>
      <c r="J94" s="13"/>
      <c r="L94" s="292">
        <f>IF(M86="H",(K86*0.02)+L86,(K86*0.05)+L86)</f>
        <v>0</v>
      </c>
      <c r="M94" s="186"/>
      <c r="V94" s="202"/>
      <c r="W94" s="202"/>
      <c r="X94" s="202"/>
      <c r="Y94" s="202"/>
      <c r="Z94" s="202"/>
      <c r="AA94" s="202"/>
      <c r="AB94" s="202"/>
      <c r="AC94" s="202"/>
      <c r="AD94" s="195"/>
    </row>
    <row r="95" spans="1:30" ht="21.75" customHeight="1" thickTop="1" x14ac:dyDescent="0.3">
      <c r="B95" s="203" t="s">
        <v>158</v>
      </c>
      <c r="C95" s="203"/>
      <c r="D95" s="203"/>
      <c r="E95" s="203"/>
      <c r="F95" s="203"/>
      <c r="G95" s="203"/>
      <c r="H95" s="203"/>
      <c r="I95" s="203"/>
      <c r="J95" s="203"/>
      <c r="K95" s="203"/>
      <c r="L95" s="293"/>
      <c r="M95" s="199"/>
      <c r="V95" s="202"/>
      <c r="W95" s="202"/>
      <c r="X95" s="202"/>
      <c r="Y95" s="202"/>
      <c r="Z95" s="202"/>
      <c r="AA95" s="202"/>
      <c r="AB95" s="202"/>
      <c r="AC95" s="202"/>
      <c r="AD95" s="195"/>
    </row>
    <row r="96" spans="1:30" x14ac:dyDescent="0.3">
      <c r="B96" s="204"/>
      <c r="V96" s="202"/>
      <c r="W96" s="202"/>
      <c r="X96" s="202"/>
      <c r="Y96" s="202"/>
      <c r="Z96" s="202"/>
      <c r="AA96" s="202"/>
      <c r="AB96" s="202"/>
      <c r="AC96" s="202"/>
      <c r="AD96" s="199"/>
    </row>
    <row r="97" spans="2:30" x14ac:dyDescent="0.3">
      <c r="B97" s="204"/>
      <c r="V97" s="202"/>
      <c r="W97" s="202"/>
      <c r="X97" s="202"/>
      <c r="Y97" s="202"/>
      <c r="Z97" s="202"/>
      <c r="AA97" s="202"/>
      <c r="AB97" s="202"/>
      <c r="AC97" s="202"/>
      <c r="AD97" s="199"/>
    </row>
    <row r="98" spans="2:30" hidden="1" x14ac:dyDescent="0.3">
      <c r="B98" s="205" t="s">
        <v>159</v>
      </c>
      <c r="C98" s="206"/>
      <c r="V98" s="207"/>
      <c r="W98" s="207"/>
      <c r="X98" s="207"/>
      <c r="Y98" s="207"/>
      <c r="Z98" s="207"/>
      <c r="AA98" s="207"/>
      <c r="AB98" s="207"/>
      <c r="AC98" s="207"/>
    </row>
    <row r="99" spans="2:30" hidden="1" x14ac:dyDescent="0.3">
      <c r="B99" s="208"/>
      <c r="C99" s="206"/>
      <c r="V99" s="204"/>
      <c r="W99" s="13"/>
      <c r="X99" s="13"/>
      <c r="Y99" s="13"/>
      <c r="Z99" s="13"/>
      <c r="AA99" s="13"/>
      <c r="AB99" s="13"/>
      <c r="AC99" s="13"/>
    </row>
    <row r="100" spans="2:30" hidden="1" x14ac:dyDescent="0.3">
      <c r="B100" s="209" t="s">
        <v>160</v>
      </c>
      <c r="C100" s="205" t="s">
        <v>161</v>
      </c>
      <c r="V100" s="204"/>
    </row>
    <row r="101" spans="2:30" hidden="1" x14ac:dyDescent="0.3">
      <c r="B101" s="209" t="s">
        <v>162</v>
      </c>
      <c r="C101" s="205" t="s">
        <v>163</v>
      </c>
      <c r="V101" s="204"/>
    </row>
    <row r="102" spans="2:30" hidden="1" x14ac:dyDescent="0.3">
      <c r="B102" s="209" t="s">
        <v>164</v>
      </c>
      <c r="C102" s="205" t="s">
        <v>165</v>
      </c>
      <c r="V102" s="204"/>
      <c r="W102" s="210"/>
      <c r="X102" s="210"/>
      <c r="Y102" s="210"/>
      <c r="Z102" s="210"/>
      <c r="AA102" s="210"/>
      <c r="AB102" s="210"/>
      <c r="AC102" s="210"/>
      <c r="AD102" s="210"/>
    </row>
    <row r="103" spans="2:30" hidden="1" x14ac:dyDescent="0.3">
      <c r="B103" s="209" t="s">
        <v>166</v>
      </c>
      <c r="C103" s="205" t="s">
        <v>167</v>
      </c>
      <c r="V103" s="204"/>
    </row>
    <row r="104" spans="2:30" hidden="1" x14ac:dyDescent="0.3">
      <c r="B104" s="211"/>
      <c r="C104" s="205" t="s">
        <v>168</v>
      </c>
      <c r="V104" s="204"/>
    </row>
    <row r="105" spans="2:30" hidden="1" x14ac:dyDescent="0.3">
      <c r="B105" s="209" t="s">
        <v>169</v>
      </c>
      <c r="C105" s="205" t="s">
        <v>170</v>
      </c>
      <c r="V105" s="204"/>
    </row>
    <row r="106" spans="2:30" hidden="1" x14ac:dyDescent="0.3">
      <c r="B106" s="209" t="s">
        <v>171</v>
      </c>
      <c r="C106" s="205" t="s">
        <v>172</v>
      </c>
      <c r="V106" s="204"/>
    </row>
    <row r="107" spans="2:30" hidden="1" x14ac:dyDescent="0.3">
      <c r="B107" s="209" t="s">
        <v>310</v>
      </c>
      <c r="C107" s="205" t="s">
        <v>174</v>
      </c>
      <c r="V107" s="204"/>
    </row>
    <row r="108" spans="2:30" hidden="1" x14ac:dyDescent="0.3">
      <c r="B108" s="209" t="s">
        <v>175</v>
      </c>
      <c r="C108" s="205" t="s">
        <v>176</v>
      </c>
      <c r="V108" s="204"/>
    </row>
    <row r="109" spans="2:30" hidden="1" x14ac:dyDescent="0.3">
      <c r="B109" s="209" t="s">
        <v>177</v>
      </c>
      <c r="C109" s="205" t="s">
        <v>178</v>
      </c>
      <c r="V109" s="204"/>
    </row>
    <row r="110" spans="2:30" hidden="1" x14ac:dyDescent="0.3">
      <c r="B110" s="211"/>
      <c r="C110" s="205"/>
      <c r="V110" s="204"/>
    </row>
    <row r="111" spans="2:30" hidden="1" x14ac:dyDescent="0.3">
      <c r="B111" s="209" t="s">
        <v>179</v>
      </c>
      <c r="C111" s="205" t="s">
        <v>180</v>
      </c>
      <c r="V111" s="204"/>
    </row>
    <row r="112" spans="2:30" hidden="1" x14ac:dyDescent="0.3">
      <c r="B112" s="209" t="s">
        <v>179</v>
      </c>
      <c r="C112" s="205" t="s">
        <v>181</v>
      </c>
    </row>
    <row r="113" spans="2:3" hidden="1" x14ac:dyDescent="0.3">
      <c r="B113" s="209" t="s">
        <v>182</v>
      </c>
      <c r="C113" s="205" t="s">
        <v>183</v>
      </c>
    </row>
    <row r="114" spans="2:3" hidden="1" x14ac:dyDescent="0.3">
      <c r="B114" s="209" t="s">
        <v>184</v>
      </c>
      <c r="C114" s="205" t="s">
        <v>185</v>
      </c>
    </row>
    <row r="115" spans="2:3" hidden="1" x14ac:dyDescent="0.3">
      <c r="B115" s="209" t="s">
        <v>182</v>
      </c>
      <c r="C115" s="205" t="s">
        <v>186</v>
      </c>
    </row>
    <row r="116" spans="2:3" hidden="1" x14ac:dyDescent="0.3">
      <c r="B116" s="209" t="s">
        <v>187</v>
      </c>
      <c r="C116" s="205" t="s">
        <v>188</v>
      </c>
    </row>
    <row r="117" spans="2:3" hidden="1" x14ac:dyDescent="0.3">
      <c r="B117" s="209" t="s">
        <v>189</v>
      </c>
      <c r="C117" s="205" t="s">
        <v>190</v>
      </c>
    </row>
    <row r="118" spans="2:3" hidden="1" x14ac:dyDescent="0.3">
      <c r="B118" s="211" t="s">
        <v>191</v>
      </c>
      <c r="C118" s="205" t="s">
        <v>192</v>
      </c>
    </row>
    <row r="119" spans="2:3" hidden="1" x14ac:dyDescent="0.3">
      <c r="B119" s="211"/>
      <c r="C119" s="205"/>
    </row>
    <row r="120" spans="2:3" hidden="1" x14ac:dyDescent="0.3">
      <c r="B120" s="209" t="s">
        <v>160</v>
      </c>
      <c r="C120" s="205" t="s">
        <v>193</v>
      </c>
    </row>
    <row r="121" spans="2:3" hidden="1" x14ac:dyDescent="0.3">
      <c r="B121" s="209" t="s">
        <v>194</v>
      </c>
      <c r="C121" s="205" t="s">
        <v>195</v>
      </c>
    </row>
    <row r="122" spans="2:3" hidden="1" x14ac:dyDescent="0.3">
      <c r="B122" s="209" t="s">
        <v>196</v>
      </c>
      <c r="C122" s="205" t="s">
        <v>197</v>
      </c>
    </row>
    <row r="123" spans="2:3" hidden="1" x14ac:dyDescent="0.3">
      <c r="B123" s="209" t="s">
        <v>311</v>
      </c>
      <c r="C123" s="205" t="s">
        <v>199</v>
      </c>
    </row>
    <row r="124" spans="2:3" hidden="1" x14ac:dyDescent="0.3">
      <c r="B124" s="209" t="s">
        <v>312</v>
      </c>
      <c r="C124" s="205" t="s">
        <v>201</v>
      </c>
    </row>
    <row r="125" spans="2:3" hidden="1" x14ac:dyDescent="0.3">
      <c r="B125" s="209" t="s">
        <v>202</v>
      </c>
      <c r="C125" s="205" t="s">
        <v>203</v>
      </c>
    </row>
    <row r="126" spans="2:3" hidden="1" x14ac:dyDescent="0.3">
      <c r="B126" s="209" t="s">
        <v>202</v>
      </c>
      <c r="C126" s="205" t="s">
        <v>204</v>
      </c>
    </row>
    <row r="127" spans="2:3" hidden="1" x14ac:dyDescent="0.3">
      <c r="B127" s="209" t="s">
        <v>202</v>
      </c>
      <c r="C127" s="205" t="s">
        <v>205</v>
      </c>
    </row>
    <row r="128" spans="2:3" hidden="1" x14ac:dyDescent="0.3">
      <c r="B128" s="209" t="s">
        <v>202</v>
      </c>
      <c r="C128" s="205" t="s">
        <v>206</v>
      </c>
    </row>
    <row r="129" spans="1:5" hidden="1" x14ac:dyDescent="0.3">
      <c r="B129" s="209" t="s">
        <v>166</v>
      </c>
      <c r="C129" s="205" t="s">
        <v>207</v>
      </c>
    </row>
    <row r="130" spans="1:5" hidden="1" x14ac:dyDescent="0.3">
      <c r="B130" s="209" t="s">
        <v>208</v>
      </c>
      <c r="C130" s="205" t="s">
        <v>209</v>
      </c>
    </row>
    <row r="131" spans="1:5" hidden="1" x14ac:dyDescent="0.3">
      <c r="B131" s="209" t="s">
        <v>202</v>
      </c>
      <c r="C131" s="205" t="s">
        <v>210</v>
      </c>
    </row>
    <row r="132" spans="1:5" hidden="1" x14ac:dyDescent="0.3">
      <c r="B132" s="205"/>
      <c r="C132" s="205"/>
    </row>
    <row r="133" spans="1:5" hidden="1" x14ac:dyDescent="0.3">
      <c r="B133" s="205"/>
      <c r="C133" s="205"/>
    </row>
    <row r="134" spans="1:5" hidden="1" x14ac:dyDescent="0.3">
      <c r="B134" s="211"/>
      <c r="C134" s="211"/>
    </row>
    <row r="135" spans="1:5" hidden="1" x14ac:dyDescent="0.3">
      <c r="B135" s="211">
        <f>NvsElapsedTime</f>
        <v>1.15740767796524E-5</v>
      </c>
      <c r="C135" s="211"/>
    </row>
    <row r="136" spans="1:5" hidden="1" x14ac:dyDescent="0.3">
      <c r="B136" s="212">
        <f>NvsEndTime</f>
        <v>41808.602604166699</v>
      </c>
      <c r="C136" s="212" t="s">
        <v>211</v>
      </c>
    </row>
    <row r="137" spans="1:5" x14ac:dyDescent="0.3">
      <c r="B137" s="205"/>
      <c r="C137" s="213"/>
    </row>
    <row r="138" spans="1:5" x14ac:dyDescent="0.3">
      <c r="B138" s="205"/>
      <c r="C138" s="205"/>
    </row>
    <row r="139" spans="1:5" hidden="1" x14ac:dyDescent="0.3">
      <c r="B139" s="214" t="s">
        <v>159</v>
      </c>
      <c r="C139" s="215"/>
      <c r="D139" s="215"/>
      <c r="E139" s="216"/>
    </row>
    <row r="140" spans="1:5" hidden="1" x14ac:dyDescent="0.3">
      <c r="B140" s="217"/>
      <c r="C140" s="215"/>
      <c r="D140" s="215"/>
      <c r="E140" s="216"/>
    </row>
    <row r="141" spans="1:5" hidden="1" x14ac:dyDescent="0.3">
      <c r="A141" s="214" t="s">
        <v>212</v>
      </c>
      <c r="B141" s="218" t="s">
        <v>160</v>
      </c>
      <c r="C141" s="219" t="s">
        <v>161</v>
      </c>
      <c r="D141" s="215"/>
    </row>
    <row r="142" spans="1:5" hidden="1" x14ac:dyDescent="0.3">
      <c r="A142" s="214" t="s">
        <v>213</v>
      </c>
      <c r="B142" s="218" t="s">
        <v>162</v>
      </c>
      <c r="C142" s="219" t="s">
        <v>163</v>
      </c>
      <c r="D142" s="215"/>
    </row>
    <row r="143" spans="1:5" hidden="1" x14ac:dyDescent="0.3">
      <c r="A143" s="214" t="s">
        <v>214</v>
      </c>
      <c r="B143" s="218" t="s">
        <v>164</v>
      </c>
      <c r="C143" s="219" t="s">
        <v>165</v>
      </c>
      <c r="D143" s="215"/>
    </row>
    <row r="144" spans="1:5" hidden="1" x14ac:dyDescent="0.3">
      <c r="A144" s="214" t="s">
        <v>215</v>
      </c>
      <c r="B144" s="218" t="s">
        <v>166</v>
      </c>
      <c r="C144" s="219" t="s">
        <v>167</v>
      </c>
      <c r="D144" s="215"/>
    </row>
    <row r="145" spans="1:4" hidden="1" x14ac:dyDescent="0.3">
      <c r="A145" s="214"/>
      <c r="B145" s="214"/>
      <c r="C145" s="219" t="s">
        <v>168</v>
      </c>
      <c r="D145" s="215"/>
    </row>
    <row r="146" spans="1:4" hidden="1" x14ac:dyDescent="0.3">
      <c r="A146" s="214" t="s">
        <v>216</v>
      </c>
      <c r="B146" s="218" t="s">
        <v>169</v>
      </c>
      <c r="C146" s="219" t="s">
        <v>170</v>
      </c>
      <c r="D146" s="215"/>
    </row>
    <row r="147" spans="1:4" hidden="1" x14ac:dyDescent="0.3">
      <c r="A147" s="214" t="s">
        <v>217</v>
      </c>
      <c r="B147" s="218" t="s">
        <v>171</v>
      </c>
      <c r="C147" s="219" t="s">
        <v>218</v>
      </c>
      <c r="D147" s="215"/>
    </row>
    <row r="148" spans="1:4" hidden="1" x14ac:dyDescent="0.3">
      <c r="A148" s="214" t="s">
        <v>219</v>
      </c>
      <c r="B148" s="218" t="s">
        <v>310</v>
      </c>
      <c r="C148" s="219" t="s">
        <v>174</v>
      </c>
      <c r="D148" s="215"/>
    </row>
    <row r="149" spans="1:4" hidden="1" x14ac:dyDescent="0.3">
      <c r="A149" s="214" t="s">
        <v>220</v>
      </c>
      <c r="B149" s="218" t="s">
        <v>175</v>
      </c>
      <c r="C149" s="219" t="s">
        <v>221</v>
      </c>
      <c r="D149" s="215"/>
    </row>
    <row r="150" spans="1:4" hidden="1" x14ac:dyDescent="0.3">
      <c r="A150" s="214" t="s">
        <v>222</v>
      </c>
      <c r="B150" s="218" t="s">
        <v>177</v>
      </c>
      <c r="C150" s="219" t="s">
        <v>223</v>
      </c>
      <c r="D150" s="215"/>
    </row>
    <row r="151" spans="1:4" hidden="1" x14ac:dyDescent="0.3">
      <c r="A151" s="214"/>
      <c r="B151" s="214"/>
      <c r="C151" s="219"/>
      <c r="D151" s="215"/>
    </row>
    <row r="152" spans="1:4" hidden="1" x14ac:dyDescent="0.3">
      <c r="A152" s="214" t="s">
        <v>224</v>
      </c>
      <c r="B152" s="218" t="s">
        <v>179</v>
      </c>
      <c r="C152" s="219" t="s">
        <v>225</v>
      </c>
      <c r="D152" s="215"/>
    </row>
    <row r="153" spans="1:4" hidden="1" x14ac:dyDescent="0.3">
      <c r="A153" s="214" t="s">
        <v>226</v>
      </c>
      <c r="B153" s="218" t="s">
        <v>179</v>
      </c>
      <c r="C153" s="219" t="s">
        <v>227</v>
      </c>
      <c r="D153" s="215"/>
    </row>
    <row r="154" spans="1:4" hidden="1" x14ac:dyDescent="0.3">
      <c r="A154" s="214" t="s">
        <v>228</v>
      </c>
      <c r="B154" s="218" t="s">
        <v>182</v>
      </c>
      <c r="C154" s="219" t="s">
        <v>183</v>
      </c>
      <c r="D154" s="215"/>
    </row>
    <row r="155" spans="1:4" hidden="1" x14ac:dyDescent="0.3">
      <c r="A155" s="214" t="s">
        <v>229</v>
      </c>
      <c r="B155" s="218" t="s">
        <v>184</v>
      </c>
      <c r="C155" s="219" t="s">
        <v>230</v>
      </c>
      <c r="D155" s="215"/>
    </row>
    <row r="156" spans="1:4" hidden="1" x14ac:dyDescent="0.3">
      <c r="A156" s="214" t="s">
        <v>231</v>
      </c>
      <c r="B156" s="218" t="s">
        <v>182</v>
      </c>
      <c r="C156" s="219" t="s">
        <v>232</v>
      </c>
      <c r="D156" s="215"/>
    </row>
    <row r="157" spans="1:4" hidden="1" x14ac:dyDescent="0.3">
      <c r="A157" s="214" t="s">
        <v>233</v>
      </c>
      <c r="B157" s="218" t="s">
        <v>187</v>
      </c>
      <c r="C157" s="219" t="s">
        <v>234</v>
      </c>
      <c r="D157" s="215"/>
    </row>
    <row r="158" spans="1:4" hidden="1" x14ac:dyDescent="0.3">
      <c r="A158" s="214" t="s">
        <v>235</v>
      </c>
      <c r="B158" s="218" t="s">
        <v>189</v>
      </c>
      <c r="C158" s="219" t="s">
        <v>234</v>
      </c>
      <c r="D158" s="215"/>
    </row>
    <row r="159" spans="1:4" hidden="1" x14ac:dyDescent="0.3">
      <c r="A159" s="214" t="s">
        <v>236</v>
      </c>
      <c r="B159" s="218" t="s">
        <v>179</v>
      </c>
      <c r="C159" s="219" t="s">
        <v>192</v>
      </c>
      <c r="D159" s="215"/>
    </row>
    <row r="160" spans="1:4" hidden="1" x14ac:dyDescent="0.3">
      <c r="A160" s="214"/>
      <c r="B160" s="214"/>
      <c r="C160" s="219"/>
      <c r="D160" s="215"/>
    </row>
    <row r="161" spans="1:4" hidden="1" x14ac:dyDescent="0.3">
      <c r="A161" s="214" t="s">
        <v>237</v>
      </c>
      <c r="B161" s="218" t="s">
        <v>160</v>
      </c>
      <c r="C161" s="219" t="s">
        <v>238</v>
      </c>
      <c r="D161" s="215"/>
    </row>
    <row r="162" spans="1:4" hidden="1" x14ac:dyDescent="0.3">
      <c r="A162" s="214" t="s">
        <v>239</v>
      </c>
      <c r="B162" s="218" t="s">
        <v>194</v>
      </c>
      <c r="C162" s="219" t="s">
        <v>240</v>
      </c>
      <c r="D162" s="215"/>
    </row>
    <row r="163" spans="1:4" hidden="1" x14ac:dyDescent="0.3">
      <c r="A163" s="214" t="s">
        <v>241</v>
      </c>
      <c r="B163" s="218" t="s">
        <v>196</v>
      </c>
      <c r="C163" s="219" t="s">
        <v>242</v>
      </c>
      <c r="D163" s="215"/>
    </row>
    <row r="164" spans="1:4" hidden="1" x14ac:dyDescent="0.3">
      <c r="A164" s="214" t="s">
        <v>243</v>
      </c>
      <c r="B164" s="218" t="s">
        <v>311</v>
      </c>
      <c r="C164" s="219" t="s">
        <v>244</v>
      </c>
      <c r="D164" s="215"/>
    </row>
    <row r="165" spans="1:4" hidden="1" x14ac:dyDescent="0.3">
      <c r="A165" s="214" t="s">
        <v>245</v>
      </c>
      <c r="B165" s="218" t="s">
        <v>312</v>
      </c>
      <c r="C165" s="219" t="s">
        <v>246</v>
      </c>
      <c r="D165" s="215"/>
    </row>
    <row r="166" spans="1:4" hidden="1" x14ac:dyDescent="0.3">
      <c r="A166" s="214" t="s">
        <v>247</v>
      </c>
      <c r="B166" s="218" t="s">
        <v>202</v>
      </c>
      <c r="C166" s="219" t="s">
        <v>248</v>
      </c>
      <c r="D166" s="215"/>
    </row>
    <row r="167" spans="1:4" hidden="1" x14ac:dyDescent="0.3">
      <c r="A167" s="214" t="s">
        <v>249</v>
      </c>
      <c r="B167" s="218" t="s">
        <v>202</v>
      </c>
      <c r="C167" s="219" t="s">
        <v>250</v>
      </c>
      <c r="D167" s="215"/>
    </row>
    <row r="168" spans="1:4" hidden="1" x14ac:dyDescent="0.3">
      <c r="A168" s="214" t="s">
        <v>251</v>
      </c>
      <c r="B168" s="218" t="s">
        <v>202</v>
      </c>
      <c r="C168" s="219" t="s">
        <v>252</v>
      </c>
      <c r="D168" s="215"/>
    </row>
    <row r="169" spans="1:4" hidden="1" x14ac:dyDescent="0.3">
      <c r="A169" s="214" t="s">
        <v>253</v>
      </c>
      <c r="B169" s="218" t="s">
        <v>202</v>
      </c>
      <c r="C169" s="219" t="s">
        <v>254</v>
      </c>
      <c r="D169" s="215"/>
    </row>
    <row r="170" spans="1:4" hidden="1" x14ac:dyDescent="0.3">
      <c r="A170" s="214" t="s">
        <v>255</v>
      </c>
      <c r="B170" s="218" t="s">
        <v>166</v>
      </c>
      <c r="C170" s="219" t="s">
        <v>207</v>
      </c>
      <c r="D170" s="215"/>
    </row>
    <row r="171" spans="1:4" hidden="1" x14ac:dyDescent="0.3">
      <c r="A171" s="214" t="s">
        <v>256</v>
      </c>
      <c r="B171" s="218" t="s">
        <v>208</v>
      </c>
      <c r="C171" s="219" t="s">
        <v>209</v>
      </c>
      <c r="D171" s="215"/>
    </row>
    <row r="172" spans="1:4" hidden="1" x14ac:dyDescent="0.3">
      <c r="A172" s="214" t="s">
        <v>257</v>
      </c>
      <c r="B172" s="218" t="s">
        <v>202</v>
      </c>
      <c r="C172" s="219" t="s">
        <v>258</v>
      </c>
      <c r="D172" s="215"/>
    </row>
    <row r="173" spans="1:4" hidden="1" x14ac:dyDescent="0.3">
      <c r="B173" s="217"/>
      <c r="C173" s="220"/>
      <c r="D173" s="215"/>
    </row>
    <row r="174" spans="1:4" hidden="1" x14ac:dyDescent="0.3">
      <c r="B174" s="217"/>
      <c r="C174" s="220"/>
      <c r="D174" s="215"/>
    </row>
    <row r="175" spans="1:4" hidden="1" x14ac:dyDescent="0.3">
      <c r="B175" s="217"/>
      <c r="C175" s="220"/>
      <c r="D175" s="215"/>
    </row>
    <row r="176" spans="1:4" hidden="1" x14ac:dyDescent="0.3">
      <c r="B176" s="214" t="s">
        <v>259</v>
      </c>
      <c r="C176" s="221">
        <f>NvsElapsedTime</f>
        <v>1.15740767796524E-5</v>
      </c>
      <c r="D176" s="215"/>
    </row>
    <row r="177" spans="2:5" hidden="1" x14ac:dyDescent="0.3">
      <c r="B177" s="214" t="s">
        <v>260</v>
      </c>
      <c r="C177" s="222">
        <f>NvsEndTime</f>
        <v>41808.602604166699</v>
      </c>
      <c r="D177" s="215"/>
    </row>
    <row r="178" spans="2:5" x14ac:dyDescent="0.3">
      <c r="B178" s="223"/>
      <c r="C178" s="215"/>
      <c r="D178" s="215"/>
      <c r="E178" s="216"/>
    </row>
    <row r="179" spans="2:5" x14ac:dyDescent="0.3">
      <c r="C179" s="183"/>
      <c r="D179" s="183"/>
    </row>
    <row r="180" spans="2:5" x14ac:dyDescent="0.3">
      <c r="C180" s="183"/>
      <c r="D180" s="18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7" priority="2" stopIfTrue="1" operator="lessThan">
      <formula>0</formula>
    </cfRule>
  </conditionalFormatting>
  <conditionalFormatting sqref="A141:A172">
    <cfRule type="cellIs" dxfId="4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8867187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88671875" style="1"/>
    <col min="19" max="21" width="0" style="1" hidden="1" customWidth="1"/>
    <col min="22" max="23" width="8.88671875" style="1"/>
    <col min="24" max="24" width="12.6640625" style="1" customWidth="1"/>
    <col min="25" max="27" width="8.88671875" style="1"/>
    <col min="28" max="28" width="13.33203125" style="1" bestFit="1" customWidth="1"/>
    <col min="29" max="16384" width="8.8867187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'3391 updated'!B2</f>
        <v>50</v>
      </c>
      <c r="W2" s="449" t="s">
        <v>4</v>
      </c>
      <c r="X2" s="450"/>
      <c r="Y2" s="451"/>
      <c r="Z2" s="451"/>
      <c r="AA2" s="451"/>
      <c r="AB2" s="451"/>
      <c r="AC2" s="451"/>
      <c r="AD2" s="9"/>
    </row>
    <row r="3" spans="1:30" ht="20.399999999999999" x14ac:dyDescent="0.35">
      <c r="B3" s="10" t="str">
        <f>"Revenue Estimate Worksheet for "&amp;B126</f>
        <v>Revenue Estimate Worksheet for Seagull Acad-Independent Chart</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'3391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0</v>
      </c>
      <c r="E10" s="296">
        <v>0</v>
      </c>
      <c r="F10" s="296">
        <v>0</v>
      </c>
      <c r="G10" s="46">
        <f>IF($B$156&lt;8,D10*2,D10+E10)</f>
        <v>0</v>
      </c>
      <c r="H10" s="47"/>
      <c r="I10" s="48">
        <v>1.1259999999999999</v>
      </c>
      <c r="J10" s="48"/>
      <c r="K10" s="49">
        <f>ROUND(G10*I10,4)</f>
        <v>0</v>
      </c>
      <c r="L10" s="319">
        <f>SUM(K10*$G$7)*($K$7)</f>
        <v>0</v>
      </c>
      <c r="N10" s="51">
        <v>5101</v>
      </c>
      <c r="O10" s="52">
        <v>101</v>
      </c>
      <c r="Q10" s="259"/>
      <c r="V10" s="439" t="s">
        <v>27</v>
      </c>
      <c r="W10" s="439"/>
      <c r="X10" s="434">
        <f>IF('3391 updated'!K$84=1,'3391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0</v>
      </c>
      <c r="E11" s="298">
        <v>0</v>
      </c>
      <c r="F11" s="298">
        <v>0</v>
      </c>
      <c r="G11" s="46">
        <f t="shared" ref="G11:G25" si="2">IF($B$156&lt;8,D11*2,D11+E11)</f>
        <v>0</v>
      </c>
      <c r="H11" s="47"/>
      <c r="I11" s="56">
        <f>I10</f>
        <v>1.1259999999999999</v>
      </c>
      <c r="J11" s="56"/>
      <c r="K11" s="49">
        <f t="shared" ref="K11:K25" si="3">ROUND(G11*I11,4)</f>
        <v>0</v>
      </c>
      <c r="L11" s="319">
        <f t="shared" ref="L11:L25" si="4">SUM(K11*$G$7)*($K$7)</f>
        <v>0</v>
      </c>
      <c r="M11" s="1" t="str">
        <f>IF(ROUND(G11,2)=ROUND(SUM(G28:G30),2)," ","CHECK 2. PK-3 Lines Below")</f>
        <v xml:space="preserve"> </v>
      </c>
      <c r="N11" s="51">
        <v>5101</v>
      </c>
      <c r="O11" s="57" t="s">
        <v>30</v>
      </c>
      <c r="Q11" s="259"/>
      <c r="V11" s="395" t="s">
        <v>29</v>
      </c>
      <c r="W11" s="395"/>
      <c r="X11" s="434">
        <f>IF('3391 updated'!K$84=1,'3391 updated'!G11,0)</f>
        <v>0</v>
      </c>
      <c r="Y11" s="434"/>
      <c r="Z11" s="435">
        <v>1</v>
      </c>
      <c r="AA11" s="435"/>
      <c r="AB11" s="54">
        <f t="shared" si="0"/>
        <v>0</v>
      </c>
      <c r="AC11" s="55">
        <f t="shared" si="1"/>
        <v>0</v>
      </c>
      <c r="AD11" s="9"/>
    </row>
    <row r="12" spans="1:30" x14ac:dyDescent="0.3">
      <c r="A12" s="1" t="s">
        <v>31</v>
      </c>
      <c r="B12" s="298" t="s">
        <v>32</v>
      </c>
      <c r="C12" s="298"/>
      <c r="D12" s="298">
        <v>0</v>
      </c>
      <c r="E12" s="298">
        <v>0</v>
      </c>
      <c r="F12" s="298">
        <v>0</v>
      </c>
      <c r="G12" s="46">
        <f t="shared" si="2"/>
        <v>0</v>
      </c>
      <c r="H12" s="47"/>
      <c r="I12" s="56">
        <v>1</v>
      </c>
      <c r="J12" s="56"/>
      <c r="K12" s="49">
        <f t="shared" si="3"/>
        <v>0</v>
      </c>
      <c r="L12" s="319">
        <f t="shared" si="4"/>
        <v>0</v>
      </c>
      <c r="N12" s="51">
        <v>5102</v>
      </c>
      <c r="O12" s="52">
        <v>102</v>
      </c>
      <c r="Q12" s="259"/>
      <c r="V12" s="395" t="s">
        <v>32</v>
      </c>
      <c r="W12" s="395"/>
      <c r="X12" s="434">
        <f>IF('3391 updated'!K$84=1,'3391 updated'!G12,0)</f>
        <v>0</v>
      </c>
      <c r="Y12" s="434"/>
      <c r="Z12" s="435">
        <v>1</v>
      </c>
      <c r="AA12" s="435"/>
      <c r="AB12" s="54">
        <f t="shared" si="0"/>
        <v>0</v>
      </c>
      <c r="AC12" s="55">
        <f t="shared" si="1"/>
        <v>0</v>
      </c>
      <c r="AD12" s="9"/>
    </row>
    <row r="13" spans="1:30" x14ac:dyDescent="0.3">
      <c r="A13" s="1" t="s">
        <v>33</v>
      </c>
      <c r="B13" s="298" t="s">
        <v>34</v>
      </c>
      <c r="C13" s="298"/>
      <c r="D13" s="298">
        <v>5</v>
      </c>
      <c r="E13" s="298">
        <v>0</v>
      </c>
      <c r="F13" s="298">
        <v>0</v>
      </c>
      <c r="G13" s="46">
        <f t="shared" si="2"/>
        <v>10</v>
      </c>
      <c r="H13" s="47"/>
      <c r="I13" s="56">
        <f>I12</f>
        <v>1</v>
      </c>
      <c r="J13" s="56"/>
      <c r="K13" s="49">
        <f t="shared" si="3"/>
        <v>10</v>
      </c>
      <c r="L13" s="319">
        <f t="shared" si="4"/>
        <v>41486.913299999993</v>
      </c>
      <c r="M13" s="1" t="str">
        <f>IF(ROUND(G13,2)=ROUND(SUM(G31:G33),2)," ","CHECK 2. 4-8 Lines Below")</f>
        <v xml:space="preserve"> </v>
      </c>
      <c r="N13" s="51">
        <v>5102</v>
      </c>
      <c r="O13" s="57" t="s">
        <v>35</v>
      </c>
      <c r="Q13" s="259"/>
      <c r="V13" s="395" t="s">
        <v>34</v>
      </c>
      <c r="W13" s="395"/>
      <c r="X13" s="434">
        <f>IF('3391 updated'!K$84=1,'3391 updated'!G13,0)</f>
        <v>10</v>
      </c>
      <c r="Y13" s="434"/>
      <c r="Z13" s="435">
        <v>1</v>
      </c>
      <c r="AA13" s="435"/>
      <c r="AB13" s="54">
        <f t="shared" si="0"/>
        <v>10</v>
      </c>
      <c r="AC13" s="55">
        <f t="shared" si="1"/>
        <v>41487</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IF('3391 updated'!K$84=1,'3391 updated'!G14,0)</f>
        <v>0</v>
      </c>
      <c r="Y14" s="434"/>
      <c r="Z14" s="435">
        <v>1</v>
      </c>
      <c r="AA14" s="435"/>
      <c r="AB14" s="54">
        <f t="shared" si="0"/>
        <v>0</v>
      </c>
      <c r="AC14" s="55">
        <f t="shared" si="1"/>
        <v>0</v>
      </c>
      <c r="AD14" s="9"/>
    </row>
    <row r="15" spans="1:30" x14ac:dyDescent="0.3">
      <c r="A15" s="1" t="s">
        <v>38</v>
      </c>
      <c r="B15" s="298" t="s">
        <v>39</v>
      </c>
      <c r="C15" s="298"/>
      <c r="D15" s="298">
        <v>23.5</v>
      </c>
      <c r="E15" s="298">
        <v>0</v>
      </c>
      <c r="F15" s="298">
        <v>0</v>
      </c>
      <c r="G15" s="46">
        <f t="shared" si="2"/>
        <v>47</v>
      </c>
      <c r="H15" s="47"/>
      <c r="I15" s="56">
        <f>I14</f>
        <v>1.004</v>
      </c>
      <c r="J15" s="56"/>
      <c r="K15" s="49">
        <f t="shared" si="3"/>
        <v>47.188000000000002</v>
      </c>
      <c r="L15" s="319">
        <f t="shared" si="4"/>
        <v>195768.44648004</v>
      </c>
      <c r="M15" s="1" t="str">
        <f>IF(ROUND(G15,2)=ROUND(SUM(G34:G36),2)," ","CHECK 2. 9-12 Lines Below")</f>
        <v xml:space="preserve"> </v>
      </c>
      <c r="N15" s="51">
        <v>5103</v>
      </c>
      <c r="O15" s="57" t="s">
        <v>40</v>
      </c>
      <c r="Q15" s="259"/>
      <c r="V15" s="395" t="s">
        <v>39</v>
      </c>
      <c r="W15" s="395"/>
      <c r="X15" s="434">
        <f>IF('3391 updated'!K$84=1,'3391 updated'!G15,0)</f>
        <v>47</v>
      </c>
      <c r="Y15" s="434"/>
      <c r="Z15" s="435">
        <v>1</v>
      </c>
      <c r="AA15" s="435"/>
      <c r="AB15" s="54">
        <f t="shared" si="0"/>
        <v>47</v>
      </c>
      <c r="AC15" s="58">
        <f t="shared" si="1"/>
        <v>194988</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IF('3391 updated'!K$84=1,'3391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IF('3391 updated'!K$84=1,'3391 updated'!G17,0)</f>
        <v>0</v>
      </c>
      <c r="Y17" s="434"/>
      <c r="Z17" s="435">
        <v>1</v>
      </c>
      <c r="AA17" s="435"/>
      <c r="AB17" s="54">
        <f t="shared" si="0"/>
        <v>0</v>
      </c>
      <c r="AC17" s="55">
        <f t="shared" si="1"/>
        <v>0</v>
      </c>
      <c r="AD17" s="9"/>
    </row>
    <row r="18" spans="1:30" ht="16.2" x14ac:dyDescent="0.35">
      <c r="A18" s="1" t="s">
        <v>45</v>
      </c>
      <c r="B18" s="298" t="s">
        <v>46</v>
      </c>
      <c r="C18" s="298"/>
      <c r="D18" s="298">
        <v>1</v>
      </c>
      <c r="E18" s="298">
        <v>0</v>
      </c>
      <c r="F18" s="298">
        <v>0</v>
      </c>
      <c r="G18" s="46">
        <f t="shared" si="2"/>
        <v>2</v>
      </c>
      <c r="H18" s="47"/>
      <c r="I18" s="56">
        <f>I17</f>
        <v>3.548</v>
      </c>
      <c r="J18" s="56"/>
      <c r="K18" s="49">
        <f t="shared" si="3"/>
        <v>7.0960000000000001</v>
      </c>
      <c r="L18" s="319">
        <f t="shared" si="4"/>
        <v>29439.113677679998</v>
      </c>
      <c r="N18" s="51">
        <v>5103</v>
      </c>
      <c r="O18" s="259">
        <v>254</v>
      </c>
      <c r="Q18" s="259"/>
      <c r="V18" s="395" t="s">
        <v>46</v>
      </c>
      <c r="W18" s="395"/>
      <c r="X18" s="434">
        <f>IF('3391 updated'!K$84=1,'3391 updated'!G18,0)</f>
        <v>2</v>
      </c>
      <c r="Y18" s="434"/>
      <c r="Z18" s="435">
        <v>1</v>
      </c>
      <c r="AA18" s="435"/>
      <c r="AB18" s="54">
        <f t="shared" si="0"/>
        <v>2</v>
      </c>
      <c r="AC18" s="55">
        <f t="shared" si="1"/>
        <v>8297</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IF('3391 updated'!K$84=1,'3391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IF('3391 updated'!K$84=1,'3391 updated'!G20,0)</f>
        <v>0</v>
      </c>
      <c r="Y20" s="434"/>
      <c r="Z20" s="435">
        <v>1</v>
      </c>
      <c r="AA20" s="435"/>
      <c r="AB20" s="54">
        <f t="shared" si="0"/>
        <v>0</v>
      </c>
      <c r="AC20" s="55">
        <f t="shared" si="1"/>
        <v>0</v>
      </c>
      <c r="AD20" s="9"/>
    </row>
    <row r="21" spans="1:30" ht="15" customHeight="1" x14ac:dyDescent="0.35">
      <c r="A21" s="1" t="s">
        <v>51</v>
      </c>
      <c r="B21" s="298" t="s">
        <v>52</v>
      </c>
      <c r="C21" s="298"/>
      <c r="D21" s="298">
        <v>0.5</v>
      </c>
      <c r="E21" s="298">
        <v>0</v>
      </c>
      <c r="F21" s="298">
        <v>0</v>
      </c>
      <c r="G21" s="46">
        <f t="shared" si="2"/>
        <v>1</v>
      </c>
      <c r="H21" s="47"/>
      <c r="I21" s="56">
        <f>I20</f>
        <v>5.1040000000000001</v>
      </c>
      <c r="J21" s="56"/>
      <c r="K21" s="49">
        <f t="shared" si="3"/>
        <v>5.1040000000000001</v>
      </c>
      <c r="L21" s="319">
        <f t="shared" si="4"/>
        <v>21174.920548319998</v>
      </c>
      <c r="N21" s="51">
        <v>5103</v>
      </c>
      <c r="O21" s="259">
        <v>255</v>
      </c>
      <c r="Q21" s="259"/>
      <c r="V21" s="395" t="s">
        <v>52</v>
      </c>
      <c r="W21" s="395"/>
      <c r="X21" s="434">
        <f>IF('3391 updated'!K$84=1,'3391 updated'!G21,0)</f>
        <v>1</v>
      </c>
      <c r="Y21" s="434"/>
      <c r="Z21" s="435">
        <v>1</v>
      </c>
      <c r="AA21" s="435"/>
      <c r="AB21" s="54">
        <f t="shared" si="0"/>
        <v>1</v>
      </c>
      <c r="AC21" s="55">
        <f t="shared" si="1"/>
        <v>4149</v>
      </c>
      <c r="AD21" s="9"/>
    </row>
    <row r="22" spans="1:30" ht="16.2" x14ac:dyDescent="0.35">
      <c r="A22" s="1" t="s">
        <v>53</v>
      </c>
      <c r="B22" s="298" t="s">
        <v>54</v>
      </c>
      <c r="C22" s="298"/>
      <c r="D22" s="298">
        <v>0</v>
      </c>
      <c r="E22" s="298">
        <v>0</v>
      </c>
      <c r="F22" s="298">
        <v>0</v>
      </c>
      <c r="G22" s="46">
        <f t="shared" si="2"/>
        <v>0</v>
      </c>
      <c r="H22" s="47"/>
      <c r="I22" s="56">
        <v>1.147</v>
      </c>
      <c r="J22" s="56"/>
      <c r="K22" s="49">
        <f t="shared" si="3"/>
        <v>0</v>
      </c>
      <c r="L22" s="319">
        <f t="shared" si="4"/>
        <v>0</v>
      </c>
      <c r="N22" s="51">
        <v>5101</v>
      </c>
      <c r="O22" s="52">
        <v>130</v>
      </c>
      <c r="Q22" s="259"/>
      <c r="V22" s="395" t="s">
        <v>54</v>
      </c>
      <c r="W22" s="395"/>
      <c r="X22" s="434">
        <f>IF('3391 updated'!K$84=1,'3391 updated'!G22,0)</f>
        <v>0</v>
      </c>
      <c r="Y22" s="434"/>
      <c r="Z22" s="435">
        <v>1</v>
      </c>
      <c r="AA22" s="435"/>
      <c r="AB22" s="54">
        <f t="shared" si="0"/>
        <v>0</v>
      </c>
      <c r="AC22" s="55">
        <f t="shared" si="1"/>
        <v>0</v>
      </c>
      <c r="AD22" s="9"/>
    </row>
    <row r="23" spans="1:30" ht="16.2" x14ac:dyDescent="0.35">
      <c r="A23" s="1" t="s">
        <v>55</v>
      </c>
      <c r="B23" s="298" t="s">
        <v>56</v>
      </c>
      <c r="C23" s="298"/>
      <c r="D23" s="298">
        <v>0</v>
      </c>
      <c r="E23" s="298">
        <v>0</v>
      </c>
      <c r="F23" s="298">
        <v>0</v>
      </c>
      <c r="G23" s="46">
        <f t="shared" si="2"/>
        <v>0</v>
      </c>
      <c r="H23" s="47"/>
      <c r="I23" s="56">
        <f>I22</f>
        <v>1.147</v>
      </c>
      <c r="J23" s="56"/>
      <c r="K23" s="49">
        <f t="shared" si="3"/>
        <v>0</v>
      </c>
      <c r="L23" s="319">
        <f t="shared" si="4"/>
        <v>0</v>
      </c>
      <c r="N23" s="51">
        <v>5102</v>
      </c>
      <c r="O23" s="52">
        <v>130</v>
      </c>
      <c r="Q23" s="259"/>
      <c r="V23" s="395" t="s">
        <v>56</v>
      </c>
      <c r="W23" s="395"/>
      <c r="X23" s="434">
        <f>IF('3391 updated'!K$84=1,'3391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IF('3391 updated'!K$84=1,'3391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IF('3391 updated'!K$84=1,'3391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30</v>
      </c>
      <c r="E26" s="60">
        <f t="shared" si="5"/>
        <v>0</v>
      </c>
      <c r="F26" s="60"/>
      <c r="G26" s="60">
        <f>SUM(G10:G25)</f>
        <v>60</v>
      </c>
      <c r="H26" s="61"/>
      <c r="I26" s="61"/>
      <c r="J26" s="62"/>
      <c r="K26" s="63">
        <f>SUM(K10:K25)</f>
        <v>69.388000000000005</v>
      </c>
      <c r="L26" s="320">
        <f>SUM(L10:L25)</f>
        <v>287869.39400604001</v>
      </c>
      <c r="N26" s="259"/>
      <c r="O26" s="64"/>
      <c r="P26" s="259"/>
      <c r="Q26" s="259"/>
      <c r="V26" s="436" t="s">
        <v>61</v>
      </c>
      <c r="W26" s="436"/>
      <c r="X26" s="425">
        <f>SUM(X10:X25)</f>
        <v>60</v>
      </c>
      <c r="Y26" s="425"/>
      <c r="Z26" s="437"/>
      <c r="AA26" s="438"/>
      <c r="AB26" s="65">
        <f>SUM(AB10:AB25)</f>
        <v>60</v>
      </c>
      <c r="AC26" s="66">
        <f>SUM(AC10:AC25)</f>
        <v>248921</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0</v>
      </c>
      <c r="E28" s="298">
        <v>0</v>
      </c>
      <c r="F28" s="74">
        <v>0</v>
      </c>
      <c r="G28" s="46">
        <f t="shared" ref="G28:G36" si="6">IF($B$156&lt;8,D28*2,D28+E28)</f>
        <v>0</v>
      </c>
      <c r="H28" s="75"/>
      <c r="I28" s="76" t="s">
        <v>69</v>
      </c>
      <c r="J28" s="51">
        <v>251</v>
      </c>
      <c r="K28" s="77">
        <v>1047</v>
      </c>
      <c r="L28" s="319">
        <f>SUM(G28*K28)</f>
        <v>0</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v>
      </c>
      <c r="E29" s="298">
        <v>0</v>
      </c>
      <c r="F29" s="84">
        <v>0</v>
      </c>
      <c r="G29" s="46">
        <f t="shared" si="6"/>
        <v>0</v>
      </c>
      <c r="H29" s="75"/>
      <c r="I29" s="51" t="s">
        <v>69</v>
      </c>
      <c r="J29" s="51">
        <v>252</v>
      </c>
      <c r="K29" s="77">
        <v>3380</v>
      </c>
      <c r="L29" s="319">
        <f t="shared" ref="L29:L36" si="8">SUM(G29*K29)</f>
        <v>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0.5</v>
      </c>
      <c r="E31" s="298">
        <v>0</v>
      </c>
      <c r="F31" s="84">
        <v>0</v>
      </c>
      <c r="G31" s="46">
        <f t="shared" si="6"/>
        <v>1</v>
      </c>
      <c r="H31" s="75"/>
      <c r="I31" s="85" t="s">
        <v>73</v>
      </c>
      <c r="J31" s="51">
        <v>251</v>
      </c>
      <c r="K31" s="77">
        <v>1173</v>
      </c>
      <c r="L31" s="319">
        <f t="shared" si="8"/>
        <v>1173</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2.5</v>
      </c>
      <c r="E32" s="298">
        <v>0</v>
      </c>
      <c r="F32" s="84">
        <v>0</v>
      </c>
      <c r="G32" s="46">
        <f t="shared" si="6"/>
        <v>5</v>
      </c>
      <c r="H32" s="75"/>
      <c r="I32" s="85" t="s">
        <v>73</v>
      </c>
      <c r="J32" s="51">
        <v>252</v>
      </c>
      <c r="K32" s="77">
        <v>3506</v>
      </c>
      <c r="L32" s="319">
        <f t="shared" si="8"/>
        <v>17530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2</v>
      </c>
      <c r="E33" s="298">
        <v>0</v>
      </c>
      <c r="F33" s="84">
        <v>0</v>
      </c>
      <c r="G33" s="46">
        <f t="shared" si="6"/>
        <v>4</v>
      </c>
      <c r="H33" s="75"/>
      <c r="I33" s="85" t="s">
        <v>73</v>
      </c>
      <c r="J33" s="51">
        <v>253</v>
      </c>
      <c r="K33" s="77">
        <v>7023</v>
      </c>
      <c r="L33" s="319">
        <f t="shared" si="8"/>
        <v>28092</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3</v>
      </c>
      <c r="E34" s="298">
        <v>0</v>
      </c>
      <c r="F34" s="84">
        <v>0</v>
      </c>
      <c r="G34" s="46">
        <f t="shared" si="6"/>
        <v>6</v>
      </c>
      <c r="H34" s="75"/>
      <c r="I34" s="85" t="s">
        <v>77</v>
      </c>
      <c r="J34" s="51">
        <v>251</v>
      </c>
      <c r="K34" s="77">
        <v>835</v>
      </c>
      <c r="L34" s="319">
        <f t="shared" si="8"/>
        <v>5010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8.5</v>
      </c>
      <c r="E35" s="298">
        <v>0</v>
      </c>
      <c r="F35" s="84">
        <v>0</v>
      </c>
      <c r="G35" s="46">
        <f t="shared" si="6"/>
        <v>17</v>
      </c>
      <c r="H35" s="75"/>
      <c r="I35" s="85" t="s">
        <v>77</v>
      </c>
      <c r="J35" s="51">
        <v>252</v>
      </c>
      <c r="K35" s="77">
        <v>3168</v>
      </c>
      <c r="L35" s="319">
        <f t="shared" si="8"/>
        <v>53856</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12</v>
      </c>
      <c r="E36" s="298">
        <v>0</v>
      </c>
      <c r="F36" s="84">
        <v>0</v>
      </c>
      <c r="G36" s="46">
        <f t="shared" si="6"/>
        <v>24</v>
      </c>
      <c r="H36" s="75"/>
      <c r="I36" s="85" t="s">
        <v>77</v>
      </c>
      <c r="J36" s="51">
        <v>253</v>
      </c>
      <c r="K36" s="77">
        <v>6685</v>
      </c>
      <c r="L36" s="319">
        <f t="shared" si="8"/>
        <v>160440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28.5</v>
      </c>
      <c r="E37" s="60">
        <f t="shared" si="10"/>
        <v>0</v>
      </c>
      <c r="F37" s="60"/>
      <c r="G37" s="60">
        <f>SUM(G28:G36)</f>
        <v>57</v>
      </c>
      <c r="H37" s="61"/>
      <c r="I37" s="298" t="s">
        <v>81</v>
      </c>
      <c r="J37" s="298"/>
      <c r="K37" s="298"/>
      <c r="L37" s="319">
        <f>SUM(L28:L36)</f>
        <v>266101</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11340</v>
      </c>
      <c r="N40" s="97"/>
      <c r="O40" s="97"/>
      <c r="P40" s="97"/>
      <c r="Q40" s="97"/>
      <c r="V40" s="420" t="s">
        <v>85</v>
      </c>
      <c r="W40" s="420"/>
      <c r="X40" s="421">
        <f>+G40</f>
        <v>182954.62</v>
      </c>
      <c r="Y40" s="421"/>
      <c r="Z40" s="421"/>
      <c r="AA40" s="421"/>
      <c r="AB40" s="55">
        <f>ROUND(X39/X40,0)</f>
        <v>189</v>
      </c>
      <c r="AC40" s="55">
        <f>ROUND(AB40*$X$26,0)</f>
        <v>11340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565310.39400603995</v>
      </c>
      <c r="O44" s="1"/>
      <c r="V44" s="414" t="s">
        <v>89</v>
      </c>
      <c r="W44" s="414"/>
      <c r="X44" s="414"/>
      <c r="Y44" s="414"/>
      <c r="Z44" s="414"/>
      <c r="AA44" s="414"/>
      <c r="AB44" s="414"/>
      <c r="AC44" s="104">
        <f>SUM(AC26,AC37,AC40)</f>
        <v>260261</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1317.85</v>
      </c>
      <c r="J47" s="117" t="s">
        <v>96</v>
      </c>
      <c r="K47" s="118">
        <f>ROUND(C47*G47*I47,0)</f>
        <v>0</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10</v>
      </c>
      <c r="D48" s="114"/>
      <c r="E48" s="114"/>
      <c r="F48" s="114"/>
      <c r="G48" s="115">
        <f>K7</f>
        <v>1.0289999999999999</v>
      </c>
      <c r="H48" s="115"/>
      <c r="I48" s="116">
        <v>898.92</v>
      </c>
      <c r="J48" s="117" t="s">
        <v>96</v>
      </c>
      <c r="K48" s="118">
        <f>ROUND(C48*G48*I48,0)</f>
        <v>9250</v>
      </c>
      <c r="L48" s="327"/>
      <c r="O48" s="1"/>
      <c r="V48" s="125" t="s">
        <v>73</v>
      </c>
      <c r="W48" s="119">
        <f>AB12+AB13+AB17+AB20+AB23</f>
        <v>10</v>
      </c>
      <c r="X48" s="407">
        <f>AB7</f>
        <v>1.0289999999999999</v>
      </c>
      <c r="Y48" s="407"/>
      <c r="Z48" s="120">
        <f>+I48</f>
        <v>898.92</v>
      </c>
      <c r="AA48" s="121" t="s">
        <v>96</v>
      </c>
      <c r="AB48" s="122">
        <f>ROUND(W48*X48*Z48,0)</f>
        <v>9250</v>
      </c>
      <c r="AC48" s="126"/>
      <c r="AD48" s="9"/>
    </row>
    <row r="49" spans="2:30" ht="19.5" customHeight="1" thickBot="1" x14ac:dyDescent="0.4">
      <c r="B49" s="127" t="s">
        <v>77</v>
      </c>
      <c r="C49" s="128">
        <f>K14+K15+K18+K21+K24+K25</f>
        <v>59.388000000000005</v>
      </c>
      <c r="D49" s="114"/>
      <c r="E49" s="114"/>
      <c r="F49" s="114"/>
      <c r="G49" s="115">
        <f>K7</f>
        <v>1.0289999999999999</v>
      </c>
      <c r="H49" s="115"/>
      <c r="I49" s="116">
        <v>901.09</v>
      </c>
      <c r="J49" s="117" t="s">
        <v>96</v>
      </c>
      <c r="K49" s="118">
        <f>ROUND(C49*G49*I49,0)</f>
        <v>55066</v>
      </c>
      <c r="L49" s="327"/>
      <c r="M49" s="102"/>
      <c r="N49" s="129"/>
      <c r="O49" s="130"/>
      <c r="P49" s="64"/>
      <c r="Q49" s="131"/>
      <c r="V49" s="132" t="s">
        <v>77</v>
      </c>
      <c r="W49" s="133">
        <f>AB14+AB15+AB18+AB21+AB24+AB25</f>
        <v>50</v>
      </c>
      <c r="X49" s="407">
        <f>AB7</f>
        <v>1.0289999999999999</v>
      </c>
      <c r="Y49" s="407"/>
      <c r="Z49" s="120">
        <f>+I49</f>
        <v>901.09</v>
      </c>
      <c r="AA49" s="121" t="s">
        <v>96</v>
      </c>
      <c r="AB49" s="122">
        <f>ROUND(W49*X49*Z49,0)</f>
        <v>46361</v>
      </c>
      <c r="AC49" s="126"/>
      <c r="AD49" s="103"/>
    </row>
    <row r="50" spans="2:30" ht="24" customHeight="1" thickBot="1" x14ac:dyDescent="0.35">
      <c r="B50" s="134" t="s">
        <v>97</v>
      </c>
      <c r="C50" s="135">
        <f>SUM(C47:C49)</f>
        <v>69.388000000000005</v>
      </c>
      <c r="D50" s="136"/>
      <c r="E50" s="137"/>
      <c r="F50" s="137"/>
      <c r="G50" s="138" t="s">
        <v>98</v>
      </c>
      <c r="H50" s="138"/>
      <c r="I50" s="138"/>
      <c r="J50" s="138"/>
      <c r="K50" s="138"/>
      <c r="L50" s="319">
        <f>IF(B2=75,0,K49+K48+K47)</f>
        <v>64316</v>
      </c>
      <c r="N50" s="3"/>
      <c r="O50" s="1"/>
      <c r="V50" s="308" t="s">
        <v>97</v>
      </c>
      <c r="W50" s="140">
        <f>SUM(W47:W49)</f>
        <v>60</v>
      </c>
      <c r="X50" s="408" t="s">
        <v>98</v>
      </c>
      <c r="Y50" s="409"/>
      <c r="Z50" s="409"/>
      <c r="AA50" s="409"/>
      <c r="AB50" s="409"/>
      <c r="AC50" s="55">
        <f>IF(V2=75,0,AB49+AB48+AB47)</f>
        <v>55611</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69.388000000000005</v>
      </c>
      <c r="H53" s="56" t="s">
        <v>102</v>
      </c>
      <c r="I53" s="56"/>
      <c r="J53" s="144">
        <v>200815.52</v>
      </c>
      <c r="K53" s="144"/>
      <c r="L53" s="329"/>
      <c r="N53" s="3"/>
      <c r="O53" s="1"/>
      <c r="V53" s="402" t="s">
        <v>101</v>
      </c>
      <c r="W53" s="402"/>
      <c r="X53" s="145">
        <f>AB26</f>
        <v>60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3.4600000000000001E-4</v>
      </c>
      <c r="L54" s="314"/>
      <c r="N54" s="64"/>
      <c r="O54" s="1"/>
      <c r="V54" s="402" t="s">
        <v>103</v>
      </c>
      <c r="W54" s="402"/>
      <c r="X54" s="402"/>
      <c r="Y54" s="402"/>
      <c r="Z54" s="402"/>
      <c r="AA54" s="402"/>
      <c r="AB54" s="405">
        <f>ROUND(X53/AA53,6)</f>
        <v>2.99E-4</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60</v>
      </c>
      <c r="H56" s="56" t="s">
        <v>106</v>
      </c>
      <c r="I56" s="56"/>
      <c r="J56" s="144">
        <f>+G40</f>
        <v>182954.62</v>
      </c>
      <c r="K56" s="144"/>
      <c r="L56" s="329"/>
      <c r="O56" s="1"/>
      <c r="V56" s="402" t="s">
        <v>105</v>
      </c>
      <c r="W56" s="402"/>
      <c r="X56" s="148">
        <f>X26</f>
        <v>60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3.28E-4</v>
      </c>
      <c r="L57" s="314"/>
      <c r="O57" s="1"/>
      <c r="V57" s="402" t="s">
        <v>107</v>
      </c>
      <c r="W57" s="402"/>
      <c r="X57" s="402"/>
      <c r="Y57" s="402"/>
      <c r="Z57" s="402"/>
      <c r="AA57" s="402"/>
      <c r="AB57" s="405">
        <f>ROUND(X56/AA56,6)</f>
        <v>3.28E-4</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2.99E-4</v>
      </c>
      <c r="AC58" s="55">
        <f>ROUND(Y58*AB58,0)</f>
        <v>1266</v>
      </c>
      <c r="AD58" s="9"/>
    </row>
    <row r="59" spans="2:30" x14ac:dyDescent="0.3">
      <c r="B59" s="59" t="s">
        <v>109</v>
      </c>
      <c r="C59" s="59"/>
      <c r="D59" s="59"/>
      <c r="E59" s="59"/>
      <c r="F59" s="59"/>
      <c r="G59" s="59"/>
      <c r="H59" s="152" t="s">
        <v>21</v>
      </c>
      <c r="I59" s="118">
        <v>4235563</v>
      </c>
      <c r="J59" s="153" t="s">
        <v>110</v>
      </c>
      <c r="K59" s="154">
        <f>K54</f>
        <v>3.4600000000000001E-4</v>
      </c>
      <c r="L59" s="319">
        <f>SUM(I59*K59)</f>
        <v>1465.5047979999999</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2.99E-4</v>
      </c>
      <c r="AC66" s="55">
        <f>ROUND(Y66*AB66,0)</f>
        <v>32228</v>
      </c>
      <c r="AD66" s="9"/>
    </row>
    <row r="67" spans="1:30" ht="20.25" customHeight="1" x14ac:dyDescent="0.3">
      <c r="B67" s="298" t="s">
        <v>118</v>
      </c>
      <c r="C67" s="298"/>
      <c r="D67" s="298"/>
      <c r="E67" s="298"/>
      <c r="F67" s="298"/>
      <c r="H67" s="152" t="s">
        <v>23</v>
      </c>
      <c r="I67" s="118">
        <v>107785963</v>
      </c>
      <c r="J67" s="153" t="s">
        <v>110</v>
      </c>
      <c r="K67" s="154">
        <f>K54</f>
        <v>3.4600000000000001E-4</v>
      </c>
      <c r="L67" s="319">
        <f>SUM(I67*K67)</f>
        <v>37293.943198000001</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3.28E-4</v>
      </c>
      <c r="AC68" s="55">
        <f>ROUND(Y68*AB68,0)</f>
        <v>0</v>
      </c>
      <c r="AD68" s="9"/>
    </row>
    <row r="69" spans="1:30" ht="15" customHeight="1" x14ac:dyDescent="0.3">
      <c r="B69" s="158" t="s">
        <v>120</v>
      </c>
      <c r="C69" s="298"/>
      <c r="D69" s="298"/>
      <c r="E69" s="298"/>
      <c r="F69" s="298"/>
      <c r="H69" s="152" t="s">
        <v>22</v>
      </c>
      <c r="I69" s="118">
        <v>0</v>
      </c>
      <c r="J69" s="153" t="s">
        <v>110</v>
      </c>
      <c r="K69" s="154">
        <f>K57</f>
        <v>3.28E-4</v>
      </c>
      <c r="L69" s="319">
        <f t="shared" ref="L69:L72" si="11">SUM(I69*K69)</f>
        <v>0</v>
      </c>
      <c r="O69" s="1"/>
      <c r="V69" s="392" t="s">
        <v>121</v>
      </c>
      <c r="W69" s="392"/>
      <c r="X69" s="392"/>
      <c r="Y69" s="398">
        <f>+I70</f>
        <v>-4207636</v>
      </c>
      <c r="Z69" s="398"/>
      <c r="AA69" s="305" t="s">
        <v>110</v>
      </c>
      <c r="AB69" s="151">
        <f>AB54</f>
        <v>2.99E-4</v>
      </c>
      <c r="AC69" s="55">
        <f>ROUND(Y69*AB69,0)</f>
        <v>-1258</v>
      </c>
      <c r="AD69" s="9"/>
    </row>
    <row r="70" spans="1:30" ht="20.25" customHeight="1" x14ac:dyDescent="0.3">
      <c r="B70" s="298" t="s">
        <v>121</v>
      </c>
      <c r="C70" s="298"/>
      <c r="D70" s="298"/>
      <c r="E70" s="298"/>
      <c r="F70" s="298"/>
      <c r="H70" s="152" t="s">
        <v>21</v>
      </c>
      <c r="I70" s="118">
        <v>-4207636</v>
      </c>
      <c r="J70" s="153" t="s">
        <v>110</v>
      </c>
      <c r="K70" s="154">
        <f>K54</f>
        <v>3.4600000000000001E-4</v>
      </c>
      <c r="L70" s="319">
        <f t="shared" si="11"/>
        <v>-1455.842056</v>
      </c>
      <c r="O70" s="1"/>
      <c r="V70" s="392" t="s">
        <v>122</v>
      </c>
      <c r="W70" s="392"/>
      <c r="X70" s="392"/>
      <c r="Y70" s="394">
        <f>+I71</f>
        <v>1882126</v>
      </c>
      <c r="Z70" s="394"/>
      <c r="AA70" s="305" t="s">
        <v>110</v>
      </c>
      <c r="AB70" s="151">
        <f>AB54</f>
        <v>2.99E-4</v>
      </c>
      <c r="AC70" s="55">
        <f>ROUND(Y70*AB70,0)</f>
        <v>563</v>
      </c>
      <c r="AD70" s="9"/>
    </row>
    <row r="71" spans="1:30" ht="20.25" customHeight="1" x14ac:dyDescent="0.3">
      <c r="B71" s="298" t="s">
        <v>122</v>
      </c>
      <c r="C71" s="298"/>
      <c r="D71" s="298"/>
      <c r="E71" s="298"/>
      <c r="F71" s="298"/>
      <c r="H71" s="152" t="s">
        <v>21</v>
      </c>
      <c r="I71" s="118">
        <v>1882126</v>
      </c>
      <c r="J71" s="153" t="s">
        <v>110</v>
      </c>
      <c r="K71" s="154">
        <f>K54</f>
        <v>3.4600000000000001E-4</v>
      </c>
      <c r="L71" s="319">
        <f t="shared" si="11"/>
        <v>651.21559600000001</v>
      </c>
      <c r="O71" s="1"/>
      <c r="V71" s="392" t="s">
        <v>123</v>
      </c>
      <c r="W71" s="392"/>
      <c r="X71" s="392"/>
      <c r="Y71" s="394">
        <f>+I72</f>
        <v>14221398</v>
      </c>
      <c r="Z71" s="394"/>
      <c r="AA71" s="305" t="s">
        <v>110</v>
      </c>
      <c r="AB71" s="151">
        <f>AB57</f>
        <v>3.28E-4</v>
      </c>
      <c r="AC71" s="55">
        <f>ROUND(Y71*AB71,0)</f>
        <v>4665</v>
      </c>
      <c r="AD71" s="9"/>
    </row>
    <row r="72" spans="1:30" ht="21" customHeight="1" x14ac:dyDescent="0.35">
      <c r="B72" s="298" t="s">
        <v>123</v>
      </c>
      <c r="C72" s="298"/>
      <c r="D72" s="298"/>
      <c r="E72" s="298"/>
      <c r="F72" s="298"/>
      <c r="H72" s="152" t="s">
        <v>22</v>
      </c>
      <c r="I72" s="118">
        <v>14221398</v>
      </c>
      <c r="J72" s="153" t="s">
        <v>110</v>
      </c>
      <c r="K72" s="154">
        <f>K57</f>
        <v>3.28E-4</v>
      </c>
      <c r="L72" s="319">
        <f t="shared" si="11"/>
        <v>4664.6185439999999</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48</v>
      </c>
      <c r="AA74" s="304" t="s">
        <v>130</v>
      </c>
      <c r="AB74" s="163">
        <f>+K75</f>
        <v>365</v>
      </c>
      <c r="AC74" s="55">
        <f>ROUND(AB74*Z74,0)</f>
        <v>17520</v>
      </c>
      <c r="AD74" s="9"/>
    </row>
    <row r="75" spans="1:30" ht="19.5" customHeight="1" x14ac:dyDescent="0.3">
      <c r="A75" s="1" t="s">
        <v>131</v>
      </c>
      <c r="B75" s="164" t="s">
        <v>128</v>
      </c>
      <c r="C75" s="165" t="s">
        <v>129</v>
      </c>
      <c r="D75" s="164">
        <v>48</v>
      </c>
      <c r="E75" s="164">
        <v>0</v>
      </c>
      <c r="F75" s="164">
        <v>0</v>
      </c>
      <c r="G75" s="166">
        <f>IF($B$156&lt;8,D75,E75)</f>
        <v>48</v>
      </c>
      <c r="H75" s="167"/>
      <c r="I75" s="168">
        <f>AVERAGE(G75,D75)</f>
        <v>48</v>
      </c>
      <c r="J75" s="169" t="s">
        <v>130</v>
      </c>
      <c r="K75" s="170">
        <v>365</v>
      </c>
      <c r="L75" s="319">
        <f t="shared" ref="L75:L78" si="12">SUM(I75*K75)</f>
        <v>17520</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3.28E-4</v>
      </c>
      <c r="AC76" s="55">
        <f>ROUND(Y76*AB76,0)</f>
        <v>565</v>
      </c>
      <c r="AD76" s="9"/>
    </row>
    <row r="77" spans="1:30" ht="26.25" customHeight="1" x14ac:dyDescent="0.3">
      <c r="B77" s="298" t="s">
        <v>134</v>
      </c>
      <c r="C77" s="298"/>
      <c r="D77" s="298"/>
      <c r="E77" s="298"/>
      <c r="F77" s="298"/>
      <c r="H77" s="152" t="s">
        <v>25</v>
      </c>
      <c r="I77" s="175">
        <v>1722101</v>
      </c>
      <c r="J77" s="153" t="s">
        <v>110</v>
      </c>
      <c r="K77" s="154">
        <f>K57</f>
        <v>3.28E-4</v>
      </c>
      <c r="L77" s="319">
        <f t="shared" si="12"/>
        <v>564.84912799999995</v>
      </c>
      <c r="O77" s="1"/>
      <c r="V77" s="392" t="str">
        <f>+B78</f>
        <v>15.  Florida Teachers Classroom Supply Assistance Program</v>
      </c>
      <c r="W77" s="392"/>
      <c r="X77" s="392"/>
      <c r="Y77" s="393">
        <f>+I78</f>
        <v>0</v>
      </c>
      <c r="Z77" s="393"/>
      <c r="AA77" s="304" t="s">
        <v>130</v>
      </c>
      <c r="AB77" s="151">
        <f>AB54</f>
        <v>2.99E-4</v>
      </c>
      <c r="AC77" s="55">
        <f>ROUND(Y77*AB77,0)</f>
        <v>0</v>
      </c>
      <c r="AD77" s="9"/>
    </row>
    <row r="78" spans="1:30" ht="26.25" customHeight="1" x14ac:dyDescent="0.3">
      <c r="B78" s="391" t="s">
        <v>135</v>
      </c>
      <c r="C78" s="391"/>
      <c r="D78" s="391"/>
      <c r="E78" s="298"/>
      <c r="F78" s="298"/>
      <c r="H78" s="152" t="s">
        <v>136</v>
      </c>
      <c r="I78" s="176">
        <v>0</v>
      </c>
      <c r="J78" s="153" t="s">
        <v>110</v>
      </c>
      <c r="K78" s="154">
        <f>K54</f>
        <v>3.4600000000000001E-4</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371421</v>
      </c>
      <c r="AD81" s="185"/>
    </row>
    <row r="82" spans="1:30" ht="22.5" customHeight="1" thickTop="1" thickBot="1" x14ac:dyDescent="0.35">
      <c r="B82" s="298" t="s">
        <v>140</v>
      </c>
      <c r="C82" s="298"/>
      <c r="D82" s="298"/>
      <c r="E82" s="298"/>
      <c r="F82" s="298"/>
      <c r="G82" s="298"/>
      <c r="H82" s="298"/>
      <c r="I82" s="298"/>
      <c r="J82" s="298"/>
      <c r="K82" s="298"/>
      <c r="L82" s="331">
        <f>SUM(L44:L81)</f>
        <v>690330.68321403977</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f>IF(G26=0,"",IF((G11+G13+SUM(G15:G21))/G26&gt;0.75,1,""))</f>
        <v>1</v>
      </c>
      <c r="L84" s="331">
        <f>'3391 updated'!AC81</f>
        <v>371421</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371421</v>
      </c>
      <c r="L86" s="319">
        <f>IF(G26=0,0,IF(G26&gt;250,-(((250/G26)*K86)*IF(M86="H",0.02,0.05)),IF(M86="H",-0.02*K86,-0.05*K86)))</f>
        <v>-18571.05</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671759.63321403973</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-323393.88</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348365.75321403972</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58060.958869006623</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273">
        <v>52976.667324754984</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5084.2915442516387</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0</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313</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314</v>
      </c>
      <c r="C125" s="205" t="s">
        <v>199</v>
      </c>
    </row>
    <row r="126" spans="2:22" hidden="1" x14ac:dyDescent="0.3">
      <c r="B126" s="209" t="s">
        <v>315</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1.15740695036948E-5</v>
      </c>
      <c r="C137" s="211"/>
    </row>
    <row r="138" spans="1:5" hidden="1" x14ac:dyDescent="0.3">
      <c r="B138" s="212">
        <f>NvsEndTime</f>
        <v>41808.602615740703</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313</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314</v>
      </c>
      <c r="C166" s="219" t="s">
        <v>244</v>
      </c>
      <c r="D166" s="215"/>
    </row>
    <row r="167" spans="1:4" hidden="1" x14ac:dyDescent="0.3">
      <c r="A167" s="214" t="s">
        <v>245</v>
      </c>
      <c r="B167" s="218" t="s">
        <v>315</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1.15740695036948E-5</v>
      </c>
      <c r="D178" s="215"/>
    </row>
    <row r="179" spans="2:5" hidden="1" x14ac:dyDescent="0.3">
      <c r="B179" s="214" t="s">
        <v>260</v>
      </c>
      <c r="C179" s="222">
        <f>NvsEndTime</f>
        <v>41808.602615740703</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45" priority="2" stopIfTrue="1" operator="lessThan">
      <formula>0</formula>
    </cfRule>
  </conditionalFormatting>
  <conditionalFormatting sqref="A143:A174">
    <cfRule type="cellIs" dxfId="4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'3394 updated'!B2</f>
        <v>50</v>
      </c>
      <c r="W2" s="449" t="s">
        <v>4</v>
      </c>
      <c r="X2" s="450"/>
      <c r="Y2" s="451"/>
      <c r="Z2" s="451"/>
      <c r="AA2" s="451"/>
      <c r="AB2" s="451"/>
      <c r="AC2" s="451"/>
      <c r="AD2" s="9"/>
    </row>
    <row r="3" spans="1:30" ht="20.399999999999999" x14ac:dyDescent="0.35">
      <c r="B3" s="10" t="str">
        <f>"Revenue Estimate Worksheet for "&amp;B126</f>
        <v>Revenue Estimate Worksheet for Montessori Acad Early Enrich</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'3394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22.54</v>
      </c>
      <c r="E10" s="296">
        <v>0</v>
      </c>
      <c r="F10" s="296">
        <v>0</v>
      </c>
      <c r="G10" s="46">
        <f>IF($B$156&lt;8,D10*2,D10+E10)</f>
        <v>45.08</v>
      </c>
      <c r="H10" s="47"/>
      <c r="I10" s="48">
        <v>1.1259999999999999</v>
      </c>
      <c r="J10" s="48"/>
      <c r="K10" s="49">
        <f>ROUND(G10*I10,4)</f>
        <v>50.760100000000001</v>
      </c>
      <c r="L10" s="319">
        <f>SUM(K10*$G$7)*($K$7)</f>
        <v>210587.98677993298</v>
      </c>
      <c r="N10" s="51">
        <v>5101</v>
      </c>
      <c r="O10" s="52">
        <v>101</v>
      </c>
      <c r="Q10" s="259"/>
      <c r="V10" s="439" t="s">
        <v>27</v>
      </c>
      <c r="W10" s="439"/>
      <c r="X10" s="434">
        <f>IF('3394 updated'!K$84=1,'3394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29.18</v>
      </c>
      <c r="E11" s="298">
        <v>0</v>
      </c>
      <c r="F11" s="298">
        <v>0</v>
      </c>
      <c r="G11" s="46">
        <f t="shared" ref="G11:G25" si="2">IF($B$156&lt;8,D11*2,D11+E11)</f>
        <v>58.36</v>
      </c>
      <c r="H11" s="47"/>
      <c r="I11" s="56">
        <f>I10</f>
        <v>1.1259999999999999</v>
      </c>
      <c r="J11" s="56"/>
      <c r="K11" s="49">
        <f t="shared" ref="K11:K25" si="3">ROUND(G11*I11,4)</f>
        <v>65.713399999999993</v>
      </c>
      <c r="L11" s="319">
        <f t="shared" ref="L11:L25" si="4">SUM(K11*$G$7)*($K$7)</f>
        <v>272624.61284482194</v>
      </c>
      <c r="M11" s="1" t="str">
        <f>IF(ROUND(G11,2)=ROUND(SUM(G28:G30),2)," ","CHECK 2. PK-3 Lines Below")</f>
        <v xml:space="preserve"> </v>
      </c>
      <c r="N11" s="51">
        <v>5101</v>
      </c>
      <c r="O11" s="57" t="s">
        <v>30</v>
      </c>
      <c r="Q11" s="259"/>
      <c r="V11" s="395" t="s">
        <v>29</v>
      </c>
      <c r="W11" s="395"/>
      <c r="X11" s="434">
        <f>IF('3394 updated'!K$84=1,'3394 updated'!G11,0)</f>
        <v>0</v>
      </c>
      <c r="Y11" s="434"/>
      <c r="Z11" s="435">
        <v>1</v>
      </c>
      <c r="AA11" s="435"/>
      <c r="AB11" s="54">
        <f t="shared" si="0"/>
        <v>0</v>
      </c>
      <c r="AC11" s="55">
        <f t="shared" si="1"/>
        <v>0</v>
      </c>
      <c r="AD11" s="9"/>
    </row>
    <row r="12" spans="1:30" x14ac:dyDescent="0.3">
      <c r="A12" s="1" t="s">
        <v>31</v>
      </c>
      <c r="B12" s="298" t="s">
        <v>32</v>
      </c>
      <c r="C12" s="298"/>
      <c r="D12" s="298">
        <v>22.12</v>
      </c>
      <c r="E12" s="298">
        <v>0</v>
      </c>
      <c r="F12" s="298">
        <v>0</v>
      </c>
      <c r="G12" s="46">
        <f t="shared" si="2"/>
        <v>44.24</v>
      </c>
      <c r="H12" s="47"/>
      <c r="I12" s="56">
        <v>1</v>
      </c>
      <c r="J12" s="56"/>
      <c r="K12" s="49">
        <f t="shared" si="3"/>
        <v>44.24</v>
      </c>
      <c r="L12" s="319">
        <f t="shared" si="4"/>
        <v>183538.10443919999</v>
      </c>
      <c r="N12" s="51">
        <v>5102</v>
      </c>
      <c r="O12" s="52">
        <v>102</v>
      </c>
      <c r="Q12" s="259"/>
      <c r="V12" s="395" t="s">
        <v>32</v>
      </c>
      <c r="W12" s="395"/>
      <c r="X12" s="434">
        <f>IF('3394 updated'!K$84=1,'3394 updated'!G12,0)</f>
        <v>0</v>
      </c>
      <c r="Y12" s="434"/>
      <c r="Z12" s="435">
        <v>1</v>
      </c>
      <c r="AA12" s="435"/>
      <c r="AB12" s="54">
        <f t="shared" si="0"/>
        <v>0</v>
      </c>
      <c r="AC12" s="55">
        <f t="shared" si="1"/>
        <v>0</v>
      </c>
      <c r="AD12" s="9"/>
    </row>
    <row r="13" spans="1:30" x14ac:dyDescent="0.3">
      <c r="A13" s="1" t="s">
        <v>33</v>
      </c>
      <c r="B13" s="298" t="s">
        <v>34</v>
      </c>
      <c r="C13" s="298"/>
      <c r="D13" s="298">
        <v>15</v>
      </c>
      <c r="E13" s="298">
        <v>0</v>
      </c>
      <c r="F13" s="298">
        <v>0</v>
      </c>
      <c r="G13" s="46">
        <f t="shared" si="2"/>
        <v>30</v>
      </c>
      <c r="H13" s="47"/>
      <c r="I13" s="56">
        <f>I12</f>
        <v>1</v>
      </c>
      <c r="J13" s="56"/>
      <c r="K13" s="49">
        <f t="shared" si="3"/>
        <v>30</v>
      </c>
      <c r="L13" s="319">
        <f t="shared" si="4"/>
        <v>124460.7399</v>
      </c>
      <c r="M13" s="1" t="str">
        <f>IF(ROUND(G13,2)=ROUND(SUM(G31:G33),2)," ","CHECK 2. 4-8 Lines Below")</f>
        <v xml:space="preserve"> </v>
      </c>
      <c r="N13" s="51">
        <v>5102</v>
      </c>
      <c r="O13" s="57" t="s">
        <v>35</v>
      </c>
      <c r="Q13" s="259"/>
      <c r="V13" s="395" t="s">
        <v>34</v>
      </c>
      <c r="W13" s="395"/>
      <c r="X13" s="434">
        <f>IF('3394 updated'!K$84=1,'3394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IF('3394 updated'!K$84=1,'3394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IF('3394 updated'!K$84=1,'3394 updated'!G15,0)</f>
        <v>0</v>
      </c>
      <c r="Y15" s="434"/>
      <c r="Z15" s="435">
        <v>1</v>
      </c>
      <c r="AA15" s="435"/>
      <c r="AB15" s="54">
        <f t="shared" si="0"/>
        <v>0</v>
      </c>
      <c r="AC15" s="58">
        <f t="shared" si="1"/>
        <v>0</v>
      </c>
      <c r="AD15" s="9"/>
    </row>
    <row r="16" spans="1:30" ht="16.2" x14ac:dyDescent="0.35">
      <c r="A16" s="1" t="s">
        <v>41</v>
      </c>
      <c r="B16" s="298" t="s">
        <v>42</v>
      </c>
      <c r="C16" s="298"/>
      <c r="D16" s="298">
        <v>0.96</v>
      </c>
      <c r="E16" s="298">
        <v>0</v>
      </c>
      <c r="F16" s="298">
        <v>0</v>
      </c>
      <c r="G16" s="46">
        <f t="shared" si="2"/>
        <v>1.92</v>
      </c>
      <c r="H16" s="47"/>
      <c r="I16" s="56">
        <v>3.548</v>
      </c>
      <c r="J16" s="56"/>
      <c r="K16" s="49">
        <f t="shared" si="3"/>
        <v>6.8121999999999998</v>
      </c>
      <c r="L16" s="319">
        <f t="shared" si="4"/>
        <v>28261.715078225996</v>
      </c>
      <c r="N16" s="51">
        <v>5101</v>
      </c>
      <c r="O16" s="1">
        <v>254</v>
      </c>
      <c r="Q16" s="259"/>
      <c r="V16" s="395" t="s">
        <v>42</v>
      </c>
      <c r="W16" s="395"/>
      <c r="X16" s="434">
        <f>IF('3394 updated'!K$84=1,'3394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IF('3394 updated'!K$84=1,'3394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IF('3394 updated'!K$84=1,'3394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IF('3394 updated'!K$84=1,'3394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IF('3394 updated'!K$84=1,'3394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IF('3394 updated'!K$84=1,'3394 updated'!G21,0)</f>
        <v>0</v>
      </c>
      <c r="Y21" s="434"/>
      <c r="Z21" s="435">
        <v>1</v>
      </c>
      <c r="AA21" s="435"/>
      <c r="AB21" s="54">
        <f t="shared" si="0"/>
        <v>0</v>
      </c>
      <c r="AC21" s="55">
        <f t="shared" si="1"/>
        <v>0</v>
      </c>
      <c r="AD21" s="9"/>
    </row>
    <row r="22" spans="1:30" ht="16.2" x14ac:dyDescent="0.35">
      <c r="A22" s="1" t="s">
        <v>53</v>
      </c>
      <c r="B22" s="298" t="s">
        <v>54</v>
      </c>
      <c r="C22" s="298"/>
      <c r="D22" s="298">
        <v>11.46</v>
      </c>
      <c r="E22" s="298">
        <v>0</v>
      </c>
      <c r="F22" s="298">
        <v>0</v>
      </c>
      <c r="G22" s="46">
        <f t="shared" si="2"/>
        <v>22.92</v>
      </c>
      <c r="H22" s="47"/>
      <c r="I22" s="56">
        <v>1.147</v>
      </c>
      <c r="J22" s="56"/>
      <c r="K22" s="49">
        <f t="shared" si="3"/>
        <v>26.289200000000001</v>
      </c>
      <c r="L22" s="319">
        <f t="shared" si="4"/>
        <v>109065.776112636</v>
      </c>
      <c r="N22" s="51">
        <v>5101</v>
      </c>
      <c r="O22" s="52">
        <v>130</v>
      </c>
      <c r="Q22" s="259"/>
      <c r="V22" s="395" t="s">
        <v>54</v>
      </c>
      <c r="W22" s="395"/>
      <c r="X22" s="434">
        <f>IF('3394 updated'!K$84=1,'3394 updated'!G22,0)</f>
        <v>0</v>
      </c>
      <c r="Y22" s="434"/>
      <c r="Z22" s="435">
        <v>1</v>
      </c>
      <c r="AA22" s="435"/>
      <c r="AB22" s="54">
        <f t="shared" si="0"/>
        <v>0</v>
      </c>
      <c r="AC22" s="55">
        <f t="shared" si="1"/>
        <v>0</v>
      </c>
      <c r="AD22" s="9"/>
    </row>
    <row r="23" spans="1:30" ht="16.2" x14ac:dyDescent="0.35">
      <c r="A23" s="1" t="s">
        <v>55</v>
      </c>
      <c r="B23" s="298" t="s">
        <v>56</v>
      </c>
      <c r="C23" s="298"/>
      <c r="D23" s="298">
        <v>1.38</v>
      </c>
      <c r="E23" s="298">
        <v>0</v>
      </c>
      <c r="F23" s="298">
        <v>0</v>
      </c>
      <c r="G23" s="46">
        <f t="shared" si="2"/>
        <v>2.76</v>
      </c>
      <c r="H23" s="47"/>
      <c r="I23" s="56">
        <f>I22</f>
        <v>1.147</v>
      </c>
      <c r="J23" s="56"/>
      <c r="K23" s="49">
        <f t="shared" si="3"/>
        <v>3.1657000000000002</v>
      </c>
      <c r="L23" s="319">
        <f t="shared" si="4"/>
        <v>13133.512143381</v>
      </c>
      <c r="N23" s="51">
        <v>5102</v>
      </c>
      <c r="O23" s="52">
        <v>130</v>
      </c>
      <c r="Q23" s="259"/>
      <c r="V23" s="395" t="s">
        <v>56</v>
      </c>
      <c r="W23" s="395"/>
      <c r="X23" s="434">
        <f>IF('3394 updated'!K$84=1,'3394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IF('3394 updated'!K$84=1,'3394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IF('3394 updated'!K$84=1,'3394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102.63999999999999</v>
      </c>
      <c r="E26" s="60">
        <f t="shared" si="5"/>
        <v>0</v>
      </c>
      <c r="F26" s="60"/>
      <c r="G26" s="60">
        <f>SUM(G10:G25)</f>
        <v>205.27999999999997</v>
      </c>
      <c r="H26" s="61"/>
      <c r="I26" s="61"/>
      <c r="J26" s="62"/>
      <c r="K26" s="63">
        <f>SUM(K10:K25)</f>
        <v>226.98059999999998</v>
      </c>
      <c r="L26" s="320">
        <f>SUM(L10:L25)</f>
        <v>941672.44729819789</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22.96</v>
      </c>
      <c r="E28" s="298">
        <v>0</v>
      </c>
      <c r="F28" s="74">
        <v>0</v>
      </c>
      <c r="G28" s="46">
        <f t="shared" ref="G28:G36" si="6">IF($B$156&lt;8,D28*2,D28+E28)</f>
        <v>45.92</v>
      </c>
      <c r="H28" s="75"/>
      <c r="I28" s="76" t="s">
        <v>69</v>
      </c>
      <c r="J28" s="51">
        <v>251</v>
      </c>
      <c r="K28" s="77">
        <v>1047</v>
      </c>
      <c r="L28" s="319">
        <f>SUM(G28*K28)</f>
        <v>48078.240000000005</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3.35</v>
      </c>
      <c r="E29" s="298">
        <v>0</v>
      </c>
      <c r="F29" s="84">
        <v>0</v>
      </c>
      <c r="G29" s="46">
        <f t="shared" si="6"/>
        <v>6.7</v>
      </c>
      <c r="H29" s="75"/>
      <c r="I29" s="51" t="s">
        <v>69</v>
      </c>
      <c r="J29" s="51">
        <v>252</v>
      </c>
      <c r="K29" s="77">
        <v>3380</v>
      </c>
      <c r="L29" s="319">
        <f t="shared" ref="L29:L36" si="8">SUM(G29*K29)</f>
        <v>22646</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2.87</v>
      </c>
      <c r="E30" s="298">
        <v>0</v>
      </c>
      <c r="F30" s="84">
        <v>0</v>
      </c>
      <c r="G30" s="46">
        <f t="shared" si="6"/>
        <v>5.74</v>
      </c>
      <c r="H30" s="75"/>
      <c r="I30" s="51" t="s">
        <v>69</v>
      </c>
      <c r="J30" s="51">
        <v>253</v>
      </c>
      <c r="K30" s="77">
        <v>6896</v>
      </c>
      <c r="L30" s="319">
        <f t="shared" si="8"/>
        <v>39583.040000000001</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15</v>
      </c>
      <c r="E31" s="298">
        <v>0</v>
      </c>
      <c r="F31" s="84">
        <v>0</v>
      </c>
      <c r="G31" s="46">
        <f t="shared" si="6"/>
        <v>30</v>
      </c>
      <c r="H31" s="75"/>
      <c r="I31" s="85" t="s">
        <v>73</v>
      </c>
      <c r="J31" s="51">
        <v>251</v>
      </c>
      <c r="K31" s="77">
        <v>1173</v>
      </c>
      <c r="L31" s="319">
        <f t="shared" si="8"/>
        <v>35190</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44.180000000000007</v>
      </c>
      <c r="E37" s="60">
        <f t="shared" si="10"/>
        <v>0</v>
      </c>
      <c r="F37" s="60"/>
      <c r="G37" s="60">
        <f>SUM(G28:G36)</f>
        <v>88.360000000000014</v>
      </c>
      <c r="H37" s="61"/>
      <c r="I37" s="298" t="s">
        <v>81</v>
      </c>
      <c r="J37" s="298"/>
      <c r="K37" s="298"/>
      <c r="L37" s="319">
        <f>SUM(L28:L36)</f>
        <v>145497.28</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38797.919999999998</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1125967.6472981977</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149.57490000000001</v>
      </c>
      <c r="D47" s="114"/>
      <c r="E47" s="114"/>
      <c r="F47" s="114"/>
      <c r="G47" s="115">
        <f>K7</f>
        <v>1.0289999999999999</v>
      </c>
      <c r="H47" s="115"/>
      <c r="I47" s="116">
        <v>1317.85</v>
      </c>
      <c r="J47" s="117" t="s">
        <v>96</v>
      </c>
      <c r="K47" s="118">
        <f>ROUND(C47*G47*I47,0)</f>
        <v>202834</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77.40570000000001</v>
      </c>
      <c r="D48" s="114"/>
      <c r="E48" s="114"/>
      <c r="F48" s="114"/>
      <c r="G48" s="115">
        <f>K7</f>
        <v>1.0289999999999999</v>
      </c>
      <c r="H48" s="115"/>
      <c r="I48" s="116">
        <v>898.92</v>
      </c>
      <c r="J48" s="117" t="s">
        <v>96</v>
      </c>
      <c r="K48" s="118">
        <f>ROUND(C48*G48*I48,0)</f>
        <v>71599</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226.98060000000004</v>
      </c>
      <c r="D50" s="136"/>
      <c r="E50" s="137"/>
      <c r="F50" s="137"/>
      <c r="G50" s="138" t="s">
        <v>98</v>
      </c>
      <c r="H50" s="138"/>
      <c r="I50" s="138"/>
      <c r="J50" s="138"/>
      <c r="K50" s="138"/>
      <c r="L50" s="319">
        <f>IF(B2=75,0,K49+K48+K47)</f>
        <v>274433</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226.98059999999998</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1.1299999999999999E-3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205.27999999999997</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1.122E-3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1.1299999999999999E-3</v>
      </c>
      <c r="L59" s="319">
        <f>SUM(I59*K59)</f>
        <v>4786.1861899999994</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1.1299999999999999E-3</v>
      </c>
      <c r="L67" s="319">
        <f>SUM(I67*K67)</f>
        <v>121798.13819</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1.122E-3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1.1299999999999999E-3</v>
      </c>
      <c r="L70" s="319">
        <f t="shared" si="11"/>
        <v>-4754.6286799999998</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1.1299999999999999E-3</v>
      </c>
      <c r="L71" s="319">
        <f t="shared" si="11"/>
        <v>2126.8023800000001</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1.122E-3</v>
      </c>
      <c r="L72" s="319">
        <f t="shared" si="11"/>
        <v>15956.408555999998</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72</v>
      </c>
      <c r="AA74" s="304" t="s">
        <v>130</v>
      </c>
      <c r="AB74" s="163">
        <f>+K75</f>
        <v>365</v>
      </c>
      <c r="AC74" s="55">
        <f>ROUND(AB74*Z74,0)</f>
        <v>26280</v>
      </c>
      <c r="AD74" s="9"/>
    </row>
    <row r="75" spans="1:30" ht="19.5" customHeight="1" x14ac:dyDescent="0.3">
      <c r="A75" s="1" t="s">
        <v>131</v>
      </c>
      <c r="B75" s="164" t="s">
        <v>128</v>
      </c>
      <c r="C75" s="165" t="s">
        <v>129</v>
      </c>
      <c r="D75" s="164">
        <v>72</v>
      </c>
      <c r="E75" s="164">
        <v>0</v>
      </c>
      <c r="F75" s="164">
        <v>0</v>
      </c>
      <c r="G75" s="166">
        <f>IF($B$156&lt;8,D75,E75)</f>
        <v>72</v>
      </c>
      <c r="H75" s="167"/>
      <c r="I75" s="168">
        <f>AVERAGE(G75,D75)</f>
        <v>72</v>
      </c>
      <c r="J75" s="169" t="s">
        <v>130</v>
      </c>
      <c r="K75" s="170">
        <v>365</v>
      </c>
      <c r="L75" s="319">
        <f t="shared" ref="L75:L78" si="12">SUM(I75*K75)</f>
        <v>26280</v>
      </c>
      <c r="N75" s="1">
        <v>7802</v>
      </c>
      <c r="O75" s="1">
        <v>0</v>
      </c>
      <c r="V75" s="396" t="s">
        <v>128</v>
      </c>
      <c r="W75" s="396"/>
      <c r="X75" s="159" t="s">
        <v>132</v>
      </c>
      <c r="Y75" s="171"/>
      <c r="Z75" s="172">
        <f>+I76</f>
        <v>5</v>
      </c>
      <c r="AA75" s="304" t="s">
        <v>130</v>
      </c>
      <c r="AB75" s="173">
        <f>+K76</f>
        <v>1373</v>
      </c>
      <c r="AC75" s="55">
        <f>ROUND(AB75*Z75,0)</f>
        <v>6865</v>
      </c>
      <c r="AD75" s="9"/>
    </row>
    <row r="76" spans="1:30" ht="19.5" customHeight="1" x14ac:dyDescent="0.3">
      <c r="A76" s="1" t="s">
        <v>133</v>
      </c>
      <c r="B76" s="164" t="s">
        <v>128</v>
      </c>
      <c r="C76" s="165" t="s">
        <v>132</v>
      </c>
      <c r="D76" s="164">
        <v>5</v>
      </c>
      <c r="E76" s="164">
        <v>0</v>
      </c>
      <c r="F76" s="164">
        <v>0</v>
      </c>
      <c r="G76" s="166">
        <f>IF($B$156&lt;8,D76,E76)</f>
        <v>5</v>
      </c>
      <c r="H76" s="167"/>
      <c r="I76" s="168">
        <f>AVERAGE(G76,D76)</f>
        <v>5</v>
      </c>
      <c r="J76" s="169" t="s">
        <v>130</v>
      </c>
      <c r="K76" s="174">
        <v>1373</v>
      </c>
      <c r="L76" s="319">
        <f t="shared" si="12"/>
        <v>6865</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1.122E-3</v>
      </c>
      <c r="L77" s="319">
        <v>0</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1.1299999999999999E-3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33145</v>
      </c>
      <c r="AD81" s="185"/>
    </row>
    <row r="82" spans="1:30" ht="22.5" customHeight="1" thickTop="1" thickBot="1" x14ac:dyDescent="0.35">
      <c r="B82" s="298" t="s">
        <v>140</v>
      </c>
      <c r="C82" s="298"/>
      <c r="D82" s="298"/>
      <c r="E82" s="298"/>
      <c r="F82" s="298"/>
      <c r="G82" s="298"/>
      <c r="H82" s="298"/>
      <c r="I82" s="298"/>
      <c r="J82" s="298"/>
      <c r="K82" s="298"/>
      <c r="L82" s="331">
        <f>SUM(L44:L81)</f>
        <v>1573458.5539341979</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'3394 updated'!AC81</f>
        <v>33145</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1573458.5539341979</v>
      </c>
      <c r="L86" s="319">
        <f>IF(G26=0,0,IF(G26&gt;250,-(((250/G26)*K86)*IF(M86="H",0.02,0.05)),IF(M86="H",-0.02*K86,-0.05*K86)))</f>
        <v>-78672.927696709899</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1494785.6262374879</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-732246.12</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762539.50623748789</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127089.91770624799</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273">
        <v>121981.03</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5108.8877062479878</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0</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316</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317</v>
      </c>
      <c r="C125" s="205" t="s">
        <v>199</v>
      </c>
    </row>
    <row r="126" spans="2:22" hidden="1" x14ac:dyDescent="0.3">
      <c r="B126" s="209" t="s">
        <v>318</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1.15740767796524E-5</v>
      </c>
      <c r="C137" s="211"/>
    </row>
    <row r="138" spans="1:5" hidden="1" x14ac:dyDescent="0.3">
      <c r="B138" s="212">
        <f>NvsEndTime</f>
        <v>41808.602650462999</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316</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317</v>
      </c>
      <c r="C166" s="219" t="s">
        <v>244</v>
      </c>
      <c r="D166" s="215"/>
    </row>
    <row r="167" spans="1:4" hidden="1" x14ac:dyDescent="0.3">
      <c r="A167" s="214" t="s">
        <v>245</v>
      </c>
      <c r="B167" s="218" t="s">
        <v>318</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1.15740767796524E-5</v>
      </c>
      <c r="D178" s="215"/>
    </row>
    <row r="179" spans="2:5" hidden="1" x14ac:dyDescent="0.3">
      <c r="B179" s="214" t="s">
        <v>260</v>
      </c>
      <c r="C179" s="222">
        <f>NvsEndTime</f>
        <v>41808.602650462999</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43" priority="2" stopIfTrue="1" operator="lessThan">
      <formula>0</formula>
    </cfRule>
  </conditionalFormatting>
  <conditionalFormatting sqref="A143:A174">
    <cfRule type="cellIs" dxfId="4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'3395 updated'!B2</f>
        <v>50</v>
      </c>
      <c r="W2" s="449" t="s">
        <v>4</v>
      </c>
      <c r="X2" s="450"/>
      <c r="Y2" s="451"/>
      <c r="Z2" s="451"/>
      <c r="AA2" s="451"/>
      <c r="AB2" s="451"/>
      <c r="AC2" s="451"/>
      <c r="AD2" s="9"/>
    </row>
    <row r="3" spans="1:30" ht="20.399999999999999" x14ac:dyDescent="0.35">
      <c r="B3" s="10" t="str">
        <f>"Revenue Estimate Worksheet for "&amp;B126</f>
        <v>Revenue Estimate Worksheet for JFK Medical Center Charter Sch</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'3395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139.5</v>
      </c>
      <c r="E10" s="296">
        <v>0</v>
      </c>
      <c r="F10" s="296">
        <v>0</v>
      </c>
      <c r="G10" s="46">
        <f>IF($B$156&lt;8,D10*2,D10+E10)</f>
        <v>279</v>
      </c>
      <c r="H10" s="47"/>
      <c r="I10" s="48">
        <v>1.1259999999999999</v>
      </c>
      <c r="J10" s="48"/>
      <c r="K10" s="49">
        <f>ROUND(G10*I10,4)</f>
        <v>314.154</v>
      </c>
      <c r="L10" s="319">
        <f>SUM(K10*$G$7)*($K$7)</f>
        <v>1303327.97608482</v>
      </c>
      <c r="N10" s="51">
        <v>5101</v>
      </c>
      <c r="O10" s="52">
        <v>101</v>
      </c>
      <c r="Q10" s="259"/>
      <c r="V10" s="439" t="s">
        <v>27</v>
      </c>
      <c r="W10" s="439"/>
      <c r="X10" s="434">
        <f>IF('3395 updated'!K$84=1,'3395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19.5</v>
      </c>
      <c r="E11" s="298">
        <v>0</v>
      </c>
      <c r="F11" s="298">
        <v>0</v>
      </c>
      <c r="G11" s="46">
        <f t="shared" ref="G11:G25" si="2">IF($B$156&lt;8,D11*2,D11+E11)</f>
        <v>39</v>
      </c>
      <c r="H11" s="47"/>
      <c r="I11" s="56">
        <f>I10</f>
        <v>1.1259999999999999</v>
      </c>
      <c r="J11" s="56"/>
      <c r="K11" s="49">
        <f t="shared" ref="K11:K25" si="3">ROUND(G11*I11,4)</f>
        <v>43.914000000000001</v>
      </c>
      <c r="L11" s="319">
        <f t="shared" ref="L11:L25" si="4">SUM(K11*$G$7)*($K$7)</f>
        <v>182185.63106561999</v>
      </c>
      <c r="M11" s="1" t="str">
        <f>IF(ROUND(G11,2)=ROUND(SUM(G28:G30),2)," ","CHECK 2. PK-3 Lines Below")</f>
        <v xml:space="preserve"> </v>
      </c>
      <c r="N11" s="51">
        <v>5101</v>
      </c>
      <c r="O11" s="57" t="s">
        <v>30</v>
      </c>
      <c r="Q11" s="259"/>
      <c r="V11" s="395" t="s">
        <v>29</v>
      </c>
      <c r="W11" s="395"/>
      <c r="X11" s="434">
        <f>IF('3395 updated'!K$84=1,'3395 updated'!G11,0)</f>
        <v>0</v>
      </c>
      <c r="Y11" s="434"/>
      <c r="Z11" s="435">
        <v>1</v>
      </c>
      <c r="AA11" s="435"/>
      <c r="AB11" s="54">
        <f t="shared" si="0"/>
        <v>0</v>
      </c>
      <c r="AC11" s="55">
        <f t="shared" si="1"/>
        <v>0</v>
      </c>
      <c r="AD11" s="9"/>
    </row>
    <row r="12" spans="1:30" x14ac:dyDescent="0.3">
      <c r="A12" s="1" t="s">
        <v>31</v>
      </c>
      <c r="B12" s="298" t="s">
        <v>32</v>
      </c>
      <c r="C12" s="298"/>
      <c r="D12" s="298">
        <v>81.87</v>
      </c>
      <c r="E12" s="298">
        <v>0</v>
      </c>
      <c r="F12" s="298">
        <v>0</v>
      </c>
      <c r="G12" s="46">
        <f t="shared" si="2"/>
        <v>163.74</v>
      </c>
      <c r="H12" s="47"/>
      <c r="I12" s="56">
        <v>1</v>
      </c>
      <c r="J12" s="56"/>
      <c r="K12" s="49">
        <f t="shared" si="3"/>
        <v>163.74</v>
      </c>
      <c r="L12" s="319">
        <f t="shared" si="4"/>
        <v>679306.71837419993</v>
      </c>
      <c r="N12" s="51">
        <v>5102</v>
      </c>
      <c r="O12" s="52">
        <v>102</v>
      </c>
      <c r="Q12" s="259"/>
      <c r="V12" s="395" t="s">
        <v>32</v>
      </c>
      <c r="W12" s="395"/>
      <c r="X12" s="434">
        <f>IF('3395 updated'!K$84=1,'3395 updated'!G12,0)</f>
        <v>0</v>
      </c>
      <c r="Y12" s="434"/>
      <c r="Z12" s="435">
        <v>1</v>
      </c>
      <c r="AA12" s="435"/>
      <c r="AB12" s="54">
        <f t="shared" si="0"/>
        <v>0</v>
      </c>
      <c r="AC12" s="55">
        <f t="shared" si="1"/>
        <v>0</v>
      </c>
      <c r="AD12" s="9"/>
    </row>
    <row r="13" spans="1:30" x14ac:dyDescent="0.3">
      <c r="A13" s="1" t="s">
        <v>33</v>
      </c>
      <c r="B13" s="298" t="s">
        <v>34</v>
      </c>
      <c r="C13" s="298"/>
      <c r="D13" s="298">
        <v>13.45</v>
      </c>
      <c r="E13" s="298">
        <v>0</v>
      </c>
      <c r="F13" s="298">
        <v>0</v>
      </c>
      <c r="G13" s="46">
        <f t="shared" si="2"/>
        <v>26.9</v>
      </c>
      <c r="H13" s="47"/>
      <c r="I13" s="56">
        <f>I12</f>
        <v>1</v>
      </c>
      <c r="J13" s="56"/>
      <c r="K13" s="49">
        <f t="shared" si="3"/>
        <v>26.9</v>
      </c>
      <c r="L13" s="319">
        <f t="shared" si="4"/>
        <v>111599.79677699998</v>
      </c>
      <c r="M13" s="1" t="str">
        <f>IF(ROUND(G13,2)=ROUND(SUM(G31:G33),2)," ","CHECK 2. 4-8 Lines Below")</f>
        <v xml:space="preserve"> </v>
      </c>
      <c r="N13" s="51">
        <v>5102</v>
      </c>
      <c r="O13" s="57" t="s">
        <v>35</v>
      </c>
      <c r="Q13" s="259"/>
      <c r="V13" s="395" t="s">
        <v>34</v>
      </c>
      <c r="W13" s="395"/>
      <c r="X13" s="434">
        <f>IF('3395 updated'!K$84=1,'3395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IF('3395 updated'!K$84=1,'3395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IF('3395 updated'!K$84=1,'3395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IF('3395 updated'!K$84=1,'3395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IF('3395 updated'!K$84=1,'3395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IF('3395 updated'!K$84=1,'3395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IF('3395 updated'!K$84=1,'3395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IF('3395 updated'!K$84=1,'3395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IF('3395 updated'!K$84=1,'3395 updated'!G21,0)</f>
        <v>0</v>
      </c>
      <c r="Y21" s="434"/>
      <c r="Z21" s="435">
        <v>1</v>
      </c>
      <c r="AA21" s="435"/>
      <c r="AB21" s="54">
        <f t="shared" si="0"/>
        <v>0</v>
      </c>
      <c r="AC21" s="55">
        <f t="shared" si="1"/>
        <v>0</v>
      </c>
      <c r="AD21" s="9"/>
    </row>
    <row r="22" spans="1:30" ht="16.2" x14ac:dyDescent="0.35">
      <c r="A22" s="1" t="s">
        <v>53</v>
      </c>
      <c r="B22" s="298" t="s">
        <v>54</v>
      </c>
      <c r="C22" s="298"/>
      <c r="D22" s="298">
        <v>5</v>
      </c>
      <c r="E22" s="298">
        <v>0</v>
      </c>
      <c r="F22" s="298">
        <v>0</v>
      </c>
      <c r="G22" s="46">
        <f t="shared" si="2"/>
        <v>10</v>
      </c>
      <c r="H22" s="47"/>
      <c r="I22" s="56">
        <v>1.147</v>
      </c>
      <c r="J22" s="56"/>
      <c r="K22" s="49">
        <f t="shared" si="3"/>
        <v>11.47</v>
      </c>
      <c r="L22" s="319">
        <f t="shared" si="4"/>
        <v>47585.489555100001</v>
      </c>
      <c r="N22" s="51">
        <v>5101</v>
      </c>
      <c r="O22" s="52">
        <v>130</v>
      </c>
      <c r="Q22" s="259"/>
      <c r="V22" s="395" t="s">
        <v>54</v>
      </c>
      <c r="W22" s="395"/>
      <c r="X22" s="434">
        <f>IF('3395 updated'!K$84=1,'3395 updated'!G22,0)</f>
        <v>0</v>
      </c>
      <c r="Y22" s="434"/>
      <c r="Z22" s="435">
        <v>1</v>
      </c>
      <c r="AA22" s="435"/>
      <c r="AB22" s="54">
        <f t="shared" si="0"/>
        <v>0</v>
      </c>
      <c r="AC22" s="55">
        <f t="shared" si="1"/>
        <v>0</v>
      </c>
      <c r="AD22" s="9"/>
    </row>
    <row r="23" spans="1:30" ht="16.2" x14ac:dyDescent="0.35">
      <c r="A23" s="1" t="s">
        <v>55</v>
      </c>
      <c r="B23" s="298" t="s">
        <v>56</v>
      </c>
      <c r="C23" s="298"/>
      <c r="D23" s="298">
        <v>2.08</v>
      </c>
      <c r="E23" s="298">
        <v>0</v>
      </c>
      <c r="F23" s="298">
        <v>0</v>
      </c>
      <c r="G23" s="46">
        <f t="shared" si="2"/>
        <v>4.16</v>
      </c>
      <c r="H23" s="47"/>
      <c r="I23" s="56">
        <f>I22</f>
        <v>1.147</v>
      </c>
      <c r="J23" s="56"/>
      <c r="K23" s="49">
        <f t="shared" si="3"/>
        <v>4.7714999999999996</v>
      </c>
      <c r="L23" s="319">
        <f t="shared" si="4"/>
        <v>19795.480681094996</v>
      </c>
      <c r="N23" s="51">
        <v>5102</v>
      </c>
      <c r="O23" s="52">
        <v>130</v>
      </c>
      <c r="Q23" s="259"/>
      <c r="V23" s="395" t="s">
        <v>56</v>
      </c>
      <c r="W23" s="395"/>
      <c r="X23" s="434">
        <f>IF('3395 updated'!K$84=1,'3395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IF('3395 updated'!K$84=1,'3395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IF('3395 updated'!K$84=1,'3395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261.39999999999998</v>
      </c>
      <c r="E26" s="60">
        <f t="shared" si="5"/>
        <v>0</v>
      </c>
      <c r="F26" s="60"/>
      <c r="G26" s="60">
        <f>SUM(G10:G25)</f>
        <v>522.79999999999995</v>
      </c>
      <c r="H26" s="61"/>
      <c r="I26" s="61"/>
      <c r="J26" s="62"/>
      <c r="K26" s="63">
        <f>SUM(K10:K25)</f>
        <v>564.94949999999994</v>
      </c>
      <c r="L26" s="320">
        <f>SUM(L10:L25)</f>
        <v>2343801.0925378352</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18.5</v>
      </c>
      <c r="E28" s="298">
        <v>0</v>
      </c>
      <c r="F28" s="74">
        <v>0</v>
      </c>
      <c r="G28" s="46">
        <f t="shared" ref="G28:G36" si="6">IF($B$156&lt;8,D28*2,D28+E28)</f>
        <v>37</v>
      </c>
      <c r="H28" s="75"/>
      <c r="I28" s="76" t="s">
        <v>69</v>
      </c>
      <c r="J28" s="51">
        <v>251</v>
      </c>
      <c r="K28" s="77">
        <v>1047</v>
      </c>
      <c r="L28" s="319">
        <f>SUM(G28*K28)</f>
        <v>38739</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1</v>
      </c>
      <c r="E29" s="298">
        <v>0</v>
      </c>
      <c r="F29" s="84">
        <v>0</v>
      </c>
      <c r="G29" s="46">
        <f t="shared" si="6"/>
        <v>2</v>
      </c>
      <c r="H29" s="75"/>
      <c r="I29" s="51" t="s">
        <v>69</v>
      </c>
      <c r="J29" s="51">
        <v>252</v>
      </c>
      <c r="K29" s="77">
        <v>3380</v>
      </c>
      <c r="L29" s="319">
        <f t="shared" ref="L29:L36" si="8">SUM(G29*K29)</f>
        <v>6760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13.45</v>
      </c>
      <c r="E31" s="298">
        <v>0</v>
      </c>
      <c r="F31" s="84">
        <v>0</v>
      </c>
      <c r="G31" s="46">
        <f t="shared" si="6"/>
        <v>26.9</v>
      </c>
      <c r="H31" s="75"/>
      <c r="I31" s="85" t="s">
        <v>73</v>
      </c>
      <c r="J31" s="51">
        <v>251</v>
      </c>
      <c r="K31" s="77">
        <v>1173</v>
      </c>
      <c r="L31" s="319">
        <f t="shared" si="8"/>
        <v>31553.699999999997</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32.950000000000003</v>
      </c>
      <c r="E37" s="60">
        <f t="shared" si="10"/>
        <v>0</v>
      </c>
      <c r="F37" s="60"/>
      <c r="G37" s="60">
        <f>SUM(G28:G36)</f>
        <v>65.900000000000006</v>
      </c>
      <c r="H37" s="61"/>
      <c r="I37" s="298" t="s">
        <v>81</v>
      </c>
      <c r="J37" s="298"/>
      <c r="K37" s="298"/>
      <c r="L37" s="319">
        <f>SUM(L28:L36)</f>
        <v>77052.7</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98809.2</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2519662.9925378356</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369.53800000000001</v>
      </c>
      <c r="D47" s="114"/>
      <c r="E47" s="114"/>
      <c r="F47" s="114"/>
      <c r="G47" s="115">
        <f>K7</f>
        <v>1.0289999999999999</v>
      </c>
      <c r="H47" s="115"/>
      <c r="I47" s="116">
        <v>1317.85</v>
      </c>
      <c r="J47" s="117" t="s">
        <v>96</v>
      </c>
      <c r="K47" s="118">
        <f>ROUND(C47*G47*I47,0)</f>
        <v>501119</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195.41150000000002</v>
      </c>
      <c r="D48" s="114"/>
      <c r="E48" s="114"/>
      <c r="F48" s="114"/>
      <c r="G48" s="115">
        <f>K7</f>
        <v>1.0289999999999999</v>
      </c>
      <c r="H48" s="115"/>
      <c r="I48" s="116">
        <v>898.92</v>
      </c>
      <c r="J48" s="117" t="s">
        <v>96</v>
      </c>
      <c r="K48" s="118">
        <f>ROUND(C48*G48*I48,0)</f>
        <v>180753</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564.94950000000006</v>
      </c>
      <c r="D50" s="136"/>
      <c r="E50" s="137"/>
      <c r="F50" s="137"/>
      <c r="G50" s="138" t="s">
        <v>98</v>
      </c>
      <c r="H50" s="138"/>
      <c r="I50" s="138"/>
      <c r="J50" s="138"/>
      <c r="K50" s="138"/>
      <c r="L50" s="319">
        <f>IF(B2=75,0,K49+K48+K47)</f>
        <v>681872</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564.94949999999994</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2.813E-3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522.79999999999995</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2.8579999999999999E-3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2.813E-3</v>
      </c>
      <c r="L59" s="319">
        <f>SUM(I59*K59)</f>
        <v>11914.638719</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2.813E-3</v>
      </c>
      <c r="L67" s="319">
        <f>SUM(I67*K67)</f>
        <v>303201.91391900001</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2.8579999999999999E-3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2.813E-3</v>
      </c>
      <c r="L70" s="319">
        <f t="shared" si="11"/>
        <v>-11836.080067999999</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2.813E-3</v>
      </c>
      <c r="L71" s="319">
        <f t="shared" si="11"/>
        <v>5294.4204380000001</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2.8579999999999999E-3</v>
      </c>
      <c r="L72" s="319">
        <f t="shared" si="11"/>
        <v>40644.755484000001</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123</v>
      </c>
      <c r="AA74" s="304" t="s">
        <v>130</v>
      </c>
      <c r="AB74" s="163">
        <f>+K75</f>
        <v>365</v>
      </c>
      <c r="AC74" s="55">
        <f>ROUND(AB74*Z74,0)</f>
        <v>44895</v>
      </c>
      <c r="AD74" s="9"/>
    </row>
    <row r="75" spans="1:30" ht="19.5" customHeight="1" x14ac:dyDescent="0.3">
      <c r="A75" s="1" t="s">
        <v>131</v>
      </c>
      <c r="B75" s="164" t="s">
        <v>128</v>
      </c>
      <c r="C75" s="165" t="s">
        <v>129</v>
      </c>
      <c r="D75" s="164">
        <v>123</v>
      </c>
      <c r="E75" s="164">
        <v>0</v>
      </c>
      <c r="F75" s="164">
        <v>0</v>
      </c>
      <c r="G75" s="166">
        <f>IF($B$156&lt;8,D75,E75)</f>
        <v>123</v>
      </c>
      <c r="H75" s="167"/>
      <c r="I75" s="168">
        <f>AVERAGE(G75,D75)</f>
        <v>123</v>
      </c>
      <c r="J75" s="169" t="s">
        <v>130</v>
      </c>
      <c r="K75" s="170">
        <v>365</v>
      </c>
      <c r="L75" s="319">
        <f t="shared" ref="L75:L78" si="12">SUM(I75*K75)</f>
        <v>44895</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2.8579999999999999E-3</v>
      </c>
      <c r="L77" s="319">
        <f t="shared" si="12"/>
        <v>4921.7646580000001</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2.813E-3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44895</v>
      </c>
      <c r="AD81" s="185"/>
    </row>
    <row r="82" spans="1:30" ht="22.5" customHeight="1" thickTop="1" thickBot="1" x14ac:dyDescent="0.35">
      <c r="B82" s="298" t="s">
        <v>140</v>
      </c>
      <c r="C82" s="298"/>
      <c r="D82" s="298"/>
      <c r="E82" s="298"/>
      <c r="F82" s="298"/>
      <c r="G82" s="298"/>
      <c r="H82" s="298"/>
      <c r="I82" s="298"/>
      <c r="J82" s="298"/>
      <c r="K82" s="298"/>
      <c r="L82" s="331">
        <f>SUM(L44:L81)</f>
        <v>3600571.4056878351</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'3395 updated'!AC81</f>
        <v>44895</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3600571.4056878351</v>
      </c>
      <c r="L86" s="319">
        <f>IF(G26=0,0,IF(G26&gt;250,-(((250/G26)*K86)*IF(M86="H",0.02,0.05)),IF(M86="H",-0.02*K86,-0.05*K86)))</f>
        <v>-86088.643020462783</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3514482.7626673724</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-1756351.58</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1758131.1826673723</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293021.8637778954</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273">
        <v>292964.15999999997</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57.703777895425446</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93939.92726392897</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319</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320</v>
      </c>
      <c r="C125" s="205" t="s">
        <v>199</v>
      </c>
    </row>
    <row r="126" spans="2:22" hidden="1" x14ac:dyDescent="0.3">
      <c r="B126" s="209" t="s">
        <v>321</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1.15740695036948E-5</v>
      </c>
      <c r="C137" s="211"/>
    </row>
    <row r="138" spans="1:5" hidden="1" x14ac:dyDescent="0.3">
      <c r="B138" s="212">
        <f>NvsEndTime</f>
        <v>41808.602673611102</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319</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320</v>
      </c>
      <c r="C166" s="219" t="s">
        <v>244</v>
      </c>
      <c r="D166" s="215"/>
    </row>
    <row r="167" spans="1:4" hidden="1" x14ac:dyDescent="0.3">
      <c r="A167" s="214" t="s">
        <v>245</v>
      </c>
      <c r="B167" s="218" t="s">
        <v>321</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1.15740695036948E-5</v>
      </c>
      <c r="D178" s="215"/>
    </row>
    <row r="179" spans="2:5" hidden="1" x14ac:dyDescent="0.3">
      <c r="B179" s="214" t="s">
        <v>260</v>
      </c>
      <c r="C179" s="222">
        <f>NvsEndTime</f>
        <v>41808.602673611102</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41" priority="2" stopIfTrue="1" operator="lessThan">
      <formula>0</formula>
    </cfRule>
  </conditionalFormatting>
  <conditionalFormatting sqref="A143:A174">
    <cfRule type="cellIs" dxfId="4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80"/>
  <sheetViews>
    <sheetView topLeftCell="B2" zoomScale="70" zoomScaleNormal="70" workbookViewId="0">
      <selection activeCell="B2" sqref="B2"/>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27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76"/>
      <c r="N2" s="3"/>
      <c r="O2" s="1"/>
      <c r="V2" s="8">
        <f>'3396'!B2</f>
        <v>50</v>
      </c>
      <c r="W2" s="449" t="s">
        <v>4</v>
      </c>
      <c r="X2" s="450"/>
      <c r="Y2" s="451"/>
      <c r="Z2" s="451"/>
      <c r="AA2" s="451"/>
      <c r="AB2" s="451"/>
      <c r="AC2" s="451"/>
      <c r="AD2" s="9"/>
    </row>
    <row r="3" spans="1:30" ht="20.399999999999999" x14ac:dyDescent="0.35">
      <c r="B3" s="10" t="str">
        <f>"Revenue Estimate Worksheet for "&amp;B124</f>
        <v>Revenue Estimate Worksheet for G Hauptner G-Star Charter</v>
      </c>
      <c r="C3" s="11"/>
      <c r="D3" s="11"/>
      <c r="E3" s="11"/>
      <c r="F3" s="11"/>
      <c r="G3" s="11"/>
      <c r="H3" s="11"/>
      <c r="I3" s="11"/>
      <c r="J3" s="11"/>
      <c r="K3" s="11"/>
      <c r="L3" s="277"/>
      <c r="M3" s="10"/>
      <c r="N3" s="10"/>
      <c r="O3" s="10"/>
      <c r="P3" s="10"/>
      <c r="Q3" s="10"/>
      <c r="V3" s="452" t="s">
        <v>5</v>
      </c>
      <c r="W3" s="452"/>
      <c r="X3" s="452"/>
      <c r="Y3" s="452"/>
      <c r="Z3" s="452"/>
      <c r="AA3" s="452"/>
      <c r="AB3" s="452"/>
      <c r="AC3" s="452"/>
      <c r="AD3" s="12"/>
    </row>
    <row r="4" spans="1:30" ht="17.399999999999999" x14ac:dyDescent="0.3">
      <c r="B4" s="391" t="s">
        <v>6</v>
      </c>
      <c r="C4" s="391"/>
      <c r="D4" s="391"/>
      <c r="E4" s="391"/>
      <c r="F4" s="391"/>
      <c r="G4" s="391"/>
      <c r="H4" s="391"/>
      <c r="I4" s="391"/>
      <c r="J4" s="13"/>
      <c r="K4" s="13"/>
      <c r="L4" s="278"/>
      <c r="M4" s="14"/>
      <c r="N4" s="14"/>
      <c r="O4" s="14"/>
      <c r="P4" s="14"/>
      <c r="Q4" s="14"/>
      <c r="V4" s="453" t="str">
        <f>+Based_on_the_Second_Calculation_of_the_FEFP_2010_11</f>
        <v>Based on the Final Conference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279"/>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278"/>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280"/>
      <c r="O7" s="1"/>
      <c r="V7" s="442" t="s">
        <v>11</v>
      </c>
      <c r="W7" s="442"/>
      <c r="X7" s="443">
        <f>'3396'!G7</f>
        <v>4031.77</v>
      </c>
      <c r="Y7" s="443"/>
      <c r="Z7" s="444" t="s">
        <v>12</v>
      </c>
      <c r="AA7" s="444"/>
      <c r="AB7" s="445">
        <f>+K7</f>
        <v>1.0289999999999999</v>
      </c>
      <c r="AC7" s="445"/>
      <c r="AD7" s="9"/>
    </row>
    <row r="8" spans="1:30" ht="51" customHeight="1" x14ac:dyDescent="0.3">
      <c r="B8" s="27" t="s">
        <v>13</v>
      </c>
      <c r="C8" s="27"/>
      <c r="D8" s="28" t="s">
        <v>491</v>
      </c>
      <c r="E8" s="28" t="s">
        <v>492</v>
      </c>
      <c r="F8" s="29"/>
      <c r="G8" s="30" t="s">
        <v>14</v>
      </c>
      <c r="H8" s="31"/>
      <c r="I8" s="32" t="s">
        <v>15</v>
      </c>
      <c r="J8" s="33"/>
      <c r="K8" s="34" t="s">
        <v>16</v>
      </c>
      <c r="L8" s="281"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282" t="s">
        <v>25</v>
      </c>
      <c r="O9" s="1"/>
      <c r="V9" s="456" t="s">
        <v>21</v>
      </c>
      <c r="W9" s="456"/>
      <c r="X9" s="457" t="s">
        <v>22</v>
      </c>
      <c r="Y9" s="457"/>
      <c r="Z9" s="458" t="s">
        <v>23</v>
      </c>
      <c r="AA9" s="458"/>
      <c r="AB9" s="43" t="s">
        <v>24</v>
      </c>
      <c r="AC9" s="44" t="s">
        <v>25</v>
      </c>
      <c r="AD9" s="9"/>
    </row>
    <row r="10" spans="1:30" x14ac:dyDescent="0.3">
      <c r="A10" s="1" t="s">
        <v>26</v>
      </c>
      <c r="B10" s="45" t="s">
        <v>27</v>
      </c>
      <c r="C10" s="45"/>
      <c r="D10" s="45">
        <v>0</v>
      </c>
      <c r="E10" s="45">
        <v>0</v>
      </c>
      <c r="F10" s="45">
        <v>0</v>
      </c>
      <c r="G10" s="46">
        <f>IF($B$154&lt;8,D10*2,D10+E10)</f>
        <v>0</v>
      </c>
      <c r="H10" s="47"/>
      <c r="I10" s="48">
        <v>1.1259999999999999</v>
      </c>
      <c r="J10" s="48"/>
      <c r="K10" s="49">
        <f>ROUND(G10*I10,4)</f>
        <v>0</v>
      </c>
      <c r="L10" s="273">
        <f>SUM(K10*$G$7)*($K$7)</f>
        <v>0</v>
      </c>
      <c r="N10" s="51">
        <v>5101</v>
      </c>
      <c r="O10" s="52">
        <v>101</v>
      </c>
      <c r="Q10" s="53"/>
      <c r="V10" s="439" t="s">
        <v>27</v>
      </c>
      <c r="W10" s="439"/>
      <c r="X10" s="434">
        <f>IF('3396'!K$84=1,'3396'!G10,0)</f>
        <v>0</v>
      </c>
      <c r="Y10" s="434"/>
      <c r="Z10" s="440">
        <v>1</v>
      </c>
      <c r="AA10" s="440"/>
      <c r="AB10" s="54">
        <f t="shared" ref="AB10:AB25" si="0">ROUND(X10*Z10,4)</f>
        <v>0</v>
      </c>
      <c r="AC10" s="55">
        <f t="shared" ref="AC10:AC25" si="1">ROUND(ROUND(AB10*$X$7,4)*($AB$7),0)</f>
        <v>0</v>
      </c>
      <c r="AD10" s="9">
        <v>1</v>
      </c>
    </row>
    <row r="11" spans="1:30" x14ac:dyDescent="0.3">
      <c r="A11" s="1" t="s">
        <v>28</v>
      </c>
      <c r="B11" s="13" t="s">
        <v>29</v>
      </c>
      <c r="C11" s="13"/>
      <c r="D11" s="13">
        <v>0</v>
      </c>
      <c r="E11" s="13">
        <v>0</v>
      </c>
      <c r="F11" s="13">
        <v>0</v>
      </c>
      <c r="G11" s="46">
        <f t="shared" ref="G11:G25" si="2">IF($B$154&lt;8,D11*2,D11+E11)</f>
        <v>0</v>
      </c>
      <c r="H11" s="47"/>
      <c r="I11" s="56">
        <f>I10</f>
        <v>1.1259999999999999</v>
      </c>
      <c r="J11" s="56"/>
      <c r="K11" s="49">
        <f t="shared" ref="K11:K25" si="3">ROUND(G11*I11,4)</f>
        <v>0</v>
      </c>
      <c r="L11" s="273">
        <f t="shared" ref="L11:L25" si="4">SUM(K11*$G$7)*($K$7)</f>
        <v>0</v>
      </c>
      <c r="M11" s="1" t="str">
        <f>IF(ROUND(G11,2)=ROUND(SUM(G28:G30),2)," ","CHECK 2. PK-3 Lines Below")</f>
        <v xml:space="preserve"> </v>
      </c>
      <c r="N11" s="51">
        <v>5101</v>
      </c>
      <c r="O11" s="57" t="s">
        <v>30</v>
      </c>
      <c r="Q11" s="53"/>
      <c r="V11" s="395" t="s">
        <v>29</v>
      </c>
      <c r="W11" s="395"/>
      <c r="X11" s="434">
        <f>IF('3396'!K$84=1,'3396'!G11,0)</f>
        <v>0</v>
      </c>
      <c r="Y11" s="434"/>
      <c r="Z11" s="435">
        <v>1</v>
      </c>
      <c r="AA11" s="435"/>
      <c r="AB11" s="54">
        <f t="shared" si="0"/>
        <v>0</v>
      </c>
      <c r="AC11" s="55">
        <f t="shared" si="1"/>
        <v>0</v>
      </c>
      <c r="AD11" s="9"/>
    </row>
    <row r="12" spans="1:30" x14ac:dyDescent="0.3">
      <c r="A12" s="1" t="s">
        <v>31</v>
      </c>
      <c r="B12" s="13" t="s">
        <v>32</v>
      </c>
      <c r="C12" s="13"/>
      <c r="D12" s="13">
        <v>0</v>
      </c>
      <c r="E12" s="13">
        <v>0</v>
      </c>
      <c r="F12" s="13">
        <v>0</v>
      </c>
      <c r="G12" s="46">
        <f t="shared" si="2"/>
        <v>0</v>
      </c>
      <c r="H12" s="47"/>
      <c r="I12" s="56">
        <v>1</v>
      </c>
      <c r="J12" s="56"/>
      <c r="K12" s="49">
        <f t="shared" si="3"/>
        <v>0</v>
      </c>
      <c r="L12" s="273">
        <f t="shared" si="4"/>
        <v>0</v>
      </c>
      <c r="N12" s="51">
        <v>5102</v>
      </c>
      <c r="O12" s="52">
        <v>102</v>
      </c>
      <c r="Q12" s="53"/>
      <c r="V12" s="395" t="s">
        <v>32</v>
      </c>
      <c r="W12" s="395"/>
      <c r="X12" s="434">
        <f>IF('3396'!K$84=1,'3396'!G12,0)</f>
        <v>0</v>
      </c>
      <c r="Y12" s="434"/>
      <c r="Z12" s="435">
        <v>1</v>
      </c>
      <c r="AA12" s="435"/>
      <c r="AB12" s="54">
        <f t="shared" si="0"/>
        <v>0</v>
      </c>
      <c r="AC12" s="55">
        <f t="shared" si="1"/>
        <v>0</v>
      </c>
      <c r="AD12" s="9"/>
    </row>
    <row r="13" spans="1:30" x14ac:dyDescent="0.3">
      <c r="A13" s="1" t="s">
        <v>33</v>
      </c>
      <c r="B13" s="13" t="s">
        <v>34</v>
      </c>
      <c r="C13" s="13"/>
      <c r="D13" s="13">
        <v>0</v>
      </c>
      <c r="E13" s="13">
        <v>0</v>
      </c>
      <c r="F13" s="13">
        <v>0</v>
      </c>
      <c r="G13" s="46">
        <f t="shared" si="2"/>
        <v>0</v>
      </c>
      <c r="H13" s="47"/>
      <c r="I13" s="56">
        <f>I12</f>
        <v>1</v>
      </c>
      <c r="J13" s="56"/>
      <c r="K13" s="49">
        <f t="shared" si="3"/>
        <v>0</v>
      </c>
      <c r="L13" s="273">
        <f t="shared" si="4"/>
        <v>0</v>
      </c>
      <c r="M13" s="1" t="str">
        <f>IF(ROUND(G13,2)=ROUND(SUM(G31:G33),2)," ","CHECK 2. 4-8 Lines Below")</f>
        <v xml:space="preserve"> </v>
      </c>
      <c r="N13" s="51">
        <v>5102</v>
      </c>
      <c r="O13" s="57" t="s">
        <v>35</v>
      </c>
      <c r="Q13" s="53"/>
      <c r="V13" s="395" t="s">
        <v>34</v>
      </c>
      <c r="W13" s="395"/>
      <c r="X13" s="434">
        <f>IF('3396'!K$84=1,'3396'!G13,0)</f>
        <v>0</v>
      </c>
      <c r="Y13" s="434"/>
      <c r="Z13" s="435">
        <v>1</v>
      </c>
      <c r="AA13" s="435"/>
      <c r="AB13" s="54">
        <f t="shared" si="0"/>
        <v>0</v>
      </c>
      <c r="AC13" s="55">
        <f t="shared" si="1"/>
        <v>0</v>
      </c>
      <c r="AD13" s="9"/>
    </row>
    <row r="14" spans="1:30" x14ac:dyDescent="0.3">
      <c r="A14" s="1" t="s">
        <v>36</v>
      </c>
      <c r="B14" s="13" t="s">
        <v>37</v>
      </c>
      <c r="C14" s="13"/>
      <c r="D14" s="13">
        <v>438.4</v>
      </c>
      <c r="E14" s="13">
        <v>436.01</v>
      </c>
      <c r="F14" s="13">
        <v>0</v>
      </c>
      <c r="G14" s="46">
        <f t="shared" si="2"/>
        <v>874.41</v>
      </c>
      <c r="H14" s="47"/>
      <c r="I14" s="56">
        <v>1.004</v>
      </c>
      <c r="J14" s="56"/>
      <c r="K14" s="49">
        <f t="shared" si="3"/>
        <v>877.9076</v>
      </c>
      <c r="L14" s="273">
        <f t="shared" si="4"/>
        <v>3642167.6486611078</v>
      </c>
      <c r="N14" s="51">
        <v>5103</v>
      </c>
      <c r="O14" s="52">
        <v>103</v>
      </c>
      <c r="Q14" s="53"/>
      <c r="V14" s="395" t="s">
        <v>37</v>
      </c>
      <c r="W14" s="395"/>
      <c r="X14" s="434">
        <f>IF('3396'!K$84=1,'3396'!G14,0)</f>
        <v>0</v>
      </c>
      <c r="Y14" s="434"/>
      <c r="Z14" s="435">
        <v>1</v>
      </c>
      <c r="AA14" s="435"/>
      <c r="AB14" s="54">
        <f t="shared" si="0"/>
        <v>0</v>
      </c>
      <c r="AC14" s="55">
        <f t="shared" si="1"/>
        <v>0</v>
      </c>
      <c r="AD14" s="9"/>
    </row>
    <row r="15" spans="1:30" x14ac:dyDescent="0.3">
      <c r="A15" s="1" t="s">
        <v>38</v>
      </c>
      <c r="B15" s="13" t="s">
        <v>39</v>
      </c>
      <c r="C15" s="13"/>
      <c r="D15" s="13">
        <v>40.74</v>
      </c>
      <c r="E15" s="13">
        <v>39.94</v>
      </c>
      <c r="F15" s="13">
        <v>0</v>
      </c>
      <c r="G15" s="46">
        <f t="shared" si="2"/>
        <v>80.680000000000007</v>
      </c>
      <c r="H15" s="47"/>
      <c r="I15" s="56">
        <f>I14</f>
        <v>1.004</v>
      </c>
      <c r="J15" s="56"/>
      <c r="K15" s="49">
        <f t="shared" si="3"/>
        <v>81.002700000000004</v>
      </c>
      <c r="L15" s="273">
        <f t="shared" si="4"/>
        <v>336055.19919659098</v>
      </c>
      <c r="M15" s="1" t="str">
        <f>IF(ROUND(G15,2)=ROUND(SUM(G34:G36),2)," ","CHECK 2. 9-12 Lines Below")</f>
        <v xml:space="preserve"> </v>
      </c>
      <c r="N15" s="51">
        <v>5103</v>
      </c>
      <c r="O15" s="57" t="s">
        <v>40</v>
      </c>
      <c r="Q15" s="53"/>
      <c r="V15" s="395" t="s">
        <v>39</v>
      </c>
      <c r="W15" s="395"/>
      <c r="X15" s="434">
        <f>IF('3396'!K$84=1,'3396'!G15,0)</f>
        <v>0</v>
      </c>
      <c r="Y15" s="434"/>
      <c r="Z15" s="435">
        <v>1</v>
      </c>
      <c r="AA15" s="435"/>
      <c r="AB15" s="54">
        <f t="shared" si="0"/>
        <v>0</v>
      </c>
      <c r="AC15" s="58">
        <f t="shared" si="1"/>
        <v>0</v>
      </c>
      <c r="AD15" s="9"/>
    </row>
    <row r="16" spans="1:30" ht="16.2" x14ac:dyDescent="0.35">
      <c r="A16" s="1" t="s">
        <v>41</v>
      </c>
      <c r="B16" s="13" t="s">
        <v>42</v>
      </c>
      <c r="C16" s="13"/>
      <c r="D16" s="13">
        <v>0</v>
      </c>
      <c r="E16" s="13">
        <v>0</v>
      </c>
      <c r="F16" s="13">
        <v>0</v>
      </c>
      <c r="G16" s="46">
        <f t="shared" si="2"/>
        <v>0</v>
      </c>
      <c r="H16" s="47"/>
      <c r="I16" s="56">
        <v>3.548</v>
      </c>
      <c r="J16" s="56"/>
      <c r="K16" s="49">
        <f t="shared" si="3"/>
        <v>0</v>
      </c>
      <c r="L16" s="273">
        <f t="shared" si="4"/>
        <v>0</v>
      </c>
      <c r="N16" s="51">
        <v>5101</v>
      </c>
      <c r="O16" s="1">
        <v>254</v>
      </c>
      <c r="Q16" s="53"/>
      <c r="V16" s="395" t="s">
        <v>42</v>
      </c>
      <c r="W16" s="395"/>
      <c r="X16" s="434">
        <f>IF('3396'!K$84=1,'3396'!G16,0)</f>
        <v>0</v>
      </c>
      <c r="Y16" s="434"/>
      <c r="Z16" s="435">
        <v>1</v>
      </c>
      <c r="AA16" s="435"/>
      <c r="AB16" s="54">
        <f t="shared" si="0"/>
        <v>0</v>
      </c>
      <c r="AC16" s="55">
        <f t="shared" si="1"/>
        <v>0</v>
      </c>
      <c r="AD16" s="9"/>
    </row>
    <row r="17" spans="1:30" ht="16.2" x14ac:dyDescent="0.35">
      <c r="A17" s="1" t="s">
        <v>43</v>
      </c>
      <c r="B17" s="13" t="s">
        <v>44</v>
      </c>
      <c r="C17" s="13"/>
      <c r="D17" s="13">
        <v>0</v>
      </c>
      <c r="E17" s="13">
        <v>0</v>
      </c>
      <c r="F17" s="13">
        <v>0</v>
      </c>
      <c r="G17" s="46">
        <f t="shared" si="2"/>
        <v>0</v>
      </c>
      <c r="H17" s="47"/>
      <c r="I17" s="56">
        <f>I16</f>
        <v>3.548</v>
      </c>
      <c r="J17" s="56"/>
      <c r="K17" s="49">
        <f t="shared" si="3"/>
        <v>0</v>
      </c>
      <c r="L17" s="273">
        <f t="shared" si="4"/>
        <v>0</v>
      </c>
      <c r="N17" s="51">
        <v>5102</v>
      </c>
      <c r="O17" s="53">
        <v>254</v>
      </c>
      <c r="Q17" s="53"/>
      <c r="V17" s="395" t="s">
        <v>44</v>
      </c>
      <c r="W17" s="395"/>
      <c r="X17" s="434">
        <f>IF('3396'!K$84=1,'3396'!G17,0)</f>
        <v>0</v>
      </c>
      <c r="Y17" s="434"/>
      <c r="Z17" s="435">
        <v>1</v>
      </c>
      <c r="AA17" s="435"/>
      <c r="AB17" s="54">
        <f t="shared" si="0"/>
        <v>0</v>
      </c>
      <c r="AC17" s="55">
        <f t="shared" si="1"/>
        <v>0</v>
      </c>
      <c r="AD17" s="9"/>
    </row>
    <row r="18" spans="1:30" ht="16.2" x14ac:dyDescent="0.35">
      <c r="A18" s="1" t="s">
        <v>45</v>
      </c>
      <c r="B18" s="13" t="s">
        <v>46</v>
      </c>
      <c r="C18" s="13"/>
      <c r="D18" s="13">
        <v>0</v>
      </c>
      <c r="E18" s="13">
        <v>0</v>
      </c>
      <c r="F18" s="13">
        <v>0</v>
      </c>
      <c r="G18" s="46">
        <f t="shared" si="2"/>
        <v>0</v>
      </c>
      <c r="H18" s="47"/>
      <c r="I18" s="56">
        <f>I17</f>
        <v>3.548</v>
      </c>
      <c r="J18" s="56"/>
      <c r="K18" s="49">
        <f t="shared" si="3"/>
        <v>0</v>
      </c>
      <c r="L18" s="273">
        <f t="shared" si="4"/>
        <v>0</v>
      </c>
      <c r="N18" s="51">
        <v>5103</v>
      </c>
      <c r="O18" s="53">
        <v>254</v>
      </c>
      <c r="Q18" s="53"/>
      <c r="V18" s="395" t="s">
        <v>46</v>
      </c>
      <c r="W18" s="395"/>
      <c r="X18" s="434">
        <f>IF('3396'!K$84=1,'3396'!G18,0)</f>
        <v>0</v>
      </c>
      <c r="Y18" s="434"/>
      <c r="Z18" s="435">
        <v>1</v>
      </c>
      <c r="AA18" s="435"/>
      <c r="AB18" s="54">
        <f t="shared" si="0"/>
        <v>0</v>
      </c>
      <c r="AC18" s="55">
        <f t="shared" si="1"/>
        <v>0</v>
      </c>
      <c r="AD18" s="9"/>
    </row>
    <row r="19" spans="1:30" ht="15" customHeight="1" x14ac:dyDescent="0.35">
      <c r="A19" s="1" t="s">
        <v>47</v>
      </c>
      <c r="B19" s="13" t="s">
        <v>48</v>
      </c>
      <c r="C19" s="13"/>
      <c r="D19" s="13">
        <v>0</v>
      </c>
      <c r="E19" s="13">
        <v>0</v>
      </c>
      <c r="F19" s="13">
        <v>0</v>
      </c>
      <c r="G19" s="46">
        <f t="shared" si="2"/>
        <v>0</v>
      </c>
      <c r="H19" s="47"/>
      <c r="I19" s="56">
        <v>5.1040000000000001</v>
      </c>
      <c r="J19" s="56"/>
      <c r="K19" s="49">
        <f t="shared" si="3"/>
        <v>0</v>
      </c>
      <c r="L19" s="273">
        <f t="shared" si="4"/>
        <v>0</v>
      </c>
      <c r="N19" s="51">
        <v>5101</v>
      </c>
      <c r="O19" s="1">
        <v>255</v>
      </c>
      <c r="Q19" s="53"/>
      <c r="V19" s="395" t="s">
        <v>48</v>
      </c>
      <c r="W19" s="395"/>
      <c r="X19" s="434">
        <f>IF('3396'!K$84=1,'3396'!G19,0)</f>
        <v>0</v>
      </c>
      <c r="Y19" s="434"/>
      <c r="Z19" s="435">
        <v>1</v>
      </c>
      <c r="AA19" s="435"/>
      <c r="AB19" s="54">
        <f t="shared" si="0"/>
        <v>0</v>
      </c>
      <c r="AC19" s="55">
        <f t="shared" si="1"/>
        <v>0</v>
      </c>
      <c r="AD19" s="9"/>
    </row>
    <row r="20" spans="1:30" ht="15" customHeight="1" x14ac:dyDescent="0.35">
      <c r="A20" s="1" t="s">
        <v>49</v>
      </c>
      <c r="B20" s="13" t="s">
        <v>50</v>
      </c>
      <c r="C20" s="13"/>
      <c r="D20" s="13">
        <v>0</v>
      </c>
      <c r="E20" s="13">
        <v>0</v>
      </c>
      <c r="F20" s="13">
        <v>0</v>
      </c>
      <c r="G20" s="46">
        <f t="shared" si="2"/>
        <v>0</v>
      </c>
      <c r="H20" s="47"/>
      <c r="I20" s="56">
        <f>I19</f>
        <v>5.1040000000000001</v>
      </c>
      <c r="J20" s="56"/>
      <c r="K20" s="49">
        <f t="shared" si="3"/>
        <v>0</v>
      </c>
      <c r="L20" s="273">
        <f t="shared" si="4"/>
        <v>0</v>
      </c>
      <c r="N20" s="51">
        <v>5102</v>
      </c>
      <c r="O20" s="53">
        <v>255</v>
      </c>
      <c r="Q20" s="53"/>
      <c r="V20" s="395" t="s">
        <v>50</v>
      </c>
      <c r="W20" s="395"/>
      <c r="X20" s="434">
        <f>IF('3396'!K$84=1,'3396'!G20,0)</f>
        <v>0</v>
      </c>
      <c r="Y20" s="434"/>
      <c r="Z20" s="435">
        <v>1</v>
      </c>
      <c r="AA20" s="435"/>
      <c r="AB20" s="54">
        <f t="shared" si="0"/>
        <v>0</v>
      </c>
      <c r="AC20" s="55">
        <f t="shared" si="1"/>
        <v>0</v>
      </c>
      <c r="AD20" s="9"/>
    </row>
    <row r="21" spans="1:30" ht="15" customHeight="1" x14ac:dyDescent="0.35">
      <c r="A21" s="1" t="s">
        <v>51</v>
      </c>
      <c r="B21" s="13" t="s">
        <v>52</v>
      </c>
      <c r="C21" s="13"/>
      <c r="D21" s="13">
        <v>0</v>
      </c>
      <c r="E21" s="13">
        <v>0</v>
      </c>
      <c r="F21" s="13">
        <v>0</v>
      </c>
      <c r="G21" s="46">
        <f t="shared" si="2"/>
        <v>0</v>
      </c>
      <c r="H21" s="47"/>
      <c r="I21" s="56">
        <f>I20</f>
        <v>5.1040000000000001</v>
      </c>
      <c r="J21" s="56"/>
      <c r="K21" s="49">
        <f t="shared" si="3"/>
        <v>0</v>
      </c>
      <c r="L21" s="273">
        <f t="shared" si="4"/>
        <v>0</v>
      </c>
      <c r="N21" s="51">
        <v>5103</v>
      </c>
      <c r="O21" s="53">
        <v>255</v>
      </c>
      <c r="Q21" s="53"/>
      <c r="V21" s="395" t="s">
        <v>52</v>
      </c>
      <c r="W21" s="395"/>
      <c r="X21" s="434">
        <f>IF('3396'!K$84=1,'3396'!G21,0)</f>
        <v>0</v>
      </c>
      <c r="Y21" s="434"/>
      <c r="Z21" s="435">
        <v>1</v>
      </c>
      <c r="AA21" s="435"/>
      <c r="AB21" s="54">
        <f t="shared" si="0"/>
        <v>0</v>
      </c>
      <c r="AC21" s="55">
        <f t="shared" si="1"/>
        <v>0</v>
      </c>
      <c r="AD21" s="9"/>
    </row>
    <row r="22" spans="1:30" ht="16.2" x14ac:dyDescent="0.35">
      <c r="A22" s="1" t="s">
        <v>53</v>
      </c>
      <c r="B22" s="13" t="s">
        <v>54</v>
      </c>
      <c r="C22" s="13"/>
      <c r="D22" s="13">
        <v>0</v>
      </c>
      <c r="E22" s="13">
        <v>0</v>
      </c>
      <c r="F22" s="13">
        <v>0</v>
      </c>
      <c r="G22" s="46">
        <f t="shared" si="2"/>
        <v>0</v>
      </c>
      <c r="H22" s="47"/>
      <c r="I22" s="56">
        <v>1.147</v>
      </c>
      <c r="J22" s="56"/>
      <c r="K22" s="49">
        <f t="shared" si="3"/>
        <v>0</v>
      </c>
      <c r="L22" s="273">
        <f t="shared" si="4"/>
        <v>0</v>
      </c>
      <c r="N22" s="51">
        <v>5101</v>
      </c>
      <c r="O22" s="52">
        <v>130</v>
      </c>
      <c r="Q22" s="53"/>
      <c r="V22" s="395" t="s">
        <v>54</v>
      </c>
      <c r="W22" s="395"/>
      <c r="X22" s="434">
        <f>IF('3396'!K$84=1,'3396'!G22,0)</f>
        <v>0</v>
      </c>
      <c r="Y22" s="434"/>
      <c r="Z22" s="435">
        <v>1</v>
      </c>
      <c r="AA22" s="435"/>
      <c r="AB22" s="54">
        <f t="shared" si="0"/>
        <v>0</v>
      </c>
      <c r="AC22" s="55">
        <f t="shared" si="1"/>
        <v>0</v>
      </c>
      <c r="AD22" s="9"/>
    </row>
    <row r="23" spans="1:30" ht="16.2" x14ac:dyDescent="0.35">
      <c r="A23" s="1" t="s">
        <v>55</v>
      </c>
      <c r="B23" s="13" t="s">
        <v>56</v>
      </c>
      <c r="C23" s="13"/>
      <c r="D23" s="13">
        <v>0</v>
      </c>
      <c r="E23" s="13">
        <v>0</v>
      </c>
      <c r="F23" s="13">
        <v>0</v>
      </c>
      <c r="G23" s="46">
        <f t="shared" si="2"/>
        <v>0</v>
      </c>
      <c r="H23" s="47"/>
      <c r="I23" s="56">
        <f>I22</f>
        <v>1.147</v>
      </c>
      <c r="J23" s="56"/>
      <c r="K23" s="49">
        <f t="shared" si="3"/>
        <v>0</v>
      </c>
      <c r="L23" s="273">
        <f t="shared" si="4"/>
        <v>0</v>
      </c>
      <c r="N23" s="51">
        <v>5102</v>
      </c>
      <c r="O23" s="52">
        <v>130</v>
      </c>
      <c r="Q23" s="53"/>
      <c r="V23" s="395" t="s">
        <v>56</v>
      </c>
      <c r="W23" s="395"/>
      <c r="X23" s="434">
        <f>IF('3396'!K$84=1,'3396'!G23,0)</f>
        <v>0</v>
      </c>
      <c r="Y23" s="434"/>
      <c r="Z23" s="435">
        <v>1</v>
      </c>
      <c r="AA23" s="435"/>
      <c r="AB23" s="54">
        <f t="shared" si="0"/>
        <v>0</v>
      </c>
      <c r="AC23" s="55">
        <f t="shared" si="1"/>
        <v>0</v>
      </c>
      <c r="AD23" s="9"/>
    </row>
    <row r="24" spans="1:30" ht="16.2" x14ac:dyDescent="0.35">
      <c r="A24" s="1" t="s">
        <v>57</v>
      </c>
      <c r="B24" s="13" t="s">
        <v>58</v>
      </c>
      <c r="C24" s="13"/>
      <c r="D24" s="13">
        <v>0.28999999999999998</v>
      </c>
      <c r="E24" s="13">
        <v>0.56999999999999995</v>
      </c>
      <c r="F24" s="13">
        <v>0</v>
      </c>
      <c r="G24" s="46">
        <f t="shared" si="2"/>
        <v>0.85999999999999988</v>
      </c>
      <c r="H24" s="47"/>
      <c r="I24" s="56">
        <f>I23</f>
        <v>1.147</v>
      </c>
      <c r="J24" s="56"/>
      <c r="K24" s="49">
        <f t="shared" si="3"/>
        <v>0.98640000000000005</v>
      </c>
      <c r="L24" s="273">
        <f t="shared" si="4"/>
        <v>4092.2691279119999</v>
      </c>
      <c r="N24" s="51">
        <v>5103</v>
      </c>
      <c r="O24" s="52">
        <v>130</v>
      </c>
      <c r="Q24" s="53"/>
      <c r="V24" s="395" t="s">
        <v>58</v>
      </c>
      <c r="W24" s="395"/>
      <c r="X24" s="434">
        <f>IF('3396'!K$84=1,'3396'!G24,0)</f>
        <v>0</v>
      </c>
      <c r="Y24" s="434"/>
      <c r="Z24" s="435">
        <v>1</v>
      </c>
      <c r="AA24" s="435"/>
      <c r="AB24" s="54">
        <f t="shared" si="0"/>
        <v>0</v>
      </c>
      <c r="AC24" s="55">
        <f t="shared" si="1"/>
        <v>0</v>
      </c>
      <c r="AD24" s="9"/>
    </row>
    <row r="25" spans="1:30" ht="16.8" thickBot="1" x14ac:dyDescent="0.4">
      <c r="A25" s="1" t="s">
        <v>59</v>
      </c>
      <c r="B25" s="13" t="s">
        <v>60</v>
      </c>
      <c r="C25" s="13"/>
      <c r="D25" s="13">
        <v>47.64</v>
      </c>
      <c r="E25" s="13">
        <v>46.9</v>
      </c>
      <c r="F25" s="13">
        <v>0</v>
      </c>
      <c r="G25" s="46">
        <f t="shared" si="2"/>
        <v>94.539999999999992</v>
      </c>
      <c r="H25" s="47"/>
      <c r="I25" s="56">
        <v>1.004</v>
      </c>
      <c r="J25" s="56"/>
      <c r="K25" s="49">
        <f t="shared" si="3"/>
        <v>94.918199999999999</v>
      </c>
      <c r="L25" s="273">
        <f t="shared" si="4"/>
        <v>393786.31339920592</v>
      </c>
      <c r="N25" s="51">
        <v>5310</v>
      </c>
      <c r="O25" s="52">
        <v>300</v>
      </c>
      <c r="Q25" s="53"/>
      <c r="V25" s="395" t="s">
        <v>60</v>
      </c>
      <c r="W25" s="395"/>
      <c r="X25" s="434">
        <f>IF('3396'!K$84=1,'3396'!G25,0)</f>
        <v>0</v>
      </c>
      <c r="Y25" s="434"/>
      <c r="Z25" s="435">
        <v>1</v>
      </c>
      <c r="AA25" s="435"/>
      <c r="AB25" s="54">
        <f t="shared" si="0"/>
        <v>0</v>
      </c>
      <c r="AC25" s="55">
        <f t="shared" si="1"/>
        <v>0</v>
      </c>
      <c r="AD25" s="9"/>
    </row>
    <row r="26" spans="1:30" ht="20.25" customHeight="1" thickBot="1" x14ac:dyDescent="0.35">
      <c r="B26" s="59" t="s">
        <v>61</v>
      </c>
      <c r="C26" s="59"/>
      <c r="D26" s="60">
        <f t="shared" ref="D26:E26" si="5">SUM(D10:D25)</f>
        <v>527.07000000000005</v>
      </c>
      <c r="E26" s="60">
        <f t="shared" si="5"/>
        <v>523.41999999999996</v>
      </c>
      <c r="F26" s="60"/>
      <c r="G26" s="60">
        <f>SUM(G10:G25)</f>
        <v>1050.49</v>
      </c>
      <c r="H26" s="61"/>
      <c r="I26" s="61"/>
      <c r="J26" s="62"/>
      <c r="K26" s="63">
        <f>SUM(K10:K25)</f>
        <v>1054.8149000000001</v>
      </c>
      <c r="L26" s="272">
        <f>SUM(L10:L25)</f>
        <v>4376101.4303848166</v>
      </c>
      <c r="N26" s="53"/>
      <c r="O26" s="64"/>
      <c r="P26" s="53"/>
      <c r="Q26" s="53"/>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29"/>
      <c r="G27" s="67" t="s">
        <v>63</v>
      </c>
      <c r="H27" s="68"/>
      <c r="I27" s="69" t="s">
        <v>64</v>
      </c>
      <c r="J27" s="69" t="s">
        <v>65</v>
      </c>
      <c r="K27" s="70" t="s">
        <v>66</v>
      </c>
      <c r="N27" s="53"/>
      <c r="O27" s="64"/>
      <c r="P27" s="53"/>
      <c r="Q27" s="53"/>
      <c r="V27" s="406" t="s">
        <v>62</v>
      </c>
      <c r="W27" s="406"/>
      <c r="X27" s="426" t="s">
        <v>63</v>
      </c>
      <c r="Y27" s="426"/>
      <c r="Z27" s="71" t="s">
        <v>64</v>
      </c>
      <c r="AA27" s="72" t="s">
        <v>65</v>
      </c>
      <c r="AB27" s="73" t="s">
        <v>66</v>
      </c>
      <c r="AC27" s="9"/>
      <c r="AD27" s="9"/>
    </row>
    <row r="28" spans="1:30" ht="15.75" customHeight="1" x14ac:dyDescent="0.3">
      <c r="A28" s="1" t="s">
        <v>67</v>
      </c>
      <c r="B28" s="427" t="s">
        <v>68</v>
      </c>
      <c r="C28" s="428"/>
      <c r="D28" s="13">
        <v>0</v>
      </c>
      <c r="E28" s="13">
        <v>0</v>
      </c>
      <c r="F28" s="74">
        <v>0</v>
      </c>
      <c r="G28" s="46">
        <f t="shared" ref="G28:G36" si="6">IF($B$154&lt;8,D28*2,D28+E28)</f>
        <v>0</v>
      </c>
      <c r="H28" s="75"/>
      <c r="I28" s="76" t="s">
        <v>69</v>
      </c>
      <c r="J28" s="51">
        <v>251</v>
      </c>
      <c r="K28" s="77">
        <v>1047</v>
      </c>
      <c r="L28" s="273">
        <f>SUM(G28*K28)</f>
        <v>0</v>
      </c>
      <c r="N28" s="2">
        <v>5101</v>
      </c>
      <c r="O28" s="53">
        <v>251</v>
      </c>
      <c r="P28" s="78"/>
      <c r="Q28" s="79"/>
      <c r="V28" s="433" t="s">
        <v>68</v>
      </c>
      <c r="W28" s="433"/>
      <c r="X28" s="422"/>
      <c r="Y28" s="422"/>
      <c r="Z28" s="80" t="s">
        <v>69</v>
      </c>
      <c r="AA28" s="81">
        <v>251</v>
      </c>
      <c r="AB28" s="82">
        <f>+K28</f>
        <v>1047</v>
      </c>
      <c r="AC28" s="83">
        <f t="shared" ref="AC28:AC36" si="7">ROUND(X28*AB28,0)</f>
        <v>0</v>
      </c>
      <c r="AD28" s="9"/>
    </row>
    <row r="29" spans="1:30" x14ac:dyDescent="0.3">
      <c r="A29" s="1" t="s">
        <v>70</v>
      </c>
      <c r="B29" s="429"/>
      <c r="C29" s="430"/>
      <c r="D29" s="13">
        <v>0</v>
      </c>
      <c r="E29" s="13">
        <v>0</v>
      </c>
      <c r="F29" s="84">
        <v>0</v>
      </c>
      <c r="G29" s="46">
        <f t="shared" si="6"/>
        <v>0</v>
      </c>
      <c r="H29" s="75"/>
      <c r="I29" s="51" t="s">
        <v>69</v>
      </c>
      <c r="J29" s="51">
        <v>252</v>
      </c>
      <c r="K29" s="77">
        <v>3380</v>
      </c>
      <c r="L29" s="273">
        <f t="shared" ref="L29:L36" si="8">SUM(G29*K29)</f>
        <v>0</v>
      </c>
      <c r="N29" s="2">
        <v>5101</v>
      </c>
      <c r="O29" s="53">
        <v>252</v>
      </c>
      <c r="P29" s="78"/>
      <c r="Q29" s="79"/>
      <c r="V29" s="433"/>
      <c r="W29" s="433"/>
      <c r="X29" s="422"/>
      <c r="Y29" s="422"/>
      <c r="Z29" s="81" t="s">
        <v>69</v>
      </c>
      <c r="AA29" s="81">
        <v>252</v>
      </c>
      <c r="AB29" s="82">
        <f t="shared" ref="AB29:AB36" si="9">+K29</f>
        <v>3380</v>
      </c>
      <c r="AC29" s="83">
        <f t="shared" si="7"/>
        <v>0</v>
      </c>
      <c r="AD29" s="9"/>
    </row>
    <row r="30" spans="1:30" x14ac:dyDescent="0.3">
      <c r="A30" s="1" t="s">
        <v>71</v>
      </c>
      <c r="B30" s="429"/>
      <c r="C30" s="430"/>
      <c r="D30" s="13">
        <v>0</v>
      </c>
      <c r="E30" s="13">
        <v>0</v>
      </c>
      <c r="F30" s="84">
        <v>0</v>
      </c>
      <c r="G30" s="46">
        <f t="shared" si="6"/>
        <v>0</v>
      </c>
      <c r="H30" s="75"/>
      <c r="I30" s="51" t="s">
        <v>69</v>
      </c>
      <c r="J30" s="51">
        <v>253</v>
      </c>
      <c r="K30" s="77">
        <v>6896</v>
      </c>
      <c r="L30" s="273">
        <f t="shared" si="8"/>
        <v>0</v>
      </c>
      <c r="N30" s="2">
        <v>5101</v>
      </c>
      <c r="O30" s="53">
        <v>253</v>
      </c>
      <c r="P30" s="78"/>
      <c r="Q30" s="64"/>
      <c r="V30" s="433"/>
      <c r="W30" s="433"/>
      <c r="X30" s="422"/>
      <c r="Y30" s="422"/>
      <c r="Z30" s="81" t="s">
        <v>69</v>
      </c>
      <c r="AA30" s="81">
        <v>253</v>
      </c>
      <c r="AB30" s="82">
        <f t="shared" si="9"/>
        <v>6896</v>
      </c>
      <c r="AC30" s="83">
        <f t="shared" si="7"/>
        <v>0</v>
      </c>
      <c r="AD30" s="9"/>
    </row>
    <row r="31" spans="1:30" x14ac:dyDescent="0.3">
      <c r="A31" s="1" t="s">
        <v>72</v>
      </c>
      <c r="B31" s="429"/>
      <c r="C31" s="430"/>
      <c r="D31" s="13">
        <v>0</v>
      </c>
      <c r="E31" s="13">
        <v>0</v>
      </c>
      <c r="F31" s="84">
        <v>0</v>
      </c>
      <c r="G31" s="46">
        <f t="shared" si="6"/>
        <v>0</v>
      </c>
      <c r="H31" s="75"/>
      <c r="I31" s="85" t="s">
        <v>73</v>
      </c>
      <c r="J31" s="51">
        <v>251</v>
      </c>
      <c r="K31" s="77">
        <v>1173</v>
      </c>
      <c r="L31" s="273">
        <f t="shared" si="8"/>
        <v>0</v>
      </c>
      <c r="N31" s="2">
        <v>5102</v>
      </c>
      <c r="O31" s="53">
        <v>251</v>
      </c>
      <c r="P31" s="78"/>
      <c r="Q31" s="64"/>
      <c r="V31" s="433"/>
      <c r="W31" s="433"/>
      <c r="X31" s="422"/>
      <c r="Y31" s="422"/>
      <c r="Z31" s="86" t="s">
        <v>73</v>
      </c>
      <c r="AA31" s="81">
        <v>251</v>
      </c>
      <c r="AB31" s="82">
        <f t="shared" si="9"/>
        <v>1173</v>
      </c>
      <c r="AC31" s="83">
        <f t="shared" si="7"/>
        <v>0</v>
      </c>
      <c r="AD31" s="9"/>
    </row>
    <row r="32" spans="1:30" x14ac:dyDescent="0.3">
      <c r="A32" s="1" t="s">
        <v>74</v>
      </c>
      <c r="B32" s="429"/>
      <c r="C32" s="430"/>
      <c r="D32" s="13">
        <v>0</v>
      </c>
      <c r="E32" s="13">
        <v>0</v>
      </c>
      <c r="F32" s="84">
        <v>0</v>
      </c>
      <c r="G32" s="46">
        <f t="shared" si="6"/>
        <v>0</v>
      </c>
      <c r="H32" s="75"/>
      <c r="I32" s="85" t="s">
        <v>73</v>
      </c>
      <c r="J32" s="51">
        <v>252</v>
      </c>
      <c r="K32" s="77">
        <v>3506</v>
      </c>
      <c r="L32" s="273">
        <f t="shared" si="8"/>
        <v>0</v>
      </c>
      <c r="N32" s="2">
        <v>5102</v>
      </c>
      <c r="O32" s="53">
        <v>252</v>
      </c>
      <c r="P32" s="78"/>
      <c r="Q32" s="53"/>
      <c r="V32" s="433"/>
      <c r="W32" s="433"/>
      <c r="X32" s="422"/>
      <c r="Y32" s="422"/>
      <c r="Z32" s="86" t="s">
        <v>73</v>
      </c>
      <c r="AA32" s="81">
        <v>252</v>
      </c>
      <c r="AB32" s="82">
        <f t="shared" si="9"/>
        <v>3506</v>
      </c>
      <c r="AC32" s="83">
        <f t="shared" si="7"/>
        <v>0</v>
      </c>
      <c r="AD32" s="9"/>
    </row>
    <row r="33" spans="1:30" x14ac:dyDescent="0.3">
      <c r="A33" s="1" t="s">
        <v>75</v>
      </c>
      <c r="B33" s="429"/>
      <c r="C33" s="430"/>
      <c r="D33" s="13">
        <v>0</v>
      </c>
      <c r="E33" s="13">
        <v>0</v>
      </c>
      <c r="F33" s="84">
        <v>0</v>
      </c>
      <c r="G33" s="46">
        <f t="shared" si="6"/>
        <v>0</v>
      </c>
      <c r="H33" s="75"/>
      <c r="I33" s="85" t="s">
        <v>73</v>
      </c>
      <c r="J33" s="51">
        <v>253</v>
      </c>
      <c r="K33" s="77">
        <v>7023</v>
      </c>
      <c r="L33" s="273">
        <f t="shared" si="8"/>
        <v>0</v>
      </c>
      <c r="N33" s="2">
        <v>5102</v>
      </c>
      <c r="O33" s="53">
        <v>253</v>
      </c>
      <c r="P33" s="78"/>
      <c r="Q33" s="79"/>
      <c r="V33" s="433"/>
      <c r="W33" s="433"/>
      <c r="X33" s="422"/>
      <c r="Y33" s="422"/>
      <c r="Z33" s="86" t="s">
        <v>73</v>
      </c>
      <c r="AA33" s="81">
        <v>253</v>
      </c>
      <c r="AB33" s="82">
        <f t="shared" si="9"/>
        <v>7023</v>
      </c>
      <c r="AC33" s="83">
        <f t="shared" si="7"/>
        <v>0</v>
      </c>
      <c r="AD33" s="9"/>
    </row>
    <row r="34" spans="1:30" x14ac:dyDescent="0.3">
      <c r="A34" s="1" t="s">
        <v>76</v>
      </c>
      <c r="B34" s="429"/>
      <c r="C34" s="430"/>
      <c r="D34" s="13">
        <v>40.74</v>
      </c>
      <c r="E34" s="13">
        <v>39.94</v>
      </c>
      <c r="F34" s="84">
        <v>0</v>
      </c>
      <c r="G34" s="46">
        <f t="shared" si="6"/>
        <v>80.680000000000007</v>
      </c>
      <c r="H34" s="75"/>
      <c r="I34" s="85" t="s">
        <v>77</v>
      </c>
      <c r="J34" s="51">
        <v>251</v>
      </c>
      <c r="K34" s="77">
        <v>835</v>
      </c>
      <c r="L34" s="273">
        <f t="shared" si="8"/>
        <v>67367.8</v>
      </c>
      <c r="N34" s="2">
        <v>5103</v>
      </c>
      <c r="O34" s="53">
        <v>251</v>
      </c>
      <c r="P34" s="78"/>
      <c r="Q34" s="79"/>
      <c r="V34" s="433"/>
      <c r="W34" s="433"/>
      <c r="X34" s="422"/>
      <c r="Y34" s="422"/>
      <c r="Z34" s="86" t="s">
        <v>77</v>
      </c>
      <c r="AA34" s="81">
        <v>251</v>
      </c>
      <c r="AB34" s="82">
        <f t="shared" si="9"/>
        <v>835</v>
      </c>
      <c r="AC34" s="83">
        <f t="shared" si="7"/>
        <v>0</v>
      </c>
      <c r="AD34" s="9"/>
    </row>
    <row r="35" spans="1:30" x14ac:dyDescent="0.3">
      <c r="A35" s="1" t="s">
        <v>78</v>
      </c>
      <c r="B35" s="429"/>
      <c r="C35" s="430"/>
      <c r="D35" s="13">
        <v>0</v>
      </c>
      <c r="E35" s="13">
        <v>0</v>
      </c>
      <c r="F35" s="84">
        <v>0</v>
      </c>
      <c r="G35" s="46">
        <f t="shared" si="6"/>
        <v>0</v>
      </c>
      <c r="H35" s="75"/>
      <c r="I35" s="85" t="s">
        <v>77</v>
      </c>
      <c r="J35" s="51">
        <v>252</v>
      </c>
      <c r="K35" s="77">
        <v>3168</v>
      </c>
      <c r="L35" s="273">
        <f t="shared" si="8"/>
        <v>0</v>
      </c>
      <c r="N35" s="2">
        <v>5103</v>
      </c>
      <c r="O35" s="53">
        <v>252</v>
      </c>
      <c r="P35" s="78"/>
      <c r="Q35" s="87"/>
      <c r="V35" s="433"/>
      <c r="W35" s="433"/>
      <c r="X35" s="422"/>
      <c r="Y35" s="422"/>
      <c r="Z35" s="86" t="s">
        <v>77</v>
      </c>
      <c r="AA35" s="81">
        <v>252</v>
      </c>
      <c r="AB35" s="82">
        <f t="shared" si="9"/>
        <v>3168</v>
      </c>
      <c r="AC35" s="83">
        <f t="shared" si="7"/>
        <v>0</v>
      </c>
      <c r="AD35" s="9"/>
    </row>
    <row r="36" spans="1:30" ht="16.2" thickBot="1" x14ac:dyDescent="0.35">
      <c r="A36" s="1" t="s">
        <v>79</v>
      </c>
      <c r="B36" s="431"/>
      <c r="C36" s="432"/>
      <c r="D36" s="13">
        <v>0</v>
      </c>
      <c r="E36" s="13">
        <v>0</v>
      </c>
      <c r="F36" s="84">
        <v>0</v>
      </c>
      <c r="G36" s="46">
        <f t="shared" si="6"/>
        <v>0</v>
      </c>
      <c r="H36" s="75"/>
      <c r="I36" s="85" t="s">
        <v>77</v>
      </c>
      <c r="J36" s="51">
        <v>253</v>
      </c>
      <c r="K36" s="77">
        <v>6685</v>
      </c>
      <c r="L36" s="273">
        <f t="shared" si="8"/>
        <v>0</v>
      </c>
      <c r="N36" s="2">
        <v>5103</v>
      </c>
      <c r="O36" s="53">
        <v>253</v>
      </c>
      <c r="P36" s="78"/>
      <c r="Q36" s="88"/>
      <c r="V36" s="433"/>
      <c r="W36" s="433"/>
      <c r="X36" s="423"/>
      <c r="Y36" s="423"/>
      <c r="Z36" s="86" t="s">
        <v>77</v>
      </c>
      <c r="AA36" s="81">
        <v>253</v>
      </c>
      <c r="AB36" s="82">
        <f t="shared" si="9"/>
        <v>6685</v>
      </c>
      <c r="AC36" s="89">
        <f t="shared" si="7"/>
        <v>0</v>
      </c>
      <c r="AD36" s="9"/>
    </row>
    <row r="37" spans="1:30" ht="18.75" customHeight="1" x14ac:dyDescent="0.3">
      <c r="B37" s="13" t="s">
        <v>80</v>
      </c>
      <c r="C37" s="13"/>
      <c r="D37" s="60">
        <f t="shared" ref="D37:E37" si="10">SUM(D28:D36)</f>
        <v>40.74</v>
      </c>
      <c r="E37" s="60">
        <f t="shared" si="10"/>
        <v>39.94</v>
      </c>
      <c r="F37" s="60"/>
      <c r="G37" s="60">
        <f>SUM(G28:G36)</f>
        <v>80.680000000000007</v>
      </c>
      <c r="H37" s="61"/>
      <c r="I37" s="13" t="s">
        <v>81</v>
      </c>
      <c r="J37" s="13"/>
      <c r="K37" s="13"/>
      <c r="L37" s="273">
        <f>SUM(L28:L36)</f>
        <v>67367.8</v>
      </c>
      <c r="N37" s="53"/>
      <c r="O37" s="64"/>
      <c r="P37" s="53"/>
      <c r="Q37" s="53"/>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283"/>
      <c r="M38" s="64"/>
      <c r="N38" s="53"/>
      <c r="O38" s="64"/>
      <c r="P38" s="53"/>
      <c r="Q38" s="53"/>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13" t="s">
        <v>84</v>
      </c>
      <c r="J39" s="13"/>
      <c r="K39" s="13"/>
      <c r="L39" s="278"/>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181379.8</v>
      </c>
      <c r="H40" s="96"/>
      <c r="I40" s="96"/>
      <c r="J40" s="96"/>
      <c r="K40" s="50">
        <f>ROUND(+G39/G40,0)</f>
        <v>191</v>
      </c>
      <c r="L40" s="273">
        <f>SUM(K40*$G$26)</f>
        <v>200643.59</v>
      </c>
      <c r="N40" s="97"/>
      <c r="O40" s="97"/>
      <c r="P40" s="97"/>
      <c r="Q40" s="97"/>
      <c r="V40" s="420" t="s">
        <v>85</v>
      </c>
      <c r="W40" s="420"/>
      <c r="X40" s="421">
        <f>+G40</f>
        <v>181379.8</v>
      </c>
      <c r="Y40" s="421"/>
      <c r="Z40" s="421"/>
      <c r="AA40" s="421"/>
      <c r="AB40" s="55">
        <f>ROUND(X39/X40,0)</f>
        <v>191</v>
      </c>
      <c r="AC40" s="55">
        <f>ROUND(AB40*$X$26,0)</f>
        <v>0</v>
      </c>
      <c r="AD40" s="9"/>
    </row>
    <row r="41" spans="1:30" ht="15.75" customHeight="1" x14ac:dyDescent="0.3">
      <c r="B41" s="98" t="s">
        <v>86</v>
      </c>
      <c r="C41" s="98"/>
      <c r="D41" s="98"/>
      <c r="E41" s="98"/>
      <c r="F41" s="98"/>
      <c r="G41" s="98"/>
      <c r="H41" s="98"/>
      <c r="I41" s="98"/>
      <c r="J41" s="98"/>
      <c r="K41" s="98"/>
      <c r="L41" s="284"/>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283"/>
      <c r="M42" s="97"/>
      <c r="O42" s="1"/>
      <c r="V42" s="412" t="s">
        <v>87</v>
      </c>
      <c r="W42" s="412"/>
      <c r="X42" s="412"/>
      <c r="Y42" s="412"/>
      <c r="Z42" s="412"/>
      <c r="AA42" s="412"/>
      <c r="AB42" s="412"/>
      <c r="AC42" s="412"/>
      <c r="AD42" s="100"/>
    </row>
    <row r="43" spans="1:30" x14ac:dyDescent="0.3">
      <c r="B43" s="101" t="s">
        <v>88</v>
      </c>
      <c r="C43" s="101"/>
      <c r="D43" s="101"/>
      <c r="E43" s="101"/>
      <c r="F43" s="101"/>
      <c r="G43" s="101"/>
      <c r="H43" s="101"/>
      <c r="I43" s="101"/>
      <c r="J43" s="101"/>
      <c r="K43" s="101"/>
      <c r="L43" s="285"/>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274">
        <f>SUM(L26,L37,L40)</f>
        <v>4644112.8203848163</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283"/>
      <c r="M45" s="105"/>
      <c r="O45" s="1"/>
      <c r="V45" s="412" t="s">
        <v>90</v>
      </c>
      <c r="W45" s="412"/>
      <c r="X45" s="412"/>
      <c r="Y45" s="412"/>
      <c r="Z45" s="412"/>
      <c r="AA45" s="412"/>
      <c r="AB45" s="412"/>
      <c r="AC45" s="412"/>
      <c r="AD45" s="106"/>
    </row>
    <row r="46" spans="1:30" ht="18.75" customHeight="1" x14ac:dyDescent="0.3">
      <c r="B46" s="1"/>
      <c r="C46" s="107" t="s">
        <v>91</v>
      </c>
      <c r="D46" s="107"/>
      <c r="E46" s="107"/>
      <c r="F46" s="107"/>
      <c r="G46" s="107" t="s">
        <v>92</v>
      </c>
      <c r="H46" s="108"/>
      <c r="I46" s="109" t="s">
        <v>93</v>
      </c>
      <c r="J46" s="110"/>
      <c r="K46" s="110"/>
      <c r="L46" s="286"/>
      <c r="M46" s="111"/>
      <c r="O46" s="1"/>
      <c r="V46" s="9"/>
      <c r="W46" s="112"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1325.01</v>
      </c>
      <c r="J47" s="117" t="s">
        <v>96</v>
      </c>
      <c r="K47" s="118">
        <f>ROUND(C47*G47*I47,0)</f>
        <v>0</v>
      </c>
      <c r="L47" s="287"/>
      <c r="O47" s="1"/>
      <c r="V47" s="100" t="s">
        <v>95</v>
      </c>
      <c r="W47" s="119">
        <f>AB10+AB11+AB16+AB19+AB22</f>
        <v>0</v>
      </c>
      <c r="X47" s="407">
        <f>AB7</f>
        <v>1.0289999999999999</v>
      </c>
      <c r="Y47" s="407"/>
      <c r="Z47" s="120">
        <f>+I47</f>
        <v>1325.01</v>
      </c>
      <c r="AA47" s="121" t="s">
        <v>96</v>
      </c>
      <c r="AB47" s="122">
        <f>ROUND(W47*X47*Z47,0)</f>
        <v>0</v>
      </c>
      <c r="AC47" s="123"/>
      <c r="AD47" s="9"/>
    </row>
    <row r="48" spans="1:30" ht="18" customHeight="1" x14ac:dyDescent="0.3">
      <c r="B48" s="124" t="s">
        <v>73</v>
      </c>
      <c r="C48" s="114">
        <f>K12+K13+K17+K20+K23</f>
        <v>0</v>
      </c>
      <c r="D48" s="114"/>
      <c r="E48" s="114"/>
      <c r="F48" s="114"/>
      <c r="G48" s="115">
        <f>K7</f>
        <v>1.0289999999999999</v>
      </c>
      <c r="H48" s="115"/>
      <c r="I48" s="116">
        <v>903.8</v>
      </c>
      <c r="J48" s="117" t="s">
        <v>96</v>
      </c>
      <c r="K48" s="118">
        <f>ROUND(C48*G48*I48,0)</f>
        <v>0</v>
      </c>
      <c r="L48" s="288"/>
      <c r="O48" s="1"/>
      <c r="V48" s="125" t="s">
        <v>73</v>
      </c>
      <c r="W48" s="119">
        <f>AB12+AB13+AB17+AB20+AB23</f>
        <v>0</v>
      </c>
      <c r="X48" s="407">
        <f>AB7</f>
        <v>1.0289999999999999</v>
      </c>
      <c r="Y48" s="407"/>
      <c r="Z48" s="120">
        <f>+I48</f>
        <v>903.8</v>
      </c>
      <c r="AA48" s="121" t="s">
        <v>96</v>
      </c>
      <c r="AB48" s="122">
        <f>ROUND(W48*X48*Z48,0)</f>
        <v>0</v>
      </c>
      <c r="AC48" s="126"/>
      <c r="AD48" s="9"/>
    </row>
    <row r="49" spans="2:30" ht="19.5" customHeight="1" thickBot="1" x14ac:dyDescent="0.4">
      <c r="B49" s="127" t="s">
        <v>77</v>
      </c>
      <c r="C49" s="128">
        <f>K14+K15+K18+K21+K24+K25</f>
        <v>1054.8149000000001</v>
      </c>
      <c r="D49" s="114"/>
      <c r="E49" s="114"/>
      <c r="F49" s="114"/>
      <c r="G49" s="115">
        <f>K7</f>
        <v>1.0289999999999999</v>
      </c>
      <c r="H49" s="115"/>
      <c r="I49" s="116">
        <v>905.98</v>
      </c>
      <c r="J49" s="117" t="s">
        <v>96</v>
      </c>
      <c r="K49" s="118">
        <f>ROUND(C49*G49*I49,0)</f>
        <v>983355</v>
      </c>
      <c r="L49" s="288"/>
      <c r="M49" s="102"/>
      <c r="N49" s="129"/>
      <c r="O49" s="130"/>
      <c r="P49" s="64"/>
      <c r="Q49" s="131"/>
      <c r="V49" s="132" t="s">
        <v>77</v>
      </c>
      <c r="W49" s="133">
        <f>AB14+AB15+AB18+AB21+AB24+AB25</f>
        <v>0</v>
      </c>
      <c r="X49" s="407">
        <f>AB7</f>
        <v>1.0289999999999999</v>
      </c>
      <c r="Y49" s="407"/>
      <c r="Z49" s="120">
        <f>+I49</f>
        <v>905.98</v>
      </c>
      <c r="AA49" s="121" t="s">
        <v>96</v>
      </c>
      <c r="AB49" s="122">
        <f>ROUND(W49*X49*Z49,0)</f>
        <v>0</v>
      </c>
      <c r="AC49" s="126"/>
      <c r="AD49" s="103"/>
    </row>
    <row r="50" spans="2:30" ht="24" customHeight="1" thickBot="1" x14ac:dyDescent="0.35">
      <c r="B50" s="134" t="s">
        <v>97</v>
      </c>
      <c r="C50" s="135">
        <f>SUM(C47:C49)</f>
        <v>1054.8149000000001</v>
      </c>
      <c r="D50" s="136"/>
      <c r="E50" s="137"/>
      <c r="F50" s="137"/>
      <c r="G50" s="138" t="s">
        <v>98</v>
      </c>
      <c r="H50" s="138"/>
      <c r="I50" s="138"/>
      <c r="J50" s="138"/>
      <c r="K50" s="138"/>
      <c r="L50" s="273">
        <f>IF(B2=75,0,K49+K48+K47)</f>
        <v>983355</v>
      </c>
      <c r="N50" s="3"/>
      <c r="O50" s="1"/>
      <c r="V50" s="139"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289"/>
      <c r="M51" s="129"/>
      <c r="N51" s="64"/>
      <c r="O51" s="1"/>
      <c r="V51" s="410" t="s">
        <v>99</v>
      </c>
      <c r="W51" s="410"/>
      <c r="X51" s="410"/>
      <c r="Y51" s="410"/>
      <c r="Z51" s="410"/>
      <c r="AA51" s="410"/>
      <c r="AB51" s="410"/>
      <c r="AC51" s="410"/>
      <c r="AD51" s="142"/>
    </row>
    <row r="52" spans="2:30" ht="27.75" customHeight="1" x14ac:dyDescent="0.3">
      <c r="B52" s="13" t="s">
        <v>100</v>
      </c>
      <c r="C52" s="13"/>
      <c r="D52" s="13"/>
      <c r="E52" s="13"/>
      <c r="F52" s="13"/>
      <c r="G52" s="13"/>
      <c r="H52" s="13"/>
      <c r="I52" s="13"/>
      <c r="J52" s="13"/>
      <c r="K52" s="13"/>
      <c r="L52" s="278"/>
      <c r="O52" s="1"/>
      <c r="V52" s="392" t="s">
        <v>100</v>
      </c>
      <c r="W52" s="392"/>
      <c r="X52" s="392"/>
      <c r="Y52" s="392"/>
      <c r="Z52" s="392"/>
      <c r="AA52" s="392"/>
      <c r="AB52" s="392"/>
      <c r="AC52" s="392"/>
      <c r="AD52" s="9"/>
    </row>
    <row r="53" spans="2:30" x14ac:dyDescent="0.3">
      <c r="B53" s="13" t="s">
        <v>101</v>
      </c>
      <c r="C53" s="13"/>
      <c r="D53" s="13"/>
      <c r="E53" s="13"/>
      <c r="F53" s="13"/>
      <c r="G53" s="143">
        <f>K26</f>
        <v>1054.8149000000001</v>
      </c>
      <c r="H53" s="56" t="s">
        <v>102</v>
      </c>
      <c r="I53" s="56"/>
      <c r="J53" s="144">
        <v>198050.23</v>
      </c>
      <c r="K53" s="144"/>
      <c r="L53" s="290"/>
      <c r="N53" s="3"/>
      <c r="O53" s="1"/>
      <c r="V53" s="402" t="s">
        <v>101</v>
      </c>
      <c r="W53" s="402"/>
      <c r="X53" s="145">
        <f>AB26</f>
        <v>0</v>
      </c>
      <c r="Y53" s="403" t="s">
        <v>102</v>
      </c>
      <c r="Z53" s="403"/>
      <c r="AA53" s="404">
        <f>+J53</f>
        <v>198050.23</v>
      </c>
      <c r="AB53" s="404"/>
      <c r="AC53" s="404"/>
      <c r="AD53" s="9"/>
    </row>
    <row r="54" spans="2:30" x14ac:dyDescent="0.3">
      <c r="B54" s="13" t="s">
        <v>103</v>
      </c>
      <c r="C54" s="13"/>
      <c r="D54" s="13"/>
      <c r="E54" s="13"/>
      <c r="F54" s="13"/>
      <c r="G54" s="13"/>
      <c r="H54" s="13"/>
      <c r="I54" s="13"/>
      <c r="J54" s="13"/>
      <c r="K54" s="146">
        <f>ROUND(G53/J53,6)</f>
        <v>5.326E-3</v>
      </c>
      <c r="L54" s="278"/>
      <c r="N54" s="64"/>
      <c r="O54" s="1"/>
      <c r="V54" s="402" t="s">
        <v>103</v>
      </c>
      <c r="W54" s="402"/>
      <c r="X54" s="402"/>
      <c r="Y54" s="402"/>
      <c r="Z54" s="402"/>
      <c r="AA54" s="402"/>
      <c r="AB54" s="405">
        <f>ROUND(X53/AA53,6)</f>
        <v>0</v>
      </c>
      <c r="AC54" s="405"/>
      <c r="AD54" s="9"/>
    </row>
    <row r="55" spans="2:30" ht="24" customHeight="1" x14ac:dyDescent="0.3">
      <c r="B55" s="13" t="s">
        <v>104</v>
      </c>
      <c r="C55" s="13"/>
      <c r="D55" s="13"/>
      <c r="E55" s="13"/>
      <c r="F55" s="13"/>
      <c r="G55" s="13"/>
      <c r="H55" s="13"/>
      <c r="I55" s="13"/>
      <c r="J55" s="13"/>
      <c r="K55" s="13"/>
      <c r="L55" s="278"/>
      <c r="O55" s="1"/>
      <c r="V55" s="392" t="s">
        <v>104</v>
      </c>
      <c r="W55" s="392"/>
      <c r="X55" s="392"/>
      <c r="Y55" s="392"/>
      <c r="Z55" s="392"/>
      <c r="AA55" s="392"/>
      <c r="AB55" s="392"/>
      <c r="AC55" s="392"/>
      <c r="AD55" s="9"/>
    </row>
    <row r="56" spans="2:30" x14ac:dyDescent="0.3">
      <c r="B56" s="13" t="s">
        <v>105</v>
      </c>
      <c r="C56" s="13"/>
      <c r="D56" s="13"/>
      <c r="E56" s="13"/>
      <c r="F56" s="13"/>
      <c r="G56" s="147">
        <f>G26</f>
        <v>1050.49</v>
      </c>
      <c r="H56" s="56" t="s">
        <v>106</v>
      </c>
      <c r="I56" s="56"/>
      <c r="J56" s="144">
        <f>+G40</f>
        <v>181379.8</v>
      </c>
      <c r="K56" s="144"/>
      <c r="L56" s="290"/>
      <c r="O56" s="1"/>
      <c r="V56" s="402" t="s">
        <v>105</v>
      </c>
      <c r="W56" s="402"/>
      <c r="X56" s="148">
        <f>X26</f>
        <v>0</v>
      </c>
      <c r="Y56" s="403" t="s">
        <v>106</v>
      </c>
      <c r="Z56" s="403"/>
      <c r="AA56" s="404">
        <f>+J56</f>
        <v>181379.8</v>
      </c>
      <c r="AB56" s="404"/>
      <c r="AC56" s="404"/>
      <c r="AD56" s="9"/>
    </row>
    <row r="57" spans="2:30" x14ac:dyDescent="0.3">
      <c r="B57" s="13" t="s">
        <v>107</v>
      </c>
      <c r="C57" s="13"/>
      <c r="D57" s="13"/>
      <c r="E57" s="13"/>
      <c r="F57" s="13"/>
      <c r="G57" s="13"/>
      <c r="H57" s="13"/>
      <c r="I57" s="13"/>
      <c r="J57" s="13"/>
      <c r="K57" s="146">
        <f>ROUND(G56/J56,6)</f>
        <v>5.7920000000000003E-3</v>
      </c>
      <c r="L57" s="278"/>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288"/>
      <c r="N58" s="19"/>
      <c r="O58" s="19"/>
      <c r="V58" s="406" t="s">
        <v>109</v>
      </c>
      <c r="W58" s="406"/>
      <c r="X58" s="406"/>
      <c r="Y58" s="393">
        <f>X65+X64+X62+X61+X60</f>
        <v>4230917</v>
      </c>
      <c r="Z58" s="393"/>
      <c r="AA58" s="150" t="s">
        <v>110</v>
      </c>
      <c r="AB58" s="151">
        <f>AB54</f>
        <v>0</v>
      </c>
      <c r="AC58" s="55">
        <f>ROUND(Y58*AB58,0)</f>
        <v>0</v>
      </c>
      <c r="AD58" s="9"/>
    </row>
    <row r="59" spans="2:30" x14ac:dyDescent="0.3">
      <c r="B59" s="59" t="s">
        <v>109</v>
      </c>
      <c r="C59" s="59"/>
      <c r="D59" s="59"/>
      <c r="E59" s="59"/>
      <c r="F59" s="59"/>
      <c r="G59" s="59"/>
      <c r="H59" s="152" t="s">
        <v>21</v>
      </c>
      <c r="I59" s="118">
        <v>4230917</v>
      </c>
      <c r="J59" s="153" t="s">
        <v>110</v>
      </c>
      <c r="K59" s="154">
        <f>K54</f>
        <v>5.326E-3</v>
      </c>
      <c r="L59" s="273">
        <f>SUM(I59*K59)</f>
        <v>22533.863942</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288"/>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288"/>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288"/>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288"/>
      <c r="O63" s="1"/>
      <c r="P63" s="153"/>
      <c r="Q63" s="153"/>
      <c r="V63" s="399" t="s">
        <v>115</v>
      </c>
      <c r="W63" s="399"/>
      <c r="X63" s="399"/>
      <c r="Y63" s="399"/>
      <c r="Z63" s="399"/>
      <c r="AA63" s="399"/>
      <c r="AB63" s="399"/>
      <c r="AC63" s="399"/>
      <c r="AD63" s="106"/>
    </row>
    <row r="64" spans="2:30" ht="13.5" customHeight="1" x14ac:dyDescent="0.3">
      <c r="B64" s="59" t="s">
        <v>115</v>
      </c>
      <c r="C64" s="59"/>
      <c r="D64" s="59"/>
      <c r="E64" s="59"/>
      <c r="F64" s="59"/>
      <c r="G64" s="59"/>
      <c r="H64" s="59"/>
      <c r="I64" s="59"/>
      <c r="J64" s="59"/>
      <c r="K64" s="59"/>
      <c r="L64" s="288"/>
      <c r="M64" s="105"/>
      <c r="N64" s="19"/>
      <c r="O64" s="1"/>
      <c r="V64" s="400" t="s">
        <v>116</v>
      </c>
      <c r="W64" s="400"/>
      <c r="X64" s="401">
        <f>+G65</f>
        <v>4230917</v>
      </c>
      <c r="Y64" s="401"/>
      <c r="Z64" s="401"/>
      <c r="AA64" s="401"/>
      <c r="AB64" s="401"/>
      <c r="AC64" s="401"/>
      <c r="AD64" s="9"/>
    </row>
    <row r="65" spans="1:30" ht="12.75" customHeight="1" x14ac:dyDescent="0.3">
      <c r="B65" s="155" t="s">
        <v>116</v>
      </c>
      <c r="C65" s="59"/>
      <c r="D65" s="59"/>
      <c r="E65" s="59"/>
      <c r="F65" s="59"/>
      <c r="G65" s="156">
        <f>+I59</f>
        <v>4230917</v>
      </c>
      <c r="H65" s="156"/>
      <c r="I65" s="156"/>
      <c r="J65" s="156"/>
      <c r="K65" s="156"/>
      <c r="L65" s="288"/>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288"/>
      <c r="M66" s="19"/>
      <c r="N66" s="3"/>
      <c r="O66" s="157"/>
      <c r="P66" s="157"/>
      <c r="Q66" s="157"/>
      <c r="V66" s="392" t="s">
        <v>118</v>
      </c>
      <c r="W66" s="392"/>
      <c r="X66" s="392"/>
      <c r="Y66" s="393">
        <f>+I67</f>
        <v>103698709</v>
      </c>
      <c r="Z66" s="393"/>
      <c r="AA66" s="150" t="s">
        <v>110</v>
      </c>
      <c r="AB66" s="151">
        <f>AB54</f>
        <v>0</v>
      </c>
      <c r="AC66" s="55">
        <f>ROUND(Y66*AB66,0)</f>
        <v>0</v>
      </c>
      <c r="AD66" s="9"/>
    </row>
    <row r="67" spans="1:30" ht="20.25" customHeight="1" x14ac:dyDescent="0.3">
      <c r="B67" s="13" t="s">
        <v>118</v>
      </c>
      <c r="C67" s="13"/>
      <c r="D67" s="13"/>
      <c r="E67" s="13"/>
      <c r="F67" s="13"/>
      <c r="H67" s="152" t="s">
        <v>23</v>
      </c>
      <c r="I67" s="118">
        <v>103698709</v>
      </c>
      <c r="J67" s="153" t="s">
        <v>110</v>
      </c>
      <c r="K67" s="154">
        <f>K54</f>
        <v>5.326E-3</v>
      </c>
      <c r="L67" s="273">
        <f>SUM(I67*K67)</f>
        <v>552299.32413399999</v>
      </c>
      <c r="O67" s="1"/>
      <c r="V67" s="392" t="s">
        <v>119</v>
      </c>
      <c r="W67" s="392"/>
      <c r="X67" s="392"/>
      <c r="Y67" s="392"/>
      <c r="Z67" s="392"/>
      <c r="AA67" s="392"/>
      <c r="AB67" s="392"/>
      <c r="AC67" s="392"/>
      <c r="AD67" s="9"/>
    </row>
    <row r="68" spans="1:30" ht="20.25" customHeight="1" x14ac:dyDescent="0.3">
      <c r="B68" s="13" t="s">
        <v>119</v>
      </c>
      <c r="C68" s="13"/>
      <c r="D68" s="13"/>
      <c r="E68" s="13"/>
      <c r="F68" s="13"/>
      <c r="H68" s="13"/>
      <c r="I68" s="13"/>
      <c r="J68" s="51"/>
      <c r="K68" s="13"/>
      <c r="L68" s="278"/>
      <c r="O68" s="1"/>
      <c r="V68" s="397" t="s">
        <v>120</v>
      </c>
      <c r="W68" s="397"/>
      <c r="X68" s="397"/>
      <c r="Y68" s="393">
        <f>+I69</f>
        <v>0</v>
      </c>
      <c r="Z68" s="393"/>
      <c r="AA68" s="150" t="s">
        <v>110</v>
      </c>
      <c r="AB68" s="151">
        <f>AB57</f>
        <v>0</v>
      </c>
      <c r="AC68" s="55">
        <f>ROUND(Y68*AB68,0)</f>
        <v>0</v>
      </c>
      <c r="AD68" s="9"/>
    </row>
    <row r="69" spans="1:30" ht="15" customHeight="1" x14ac:dyDescent="0.3">
      <c r="B69" s="158" t="s">
        <v>120</v>
      </c>
      <c r="C69" s="13"/>
      <c r="D69" s="13"/>
      <c r="E69" s="13"/>
      <c r="F69" s="13"/>
      <c r="H69" s="152" t="s">
        <v>22</v>
      </c>
      <c r="I69" s="118">
        <v>0</v>
      </c>
      <c r="J69" s="153" t="s">
        <v>110</v>
      </c>
      <c r="K69" s="154">
        <f>K57</f>
        <v>5.7920000000000003E-3</v>
      </c>
      <c r="L69" s="273">
        <f t="shared" ref="L69:L72" si="11">SUM(I69*K69)</f>
        <v>0</v>
      </c>
      <c r="O69" s="1"/>
      <c r="V69" s="392" t="s">
        <v>121</v>
      </c>
      <c r="W69" s="392"/>
      <c r="X69" s="392"/>
      <c r="Y69" s="398">
        <f>+I70</f>
        <v>0</v>
      </c>
      <c r="Z69" s="398"/>
      <c r="AA69" s="150" t="s">
        <v>110</v>
      </c>
      <c r="AB69" s="151">
        <f>AB54</f>
        <v>0</v>
      </c>
      <c r="AC69" s="55">
        <f>ROUND(Y69*AB69,0)</f>
        <v>0</v>
      </c>
      <c r="AD69" s="9"/>
    </row>
    <row r="70" spans="1:30" ht="20.25" customHeight="1" x14ac:dyDescent="0.3">
      <c r="B70" s="13" t="s">
        <v>121</v>
      </c>
      <c r="C70" s="13"/>
      <c r="D70" s="13"/>
      <c r="E70" s="13"/>
      <c r="F70" s="13"/>
      <c r="H70" s="152" t="s">
        <v>21</v>
      </c>
      <c r="I70" s="118">
        <v>0</v>
      </c>
      <c r="J70" s="153" t="s">
        <v>110</v>
      </c>
      <c r="K70" s="154">
        <f>K54</f>
        <v>5.326E-3</v>
      </c>
      <c r="L70" s="273">
        <f t="shared" si="11"/>
        <v>0</v>
      </c>
      <c r="O70" s="1"/>
      <c r="V70" s="392" t="s">
        <v>122</v>
      </c>
      <c r="W70" s="392"/>
      <c r="X70" s="392"/>
      <c r="Y70" s="394">
        <f>+I71</f>
        <v>1865769</v>
      </c>
      <c r="Z70" s="394"/>
      <c r="AA70" s="150" t="s">
        <v>110</v>
      </c>
      <c r="AB70" s="151">
        <f>AB54</f>
        <v>0</v>
      </c>
      <c r="AC70" s="55">
        <f>ROUND(Y70*AB70,0)</f>
        <v>0</v>
      </c>
      <c r="AD70" s="9"/>
    </row>
    <row r="71" spans="1:30" ht="20.25" customHeight="1" x14ac:dyDescent="0.3">
      <c r="B71" s="13" t="s">
        <v>122</v>
      </c>
      <c r="C71" s="13"/>
      <c r="D71" s="13"/>
      <c r="E71" s="13"/>
      <c r="F71" s="13"/>
      <c r="H71" s="152" t="s">
        <v>21</v>
      </c>
      <c r="I71" s="118">
        <v>1865769</v>
      </c>
      <c r="J71" s="153" t="s">
        <v>110</v>
      </c>
      <c r="K71" s="154">
        <f>K54</f>
        <v>5.326E-3</v>
      </c>
      <c r="L71" s="273">
        <f t="shared" si="11"/>
        <v>9937.0856939999994</v>
      </c>
      <c r="O71" s="1"/>
      <c r="V71" s="392" t="s">
        <v>123</v>
      </c>
      <c r="W71" s="392"/>
      <c r="X71" s="392"/>
      <c r="Y71" s="394">
        <f>+I72</f>
        <v>13963927</v>
      </c>
      <c r="Z71" s="394"/>
      <c r="AA71" s="150" t="s">
        <v>110</v>
      </c>
      <c r="AB71" s="151">
        <f>AB57</f>
        <v>0</v>
      </c>
      <c r="AC71" s="55">
        <f>ROUND(Y71*AB71,0)</f>
        <v>0</v>
      </c>
      <c r="AD71" s="9"/>
    </row>
    <row r="72" spans="1:30" ht="21" customHeight="1" x14ac:dyDescent="0.35">
      <c r="B72" s="13" t="s">
        <v>123</v>
      </c>
      <c r="C72" s="13"/>
      <c r="D72" s="13"/>
      <c r="E72" s="13"/>
      <c r="F72" s="13"/>
      <c r="H72" s="152" t="s">
        <v>22</v>
      </c>
      <c r="I72" s="118">
        <v>13963927</v>
      </c>
      <c r="J72" s="153" t="s">
        <v>110</v>
      </c>
      <c r="K72" s="154">
        <f>K57</f>
        <v>5.7920000000000003E-3</v>
      </c>
      <c r="L72" s="273">
        <f t="shared" si="11"/>
        <v>80879.065184000006</v>
      </c>
      <c r="O72" s="1"/>
      <c r="V72" s="395" t="s">
        <v>124</v>
      </c>
      <c r="W72" s="395"/>
      <c r="X72" s="395"/>
      <c r="Y72" s="395"/>
      <c r="Z72" s="395"/>
      <c r="AA72" s="395"/>
      <c r="AB72" s="395"/>
      <c r="AC72" s="58"/>
      <c r="AD72" s="9"/>
    </row>
    <row r="73" spans="1:30" ht="17.25" customHeight="1" x14ac:dyDescent="0.35">
      <c r="B73" s="13" t="s">
        <v>124</v>
      </c>
      <c r="C73" s="13"/>
      <c r="D73" s="13"/>
      <c r="E73" s="13"/>
      <c r="F73" s="13"/>
      <c r="H73" s="13"/>
      <c r="I73" s="13"/>
      <c r="J73" s="51"/>
      <c r="K73" s="13"/>
      <c r="L73" s="291"/>
      <c r="O73" s="1"/>
      <c r="V73" s="392" t="s">
        <v>125</v>
      </c>
      <c r="W73" s="392"/>
      <c r="X73" s="392"/>
      <c r="Y73" s="392"/>
      <c r="Z73" s="392"/>
      <c r="AA73" s="392"/>
      <c r="AB73" s="392"/>
      <c r="AC73" s="392"/>
      <c r="AD73" s="9"/>
    </row>
    <row r="74" spans="1:30" ht="31.2" x14ac:dyDescent="0.3">
      <c r="B74" s="13" t="s">
        <v>125</v>
      </c>
      <c r="C74" s="13"/>
      <c r="D74" s="29" t="s">
        <v>126</v>
      </c>
      <c r="E74" s="29" t="s">
        <v>127</v>
      </c>
      <c r="F74" s="29"/>
      <c r="H74" s="152" t="s">
        <v>24</v>
      </c>
      <c r="I74" s="17"/>
      <c r="J74" s="152"/>
      <c r="K74" s="17"/>
      <c r="L74" s="287"/>
      <c r="O74" s="1"/>
      <c r="V74" s="396" t="s">
        <v>128</v>
      </c>
      <c r="W74" s="396"/>
      <c r="X74" s="159" t="s">
        <v>129</v>
      </c>
      <c r="Y74" s="160"/>
      <c r="Z74" s="161">
        <f>+I75</f>
        <v>624.5</v>
      </c>
      <c r="AA74" s="162" t="s">
        <v>130</v>
      </c>
      <c r="AB74" s="163">
        <f>+K75</f>
        <v>361</v>
      </c>
      <c r="AC74" s="55">
        <f>ROUND(AB74*Z74,0)</f>
        <v>225445</v>
      </c>
      <c r="AD74" s="9"/>
    </row>
    <row r="75" spans="1:30" ht="19.5" customHeight="1" x14ac:dyDescent="0.3">
      <c r="A75" s="1" t="s">
        <v>131</v>
      </c>
      <c r="B75" s="164" t="s">
        <v>128</v>
      </c>
      <c r="C75" s="165" t="s">
        <v>129</v>
      </c>
      <c r="D75" s="164">
        <v>594</v>
      </c>
      <c r="E75" s="164">
        <v>655</v>
      </c>
      <c r="F75" s="164">
        <v>0</v>
      </c>
      <c r="G75" s="166">
        <f>IF($B$154&lt;8,D75,E75)</f>
        <v>655</v>
      </c>
      <c r="H75" s="167"/>
      <c r="I75" s="168">
        <f>AVERAGE(G75,D75)</f>
        <v>624.5</v>
      </c>
      <c r="J75" s="169" t="s">
        <v>130</v>
      </c>
      <c r="K75" s="170">
        <v>361</v>
      </c>
      <c r="L75" s="273">
        <f t="shared" ref="L75:L78" si="12">SUM(I75*K75)</f>
        <v>225444.5</v>
      </c>
      <c r="N75" s="1">
        <v>7802</v>
      </c>
      <c r="O75" s="1">
        <v>0</v>
      </c>
      <c r="V75" s="396" t="s">
        <v>128</v>
      </c>
      <c r="W75" s="396"/>
      <c r="X75" s="159" t="s">
        <v>132</v>
      </c>
      <c r="Y75" s="171"/>
      <c r="Z75" s="172">
        <f>+I76</f>
        <v>0</v>
      </c>
      <c r="AA75" s="162" t="s">
        <v>130</v>
      </c>
      <c r="AB75" s="173">
        <f>+K76</f>
        <v>1357</v>
      </c>
      <c r="AC75" s="55">
        <f>ROUND(AB75*Z75,0)</f>
        <v>0</v>
      </c>
      <c r="AD75" s="9"/>
    </row>
    <row r="76" spans="1:30" ht="19.5" customHeight="1" x14ac:dyDescent="0.3">
      <c r="A76" s="1" t="s">
        <v>133</v>
      </c>
      <c r="B76" s="164" t="s">
        <v>128</v>
      </c>
      <c r="C76" s="165" t="s">
        <v>132</v>
      </c>
      <c r="D76" s="164">
        <v>0</v>
      </c>
      <c r="E76" s="164">
        <v>0</v>
      </c>
      <c r="F76" s="164">
        <v>0</v>
      </c>
      <c r="G76" s="166">
        <f>IF($B$154&lt;8,D76,E76)</f>
        <v>0</v>
      </c>
      <c r="H76" s="167"/>
      <c r="I76" s="168">
        <f>AVERAGE(G76,D76)</f>
        <v>0</v>
      </c>
      <c r="J76" s="169" t="s">
        <v>130</v>
      </c>
      <c r="K76" s="174">
        <v>1357</v>
      </c>
      <c r="L76" s="273">
        <f t="shared" si="12"/>
        <v>0</v>
      </c>
      <c r="N76" s="1">
        <v>7802</v>
      </c>
      <c r="O76" s="1">
        <v>110</v>
      </c>
      <c r="V76" s="392" t="str">
        <f>+B77</f>
        <v>14.  Digital Classrooms Allocation (UFTE share)</v>
      </c>
      <c r="W76" s="392"/>
      <c r="X76" s="392"/>
      <c r="Y76" s="393">
        <f>+I77</f>
        <v>1716988</v>
      </c>
      <c r="Z76" s="393"/>
      <c r="AA76" s="162" t="s">
        <v>130</v>
      </c>
      <c r="AB76" s="151">
        <f>AB57</f>
        <v>0</v>
      </c>
      <c r="AC76" s="55">
        <f>ROUND(Y76*AB76,0)</f>
        <v>0</v>
      </c>
      <c r="AD76" s="9"/>
    </row>
    <row r="77" spans="1:30" ht="26.25" customHeight="1" x14ac:dyDescent="0.3">
      <c r="B77" s="13" t="s">
        <v>134</v>
      </c>
      <c r="C77" s="13"/>
      <c r="D77" s="13"/>
      <c r="E77" s="13"/>
      <c r="F77" s="13"/>
      <c r="H77" s="152" t="s">
        <v>25</v>
      </c>
      <c r="I77" s="175">
        <v>1716988</v>
      </c>
      <c r="J77" s="153" t="s">
        <v>110</v>
      </c>
      <c r="K77" s="154">
        <f>K57</f>
        <v>5.7920000000000003E-3</v>
      </c>
      <c r="L77" s="273">
        <f t="shared" si="12"/>
        <v>9944.7944960000004</v>
      </c>
      <c r="O77" s="1"/>
      <c r="V77" s="392" t="str">
        <f>+B78</f>
        <v>15.  Florida Teachers Classroom Supply Assistance Program</v>
      </c>
      <c r="W77" s="392"/>
      <c r="X77" s="392"/>
      <c r="Y77" s="393">
        <f>+I78</f>
        <v>0</v>
      </c>
      <c r="Z77" s="393"/>
      <c r="AA77" s="162" t="s">
        <v>130</v>
      </c>
      <c r="AB77" s="151">
        <f>AB54</f>
        <v>0</v>
      </c>
      <c r="AC77" s="55">
        <f>ROUND(Y77*AB77,0)</f>
        <v>0</v>
      </c>
      <c r="AD77" s="9"/>
    </row>
    <row r="78" spans="1:30" ht="26.25" customHeight="1" x14ac:dyDescent="0.3">
      <c r="B78" s="391" t="s">
        <v>135</v>
      </c>
      <c r="C78" s="391"/>
      <c r="D78" s="391"/>
      <c r="E78" s="13"/>
      <c r="F78" s="13"/>
      <c r="H78" s="152" t="s">
        <v>136</v>
      </c>
      <c r="I78" s="176">
        <v>0</v>
      </c>
      <c r="J78" s="153" t="s">
        <v>110</v>
      </c>
      <c r="K78" s="154">
        <f>K54</f>
        <v>5.326E-3</v>
      </c>
      <c r="L78" s="273">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13"/>
      <c r="F79" s="13"/>
      <c r="H79" s="152" t="s">
        <v>138</v>
      </c>
      <c r="I79" s="17"/>
      <c r="J79" s="17"/>
      <c r="K79" s="17"/>
      <c r="L79" s="273"/>
      <c r="N79" s="178"/>
      <c r="O79" s="1"/>
      <c r="Q79" s="152"/>
      <c r="V79" s="392"/>
      <c r="W79" s="392"/>
      <c r="X79" s="392"/>
      <c r="Y79" s="177"/>
      <c r="Z79" s="177"/>
      <c r="AA79" s="177"/>
      <c r="AB79" s="177"/>
      <c r="AC79" s="179"/>
      <c r="AD79" s="9"/>
    </row>
    <row r="80" spans="1:30" ht="21" customHeight="1" x14ac:dyDescent="0.3">
      <c r="B80" s="391"/>
      <c r="C80" s="391"/>
      <c r="D80" s="391"/>
      <c r="E80" s="13"/>
      <c r="F80" s="13"/>
      <c r="H80" s="180"/>
      <c r="I80" s="181"/>
      <c r="J80" s="181"/>
      <c r="K80" s="181"/>
      <c r="L80" s="291"/>
      <c r="N80" s="182"/>
      <c r="O80" s="1"/>
      <c r="Q80" s="152"/>
      <c r="V80" s="177"/>
      <c r="W80" s="177"/>
      <c r="X80" s="177"/>
      <c r="Y80" s="177"/>
      <c r="Z80" s="177"/>
      <c r="AA80" s="177"/>
      <c r="AB80" s="177"/>
      <c r="AC80" s="179"/>
      <c r="AD80" s="9"/>
    </row>
    <row r="81" spans="1:30" ht="21" customHeight="1" thickBot="1" x14ac:dyDescent="0.35">
      <c r="B81" s="13"/>
      <c r="C81" s="13"/>
      <c r="D81" s="13"/>
      <c r="E81" s="13"/>
      <c r="F81" s="13"/>
      <c r="G81" s="13"/>
      <c r="H81" s="13"/>
      <c r="I81" s="13"/>
      <c r="J81" s="13"/>
      <c r="K81" s="13"/>
      <c r="L81" s="291"/>
      <c r="M81" s="183"/>
      <c r="N81" s="182"/>
      <c r="O81" s="1"/>
      <c r="Q81" s="152"/>
      <c r="V81" s="177" t="s">
        <v>139</v>
      </c>
      <c r="W81" s="177"/>
      <c r="X81" s="177"/>
      <c r="Y81" s="177"/>
      <c r="Z81" s="177"/>
      <c r="AA81" s="177"/>
      <c r="AB81" s="177"/>
      <c r="AC81" s="184">
        <f>SUM(AC44:AC80)</f>
        <v>225445</v>
      </c>
      <c r="AD81" s="185"/>
    </row>
    <row r="82" spans="1:30" ht="22.5" customHeight="1" thickTop="1" thickBot="1" x14ac:dyDescent="0.35">
      <c r="B82" s="13" t="s">
        <v>140</v>
      </c>
      <c r="C82" s="13"/>
      <c r="D82" s="13"/>
      <c r="E82" s="13"/>
      <c r="F82" s="13"/>
      <c r="G82" s="13"/>
      <c r="H82" s="13"/>
      <c r="I82" s="13"/>
      <c r="J82" s="13"/>
      <c r="K82" s="13"/>
      <c r="L82" s="292">
        <f>SUM(L44:L81)</f>
        <v>6528506.4538348159</v>
      </c>
      <c r="M82" s="186"/>
      <c r="N82" s="187"/>
      <c r="O82" s="1"/>
      <c r="Q82" s="152"/>
      <c r="V82" s="177"/>
      <c r="W82" s="177"/>
      <c r="X82" s="177"/>
      <c r="Y82" s="177"/>
      <c r="Z82" s="177"/>
      <c r="AA82" s="177"/>
      <c r="AB82" s="177"/>
      <c r="AC82" s="188"/>
      <c r="AD82" s="185"/>
    </row>
    <row r="83" spans="1:30" ht="27.75" customHeight="1" thickTop="1" x14ac:dyDescent="0.3">
      <c r="B83" s="13" t="s">
        <v>141</v>
      </c>
      <c r="C83" s="13"/>
      <c r="D83" s="13"/>
      <c r="E83" s="13"/>
      <c r="F83" s="13"/>
      <c r="G83" s="13"/>
      <c r="H83" s="13"/>
      <c r="I83" s="13"/>
      <c r="J83" s="13"/>
      <c r="K83" s="51" t="s">
        <v>142</v>
      </c>
      <c r="L83" s="287" t="s">
        <v>143</v>
      </c>
      <c r="M83" s="186"/>
      <c r="N83" s="187"/>
      <c r="O83" s="1"/>
      <c r="Q83" s="152"/>
      <c r="V83" s="9" t="s">
        <v>144</v>
      </c>
      <c r="W83" s="9"/>
      <c r="X83" s="9"/>
      <c r="Y83" s="9"/>
      <c r="Z83" s="9"/>
      <c r="AA83" s="9"/>
      <c r="AB83" s="9"/>
      <c r="AC83" s="9"/>
      <c r="AD83" s="189"/>
    </row>
    <row r="84" spans="1:30" ht="18.75" customHeight="1" thickBot="1" x14ac:dyDescent="0.35">
      <c r="B84" s="13" t="s">
        <v>145</v>
      </c>
      <c r="C84" s="13"/>
      <c r="D84" s="13"/>
      <c r="E84" s="13"/>
      <c r="F84" s="13"/>
      <c r="G84" s="13"/>
      <c r="H84" s="13"/>
      <c r="I84" s="13"/>
      <c r="J84" s="13"/>
      <c r="K84" s="190" t="str">
        <f>IF(G26=0,"",IF((G11+G13+SUM(G15:G21))/G26&gt;0.75,1,""))</f>
        <v/>
      </c>
      <c r="L84" s="292">
        <f>'3396'!AC81</f>
        <v>225445</v>
      </c>
      <c r="M84" s="186"/>
      <c r="N84" s="187"/>
      <c r="O84" s="1"/>
      <c r="Q84" s="152"/>
      <c r="V84" s="191" t="s">
        <v>146</v>
      </c>
      <c r="W84" s="191"/>
      <c r="X84" s="191"/>
      <c r="Y84" s="191"/>
      <c r="Z84" s="191"/>
      <c r="AA84" s="191"/>
      <c r="AB84" s="191"/>
      <c r="AC84" s="191"/>
      <c r="AD84" s="9"/>
    </row>
    <row r="85" spans="1:30" ht="18.75" customHeight="1" thickTop="1" x14ac:dyDescent="0.3">
      <c r="B85" s="13"/>
      <c r="C85" s="13"/>
      <c r="D85" s="13"/>
      <c r="E85" s="13"/>
      <c r="F85" s="13"/>
      <c r="G85" s="13"/>
      <c r="H85" s="13"/>
      <c r="I85" s="13"/>
      <c r="J85" s="13"/>
      <c r="M85" s="186"/>
      <c r="N85" s="187"/>
      <c r="O85" s="1"/>
      <c r="Q85" s="152"/>
      <c r="V85" s="191" t="s">
        <v>147</v>
      </c>
      <c r="W85" s="191"/>
      <c r="X85" s="191"/>
      <c r="Y85" s="191"/>
      <c r="Z85" s="191"/>
      <c r="AA85" s="191"/>
      <c r="AB85" s="191"/>
      <c r="AC85" s="191"/>
      <c r="AD85" s="189"/>
    </row>
    <row r="86" spans="1:30" ht="18.75" customHeight="1" x14ac:dyDescent="0.3">
      <c r="B86" s="2" t="s">
        <v>148</v>
      </c>
      <c r="C86" s="13"/>
      <c r="D86" s="13"/>
      <c r="E86" s="13"/>
      <c r="F86" s="13"/>
      <c r="G86" s="13"/>
      <c r="H86" s="13"/>
      <c r="I86" s="13"/>
      <c r="J86" s="192" t="s">
        <v>149</v>
      </c>
      <c r="K86" s="193">
        <f>IF(K84=1,L84,L82)</f>
        <v>6528506.4538348159</v>
      </c>
      <c r="L86" s="273">
        <f>IF(G26=0,0,IF(G26&gt;250,-(((250/G26)*K86)*IF(M86="H",0.02,0.05)),IF(M86="H",-0.02*K86,-0.05*K86)))</f>
        <v>-31073.624945667336</v>
      </c>
      <c r="M86" s="186" t="str">
        <f>IF(B123="2911","H",IF(B123="3396","H"," "))</f>
        <v>H</v>
      </c>
      <c r="N86" s="187"/>
      <c r="O86" s="1"/>
      <c r="Q86" s="152"/>
      <c r="V86" s="191" t="s">
        <v>150</v>
      </c>
      <c r="W86" s="191"/>
      <c r="X86" s="191"/>
      <c r="Y86" s="191"/>
      <c r="Z86" s="191"/>
      <c r="AA86" s="191"/>
      <c r="AB86" s="191"/>
      <c r="AC86" s="191"/>
      <c r="AD86" s="189"/>
    </row>
    <row r="87" spans="1:30" ht="18.75" customHeight="1" x14ac:dyDescent="0.3">
      <c r="B87" s="2" t="s">
        <v>151</v>
      </c>
      <c r="C87" s="13"/>
      <c r="D87" s="13"/>
      <c r="E87" s="13"/>
      <c r="F87" s="13"/>
      <c r="G87" s="13"/>
      <c r="H87" s="13"/>
      <c r="I87" s="13"/>
      <c r="J87" s="13"/>
      <c r="K87" s="194"/>
      <c r="L87" s="287">
        <f>L82+L86</f>
        <v>6497432.8288891483</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196"/>
    </row>
    <row r="89" spans="1:30" ht="18.75" customHeight="1" x14ac:dyDescent="0.3">
      <c r="A89" s="1" t="s">
        <v>152</v>
      </c>
      <c r="B89" s="13" t="s">
        <v>153</v>
      </c>
      <c r="C89" s="13"/>
      <c r="D89" s="13"/>
      <c r="E89" s="13"/>
      <c r="F89" s="13">
        <v>0</v>
      </c>
      <c r="G89" s="13"/>
      <c r="H89" s="13"/>
      <c r="I89" s="13"/>
      <c r="J89" s="13"/>
      <c r="K89" s="194"/>
      <c r="L89" s="273">
        <f>-1623368.94-540462.94</f>
        <v>-2163831.88</v>
      </c>
      <c r="M89" s="186"/>
      <c r="N89" s="187"/>
      <c r="O89" s="1"/>
      <c r="Q89" s="152"/>
      <c r="V89" s="183"/>
      <c r="W89" s="183"/>
      <c r="X89" s="183"/>
      <c r="Y89" s="183"/>
      <c r="Z89" s="183"/>
      <c r="AA89" s="183"/>
      <c r="AB89" s="183"/>
      <c r="AC89" s="183"/>
      <c r="AD89" s="195"/>
    </row>
    <row r="90" spans="1:30" ht="18.75" customHeight="1" x14ac:dyDescent="0.3">
      <c r="B90" s="13" t="s">
        <v>154</v>
      </c>
      <c r="C90" s="13"/>
      <c r="D90" s="13"/>
      <c r="E90" s="13"/>
      <c r="F90" s="13"/>
      <c r="G90" s="13"/>
      <c r="H90" s="13"/>
      <c r="I90" s="13"/>
      <c r="J90" s="13"/>
      <c r="K90" s="194"/>
      <c r="L90" s="287">
        <f>L87+L89</f>
        <v>4333600.9488891484</v>
      </c>
      <c r="M90" s="186"/>
      <c r="N90" s="187"/>
      <c r="O90" s="1"/>
      <c r="Q90" s="152"/>
      <c r="V90" s="183">
        <v>2911</v>
      </c>
      <c r="W90" s="197"/>
      <c r="X90" s="197"/>
      <c r="Y90" s="197"/>
      <c r="Z90" s="197"/>
      <c r="AA90" s="197"/>
      <c r="AB90" s="197"/>
      <c r="AC90" s="197"/>
      <c r="AD90" s="195"/>
    </row>
    <row r="91" spans="1:30" ht="18.75" customHeight="1" x14ac:dyDescent="0.3">
      <c r="B91" s="13" t="s">
        <v>155</v>
      </c>
      <c r="C91" s="13"/>
      <c r="D91" s="13"/>
      <c r="E91" s="13"/>
      <c r="F91" s="13"/>
      <c r="G91" s="13"/>
      <c r="H91" s="13"/>
      <c r="I91" s="13"/>
      <c r="J91" s="13"/>
      <c r="K91" s="194"/>
      <c r="L91" s="294">
        <v>8</v>
      </c>
      <c r="M91" s="186"/>
      <c r="N91" s="187"/>
      <c r="O91" s="1"/>
      <c r="Q91" s="152"/>
      <c r="V91" s="183"/>
      <c r="W91" s="197"/>
      <c r="X91" s="197"/>
      <c r="Y91" s="197"/>
      <c r="Z91" s="197"/>
      <c r="AA91" s="197"/>
      <c r="AB91" s="197"/>
      <c r="AC91" s="197"/>
      <c r="AD91" s="195"/>
    </row>
    <row r="92" spans="1:30" ht="18.75" customHeight="1" thickBot="1" x14ac:dyDescent="0.35">
      <c r="B92" s="13" t="s">
        <v>156</v>
      </c>
      <c r="C92" s="13"/>
      <c r="D92" s="13"/>
      <c r="E92" s="13"/>
      <c r="F92" s="13"/>
      <c r="G92" s="13"/>
      <c r="H92" s="13"/>
      <c r="I92" s="13"/>
      <c r="J92" s="13"/>
      <c r="K92" s="194"/>
      <c r="L92" s="370">
        <f>L90/L91</f>
        <v>541700.11861114355</v>
      </c>
      <c r="M92" s="186"/>
      <c r="N92" s="187"/>
      <c r="O92" s="1"/>
      <c r="Q92" s="152"/>
      <c r="V92" s="183">
        <v>3396</v>
      </c>
      <c r="W92" s="198"/>
      <c r="X92" s="198"/>
      <c r="Y92" s="198"/>
      <c r="Z92" s="198"/>
      <c r="AA92" s="198"/>
      <c r="AB92" s="198"/>
      <c r="AC92" s="198"/>
      <c r="AD92" s="199"/>
    </row>
    <row r="93" spans="1:30" ht="18.75" customHeight="1" thickTop="1" x14ac:dyDescent="0.3">
      <c r="N93" s="199"/>
      <c r="O93" s="200"/>
      <c r="P93" s="199"/>
      <c r="Q93" s="199"/>
      <c r="V93" s="198"/>
      <c r="W93" s="198"/>
      <c r="X93" s="198"/>
      <c r="Y93" s="198"/>
      <c r="Z93" s="198"/>
      <c r="AA93" s="198"/>
      <c r="AB93" s="198"/>
      <c r="AC93" s="198"/>
      <c r="AD93" s="195"/>
    </row>
    <row r="94" spans="1:30" ht="18.75" customHeight="1" thickBot="1" x14ac:dyDescent="0.35">
      <c r="B94" s="201" t="s">
        <v>157</v>
      </c>
      <c r="C94" s="13"/>
      <c r="D94" s="13"/>
      <c r="E94" s="13"/>
      <c r="G94" s="13"/>
      <c r="H94" s="13"/>
      <c r="I94" s="13"/>
      <c r="J94" s="13"/>
      <c r="L94" s="292">
        <f>IF(M86="H",(K86*0.02)+L86,(K86*0.05)+L86)</f>
        <v>99496.504131028982</v>
      </c>
      <c r="M94" s="186"/>
      <c r="V94" s="202"/>
      <c r="W94" s="202"/>
      <c r="X94" s="202"/>
      <c r="Y94" s="202"/>
      <c r="Z94" s="202"/>
      <c r="AA94" s="202"/>
      <c r="AB94" s="202"/>
      <c r="AC94" s="202"/>
      <c r="AD94" s="195"/>
    </row>
    <row r="95" spans="1:30" ht="21.75" customHeight="1" thickTop="1" x14ac:dyDescent="0.3">
      <c r="B95" s="203" t="s">
        <v>158</v>
      </c>
      <c r="C95" s="203"/>
      <c r="D95" s="203"/>
      <c r="E95" s="203"/>
      <c r="F95" s="203"/>
      <c r="G95" s="203"/>
      <c r="H95" s="203"/>
      <c r="I95" s="203"/>
      <c r="J95" s="203"/>
      <c r="K95" s="203"/>
      <c r="L95" s="293"/>
      <c r="M95" s="199"/>
      <c r="V95" s="202"/>
      <c r="W95" s="202"/>
      <c r="X95" s="202"/>
      <c r="Y95" s="202"/>
      <c r="Z95" s="202"/>
      <c r="AA95" s="202"/>
      <c r="AB95" s="202"/>
      <c r="AC95" s="202"/>
      <c r="AD95" s="195"/>
    </row>
    <row r="96" spans="1:30" x14ac:dyDescent="0.3">
      <c r="B96" s="204"/>
      <c r="V96" s="202"/>
      <c r="W96" s="202"/>
      <c r="X96" s="202"/>
      <c r="Y96" s="202"/>
      <c r="Z96" s="202"/>
      <c r="AA96" s="202"/>
      <c r="AB96" s="202"/>
      <c r="AC96" s="202"/>
      <c r="AD96" s="199"/>
    </row>
    <row r="97" spans="2:30" x14ac:dyDescent="0.3">
      <c r="B97" s="204"/>
      <c r="V97" s="202"/>
      <c r="W97" s="202"/>
      <c r="X97" s="202"/>
      <c r="Y97" s="202"/>
      <c r="Z97" s="202"/>
      <c r="AA97" s="202"/>
      <c r="AB97" s="202"/>
      <c r="AC97" s="202"/>
      <c r="AD97" s="199"/>
    </row>
    <row r="98" spans="2:30" hidden="1" x14ac:dyDescent="0.3">
      <c r="B98" s="205" t="s">
        <v>159</v>
      </c>
      <c r="C98" s="206"/>
      <c r="V98" s="207"/>
      <c r="W98" s="207"/>
      <c r="X98" s="207"/>
      <c r="Y98" s="207"/>
      <c r="Z98" s="207"/>
      <c r="AA98" s="207"/>
      <c r="AB98" s="207"/>
      <c r="AC98" s="207"/>
    </row>
    <row r="99" spans="2:30" hidden="1" x14ac:dyDescent="0.3">
      <c r="B99" s="208"/>
      <c r="C99" s="206"/>
      <c r="V99" s="204"/>
      <c r="W99" s="13"/>
      <c r="X99" s="13"/>
      <c r="Y99" s="13"/>
      <c r="Z99" s="13"/>
      <c r="AA99" s="13"/>
      <c r="AB99" s="13"/>
      <c r="AC99" s="13"/>
    </row>
    <row r="100" spans="2:30" hidden="1" x14ac:dyDescent="0.3">
      <c r="B100" s="209" t="s">
        <v>160</v>
      </c>
      <c r="C100" s="205" t="s">
        <v>161</v>
      </c>
      <c r="V100" s="204"/>
    </row>
    <row r="101" spans="2:30" hidden="1" x14ac:dyDescent="0.3">
      <c r="B101" s="209" t="s">
        <v>162</v>
      </c>
      <c r="C101" s="205" t="s">
        <v>163</v>
      </c>
      <c r="V101" s="204"/>
    </row>
    <row r="102" spans="2:30" hidden="1" x14ac:dyDescent="0.3">
      <c r="B102" s="209" t="s">
        <v>164</v>
      </c>
      <c r="C102" s="205" t="s">
        <v>165</v>
      </c>
      <c r="V102" s="204"/>
      <c r="W102" s="210"/>
      <c r="X102" s="210"/>
      <c r="Y102" s="210"/>
      <c r="Z102" s="210"/>
      <c r="AA102" s="210"/>
      <c r="AB102" s="210"/>
      <c r="AC102" s="210"/>
      <c r="AD102" s="210"/>
    </row>
    <row r="103" spans="2:30" hidden="1" x14ac:dyDescent="0.3">
      <c r="B103" s="209" t="s">
        <v>166</v>
      </c>
      <c r="C103" s="205" t="s">
        <v>167</v>
      </c>
      <c r="V103" s="204"/>
    </row>
    <row r="104" spans="2:30" hidden="1" x14ac:dyDescent="0.3">
      <c r="B104" s="211"/>
      <c r="C104" s="205" t="s">
        <v>168</v>
      </c>
      <c r="V104" s="204"/>
    </row>
    <row r="105" spans="2:30" hidden="1" x14ac:dyDescent="0.3">
      <c r="B105" s="209" t="s">
        <v>169</v>
      </c>
      <c r="C105" s="205" t="s">
        <v>170</v>
      </c>
      <c r="V105" s="204"/>
    </row>
    <row r="106" spans="2:30" hidden="1" x14ac:dyDescent="0.3">
      <c r="B106" s="209" t="s">
        <v>171</v>
      </c>
      <c r="C106" s="205" t="s">
        <v>172</v>
      </c>
      <c r="V106" s="204"/>
    </row>
    <row r="107" spans="2:30" hidden="1" x14ac:dyDescent="0.3">
      <c r="B107" s="209" t="s">
        <v>322</v>
      </c>
      <c r="C107" s="205" t="s">
        <v>174</v>
      </c>
      <c r="V107" s="204"/>
    </row>
    <row r="108" spans="2:30" hidden="1" x14ac:dyDescent="0.3">
      <c r="B108" s="209" t="s">
        <v>175</v>
      </c>
      <c r="C108" s="205" t="s">
        <v>176</v>
      </c>
      <c r="V108" s="204"/>
    </row>
    <row r="109" spans="2:30" hidden="1" x14ac:dyDescent="0.3">
      <c r="B109" s="209" t="s">
        <v>177</v>
      </c>
      <c r="C109" s="205" t="s">
        <v>178</v>
      </c>
      <c r="V109" s="204"/>
    </row>
    <row r="110" spans="2:30" hidden="1" x14ac:dyDescent="0.3">
      <c r="B110" s="211"/>
      <c r="C110" s="205"/>
      <c r="V110" s="204"/>
    </row>
    <row r="111" spans="2:30" hidden="1" x14ac:dyDescent="0.3">
      <c r="B111" s="209" t="s">
        <v>179</v>
      </c>
      <c r="C111" s="205" t="s">
        <v>180</v>
      </c>
      <c r="V111" s="204"/>
    </row>
    <row r="112" spans="2:30" hidden="1" x14ac:dyDescent="0.3">
      <c r="B112" s="209" t="s">
        <v>179</v>
      </c>
      <c r="C112" s="205" t="s">
        <v>181</v>
      </c>
    </row>
    <row r="113" spans="2:3" hidden="1" x14ac:dyDescent="0.3">
      <c r="B113" s="209" t="s">
        <v>182</v>
      </c>
      <c r="C113" s="205" t="s">
        <v>183</v>
      </c>
    </row>
    <row r="114" spans="2:3" hidden="1" x14ac:dyDescent="0.3">
      <c r="B114" s="209" t="s">
        <v>184</v>
      </c>
      <c r="C114" s="205" t="s">
        <v>185</v>
      </c>
    </row>
    <row r="115" spans="2:3" hidden="1" x14ac:dyDescent="0.3">
      <c r="B115" s="209" t="s">
        <v>182</v>
      </c>
      <c r="C115" s="205" t="s">
        <v>186</v>
      </c>
    </row>
    <row r="116" spans="2:3" hidden="1" x14ac:dyDescent="0.3">
      <c r="B116" s="209" t="s">
        <v>187</v>
      </c>
      <c r="C116" s="205" t="s">
        <v>188</v>
      </c>
    </row>
    <row r="117" spans="2:3" hidden="1" x14ac:dyDescent="0.3">
      <c r="B117" s="209" t="s">
        <v>189</v>
      </c>
      <c r="C117" s="205" t="s">
        <v>190</v>
      </c>
    </row>
    <row r="118" spans="2:3" hidden="1" x14ac:dyDescent="0.3">
      <c r="B118" s="211" t="s">
        <v>191</v>
      </c>
      <c r="C118" s="205" t="s">
        <v>192</v>
      </c>
    </row>
    <row r="119" spans="2:3" hidden="1" x14ac:dyDescent="0.3">
      <c r="B119" s="211"/>
      <c r="C119" s="205"/>
    </row>
    <row r="120" spans="2:3" hidden="1" x14ac:dyDescent="0.3">
      <c r="B120" s="209" t="s">
        <v>160</v>
      </c>
      <c r="C120" s="205" t="s">
        <v>193</v>
      </c>
    </row>
    <row r="121" spans="2:3" hidden="1" x14ac:dyDescent="0.3">
      <c r="B121" s="209" t="s">
        <v>194</v>
      </c>
      <c r="C121" s="205" t="s">
        <v>195</v>
      </c>
    </row>
    <row r="122" spans="2:3" hidden="1" x14ac:dyDescent="0.3">
      <c r="B122" s="209" t="s">
        <v>196</v>
      </c>
      <c r="C122" s="205" t="s">
        <v>197</v>
      </c>
    </row>
    <row r="123" spans="2:3" hidden="1" x14ac:dyDescent="0.3">
      <c r="B123" s="209" t="s">
        <v>323</v>
      </c>
      <c r="C123" s="205" t="s">
        <v>199</v>
      </c>
    </row>
    <row r="124" spans="2:3" hidden="1" x14ac:dyDescent="0.3">
      <c r="B124" s="209" t="s">
        <v>324</v>
      </c>
      <c r="C124" s="205" t="s">
        <v>201</v>
      </c>
    </row>
    <row r="125" spans="2:3" hidden="1" x14ac:dyDescent="0.3">
      <c r="B125" s="209" t="s">
        <v>202</v>
      </c>
      <c r="C125" s="205" t="s">
        <v>203</v>
      </c>
    </row>
    <row r="126" spans="2:3" hidden="1" x14ac:dyDescent="0.3">
      <c r="B126" s="209" t="s">
        <v>202</v>
      </c>
      <c r="C126" s="205" t="s">
        <v>204</v>
      </c>
    </row>
    <row r="127" spans="2:3" hidden="1" x14ac:dyDescent="0.3">
      <c r="B127" s="209" t="s">
        <v>202</v>
      </c>
      <c r="C127" s="205" t="s">
        <v>205</v>
      </c>
    </row>
    <row r="128" spans="2:3" hidden="1" x14ac:dyDescent="0.3">
      <c r="B128" s="209" t="s">
        <v>202</v>
      </c>
      <c r="C128" s="205" t="s">
        <v>206</v>
      </c>
    </row>
    <row r="129" spans="1:5" hidden="1" x14ac:dyDescent="0.3">
      <c r="B129" s="209" t="s">
        <v>166</v>
      </c>
      <c r="C129" s="205" t="s">
        <v>207</v>
      </c>
    </row>
    <row r="130" spans="1:5" hidden="1" x14ac:dyDescent="0.3">
      <c r="B130" s="209" t="s">
        <v>208</v>
      </c>
      <c r="C130" s="205" t="s">
        <v>209</v>
      </c>
    </row>
    <row r="131" spans="1:5" hidden="1" x14ac:dyDescent="0.3">
      <c r="B131" s="209" t="s">
        <v>202</v>
      </c>
      <c r="C131" s="205" t="s">
        <v>210</v>
      </c>
    </row>
    <row r="132" spans="1:5" hidden="1" x14ac:dyDescent="0.3">
      <c r="B132" s="205"/>
      <c r="C132" s="205"/>
    </row>
    <row r="133" spans="1:5" hidden="1" x14ac:dyDescent="0.3">
      <c r="B133" s="205"/>
      <c r="C133" s="205"/>
    </row>
    <row r="134" spans="1:5" hidden="1" x14ac:dyDescent="0.3">
      <c r="B134" s="211"/>
      <c r="C134" s="211"/>
    </row>
    <row r="135" spans="1:5" hidden="1" x14ac:dyDescent="0.3">
      <c r="B135" s="211">
        <f>NvsElapsedTime</f>
        <v>1.15740767796524E-5</v>
      </c>
      <c r="C135" s="211"/>
    </row>
    <row r="136" spans="1:5" hidden="1" x14ac:dyDescent="0.3">
      <c r="B136" s="212">
        <f>NvsEndTime</f>
        <v>41808.6026851852</v>
      </c>
      <c r="C136" s="212" t="s">
        <v>211</v>
      </c>
    </row>
    <row r="137" spans="1:5" x14ac:dyDescent="0.3">
      <c r="B137" s="205"/>
      <c r="C137" s="213"/>
    </row>
    <row r="138" spans="1:5" x14ac:dyDescent="0.3">
      <c r="B138" s="205"/>
      <c r="C138" s="205"/>
    </row>
    <row r="139" spans="1:5" hidden="1" x14ac:dyDescent="0.3">
      <c r="B139" s="214" t="s">
        <v>159</v>
      </c>
      <c r="C139" s="215"/>
      <c r="D139" s="215"/>
      <c r="E139" s="216"/>
    </row>
    <row r="140" spans="1:5" hidden="1" x14ac:dyDescent="0.3">
      <c r="B140" s="217"/>
      <c r="C140" s="215"/>
      <c r="D140" s="215"/>
      <c r="E140" s="216"/>
    </row>
    <row r="141" spans="1:5" hidden="1" x14ac:dyDescent="0.3">
      <c r="A141" s="214" t="s">
        <v>212</v>
      </c>
      <c r="B141" s="218" t="s">
        <v>160</v>
      </c>
      <c r="C141" s="219" t="s">
        <v>161</v>
      </c>
      <c r="D141" s="215"/>
    </row>
    <row r="142" spans="1:5" hidden="1" x14ac:dyDescent="0.3">
      <c r="A142" s="214" t="s">
        <v>213</v>
      </c>
      <c r="B142" s="218" t="s">
        <v>162</v>
      </c>
      <c r="C142" s="219" t="s">
        <v>163</v>
      </c>
      <c r="D142" s="215"/>
    </row>
    <row r="143" spans="1:5" hidden="1" x14ac:dyDescent="0.3">
      <c r="A143" s="214" t="s">
        <v>214</v>
      </c>
      <c r="B143" s="218" t="s">
        <v>164</v>
      </c>
      <c r="C143" s="219" t="s">
        <v>165</v>
      </c>
      <c r="D143" s="215"/>
    </row>
    <row r="144" spans="1:5" hidden="1" x14ac:dyDescent="0.3">
      <c r="A144" s="214" t="s">
        <v>215</v>
      </c>
      <c r="B144" s="218" t="s">
        <v>166</v>
      </c>
      <c r="C144" s="219" t="s">
        <v>167</v>
      </c>
      <c r="D144" s="215"/>
    </row>
    <row r="145" spans="1:4" hidden="1" x14ac:dyDescent="0.3">
      <c r="A145" s="214"/>
      <c r="B145" s="214"/>
      <c r="C145" s="219" t="s">
        <v>168</v>
      </c>
      <c r="D145" s="215"/>
    </row>
    <row r="146" spans="1:4" hidden="1" x14ac:dyDescent="0.3">
      <c r="A146" s="214" t="s">
        <v>216</v>
      </c>
      <c r="B146" s="218" t="s">
        <v>169</v>
      </c>
      <c r="C146" s="219" t="s">
        <v>170</v>
      </c>
      <c r="D146" s="215"/>
    </row>
    <row r="147" spans="1:4" hidden="1" x14ac:dyDescent="0.3">
      <c r="A147" s="214" t="s">
        <v>217</v>
      </c>
      <c r="B147" s="218" t="s">
        <v>171</v>
      </c>
      <c r="C147" s="219" t="s">
        <v>218</v>
      </c>
      <c r="D147" s="215"/>
    </row>
    <row r="148" spans="1:4" hidden="1" x14ac:dyDescent="0.3">
      <c r="A148" s="214" t="s">
        <v>219</v>
      </c>
      <c r="B148" s="218" t="s">
        <v>322</v>
      </c>
      <c r="C148" s="219" t="s">
        <v>174</v>
      </c>
      <c r="D148" s="215"/>
    </row>
    <row r="149" spans="1:4" hidden="1" x14ac:dyDescent="0.3">
      <c r="A149" s="214" t="s">
        <v>220</v>
      </c>
      <c r="B149" s="218" t="s">
        <v>175</v>
      </c>
      <c r="C149" s="219" t="s">
        <v>221</v>
      </c>
      <c r="D149" s="215"/>
    </row>
    <row r="150" spans="1:4" hidden="1" x14ac:dyDescent="0.3">
      <c r="A150" s="214" t="s">
        <v>222</v>
      </c>
      <c r="B150" s="218" t="s">
        <v>177</v>
      </c>
      <c r="C150" s="219" t="s">
        <v>223</v>
      </c>
      <c r="D150" s="215"/>
    </row>
    <row r="151" spans="1:4" hidden="1" x14ac:dyDescent="0.3">
      <c r="A151" s="214"/>
      <c r="B151" s="214"/>
      <c r="C151" s="219"/>
      <c r="D151" s="215"/>
    </row>
    <row r="152" spans="1:4" hidden="1" x14ac:dyDescent="0.3">
      <c r="A152" s="214" t="s">
        <v>224</v>
      </c>
      <c r="B152" s="218" t="s">
        <v>179</v>
      </c>
      <c r="C152" s="219" t="s">
        <v>225</v>
      </c>
      <c r="D152" s="215"/>
    </row>
    <row r="153" spans="1:4" hidden="1" x14ac:dyDescent="0.3">
      <c r="A153" s="214" t="s">
        <v>226</v>
      </c>
      <c r="B153" s="218" t="s">
        <v>179</v>
      </c>
      <c r="C153" s="219" t="s">
        <v>227</v>
      </c>
      <c r="D153" s="215"/>
    </row>
    <row r="154" spans="1:4" hidden="1" x14ac:dyDescent="0.3">
      <c r="A154" s="214" t="s">
        <v>228</v>
      </c>
      <c r="B154" s="218" t="s">
        <v>182</v>
      </c>
      <c r="C154" s="219" t="s">
        <v>183</v>
      </c>
      <c r="D154" s="215"/>
    </row>
    <row r="155" spans="1:4" hidden="1" x14ac:dyDescent="0.3">
      <c r="A155" s="214" t="s">
        <v>229</v>
      </c>
      <c r="B155" s="218" t="s">
        <v>184</v>
      </c>
      <c r="C155" s="219" t="s">
        <v>230</v>
      </c>
      <c r="D155" s="215"/>
    </row>
    <row r="156" spans="1:4" hidden="1" x14ac:dyDescent="0.3">
      <c r="A156" s="214" t="s">
        <v>231</v>
      </c>
      <c r="B156" s="218" t="s">
        <v>182</v>
      </c>
      <c r="C156" s="219" t="s">
        <v>232</v>
      </c>
      <c r="D156" s="215"/>
    </row>
    <row r="157" spans="1:4" hidden="1" x14ac:dyDescent="0.3">
      <c r="A157" s="214" t="s">
        <v>233</v>
      </c>
      <c r="B157" s="218" t="s">
        <v>187</v>
      </c>
      <c r="C157" s="219" t="s">
        <v>234</v>
      </c>
      <c r="D157" s="215"/>
    </row>
    <row r="158" spans="1:4" hidden="1" x14ac:dyDescent="0.3">
      <c r="A158" s="214" t="s">
        <v>235</v>
      </c>
      <c r="B158" s="218" t="s">
        <v>189</v>
      </c>
      <c r="C158" s="219" t="s">
        <v>234</v>
      </c>
      <c r="D158" s="215"/>
    </row>
    <row r="159" spans="1:4" hidden="1" x14ac:dyDescent="0.3">
      <c r="A159" s="214" t="s">
        <v>236</v>
      </c>
      <c r="B159" s="218" t="s">
        <v>179</v>
      </c>
      <c r="C159" s="219" t="s">
        <v>192</v>
      </c>
      <c r="D159" s="215"/>
    </row>
    <row r="160" spans="1:4" hidden="1" x14ac:dyDescent="0.3">
      <c r="A160" s="214"/>
      <c r="B160" s="214"/>
      <c r="C160" s="219"/>
      <c r="D160" s="215"/>
    </row>
    <row r="161" spans="1:4" hidden="1" x14ac:dyDescent="0.3">
      <c r="A161" s="214" t="s">
        <v>237</v>
      </c>
      <c r="B161" s="218" t="s">
        <v>160</v>
      </c>
      <c r="C161" s="219" t="s">
        <v>238</v>
      </c>
      <c r="D161" s="215"/>
    </row>
    <row r="162" spans="1:4" hidden="1" x14ac:dyDescent="0.3">
      <c r="A162" s="214" t="s">
        <v>239</v>
      </c>
      <c r="B162" s="218" t="s">
        <v>194</v>
      </c>
      <c r="C162" s="219" t="s">
        <v>240</v>
      </c>
      <c r="D162" s="215"/>
    </row>
    <row r="163" spans="1:4" hidden="1" x14ac:dyDescent="0.3">
      <c r="A163" s="214" t="s">
        <v>241</v>
      </c>
      <c r="B163" s="218" t="s">
        <v>196</v>
      </c>
      <c r="C163" s="219" t="s">
        <v>242</v>
      </c>
      <c r="D163" s="215"/>
    </row>
    <row r="164" spans="1:4" hidden="1" x14ac:dyDescent="0.3">
      <c r="A164" s="214" t="s">
        <v>243</v>
      </c>
      <c r="B164" s="218" t="s">
        <v>323</v>
      </c>
      <c r="C164" s="219" t="s">
        <v>244</v>
      </c>
      <c r="D164" s="215"/>
    </row>
    <row r="165" spans="1:4" hidden="1" x14ac:dyDescent="0.3">
      <c r="A165" s="214" t="s">
        <v>245</v>
      </c>
      <c r="B165" s="218" t="s">
        <v>324</v>
      </c>
      <c r="C165" s="219" t="s">
        <v>246</v>
      </c>
      <c r="D165" s="215"/>
    </row>
    <row r="166" spans="1:4" hidden="1" x14ac:dyDescent="0.3">
      <c r="A166" s="214" t="s">
        <v>247</v>
      </c>
      <c r="B166" s="218" t="s">
        <v>202</v>
      </c>
      <c r="C166" s="219" t="s">
        <v>248</v>
      </c>
      <c r="D166" s="215"/>
    </row>
    <row r="167" spans="1:4" hidden="1" x14ac:dyDescent="0.3">
      <c r="A167" s="214" t="s">
        <v>249</v>
      </c>
      <c r="B167" s="218" t="s">
        <v>202</v>
      </c>
      <c r="C167" s="219" t="s">
        <v>250</v>
      </c>
      <c r="D167" s="215"/>
    </row>
    <row r="168" spans="1:4" hidden="1" x14ac:dyDescent="0.3">
      <c r="A168" s="214" t="s">
        <v>251</v>
      </c>
      <c r="B168" s="218" t="s">
        <v>202</v>
      </c>
      <c r="C168" s="219" t="s">
        <v>252</v>
      </c>
      <c r="D168" s="215"/>
    </row>
    <row r="169" spans="1:4" hidden="1" x14ac:dyDescent="0.3">
      <c r="A169" s="214" t="s">
        <v>253</v>
      </c>
      <c r="B169" s="218" t="s">
        <v>202</v>
      </c>
      <c r="C169" s="219" t="s">
        <v>254</v>
      </c>
      <c r="D169" s="215"/>
    </row>
    <row r="170" spans="1:4" hidden="1" x14ac:dyDescent="0.3">
      <c r="A170" s="214" t="s">
        <v>255</v>
      </c>
      <c r="B170" s="218" t="s">
        <v>166</v>
      </c>
      <c r="C170" s="219" t="s">
        <v>207</v>
      </c>
      <c r="D170" s="215"/>
    </row>
    <row r="171" spans="1:4" hidden="1" x14ac:dyDescent="0.3">
      <c r="A171" s="214" t="s">
        <v>256</v>
      </c>
      <c r="B171" s="218" t="s">
        <v>208</v>
      </c>
      <c r="C171" s="219" t="s">
        <v>209</v>
      </c>
      <c r="D171" s="215"/>
    </row>
    <row r="172" spans="1:4" hidden="1" x14ac:dyDescent="0.3">
      <c r="A172" s="214" t="s">
        <v>257</v>
      </c>
      <c r="B172" s="218" t="s">
        <v>202</v>
      </c>
      <c r="C172" s="219" t="s">
        <v>258</v>
      </c>
      <c r="D172" s="215"/>
    </row>
    <row r="173" spans="1:4" hidden="1" x14ac:dyDescent="0.3">
      <c r="B173" s="217"/>
      <c r="C173" s="220"/>
      <c r="D173" s="215"/>
    </row>
    <row r="174" spans="1:4" hidden="1" x14ac:dyDescent="0.3">
      <c r="B174" s="217"/>
      <c r="C174" s="220"/>
      <c r="D174" s="215"/>
    </row>
    <row r="175" spans="1:4" hidden="1" x14ac:dyDescent="0.3">
      <c r="B175" s="217"/>
      <c r="C175" s="220"/>
      <c r="D175" s="215"/>
    </row>
    <row r="176" spans="1:4" hidden="1" x14ac:dyDescent="0.3">
      <c r="B176" s="214" t="s">
        <v>259</v>
      </c>
      <c r="C176" s="221">
        <f>NvsElapsedTime</f>
        <v>1.15740767796524E-5</v>
      </c>
      <c r="D176" s="215"/>
    </row>
    <row r="177" spans="2:5" hidden="1" x14ac:dyDescent="0.3">
      <c r="B177" s="214" t="s">
        <v>260</v>
      </c>
      <c r="C177" s="222">
        <f>NvsEndTime</f>
        <v>41808.6026851852</v>
      </c>
      <c r="D177" s="215"/>
    </row>
    <row r="178" spans="2:5" x14ac:dyDescent="0.3">
      <c r="B178" s="223"/>
      <c r="C178" s="215"/>
      <c r="D178" s="215"/>
      <c r="E178" s="216"/>
    </row>
    <row r="179" spans="2:5" x14ac:dyDescent="0.3">
      <c r="C179" s="183"/>
      <c r="D179" s="183"/>
    </row>
    <row r="180" spans="2:5" x14ac:dyDescent="0.3">
      <c r="C180" s="183"/>
      <c r="D180" s="18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9" priority="2" stopIfTrue="1" operator="lessThan">
      <formula>0</formula>
    </cfRule>
  </conditionalFormatting>
  <conditionalFormatting sqref="A141:A172">
    <cfRule type="cellIs" dxfId="3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80"/>
  <sheetViews>
    <sheetView topLeftCell="B2" zoomScale="70" zoomScaleNormal="70" workbookViewId="0">
      <selection activeCell="B2" sqref="B2"/>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27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76"/>
      <c r="N2" s="3"/>
      <c r="O2" s="1"/>
      <c r="V2" s="8">
        <f>'3398'!B2</f>
        <v>50</v>
      </c>
      <c r="W2" s="449" t="s">
        <v>4</v>
      </c>
      <c r="X2" s="450"/>
      <c r="Y2" s="451"/>
      <c r="Z2" s="451"/>
      <c r="AA2" s="451"/>
      <c r="AB2" s="451"/>
      <c r="AC2" s="451"/>
      <c r="AD2" s="9"/>
    </row>
    <row r="3" spans="1:30" ht="20.399999999999999" x14ac:dyDescent="0.35">
      <c r="B3" s="10" t="str">
        <f>"Revenue Estimate Worksheet for "&amp;B124</f>
        <v>Revenue Estimate Worksheet for Everglades Prep Academy</v>
      </c>
      <c r="C3" s="11"/>
      <c r="D3" s="11"/>
      <c r="E3" s="11"/>
      <c r="F3" s="11"/>
      <c r="G3" s="11"/>
      <c r="H3" s="11"/>
      <c r="I3" s="11"/>
      <c r="J3" s="11"/>
      <c r="K3" s="11"/>
      <c r="L3" s="277"/>
      <c r="M3" s="10"/>
      <c r="N3" s="10"/>
      <c r="O3" s="10"/>
      <c r="P3" s="10"/>
      <c r="Q3" s="10"/>
      <c r="V3" s="452" t="s">
        <v>5</v>
      </c>
      <c r="W3" s="452"/>
      <c r="X3" s="452"/>
      <c r="Y3" s="452"/>
      <c r="Z3" s="452"/>
      <c r="AA3" s="452"/>
      <c r="AB3" s="452"/>
      <c r="AC3" s="452"/>
      <c r="AD3" s="12"/>
    </row>
    <row r="4" spans="1:30" ht="17.399999999999999" x14ac:dyDescent="0.3">
      <c r="B4" s="391" t="s">
        <v>6</v>
      </c>
      <c r="C4" s="391"/>
      <c r="D4" s="391"/>
      <c r="E4" s="391"/>
      <c r="F4" s="391"/>
      <c r="G4" s="391"/>
      <c r="H4" s="391"/>
      <c r="I4" s="391"/>
      <c r="J4" s="13"/>
      <c r="K4" s="13"/>
      <c r="L4" s="278"/>
      <c r="M4" s="14"/>
      <c r="N4" s="14"/>
      <c r="O4" s="14"/>
      <c r="P4" s="14"/>
      <c r="Q4" s="14"/>
      <c r="V4" s="453" t="str">
        <f>+Based_on_the_Second_Calculation_of_the_FEFP_2010_11</f>
        <v>Based on the Final Conference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279"/>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278"/>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280"/>
      <c r="O7" s="1"/>
      <c r="V7" s="442" t="s">
        <v>11</v>
      </c>
      <c r="W7" s="442"/>
      <c r="X7" s="443">
        <f>'3398'!G7</f>
        <v>4031.77</v>
      </c>
      <c r="Y7" s="443"/>
      <c r="Z7" s="444" t="s">
        <v>12</v>
      </c>
      <c r="AA7" s="444"/>
      <c r="AB7" s="445">
        <f>+K7</f>
        <v>1.0289999999999999</v>
      </c>
      <c r="AC7" s="445"/>
      <c r="AD7" s="9"/>
    </row>
    <row r="8" spans="1:30" ht="51" customHeight="1" x14ac:dyDescent="0.3">
      <c r="B8" s="27" t="s">
        <v>13</v>
      </c>
      <c r="C8" s="27"/>
      <c r="D8" s="28" t="s">
        <v>491</v>
      </c>
      <c r="E8" s="28" t="s">
        <v>492</v>
      </c>
      <c r="F8" s="29"/>
      <c r="G8" s="30" t="s">
        <v>14</v>
      </c>
      <c r="H8" s="31"/>
      <c r="I8" s="32" t="s">
        <v>15</v>
      </c>
      <c r="J8" s="33"/>
      <c r="K8" s="34" t="s">
        <v>16</v>
      </c>
      <c r="L8" s="281"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282" t="s">
        <v>25</v>
      </c>
      <c r="O9" s="1"/>
      <c r="V9" s="456" t="s">
        <v>21</v>
      </c>
      <c r="W9" s="456"/>
      <c r="X9" s="457" t="s">
        <v>22</v>
      </c>
      <c r="Y9" s="457"/>
      <c r="Z9" s="458" t="s">
        <v>23</v>
      </c>
      <c r="AA9" s="458"/>
      <c r="AB9" s="43" t="s">
        <v>24</v>
      </c>
      <c r="AC9" s="44" t="s">
        <v>25</v>
      </c>
      <c r="AD9" s="9"/>
    </row>
    <row r="10" spans="1:30" x14ac:dyDescent="0.3">
      <c r="A10" s="1" t="s">
        <v>26</v>
      </c>
      <c r="B10" s="45" t="s">
        <v>27</v>
      </c>
      <c r="C10" s="45"/>
      <c r="D10" s="45">
        <v>0</v>
      </c>
      <c r="E10" s="45">
        <v>0</v>
      </c>
      <c r="F10" s="45">
        <v>0</v>
      </c>
      <c r="G10" s="46">
        <f>IF($B$154&lt;8,D10*2,D10+E10)</f>
        <v>0</v>
      </c>
      <c r="H10" s="47"/>
      <c r="I10" s="48">
        <v>1.1259999999999999</v>
      </c>
      <c r="J10" s="48"/>
      <c r="K10" s="49">
        <f>ROUND(G10*I10,4)</f>
        <v>0</v>
      </c>
      <c r="L10" s="273">
        <f>SUM(K10*$G$7)*($K$7)</f>
        <v>0</v>
      </c>
      <c r="N10" s="51">
        <v>5101</v>
      </c>
      <c r="O10" s="52">
        <v>101</v>
      </c>
      <c r="Q10" s="53"/>
      <c r="V10" s="439" t="s">
        <v>27</v>
      </c>
      <c r="W10" s="439"/>
      <c r="X10" s="434">
        <f>IF('3398'!K$84=1,'3398'!G10,0)</f>
        <v>0</v>
      </c>
      <c r="Y10" s="434"/>
      <c r="Z10" s="440">
        <v>1</v>
      </c>
      <c r="AA10" s="440"/>
      <c r="AB10" s="54">
        <f t="shared" ref="AB10:AB25" si="0">ROUND(X10*Z10,4)</f>
        <v>0</v>
      </c>
      <c r="AC10" s="55">
        <f t="shared" ref="AC10:AC25" si="1">ROUND(ROUND(AB10*$X$7,4)*($AB$7),0)</f>
        <v>0</v>
      </c>
      <c r="AD10" s="9">
        <v>1</v>
      </c>
    </row>
    <row r="11" spans="1:30" x14ac:dyDescent="0.3">
      <c r="A11" s="1" t="s">
        <v>28</v>
      </c>
      <c r="B11" s="13" t="s">
        <v>29</v>
      </c>
      <c r="C11" s="13"/>
      <c r="D11" s="13">
        <v>0</v>
      </c>
      <c r="E11" s="13">
        <v>0</v>
      </c>
      <c r="F11" s="13">
        <v>0</v>
      </c>
      <c r="G11" s="46">
        <f t="shared" ref="G11:G25" si="2">IF($B$154&lt;8,D11*2,D11+E11)</f>
        <v>0</v>
      </c>
      <c r="H11" s="47"/>
      <c r="I11" s="56">
        <f>I10</f>
        <v>1.1259999999999999</v>
      </c>
      <c r="J11" s="56"/>
      <c r="K11" s="49">
        <f t="shared" ref="K11:K25" si="3">ROUND(G11*I11,4)</f>
        <v>0</v>
      </c>
      <c r="L11" s="273">
        <f t="shared" ref="L11:L25" si="4">SUM(K11*$G$7)*($K$7)</f>
        <v>0</v>
      </c>
      <c r="M11" s="1" t="str">
        <f>IF(ROUND(G11,2)=ROUND(SUM(G28:G30),2)," ","CHECK 2. PK-3 Lines Below")</f>
        <v xml:space="preserve"> </v>
      </c>
      <c r="N11" s="51">
        <v>5101</v>
      </c>
      <c r="O11" s="57" t="s">
        <v>30</v>
      </c>
      <c r="Q11" s="53"/>
      <c r="V11" s="395" t="s">
        <v>29</v>
      </c>
      <c r="W11" s="395"/>
      <c r="X11" s="434">
        <f>IF('3398'!K$84=1,'3398'!G11,0)</f>
        <v>0</v>
      </c>
      <c r="Y11" s="434"/>
      <c r="Z11" s="435">
        <v>1</v>
      </c>
      <c r="AA11" s="435"/>
      <c r="AB11" s="54">
        <f t="shared" si="0"/>
        <v>0</v>
      </c>
      <c r="AC11" s="55">
        <f t="shared" si="1"/>
        <v>0</v>
      </c>
      <c r="AD11" s="9"/>
    </row>
    <row r="12" spans="1:30" x14ac:dyDescent="0.3">
      <c r="A12" s="1" t="s">
        <v>31</v>
      </c>
      <c r="B12" s="13" t="s">
        <v>32</v>
      </c>
      <c r="C12" s="13"/>
      <c r="D12" s="13">
        <v>0</v>
      </c>
      <c r="E12" s="13">
        <v>0</v>
      </c>
      <c r="F12" s="13">
        <v>0</v>
      </c>
      <c r="G12" s="46">
        <f t="shared" si="2"/>
        <v>0</v>
      </c>
      <c r="H12" s="47"/>
      <c r="I12" s="56">
        <v>1</v>
      </c>
      <c r="J12" s="56"/>
      <c r="K12" s="49">
        <f t="shared" si="3"/>
        <v>0</v>
      </c>
      <c r="L12" s="273">
        <f t="shared" si="4"/>
        <v>0</v>
      </c>
      <c r="N12" s="51">
        <v>5102</v>
      </c>
      <c r="O12" s="52">
        <v>102</v>
      </c>
      <c r="Q12" s="53"/>
      <c r="V12" s="395" t="s">
        <v>32</v>
      </c>
      <c r="W12" s="395"/>
      <c r="X12" s="434">
        <f>IF('3398'!K$84=1,'3398'!G12,0)</f>
        <v>0</v>
      </c>
      <c r="Y12" s="434"/>
      <c r="Z12" s="435">
        <v>1</v>
      </c>
      <c r="AA12" s="435"/>
      <c r="AB12" s="54">
        <f t="shared" si="0"/>
        <v>0</v>
      </c>
      <c r="AC12" s="55">
        <f t="shared" si="1"/>
        <v>0</v>
      </c>
      <c r="AD12" s="9"/>
    </row>
    <row r="13" spans="1:30" x14ac:dyDescent="0.3">
      <c r="A13" s="1" t="s">
        <v>33</v>
      </c>
      <c r="B13" s="13" t="s">
        <v>34</v>
      </c>
      <c r="C13" s="13"/>
      <c r="D13" s="13">
        <v>0</v>
      </c>
      <c r="E13" s="13">
        <v>0</v>
      </c>
      <c r="F13" s="13">
        <v>0</v>
      </c>
      <c r="G13" s="46">
        <f t="shared" si="2"/>
        <v>0</v>
      </c>
      <c r="H13" s="47"/>
      <c r="I13" s="56">
        <f>I12</f>
        <v>1</v>
      </c>
      <c r="J13" s="56"/>
      <c r="K13" s="49">
        <f t="shared" si="3"/>
        <v>0</v>
      </c>
      <c r="L13" s="273">
        <f t="shared" si="4"/>
        <v>0</v>
      </c>
      <c r="M13" s="1" t="str">
        <f>IF(ROUND(G13,2)=ROUND(SUM(G31:G33),2)," ","CHECK 2. 4-8 Lines Below")</f>
        <v xml:space="preserve"> </v>
      </c>
      <c r="N13" s="51">
        <v>5102</v>
      </c>
      <c r="O13" s="57" t="s">
        <v>35</v>
      </c>
      <c r="Q13" s="53"/>
      <c r="V13" s="395" t="s">
        <v>34</v>
      </c>
      <c r="W13" s="395"/>
      <c r="X13" s="434">
        <f>IF('3398'!K$84=1,'3398'!G13,0)</f>
        <v>0</v>
      </c>
      <c r="Y13" s="434"/>
      <c r="Z13" s="435">
        <v>1</v>
      </c>
      <c r="AA13" s="435"/>
      <c r="AB13" s="54">
        <f t="shared" si="0"/>
        <v>0</v>
      </c>
      <c r="AC13" s="55">
        <f t="shared" si="1"/>
        <v>0</v>
      </c>
      <c r="AD13" s="9"/>
    </row>
    <row r="14" spans="1:30" x14ac:dyDescent="0.3">
      <c r="A14" s="1" t="s">
        <v>36</v>
      </c>
      <c r="B14" s="13" t="s">
        <v>37</v>
      </c>
      <c r="C14" s="13"/>
      <c r="D14" s="13">
        <v>27.87</v>
      </c>
      <c r="E14" s="13">
        <v>31.04</v>
      </c>
      <c r="F14" s="13">
        <v>0</v>
      </c>
      <c r="G14" s="46">
        <f t="shared" si="2"/>
        <v>58.91</v>
      </c>
      <c r="H14" s="47"/>
      <c r="I14" s="56">
        <v>1.004</v>
      </c>
      <c r="J14" s="56"/>
      <c r="K14" s="49">
        <f t="shared" si="3"/>
        <v>59.145600000000002</v>
      </c>
      <c r="L14" s="273">
        <f t="shared" si="4"/>
        <v>245376.83792764798</v>
      </c>
      <c r="N14" s="51">
        <v>5103</v>
      </c>
      <c r="O14" s="52">
        <v>103</v>
      </c>
      <c r="Q14" s="53"/>
      <c r="V14" s="395" t="s">
        <v>37</v>
      </c>
      <c r="W14" s="395"/>
      <c r="X14" s="434">
        <f>IF('3398'!K$84=1,'3398'!G14,0)</f>
        <v>0</v>
      </c>
      <c r="Y14" s="434"/>
      <c r="Z14" s="435">
        <v>1</v>
      </c>
      <c r="AA14" s="435"/>
      <c r="AB14" s="54">
        <f t="shared" si="0"/>
        <v>0</v>
      </c>
      <c r="AC14" s="55">
        <f t="shared" si="1"/>
        <v>0</v>
      </c>
      <c r="AD14" s="9"/>
    </row>
    <row r="15" spans="1:30" x14ac:dyDescent="0.3">
      <c r="A15" s="1" t="s">
        <v>38</v>
      </c>
      <c r="B15" s="13" t="s">
        <v>39</v>
      </c>
      <c r="C15" s="13"/>
      <c r="D15" s="13">
        <v>13.54</v>
      </c>
      <c r="E15" s="13">
        <v>14.4</v>
      </c>
      <c r="F15" s="13">
        <v>0</v>
      </c>
      <c r="G15" s="46">
        <f t="shared" si="2"/>
        <v>27.939999999999998</v>
      </c>
      <c r="H15" s="47"/>
      <c r="I15" s="56">
        <f>I14</f>
        <v>1.004</v>
      </c>
      <c r="J15" s="56"/>
      <c r="K15" s="49">
        <f t="shared" si="3"/>
        <v>28.0518</v>
      </c>
      <c r="L15" s="273">
        <f t="shared" si="4"/>
        <v>116378.25945089399</v>
      </c>
      <c r="M15" s="1" t="str">
        <f>IF(ROUND(G15,2)=ROUND(SUM(G34:G36),2)," ","CHECK 2. 9-12 Lines Below")</f>
        <v xml:space="preserve"> </v>
      </c>
      <c r="N15" s="51">
        <v>5103</v>
      </c>
      <c r="O15" s="57" t="s">
        <v>40</v>
      </c>
      <c r="Q15" s="53"/>
      <c r="V15" s="395" t="s">
        <v>39</v>
      </c>
      <c r="W15" s="395"/>
      <c r="X15" s="434">
        <f>IF('3398'!K$84=1,'3398'!G15,0)</f>
        <v>0</v>
      </c>
      <c r="Y15" s="434"/>
      <c r="Z15" s="435">
        <v>1</v>
      </c>
      <c r="AA15" s="435"/>
      <c r="AB15" s="54">
        <f t="shared" si="0"/>
        <v>0</v>
      </c>
      <c r="AC15" s="58">
        <f t="shared" si="1"/>
        <v>0</v>
      </c>
      <c r="AD15" s="9"/>
    </row>
    <row r="16" spans="1:30" ht="16.2" x14ac:dyDescent="0.35">
      <c r="A16" s="1" t="s">
        <v>41</v>
      </c>
      <c r="B16" s="13" t="s">
        <v>42</v>
      </c>
      <c r="C16" s="13"/>
      <c r="D16" s="13">
        <v>0</v>
      </c>
      <c r="E16" s="13">
        <v>0</v>
      </c>
      <c r="F16" s="13">
        <v>0</v>
      </c>
      <c r="G16" s="46">
        <f t="shared" si="2"/>
        <v>0</v>
      </c>
      <c r="H16" s="47"/>
      <c r="I16" s="56">
        <v>3.548</v>
      </c>
      <c r="J16" s="56"/>
      <c r="K16" s="49">
        <f t="shared" si="3"/>
        <v>0</v>
      </c>
      <c r="L16" s="273">
        <f t="shared" si="4"/>
        <v>0</v>
      </c>
      <c r="N16" s="51">
        <v>5101</v>
      </c>
      <c r="O16" s="1">
        <v>254</v>
      </c>
      <c r="Q16" s="53"/>
      <c r="V16" s="395" t="s">
        <v>42</v>
      </c>
      <c r="W16" s="395"/>
      <c r="X16" s="434">
        <f>IF('3398'!K$84=1,'3398'!G16,0)</f>
        <v>0</v>
      </c>
      <c r="Y16" s="434"/>
      <c r="Z16" s="435">
        <v>1</v>
      </c>
      <c r="AA16" s="435"/>
      <c r="AB16" s="54">
        <f t="shared" si="0"/>
        <v>0</v>
      </c>
      <c r="AC16" s="55">
        <f t="shared" si="1"/>
        <v>0</v>
      </c>
      <c r="AD16" s="9"/>
    </row>
    <row r="17" spans="1:30" ht="16.2" x14ac:dyDescent="0.35">
      <c r="A17" s="1" t="s">
        <v>43</v>
      </c>
      <c r="B17" s="13" t="s">
        <v>44</v>
      </c>
      <c r="C17" s="13"/>
      <c r="D17" s="13">
        <v>0</v>
      </c>
      <c r="E17" s="13">
        <v>0</v>
      </c>
      <c r="F17" s="13">
        <v>0</v>
      </c>
      <c r="G17" s="46">
        <f t="shared" si="2"/>
        <v>0</v>
      </c>
      <c r="H17" s="47"/>
      <c r="I17" s="56">
        <f>I16</f>
        <v>3.548</v>
      </c>
      <c r="J17" s="56"/>
      <c r="K17" s="49">
        <f t="shared" si="3"/>
        <v>0</v>
      </c>
      <c r="L17" s="273">
        <f t="shared" si="4"/>
        <v>0</v>
      </c>
      <c r="N17" s="51">
        <v>5102</v>
      </c>
      <c r="O17" s="53">
        <v>254</v>
      </c>
      <c r="Q17" s="53"/>
      <c r="V17" s="395" t="s">
        <v>44</v>
      </c>
      <c r="W17" s="395"/>
      <c r="X17" s="434">
        <f>IF('3398'!K$84=1,'3398'!G17,0)</f>
        <v>0</v>
      </c>
      <c r="Y17" s="434"/>
      <c r="Z17" s="435">
        <v>1</v>
      </c>
      <c r="AA17" s="435"/>
      <c r="AB17" s="54">
        <f t="shared" si="0"/>
        <v>0</v>
      </c>
      <c r="AC17" s="55">
        <f t="shared" si="1"/>
        <v>0</v>
      </c>
      <c r="AD17" s="9"/>
    </row>
    <row r="18" spans="1:30" ht="16.2" x14ac:dyDescent="0.35">
      <c r="A18" s="1" t="s">
        <v>45</v>
      </c>
      <c r="B18" s="13" t="s">
        <v>46</v>
      </c>
      <c r="C18" s="13"/>
      <c r="D18" s="13">
        <v>0</v>
      </c>
      <c r="E18" s="13">
        <v>0</v>
      </c>
      <c r="F18" s="13">
        <v>0</v>
      </c>
      <c r="G18" s="46">
        <f t="shared" si="2"/>
        <v>0</v>
      </c>
      <c r="H18" s="47"/>
      <c r="I18" s="56">
        <f>I17</f>
        <v>3.548</v>
      </c>
      <c r="J18" s="56"/>
      <c r="K18" s="49">
        <f t="shared" si="3"/>
        <v>0</v>
      </c>
      <c r="L18" s="273">
        <f t="shared" si="4"/>
        <v>0</v>
      </c>
      <c r="N18" s="51">
        <v>5103</v>
      </c>
      <c r="O18" s="53">
        <v>254</v>
      </c>
      <c r="Q18" s="53"/>
      <c r="V18" s="395" t="s">
        <v>46</v>
      </c>
      <c r="W18" s="395"/>
      <c r="X18" s="434">
        <f>IF('3398'!K$84=1,'3398'!G18,0)</f>
        <v>0</v>
      </c>
      <c r="Y18" s="434"/>
      <c r="Z18" s="435">
        <v>1</v>
      </c>
      <c r="AA18" s="435"/>
      <c r="AB18" s="54">
        <f t="shared" si="0"/>
        <v>0</v>
      </c>
      <c r="AC18" s="55">
        <f t="shared" si="1"/>
        <v>0</v>
      </c>
      <c r="AD18" s="9"/>
    </row>
    <row r="19" spans="1:30" ht="15" customHeight="1" x14ac:dyDescent="0.35">
      <c r="A19" s="1" t="s">
        <v>47</v>
      </c>
      <c r="B19" s="13" t="s">
        <v>48</v>
      </c>
      <c r="C19" s="13"/>
      <c r="D19" s="13">
        <v>0</v>
      </c>
      <c r="E19" s="13">
        <v>0</v>
      </c>
      <c r="F19" s="13">
        <v>0</v>
      </c>
      <c r="G19" s="46">
        <f t="shared" si="2"/>
        <v>0</v>
      </c>
      <c r="H19" s="47"/>
      <c r="I19" s="56">
        <v>5.1040000000000001</v>
      </c>
      <c r="J19" s="56"/>
      <c r="K19" s="49">
        <f t="shared" si="3"/>
        <v>0</v>
      </c>
      <c r="L19" s="273">
        <f t="shared" si="4"/>
        <v>0</v>
      </c>
      <c r="N19" s="51">
        <v>5101</v>
      </c>
      <c r="O19" s="1">
        <v>255</v>
      </c>
      <c r="Q19" s="53"/>
      <c r="V19" s="395" t="s">
        <v>48</v>
      </c>
      <c r="W19" s="395"/>
      <c r="X19" s="434">
        <f>IF('3398'!K$84=1,'3398'!G19,0)</f>
        <v>0</v>
      </c>
      <c r="Y19" s="434"/>
      <c r="Z19" s="435">
        <v>1</v>
      </c>
      <c r="AA19" s="435"/>
      <c r="AB19" s="54">
        <f t="shared" si="0"/>
        <v>0</v>
      </c>
      <c r="AC19" s="55">
        <f t="shared" si="1"/>
        <v>0</v>
      </c>
      <c r="AD19" s="9"/>
    </row>
    <row r="20" spans="1:30" ht="15" customHeight="1" x14ac:dyDescent="0.35">
      <c r="A20" s="1" t="s">
        <v>49</v>
      </c>
      <c r="B20" s="13" t="s">
        <v>50</v>
      </c>
      <c r="C20" s="13"/>
      <c r="D20" s="13">
        <v>0</v>
      </c>
      <c r="E20" s="13">
        <v>0</v>
      </c>
      <c r="F20" s="13">
        <v>0</v>
      </c>
      <c r="G20" s="46">
        <f t="shared" si="2"/>
        <v>0</v>
      </c>
      <c r="H20" s="47"/>
      <c r="I20" s="56">
        <f>I19</f>
        <v>5.1040000000000001</v>
      </c>
      <c r="J20" s="56"/>
      <c r="K20" s="49">
        <f t="shared" si="3"/>
        <v>0</v>
      </c>
      <c r="L20" s="273">
        <f t="shared" si="4"/>
        <v>0</v>
      </c>
      <c r="N20" s="51">
        <v>5102</v>
      </c>
      <c r="O20" s="53">
        <v>255</v>
      </c>
      <c r="Q20" s="53"/>
      <c r="V20" s="395" t="s">
        <v>50</v>
      </c>
      <c r="W20" s="395"/>
      <c r="X20" s="434">
        <f>IF('3398'!K$84=1,'3398'!G20,0)</f>
        <v>0</v>
      </c>
      <c r="Y20" s="434"/>
      <c r="Z20" s="435">
        <v>1</v>
      </c>
      <c r="AA20" s="435"/>
      <c r="AB20" s="54">
        <f t="shared" si="0"/>
        <v>0</v>
      </c>
      <c r="AC20" s="55">
        <f t="shared" si="1"/>
        <v>0</v>
      </c>
      <c r="AD20" s="9"/>
    </row>
    <row r="21" spans="1:30" ht="15" customHeight="1" x14ac:dyDescent="0.35">
      <c r="A21" s="1" t="s">
        <v>51</v>
      </c>
      <c r="B21" s="13" t="s">
        <v>52</v>
      </c>
      <c r="C21" s="13"/>
      <c r="D21" s="13">
        <v>0</v>
      </c>
      <c r="E21" s="13">
        <v>0</v>
      </c>
      <c r="F21" s="13">
        <v>0</v>
      </c>
      <c r="G21" s="46">
        <f t="shared" si="2"/>
        <v>0</v>
      </c>
      <c r="H21" s="47"/>
      <c r="I21" s="56">
        <f>I20</f>
        <v>5.1040000000000001</v>
      </c>
      <c r="J21" s="56"/>
      <c r="K21" s="49">
        <f t="shared" si="3"/>
        <v>0</v>
      </c>
      <c r="L21" s="273">
        <f t="shared" si="4"/>
        <v>0</v>
      </c>
      <c r="N21" s="51">
        <v>5103</v>
      </c>
      <c r="O21" s="53">
        <v>255</v>
      </c>
      <c r="Q21" s="53"/>
      <c r="V21" s="395" t="s">
        <v>52</v>
      </c>
      <c r="W21" s="395"/>
      <c r="X21" s="434">
        <f>IF('3398'!K$84=1,'3398'!G21,0)</f>
        <v>0</v>
      </c>
      <c r="Y21" s="434"/>
      <c r="Z21" s="435">
        <v>1</v>
      </c>
      <c r="AA21" s="435"/>
      <c r="AB21" s="54">
        <f t="shared" si="0"/>
        <v>0</v>
      </c>
      <c r="AC21" s="55">
        <f t="shared" si="1"/>
        <v>0</v>
      </c>
      <c r="AD21" s="9"/>
    </row>
    <row r="22" spans="1:30" ht="16.2" x14ac:dyDescent="0.35">
      <c r="A22" s="1" t="s">
        <v>53</v>
      </c>
      <c r="B22" s="13" t="s">
        <v>54</v>
      </c>
      <c r="C22" s="13"/>
      <c r="D22" s="13">
        <v>0</v>
      </c>
      <c r="E22" s="13">
        <v>0</v>
      </c>
      <c r="F22" s="13">
        <v>0</v>
      </c>
      <c r="G22" s="46">
        <f t="shared" si="2"/>
        <v>0</v>
      </c>
      <c r="H22" s="47"/>
      <c r="I22" s="56">
        <v>1.147</v>
      </c>
      <c r="J22" s="56"/>
      <c r="K22" s="49">
        <f t="shared" si="3"/>
        <v>0</v>
      </c>
      <c r="L22" s="273">
        <f t="shared" si="4"/>
        <v>0</v>
      </c>
      <c r="N22" s="51">
        <v>5101</v>
      </c>
      <c r="O22" s="52">
        <v>130</v>
      </c>
      <c r="Q22" s="53"/>
      <c r="V22" s="395" t="s">
        <v>54</v>
      </c>
      <c r="W22" s="395"/>
      <c r="X22" s="434">
        <f>IF('3398'!K$84=1,'3398'!G22,0)</f>
        <v>0</v>
      </c>
      <c r="Y22" s="434"/>
      <c r="Z22" s="435">
        <v>1</v>
      </c>
      <c r="AA22" s="435"/>
      <c r="AB22" s="54">
        <f t="shared" si="0"/>
        <v>0</v>
      </c>
      <c r="AC22" s="55">
        <f t="shared" si="1"/>
        <v>0</v>
      </c>
      <c r="AD22" s="9"/>
    </row>
    <row r="23" spans="1:30" ht="16.2" x14ac:dyDescent="0.35">
      <c r="A23" s="1" t="s">
        <v>55</v>
      </c>
      <c r="B23" s="13" t="s">
        <v>56</v>
      </c>
      <c r="C23" s="13"/>
      <c r="D23" s="13">
        <v>0</v>
      </c>
      <c r="E23" s="13">
        <v>0</v>
      </c>
      <c r="F23" s="13">
        <v>0</v>
      </c>
      <c r="G23" s="46">
        <f t="shared" si="2"/>
        <v>0</v>
      </c>
      <c r="H23" s="47"/>
      <c r="I23" s="56">
        <f>I22</f>
        <v>1.147</v>
      </c>
      <c r="J23" s="56"/>
      <c r="K23" s="49">
        <f t="shared" si="3"/>
        <v>0</v>
      </c>
      <c r="L23" s="273">
        <f t="shared" si="4"/>
        <v>0</v>
      </c>
      <c r="N23" s="51">
        <v>5102</v>
      </c>
      <c r="O23" s="52">
        <v>130</v>
      </c>
      <c r="Q23" s="53"/>
      <c r="V23" s="395" t="s">
        <v>56</v>
      </c>
      <c r="W23" s="395"/>
      <c r="X23" s="434">
        <f>IF('3398'!K$84=1,'3398'!G23,0)</f>
        <v>0</v>
      </c>
      <c r="Y23" s="434"/>
      <c r="Z23" s="435">
        <v>1</v>
      </c>
      <c r="AA23" s="435"/>
      <c r="AB23" s="54">
        <f t="shared" si="0"/>
        <v>0</v>
      </c>
      <c r="AC23" s="55">
        <f t="shared" si="1"/>
        <v>0</v>
      </c>
      <c r="AD23" s="9"/>
    </row>
    <row r="24" spans="1:30" ht="16.2" x14ac:dyDescent="0.35">
      <c r="A24" s="1" t="s">
        <v>57</v>
      </c>
      <c r="B24" s="13" t="s">
        <v>58</v>
      </c>
      <c r="C24" s="13"/>
      <c r="D24" s="13">
        <v>0</v>
      </c>
      <c r="E24" s="13">
        <v>0</v>
      </c>
      <c r="F24" s="13">
        <v>0</v>
      </c>
      <c r="G24" s="46">
        <f t="shared" si="2"/>
        <v>0</v>
      </c>
      <c r="H24" s="47"/>
      <c r="I24" s="56">
        <f>I23</f>
        <v>1.147</v>
      </c>
      <c r="J24" s="56"/>
      <c r="K24" s="49">
        <f t="shared" si="3"/>
        <v>0</v>
      </c>
      <c r="L24" s="273">
        <f t="shared" si="4"/>
        <v>0</v>
      </c>
      <c r="N24" s="51">
        <v>5103</v>
      </c>
      <c r="O24" s="52">
        <v>130</v>
      </c>
      <c r="Q24" s="53"/>
      <c r="V24" s="395" t="s">
        <v>58</v>
      </c>
      <c r="W24" s="395"/>
      <c r="X24" s="434">
        <f>IF('3398'!K$84=1,'3398'!G24,0)</f>
        <v>0</v>
      </c>
      <c r="Y24" s="434"/>
      <c r="Z24" s="435">
        <v>1</v>
      </c>
      <c r="AA24" s="435"/>
      <c r="AB24" s="54">
        <f t="shared" si="0"/>
        <v>0</v>
      </c>
      <c r="AC24" s="55">
        <f t="shared" si="1"/>
        <v>0</v>
      </c>
      <c r="AD24" s="9"/>
    </row>
    <row r="25" spans="1:30" ht="16.8" thickBot="1" x14ac:dyDescent="0.4">
      <c r="A25" s="1" t="s">
        <v>59</v>
      </c>
      <c r="B25" s="13" t="s">
        <v>60</v>
      </c>
      <c r="C25" s="13"/>
      <c r="D25" s="13">
        <v>3.37</v>
      </c>
      <c r="E25" s="13">
        <v>2.52</v>
      </c>
      <c r="F25" s="13">
        <v>0</v>
      </c>
      <c r="G25" s="46">
        <f t="shared" si="2"/>
        <v>5.8900000000000006</v>
      </c>
      <c r="H25" s="47"/>
      <c r="I25" s="56">
        <v>1.004</v>
      </c>
      <c r="J25" s="56"/>
      <c r="K25" s="49">
        <f t="shared" si="3"/>
        <v>5.9135999999999997</v>
      </c>
      <c r="L25" s="273">
        <f t="shared" si="4"/>
        <v>24533.701049087998</v>
      </c>
      <c r="N25" s="51">
        <v>5310</v>
      </c>
      <c r="O25" s="52">
        <v>300</v>
      </c>
      <c r="Q25" s="53"/>
      <c r="V25" s="395" t="s">
        <v>60</v>
      </c>
      <c r="W25" s="395"/>
      <c r="X25" s="434">
        <f>IF('3398'!K$84=1,'3398'!G25,0)</f>
        <v>0</v>
      </c>
      <c r="Y25" s="434"/>
      <c r="Z25" s="435">
        <v>1</v>
      </c>
      <c r="AA25" s="435"/>
      <c r="AB25" s="54">
        <f t="shared" si="0"/>
        <v>0</v>
      </c>
      <c r="AC25" s="55">
        <f t="shared" si="1"/>
        <v>0</v>
      </c>
      <c r="AD25" s="9"/>
    </row>
    <row r="26" spans="1:30" ht="20.25" customHeight="1" thickBot="1" x14ac:dyDescent="0.35">
      <c r="B26" s="59" t="s">
        <v>61</v>
      </c>
      <c r="C26" s="59"/>
      <c r="D26" s="60">
        <f t="shared" ref="D26:E26" si="5">SUM(D10:D25)</f>
        <v>44.779999999999994</v>
      </c>
      <c r="E26" s="60">
        <f t="shared" si="5"/>
        <v>47.96</v>
      </c>
      <c r="F26" s="60"/>
      <c r="G26" s="60">
        <f>SUM(G10:G25)</f>
        <v>92.74</v>
      </c>
      <c r="H26" s="61"/>
      <c r="I26" s="61"/>
      <c r="J26" s="62"/>
      <c r="K26" s="63">
        <f>SUM(K10:K25)</f>
        <v>93.111000000000004</v>
      </c>
      <c r="L26" s="272">
        <f>SUM(L10:L25)</f>
        <v>386288.79842762992</v>
      </c>
      <c r="N26" s="53"/>
      <c r="O26" s="64"/>
      <c r="P26" s="53"/>
      <c r="Q26" s="53"/>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29"/>
      <c r="G27" s="67" t="s">
        <v>63</v>
      </c>
      <c r="H27" s="68"/>
      <c r="I27" s="69" t="s">
        <v>64</v>
      </c>
      <c r="J27" s="69" t="s">
        <v>65</v>
      </c>
      <c r="K27" s="70" t="s">
        <v>66</v>
      </c>
      <c r="N27" s="53"/>
      <c r="O27" s="64"/>
      <c r="P27" s="53"/>
      <c r="Q27" s="53"/>
      <c r="V27" s="406" t="s">
        <v>62</v>
      </c>
      <c r="W27" s="406"/>
      <c r="X27" s="426" t="s">
        <v>63</v>
      </c>
      <c r="Y27" s="426"/>
      <c r="Z27" s="71" t="s">
        <v>64</v>
      </c>
      <c r="AA27" s="72" t="s">
        <v>65</v>
      </c>
      <c r="AB27" s="73" t="s">
        <v>66</v>
      </c>
      <c r="AC27" s="9"/>
      <c r="AD27" s="9"/>
    </row>
    <row r="28" spans="1:30" ht="15.75" customHeight="1" x14ac:dyDescent="0.3">
      <c r="A28" s="1" t="s">
        <v>67</v>
      </c>
      <c r="B28" s="427" t="s">
        <v>68</v>
      </c>
      <c r="C28" s="428"/>
      <c r="D28" s="13">
        <v>0</v>
      </c>
      <c r="E28" s="13">
        <v>0</v>
      </c>
      <c r="F28" s="74">
        <v>0</v>
      </c>
      <c r="G28" s="46">
        <f t="shared" ref="G28:G36" si="6">IF($B$154&lt;8,D28*2,D28+E28)</f>
        <v>0</v>
      </c>
      <c r="H28" s="75"/>
      <c r="I28" s="76" t="s">
        <v>69</v>
      </c>
      <c r="J28" s="51">
        <v>251</v>
      </c>
      <c r="K28" s="77">
        <v>1047</v>
      </c>
      <c r="L28" s="273">
        <f>SUM(G28*K28)</f>
        <v>0</v>
      </c>
      <c r="N28" s="2">
        <v>5101</v>
      </c>
      <c r="O28" s="53">
        <v>251</v>
      </c>
      <c r="P28" s="78"/>
      <c r="Q28" s="79"/>
      <c r="V28" s="433" t="s">
        <v>68</v>
      </c>
      <c r="W28" s="433"/>
      <c r="X28" s="422"/>
      <c r="Y28" s="422"/>
      <c r="Z28" s="80" t="s">
        <v>69</v>
      </c>
      <c r="AA28" s="81">
        <v>251</v>
      </c>
      <c r="AB28" s="82">
        <f>+K28</f>
        <v>1047</v>
      </c>
      <c r="AC28" s="83">
        <f t="shared" ref="AC28:AC36" si="7">ROUND(X28*AB28,0)</f>
        <v>0</v>
      </c>
      <c r="AD28" s="9"/>
    </row>
    <row r="29" spans="1:30" x14ac:dyDescent="0.3">
      <c r="A29" s="1" t="s">
        <v>70</v>
      </c>
      <c r="B29" s="429"/>
      <c r="C29" s="430"/>
      <c r="D29" s="13">
        <v>0</v>
      </c>
      <c r="E29" s="13">
        <v>0</v>
      </c>
      <c r="F29" s="84">
        <v>0</v>
      </c>
      <c r="G29" s="46">
        <f t="shared" si="6"/>
        <v>0</v>
      </c>
      <c r="H29" s="75"/>
      <c r="I29" s="51" t="s">
        <v>69</v>
      </c>
      <c r="J29" s="51">
        <v>252</v>
      </c>
      <c r="K29" s="77">
        <v>3380</v>
      </c>
      <c r="L29" s="273">
        <f t="shared" ref="L29:L36" si="8">SUM(G29*K29)</f>
        <v>0</v>
      </c>
      <c r="N29" s="2">
        <v>5101</v>
      </c>
      <c r="O29" s="53">
        <v>252</v>
      </c>
      <c r="P29" s="78"/>
      <c r="Q29" s="79"/>
      <c r="V29" s="433"/>
      <c r="W29" s="433"/>
      <c r="X29" s="422"/>
      <c r="Y29" s="422"/>
      <c r="Z29" s="81" t="s">
        <v>69</v>
      </c>
      <c r="AA29" s="81">
        <v>252</v>
      </c>
      <c r="AB29" s="82">
        <f t="shared" ref="AB29:AB36" si="9">+K29</f>
        <v>3380</v>
      </c>
      <c r="AC29" s="83">
        <f t="shared" si="7"/>
        <v>0</v>
      </c>
      <c r="AD29" s="9"/>
    </row>
    <row r="30" spans="1:30" x14ac:dyDescent="0.3">
      <c r="A30" s="1" t="s">
        <v>71</v>
      </c>
      <c r="B30" s="429"/>
      <c r="C30" s="430"/>
      <c r="D30" s="13">
        <v>0</v>
      </c>
      <c r="E30" s="13">
        <v>0</v>
      </c>
      <c r="F30" s="84">
        <v>0</v>
      </c>
      <c r="G30" s="46">
        <f t="shared" si="6"/>
        <v>0</v>
      </c>
      <c r="H30" s="75"/>
      <c r="I30" s="51" t="s">
        <v>69</v>
      </c>
      <c r="J30" s="51">
        <v>253</v>
      </c>
      <c r="K30" s="77">
        <v>6896</v>
      </c>
      <c r="L30" s="273">
        <f t="shared" si="8"/>
        <v>0</v>
      </c>
      <c r="N30" s="2">
        <v>5101</v>
      </c>
      <c r="O30" s="53">
        <v>253</v>
      </c>
      <c r="P30" s="78"/>
      <c r="Q30" s="64"/>
      <c r="V30" s="433"/>
      <c r="W30" s="433"/>
      <c r="X30" s="422"/>
      <c r="Y30" s="422"/>
      <c r="Z30" s="81" t="s">
        <v>69</v>
      </c>
      <c r="AA30" s="81">
        <v>253</v>
      </c>
      <c r="AB30" s="82">
        <f t="shared" si="9"/>
        <v>6896</v>
      </c>
      <c r="AC30" s="83">
        <f t="shared" si="7"/>
        <v>0</v>
      </c>
      <c r="AD30" s="9"/>
    </row>
    <row r="31" spans="1:30" x14ac:dyDescent="0.3">
      <c r="A31" s="1" t="s">
        <v>72</v>
      </c>
      <c r="B31" s="429"/>
      <c r="C31" s="430"/>
      <c r="D31" s="13">
        <v>0</v>
      </c>
      <c r="E31" s="13">
        <v>0</v>
      </c>
      <c r="F31" s="84">
        <v>0</v>
      </c>
      <c r="G31" s="46">
        <f t="shared" si="6"/>
        <v>0</v>
      </c>
      <c r="H31" s="75"/>
      <c r="I31" s="85" t="s">
        <v>73</v>
      </c>
      <c r="J31" s="51">
        <v>251</v>
      </c>
      <c r="K31" s="77">
        <v>1173</v>
      </c>
      <c r="L31" s="273">
        <f t="shared" si="8"/>
        <v>0</v>
      </c>
      <c r="N31" s="2">
        <v>5102</v>
      </c>
      <c r="O31" s="53">
        <v>251</v>
      </c>
      <c r="P31" s="78"/>
      <c r="Q31" s="64"/>
      <c r="V31" s="433"/>
      <c r="W31" s="433"/>
      <c r="X31" s="422"/>
      <c r="Y31" s="422"/>
      <c r="Z31" s="86" t="s">
        <v>73</v>
      </c>
      <c r="AA31" s="81">
        <v>251</v>
      </c>
      <c r="AB31" s="82">
        <f t="shared" si="9"/>
        <v>1173</v>
      </c>
      <c r="AC31" s="83">
        <f t="shared" si="7"/>
        <v>0</v>
      </c>
      <c r="AD31" s="9"/>
    </row>
    <row r="32" spans="1:30" x14ac:dyDescent="0.3">
      <c r="A32" s="1" t="s">
        <v>74</v>
      </c>
      <c r="B32" s="429"/>
      <c r="C32" s="430"/>
      <c r="D32" s="13">
        <v>0</v>
      </c>
      <c r="E32" s="13">
        <v>0</v>
      </c>
      <c r="F32" s="84">
        <v>0</v>
      </c>
      <c r="G32" s="46">
        <f t="shared" si="6"/>
        <v>0</v>
      </c>
      <c r="H32" s="75"/>
      <c r="I32" s="85" t="s">
        <v>73</v>
      </c>
      <c r="J32" s="51">
        <v>252</v>
      </c>
      <c r="K32" s="77">
        <v>3506</v>
      </c>
      <c r="L32" s="273">
        <f t="shared" si="8"/>
        <v>0</v>
      </c>
      <c r="N32" s="2">
        <v>5102</v>
      </c>
      <c r="O32" s="53">
        <v>252</v>
      </c>
      <c r="P32" s="78"/>
      <c r="Q32" s="53"/>
      <c r="V32" s="433"/>
      <c r="W32" s="433"/>
      <c r="X32" s="422"/>
      <c r="Y32" s="422"/>
      <c r="Z32" s="86" t="s">
        <v>73</v>
      </c>
      <c r="AA32" s="81">
        <v>252</v>
      </c>
      <c r="AB32" s="82">
        <f t="shared" si="9"/>
        <v>3506</v>
      </c>
      <c r="AC32" s="83">
        <f t="shared" si="7"/>
        <v>0</v>
      </c>
      <c r="AD32" s="9"/>
    </row>
    <row r="33" spans="1:30" x14ac:dyDescent="0.3">
      <c r="A33" s="1" t="s">
        <v>75</v>
      </c>
      <c r="B33" s="429"/>
      <c r="C33" s="430"/>
      <c r="D33" s="13">
        <v>0</v>
      </c>
      <c r="E33" s="13">
        <v>0</v>
      </c>
      <c r="F33" s="84">
        <v>0</v>
      </c>
      <c r="G33" s="46">
        <f t="shared" si="6"/>
        <v>0</v>
      </c>
      <c r="H33" s="75"/>
      <c r="I33" s="85" t="s">
        <v>73</v>
      </c>
      <c r="J33" s="51">
        <v>253</v>
      </c>
      <c r="K33" s="77">
        <v>7023</v>
      </c>
      <c r="L33" s="273">
        <f t="shared" si="8"/>
        <v>0</v>
      </c>
      <c r="N33" s="2">
        <v>5102</v>
      </c>
      <c r="O33" s="53">
        <v>253</v>
      </c>
      <c r="P33" s="78"/>
      <c r="Q33" s="79"/>
      <c r="V33" s="433"/>
      <c r="W33" s="433"/>
      <c r="X33" s="422"/>
      <c r="Y33" s="422"/>
      <c r="Z33" s="86" t="s">
        <v>73</v>
      </c>
      <c r="AA33" s="81">
        <v>253</v>
      </c>
      <c r="AB33" s="82">
        <f t="shared" si="9"/>
        <v>7023</v>
      </c>
      <c r="AC33" s="83">
        <f t="shared" si="7"/>
        <v>0</v>
      </c>
      <c r="AD33" s="9"/>
    </row>
    <row r="34" spans="1:30" x14ac:dyDescent="0.3">
      <c r="A34" s="1" t="s">
        <v>76</v>
      </c>
      <c r="B34" s="429"/>
      <c r="C34" s="430"/>
      <c r="D34" s="13">
        <v>10.98</v>
      </c>
      <c r="E34" s="13">
        <v>10.93</v>
      </c>
      <c r="F34" s="84">
        <v>0</v>
      </c>
      <c r="G34" s="46">
        <f t="shared" si="6"/>
        <v>21.91</v>
      </c>
      <c r="H34" s="75"/>
      <c r="I34" s="85" t="s">
        <v>77</v>
      </c>
      <c r="J34" s="51">
        <v>251</v>
      </c>
      <c r="K34" s="77">
        <v>835</v>
      </c>
      <c r="L34" s="273">
        <f t="shared" si="8"/>
        <v>18294.849999999999</v>
      </c>
      <c r="N34" s="2">
        <v>5103</v>
      </c>
      <c r="O34" s="53">
        <v>251</v>
      </c>
      <c r="P34" s="78"/>
      <c r="Q34" s="79"/>
      <c r="V34" s="433"/>
      <c r="W34" s="433"/>
      <c r="X34" s="422"/>
      <c r="Y34" s="422"/>
      <c r="Z34" s="86" t="s">
        <v>77</v>
      </c>
      <c r="AA34" s="81">
        <v>251</v>
      </c>
      <c r="AB34" s="82">
        <f t="shared" si="9"/>
        <v>835</v>
      </c>
      <c r="AC34" s="83">
        <f t="shared" si="7"/>
        <v>0</v>
      </c>
      <c r="AD34" s="9"/>
    </row>
    <row r="35" spans="1:30" x14ac:dyDescent="0.3">
      <c r="A35" s="1" t="s">
        <v>78</v>
      </c>
      <c r="B35" s="429"/>
      <c r="C35" s="430"/>
      <c r="D35" s="13">
        <v>2.56</v>
      </c>
      <c r="E35" s="13">
        <v>3.46</v>
      </c>
      <c r="F35" s="84">
        <v>0</v>
      </c>
      <c r="G35" s="46">
        <f t="shared" si="6"/>
        <v>6.02</v>
      </c>
      <c r="H35" s="75"/>
      <c r="I35" s="85" t="s">
        <v>77</v>
      </c>
      <c r="J35" s="51">
        <v>252</v>
      </c>
      <c r="K35" s="77">
        <v>3168</v>
      </c>
      <c r="L35" s="273">
        <f t="shared" si="8"/>
        <v>19071.359999999997</v>
      </c>
      <c r="N35" s="2">
        <v>5103</v>
      </c>
      <c r="O35" s="53">
        <v>252</v>
      </c>
      <c r="P35" s="78"/>
      <c r="Q35" s="87"/>
      <c r="V35" s="433"/>
      <c r="W35" s="433"/>
      <c r="X35" s="422"/>
      <c r="Y35" s="422"/>
      <c r="Z35" s="86" t="s">
        <v>77</v>
      </c>
      <c r="AA35" s="81">
        <v>252</v>
      </c>
      <c r="AB35" s="82">
        <f t="shared" si="9"/>
        <v>3168</v>
      </c>
      <c r="AC35" s="83">
        <f t="shared" si="7"/>
        <v>0</v>
      </c>
      <c r="AD35" s="9"/>
    </row>
    <row r="36" spans="1:30" ht="16.2" thickBot="1" x14ac:dyDescent="0.35">
      <c r="A36" s="1" t="s">
        <v>79</v>
      </c>
      <c r="B36" s="431"/>
      <c r="C36" s="432"/>
      <c r="D36" s="13">
        <v>0</v>
      </c>
      <c r="E36" s="13">
        <v>0.01</v>
      </c>
      <c r="F36" s="84">
        <v>0</v>
      </c>
      <c r="G36" s="46">
        <f t="shared" si="6"/>
        <v>0.01</v>
      </c>
      <c r="H36" s="75"/>
      <c r="I36" s="85" t="s">
        <v>77</v>
      </c>
      <c r="J36" s="51">
        <v>253</v>
      </c>
      <c r="K36" s="77">
        <v>6685</v>
      </c>
      <c r="L36" s="273">
        <f t="shared" si="8"/>
        <v>66.849999999999994</v>
      </c>
      <c r="N36" s="2">
        <v>5103</v>
      </c>
      <c r="O36" s="53">
        <v>253</v>
      </c>
      <c r="P36" s="78"/>
      <c r="Q36" s="88"/>
      <c r="V36" s="433"/>
      <c r="W36" s="433"/>
      <c r="X36" s="423"/>
      <c r="Y36" s="423"/>
      <c r="Z36" s="86" t="s">
        <v>77</v>
      </c>
      <c r="AA36" s="81">
        <v>253</v>
      </c>
      <c r="AB36" s="82">
        <f t="shared" si="9"/>
        <v>6685</v>
      </c>
      <c r="AC36" s="89">
        <f t="shared" si="7"/>
        <v>0</v>
      </c>
      <c r="AD36" s="9"/>
    </row>
    <row r="37" spans="1:30" ht="18.75" customHeight="1" x14ac:dyDescent="0.3">
      <c r="B37" s="13" t="s">
        <v>80</v>
      </c>
      <c r="C37" s="13"/>
      <c r="D37" s="60">
        <f t="shared" ref="D37:E37" si="10">SUM(D28:D36)</f>
        <v>13.540000000000001</v>
      </c>
      <c r="E37" s="60">
        <f t="shared" si="10"/>
        <v>14.4</v>
      </c>
      <c r="F37" s="60"/>
      <c r="G37" s="60">
        <f>SUM(G28:G36)</f>
        <v>27.94</v>
      </c>
      <c r="H37" s="61"/>
      <c r="I37" s="13" t="s">
        <v>81</v>
      </c>
      <c r="J37" s="13"/>
      <c r="K37" s="13"/>
      <c r="L37" s="273">
        <f>SUM(L28:L36)</f>
        <v>37433.05999999999</v>
      </c>
      <c r="N37" s="53"/>
      <c r="O37" s="64"/>
      <c r="P37" s="53"/>
      <c r="Q37" s="53"/>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283"/>
      <c r="M38" s="64"/>
      <c r="N38" s="53"/>
      <c r="O38" s="64"/>
      <c r="P38" s="53"/>
      <c r="Q38" s="53"/>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13" t="s">
        <v>84</v>
      </c>
      <c r="J39" s="13"/>
      <c r="K39" s="13"/>
      <c r="L39" s="278"/>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181379.8</v>
      </c>
      <c r="H40" s="96"/>
      <c r="I40" s="96"/>
      <c r="J40" s="96"/>
      <c r="K40" s="50">
        <f>ROUND(+G39/G40,0)</f>
        <v>191</v>
      </c>
      <c r="L40" s="273">
        <f>SUM(K40*$G$26)</f>
        <v>17713.34</v>
      </c>
      <c r="N40" s="97"/>
      <c r="O40" s="97"/>
      <c r="P40" s="97"/>
      <c r="Q40" s="97"/>
      <c r="V40" s="420" t="s">
        <v>85</v>
      </c>
      <c r="W40" s="420"/>
      <c r="X40" s="421">
        <f>+G40</f>
        <v>181379.8</v>
      </c>
      <c r="Y40" s="421"/>
      <c r="Z40" s="421"/>
      <c r="AA40" s="421"/>
      <c r="AB40" s="55">
        <f>ROUND(X39/X40,0)</f>
        <v>191</v>
      </c>
      <c r="AC40" s="55">
        <f>ROUND(AB40*$X$26,0)</f>
        <v>0</v>
      </c>
      <c r="AD40" s="9"/>
    </row>
    <row r="41" spans="1:30" ht="15.75" customHeight="1" x14ac:dyDescent="0.3">
      <c r="B41" s="98" t="s">
        <v>86</v>
      </c>
      <c r="C41" s="98"/>
      <c r="D41" s="98"/>
      <c r="E41" s="98"/>
      <c r="F41" s="98"/>
      <c r="G41" s="98"/>
      <c r="H41" s="98"/>
      <c r="I41" s="98"/>
      <c r="J41" s="98"/>
      <c r="K41" s="98"/>
      <c r="L41" s="284"/>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283"/>
      <c r="M42" s="97"/>
      <c r="O42" s="1"/>
      <c r="V42" s="412" t="s">
        <v>87</v>
      </c>
      <c r="W42" s="412"/>
      <c r="X42" s="412"/>
      <c r="Y42" s="412"/>
      <c r="Z42" s="412"/>
      <c r="AA42" s="412"/>
      <c r="AB42" s="412"/>
      <c r="AC42" s="412"/>
      <c r="AD42" s="100"/>
    </row>
    <row r="43" spans="1:30" x14ac:dyDescent="0.3">
      <c r="B43" s="101" t="s">
        <v>88</v>
      </c>
      <c r="C43" s="101"/>
      <c r="D43" s="101"/>
      <c r="E43" s="101"/>
      <c r="F43" s="101"/>
      <c r="G43" s="101"/>
      <c r="H43" s="101"/>
      <c r="I43" s="101"/>
      <c r="J43" s="101"/>
      <c r="K43" s="101"/>
      <c r="L43" s="285"/>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274">
        <f>SUM(L26,L37,L40)</f>
        <v>441435.19842762995</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283"/>
      <c r="M45" s="105"/>
      <c r="O45" s="1"/>
      <c r="V45" s="412" t="s">
        <v>90</v>
      </c>
      <c r="W45" s="412"/>
      <c r="X45" s="412"/>
      <c r="Y45" s="412"/>
      <c r="Z45" s="412"/>
      <c r="AA45" s="412"/>
      <c r="AB45" s="412"/>
      <c r="AC45" s="412"/>
      <c r="AD45" s="106"/>
    </row>
    <row r="46" spans="1:30" ht="18.75" customHeight="1" x14ac:dyDescent="0.3">
      <c r="B46" s="1"/>
      <c r="C46" s="107" t="s">
        <v>91</v>
      </c>
      <c r="D46" s="107"/>
      <c r="E46" s="107"/>
      <c r="F46" s="107"/>
      <c r="G46" s="107" t="s">
        <v>92</v>
      </c>
      <c r="H46" s="108"/>
      <c r="I46" s="109" t="s">
        <v>93</v>
      </c>
      <c r="J46" s="110"/>
      <c r="K46" s="110"/>
      <c r="L46" s="286"/>
      <c r="M46" s="111"/>
      <c r="O46" s="1"/>
      <c r="V46" s="9"/>
      <c r="W46" s="112"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1325.01</v>
      </c>
      <c r="J47" s="117" t="s">
        <v>96</v>
      </c>
      <c r="K47" s="118">
        <f>ROUND(C47*G47*I47,0)</f>
        <v>0</v>
      </c>
      <c r="L47" s="287"/>
      <c r="O47" s="1"/>
      <c r="V47" s="100" t="s">
        <v>95</v>
      </c>
      <c r="W47" s="119">
        <f>AB10+AB11+AB16+AB19+AB22</f>
        <v>0</v>
      </c>
      <c r="X47" s="407">
        <f>AB7</f>
        <v>1.0289999999999999</v>
      </c>
      <c r="Y47" s="407"/>
      <c r="Z47" s="120">
        <f>+I47</f>
        <v>1325.01</v>
      </c>
      <c r="AA47" s="121" t="s">
        <v>96</v>
      </c>
      <c r="AB47" s="122">
        <f>ROUND(W47*X47*Z47,0)</f>
        <v>0</v>
      </c>
      <c r="AC47" s="123"/>
      <c r="AD47" s="9"/>
    </row>
    <row r="48" spans="1:30" ht="18" customHeight="1" x14ac:dyDescent="0.3">
      <c r="B48" s="124" t="s">
        <v>73</v>
      </c>
      <c r="C48" s="114">
        <f>K12+K13+K17+K20+K23</f>
        <v>0</v>
      </c>
      <c r="D48" s="114"/>
      <c r="E48" s="114"/>
      <c r="F48" s="114"/>
      <c r="G48" s="115">
        <f>K7</f>
        <v>1.0289999999999999</v>
      </c>
      <c r="H48" s="115"/>
      <c r="I48" s="116">
        <v>903.8</v>
      </c>
      <c r="J48" s="117" t="s">
        <v>96</v>
      </c>
      <c r="K48" s="118">
        <f>ROUND(C48*G48*I48,0)</f>
        <v>0</v>
      </c>
      <c r="L48" s="288"/>
      <c r="O48" s="1"/>
      <c r="V48" s="125" t="s">
        <v>73</v>
      </c>
      <c r="W48" s="119">
        <f>AB12+AB13+AB17+AB20+AB23</f>
        <v>0</v>
      </c>
      <c r="X48" s="407">
        <f>AB7</f>
        <v>1.0289999999999999</v>
      </c>
      <c r="Y48" s="407"/>
      <c r="Z48" s="120">
        <f>+I48</f>
        <v>903.8</v>
      </c>
      <c r="AA48" s="121" t="s">
        <v>96</v>
      </c>
      <c r="AB48" s="122">
        <f>ROUND(W48*X48*Z48,0)</f>
        <v>0</v>
      </c>
      <c r="AC48" s="126"/>
      <c r="AD48" s="9"/>
    </row>
    <row r="49" spans="2:30" ht="19.5" customHeight="1" thickBot="1" x14ac:dyDescent="0.4">
      <c r="B49" s="127" t="s">
        <v>77</v>
      </c>
      <c r="C49" s="128">
        <f>K14+K15+K18+K21+K24+K25</f>
        <v>93.111000000000004</v>
      </c>
      <c r="D49" s="114"/>
      <c r="E49" s="114"/>
      <c r="F49" s="114"/>
      <c r="G49" s="115">
        <f>K7</f>
        <v>1.0289999999999999</v>
      </c>
      <c r="H49" s="115"/>
      <c r="I49" s="116">
        <v>905.98</v>
      </c>
      <c r="J49" s="117" t="s">
        <v>96</v>
      </c>
      <c r="K49" s="118">
        <f>ROUND(C49*G49*I49,0)</f>
        <v>86803</v>
      </c>
      <c r="L49" s="288"/>
      <c r="M49" s="102"/>
      <c r="N49" s="129"/>
      <c r="O49" s="130"/>
      <c r="P49" s="64"/>
      <c r="Q49" s="131"/>
      <c r="V49" s="132" t="s">
        <v>77</v>
      </c>
      <c r="W49" s="133">
        <f>AB14+AB15+AB18+AB21+AB24+AB25</f>
        <v>0</v>
      </c>
      <c r="X49" s="407">
        <f>AB7</f>
        <v>1.0289999999999999</v>
      </c>
      <c r="Y49" s="407"/>
      <c r="Z49" s="120">
        <f>+I49</f>
        <v>905.98</v>
      </c>
      <c r="AA49" s="121" t="s">
        <v>96</v>
      </c>
      <c r="AB49" s="122">
        <f>ROUND(W49*X49*Z49,0)</f>
        <v>0</v>
      </c>
      <c r="AC49" s="126"/>
      <c r="AD49" s="103"/>
    </row>
    <row r="50" spans="2:30" ht="24" customHeight="1" thickBot="1" x14ac:dyDescent="0.35">
      <c r="B50" s="134" t="s">
        <v>97</v>
      </c>
      <c r="C50" s="135">
        <f>SUM(C47:C49)</f>
        <v>93.111000000000004</v>
      </c>
      <c r="D50" s="136"/>
      <c r="E50" s="137"/>
      <c r="F50" s="137"/>
      <c r="G50" s="138" t="s">
        <v>98</v>
      </c>
      <c r="H50" s="138"/>
      <c r="I50" s="138"/>
      <c r="J50" s="138"/>
      <c r="K50" s="138"/>
      <c r="L50" s="273">
        <f>IF(B2=75,0,K49+K48+K47)</f>
        <v>86803</v>
      </c>
      <c r="N50" s="3"/>
      <c r="O50" s="1"/>
      <c r="V50" s="139"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289"/>
      <c r="M51" s="129"/>
      <c r="N51" s="64"/>
      <c r="O51" s="1"/>
      <c r="V51" s="410" t="s">
        <v>99</v>
      </c>
      <c r="W51" s="410"/>
      <c r="X51" s="410"/>
      <c r="Y51" s="410"/>
      <c r="Z51" s="410"/>
      <c r="AA51" s="410"/>
      <c r="AB51" s="410"/>
      <c r="AC51" s="410"/>
      <c r="AD51" s="142"/>
    </row>
    <row r="52" spans="2:30" ht="27.75" customHeight="1" x14ac:dyDescent="0.3">
      <c r="B52" s="13" t="s">
        <v>100</v>
      </c>
      <c r="C52" s="13"/>
      <c r="D52" s="13"/>
      <c r="E52" s="13"/>
      <c r="F52" s="13"/>
      <c r="G52" s="13"/>
      <c r="H52" s="13"/>
      <c r="I52" s="13"/>
      <c r="J52" s="13"/>
      <c r="K52" s="13"/>
      <c r="L52" s="278"/>
      <c r="O52" s="1"/>
      <c r="V52" s="392" t="s">
        <v>100</v>
      </c>
      <c r="W52" s="392"/>
      <c r="X52" s="392"/>
      <c r="Y52" s="392"/>
      <c r="Z52" s="392"/>
      <c r="AA52" s="392"/>
      <c r="AB52" s="392"/>
      <c r="AC52" s="392"/>
      <c r="AD52" s="9"/>
    </row>
    <row r="53" spans="2:30" x14ac:dyDescent="0.3">
      <c r="B53" s="13" t="s">
        <v>101</v>
      </c>
      <c r="C53" s="13"/>
      <c r="D53" s="13"/>
      <c r="E53" s="13"/>
      <c r="F53" s="13"/>
      <c r="G53" s="143">
        <f>K26</f>
        <v>93.111000000000004</v>
      </c>
      <c r="H53" s="56" t="s">
        <v>102</v>
      </c>
      <c r="I53" s="56"/>
      <c r="J53" s="144">
        <v>198050.23</v>
      </c>
      <c r="K53" s="144"/>
      <c r="L53" s="290"/>
      <c r="N53" s="3"/>
      <c r="O53" s="1"/>
      <c r="V53" s="402" t="s">
        <v>101</v>
      </c>
      <c r="W53" s="402"/>
      <c r="X53" s="145">
        <f>AB26</f>
        <v>0</v>
      </c>
      <c r="Y53" s="403" t="s">
        <v>102</v>
      </c>
      <c r="Z53" s="403"/>
      <c r="AA53" s="404">
        <f>+J53</f>
        <v>198050.23</v>
      </c>
      <c r="AB53" s="404"/>
      <c r="AC53" s="404"/>
      <c r="AD53" s="9"/>
    </row>
    <row r="54" spans="2:30" x14ac:dyDescent="0.3">
      <c r="B54" s="13" t="s">
        <v>103</v>
      </c>
      <c r="C54" s="13"/>
      <c r="D54" s="13"/>
      <c r="E54" s="13"/>
      <c r="F54" s="13"/>
      <c r="G54" s="13"/>
      <c r="H54" s="13"/>
      <c r="I54" s="13"/>
      <c r="J54" s="13"/>
      <c r="K54" s="146">
        <f>ROUND(G53/J53,6)</f>
        <v>4.6999999999999999E-4</v>
      </c>
      <c r="L54" s="278"/>
      <c r="N54" s="64"/>
      <c r="O54" s="1"/>
      <c r="V54" s="402" t="s">
        <v>103</v>
      </c>
      <c r="W54" s="402"/>
      <c r="X54" s="402"/>
      <c r="Y54" s="402"/>
      <c r="Z54" s="402"/>
      <c r="AA54" s="402"/>
      <c r="AB54" s="405">
        <f>ROUND(X53/AA53,6)</f>
        <v>0</v>
      </c>
      <c r="AC54" s="405"/>
      <c r="AD54" s="9"/>
    </row>
    <row r="55" spans="2:30" ht="24" customHeight="1" x14ac:dyDescent="0.3">
      <c r="B55" s="13" t="s">
        <v>104</v>
      </c>
      <c r="C55" s="13"/>
      <c r="D55" s="13"/>
      <c r="E55" s="13"/>
      <c r="F55" s="13"/>
      <c r="G55" s="13"/>
      <c r="H55" s="13"/>
      <c r="I55" s="13"/>
      <c r="J55" s="13"/>
      <c r="K55" s="13"/>
      <c r="L55" s="278"/>
      <c r="O55" s="1"/>
      <c r="V55" s="392" t="s">
        <v>104</v>
      </c>
      <c r="W55" s="392"/>
      <c r="X55" s="392"/>
      <c r="Y55" s="392"/>
      <c r="Z55" s="392"/>
      <c r="AA55" s="392"/>
      <c r="AB55" s="392"/>
      <c r="AC55" s="392"/>
      <c r="AD55" s="9"/>
    </row>
    <row r="56" spans="2:30" x14ac:dyDescent="0.3">
      <c r="B56" s="13" t="s">
        <v>105</v>
      </c>
      <c r="C56" s="13"/>
      <c r="D56" s="13"/>
      <c r="E56" s="13"/>
      <c r="F56" s="13"/>
      <c r="G56" s="147">
        <f>G26</f>
        <v>92.74</v>
      </c>
      <c r="H56" s="56" t="s">
        <v>106</v>
      </c>
      <c r="I56" s="56"/>
      <c r="J56" s="144">
        <f>+G40</f>
        <v>181379.8</v>
      </c>
      <c r="K56" s="144"/>
      <c r="L56" s="290"/>
      <c r="O56" s="1"/>
      <c r="V56" s="402" t="s">
        <v>105</v>
      </c>
      <c r="W56" s="402"/>
      <c r="X56" s="148">
        <f>X26</f>
        <v>0</v>
      </c>
      <c r="Y56" s="403" t="s">
        <v>106</v>
      </c>
      <c r="Z56" s="403"/>
      <c r="AA56" s="404">
        <f>+J56</f>
        <v>181379.8</v>
      </c>
      <c r="AB56" s="404"/>
      <c r="AC56" s="404"/>
      <c r="AD56" s="9"/>
    </row>
    <row r="57" spans="2:30" x14ac:dyDescent="0.3">
      <c r="B57" s="13" t="s">
        <v>107</v>
      </c>
      <c r="C57" s="13"/>
      <c r="D57" s="13"/>
      <c r="E57" s="13"/>
      <c r="F57" s="13"/>
      <c r="G57" s="13"/>
      <c r="H57" s="13"/>
      <c r="I57" s="13"/>
      <c r="J57" s="13"/>
      <c r="K57" s="146">
        <f>ROUND(G56/J56,6)</f>
        <v>5.1099999999999995E-4</v>
      </c>
      <c r="L57" s="278"/>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288"/>
      <c r="N58" s="19"/>
      <c r="O58" s="19"/>
      <c r="V58" s="406" t="s">
        <v>109</v>
      </c>
      <c r="W58" s="406"/>
      <c r="X58" s="406"/>
      <c r="Y58" s="393">
        <f>X65+X64+X62+X61+X60</f>
        <v>4230917</v>
      </c>
      <c r="Z58" s="393"/>
      <c r="AA58" s="150" t="s">
        <v>110</v>
      </c>
      <c r="AB58" s="151">
        <f>AB54</f>
        <v>0</v>
      </c>
      <c r="AC58" s="55">
        <f>ROUND(Y58*AB58,0)</f>
        <v>0</v>
      </c>
      <c r="AD58" s="9"/>
    </row>
    <row r="59" spans="2:30" x14ac:dyDescent="0.3">
      <c r="B59" s="59" t="s">
        <v>109</v>
      </c>
      <c r="C59" s="59"/>
      <c r="D59" s="59"/>
      <c r="E59" s="59"/>
      <c r="F59" s="59"/>
      <c r="G59" s="59"/>
      <c r="H59" s="152" t="s">
        <v>21</v>
      </c>
      <c r="I59" s="118">
        <v>4230917</v>
      </c>
      <c r="J59" s="153" t="s">
        <v>110</v>
      </c>
      <c r="K59" s="154">
        <f>K54</f>
        <v>4.6999999999999999E-4</v>
      </c>
      <c r="L59" s="273">
        <f>SUM(I59*K59)</f>
        <v>1988.53099</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288"/>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288"/>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288"/>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288"/>
      <c r="O63" s="1"/>
      <c r="P63" s="153"/>
      <c r="Q63" s="153"/>
      <c r="V63" s="399" t="s">
        <v>115</v>
      </c>
      <c r="W63" s="399"/>
      <c r="X63" s="399"/>
      <c r="Y63" s="399"/>
      <c r="Z63" s="399"/>
      <c r="AA63" s="399"/>
      <c r="AB63" s="399"/>
      <c r="AC63" s="399"/>
      <c r="AD63" s="106"/>
    </row>
    <row r="64" spans="2:30" ht="13.5" customHeight="1" x14ac:dyDescent="0.3">
      <c r="B64" s="59" t="s">
        <v>115</v>
      </c>
      <c r="C64" s="59"/>
      <c r="D64" s="59"/>
      <c r="E64" s="59"/>
      <c r="F64" s="59"/>
      <c r="G64" s="59"/>
      <c r="H64" s="59"/>
      <c r="I64" s="59"/>
      <c r="J64" s="59"/>
      <c r="K64" s="59"/>
      <c r="L64" s="288"/>
      <c r="M64" s="105"/>
      <c r="N64" s="19"/>
      <c r="O64" s="1"/>
      <c r="V64" s="400" t="s">
        <v>116</v>
      </c>
      <c r="W64" s="400"/>
      <c r="X64" s="401">
        <f>+G65</f>
        <v>4230917</v>
      </c>
      <c r="Y64" s="401"/>
      <c r="Z64" s="401"/>
      <c r="AA64" s="401"/>
      <c r="AB64" s="401"/>
      <c r="AC64" s="401"/>
      <c r="AD64" s="9"/>
    </row>
    <row r="65" spans="1:30" ht="12.75" customHeight="1" x14ac:dyDescent="0.3">
      <c r="B65" s="155" t="s">
        <v>116</v>
      </c>
      <c r="C65" s="59"/>
      <c r="D65" s="59"/>
      <c r="E65" s="59"/>
      <c r="F65" s="59"/>
      <c r="G65" s="156">
        <f>+I59</f>
        <v>4230917</v>
      </c>
      <c r="H65" s="156"/>
      <c r="I65" s="156"/>
      <c r="J65" s="156"/>
      <c r="K65" s="156"/>
      <c r="L65" s="288"/>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288"/>
      <c r="M66" s="19"/>
      <c r="N66" s="3"/>
      <c r="O66" s="157"/>
      <c r="P66" s="157"/>
      <c r="Q66" s="157"/>
      <c r="V66" s="392" t="s">
        <v>118</v>
      </c>
      <c r="W66" s="392"/>
      <c r="X66" s="392"/>
      <c r="Y66" s="393">
        <f>+I67</f>
        <v>103698709</v>
      </c>
      <c r="Z66" s="393"/>
      <c r="AA66" s="150" t="s">
        <v>110</v>
      </c>
      <c r="AB66" s="151">
        <f>AB54</f>
        <v>0</v>
      </c>
      <c r="AC66" s="55">
        <f>ROUND(Y66*AB66,0)</f>
        <v>0</v>
      </c>
      <c r="AD66" s="9"/>
    </row>
    <row r="67" spans="1:30" ht="20.25" customHeight="1" x14ac:dyDescent="0.3">
      <c r="B67" s="13" t="s">
        <v>118</v>
      </c>
      <c r="C67" s="13"/>
      <c r="D67" s="13"/>
      <c r="E67" s="13"/>
      <c r="F67" s="13"/>
      <c r="H67" s="152" t="s">
        <v>23</v>
      </c>
      <c r="I67" s="118">
        <v>103698709</v>
      </c>
      <c r="J67" s="153" t="s">
        <v>110</v>
      </c>
      <c r="K67" s="154">
        <f>K54</f>
        <v>4.6999999999999999E-4</v>
      </c>
      <c r="L67" s="273">
        <f>SUM(I67*K67)</f>
        <v>48738.393230000001</v>
      </c>
      <c r="O67" s="1"/>
      <c r="V67" s="392" t="s">
        <v>119</v>
      </c>
      <c r="W67" s="392"/>
      <c r="X67" s="392"/>
      <c r="Y67" s="392"/>
      <c r="Z67" s="392"/>
      <c r="AA67" s="392"/>
      <c r="AB67" s="392"/>
      <c r="AC67" s="392"/>
      <c r="AD67" s="9"/>
    </row>
    <row r="68" spans="1:30" ht="20.25" customHeight="1" x14ac:dyDescent="0.3">
      <c r="B68" s="13" t="s">
        <v>119</v>
      </c>
      <c r="C68" s="13"/>
      <c r="D68" s="13"/>
      <c r="E68" s="13"/>
      <c r="F68" s="13"/>
      <c r="H68" s="13"/>
      <c r="I68" s="13"/>
      <c r="J68" s="51"/>
      <c r="K68" s="13"/>
      <c r="L68" s="278"/>
      <c r="O68" s="1"/>
      <c r="V68" s="397" t="s">
        <v>120</v>
      </c>
      <c r="W68" s="397"/>
      <c r="X68" s="397"/>
      <c r="Y68" s="393">
        <f>+I69</f>
        <v>0</v>
      </c>
      <c r="Z68" s="393"/>
      <c r="AA68" s="150" t="s">
        <v>110</v>
      </c>
      <c r="AB68" s="151">
        <f>AB57</f>
        <v>0</v>
      </c>
      <c r="AC68" s="55">
        <f>ROUND(Y68*AB68,0)</f>
        <v>0</v>
      </c>
      <c r="AD68" s="9"/>
    </row>
    <row r="69" spans="1:30" ht="15" customHeight="1" x14ac:dyDescent="0.3">
      <c r="B69" s="158" t="s">
        <v>120</v>
      </c>
      <c r="C69" s="13"/>
      <c r="D69" s="13"/>
      <c r="E69" s="13"/>
      <c r="F69" s="13"/>
      <c r="H69" s="152" t="s">
        <v>22</v>
      </c>
      <c r="I69" s="118">
        <v>0</v>
      </c>
      <c r="J69" s="153" t="s">
        <v>110</v>
      </c>
      <c r="K69" s="154">
        <f>K57</f>
        <v>5.1099999999999995E-4</v>
      </c>
      <c r="L69" s="273">
        <f t="shared" ref="L69:L72" si="11">SUM(I69*K69)</f>
        <v>0</v>
      </c>
      <c r="O69" s="1"/>
      <c r="V69" s="392" t="s">
        <v>121</v>
      </c>
      <c r="W69" s="392"/>
      <c r="X69" s="392"/>
      <c r="Y69" s="398">
        <f>+I70</f>
        <v>0</v>
      </c>
      <c r="Z69" s="398"/>
      <c r="AA69" s="150" t="s">
        <v>110</v>
      </c>
      <c r="AB69" s="151">
        <f>AB54</f>
        <v>0</v>
      </c>
      <c r="AC69" s="55">
        <f>ROUND(Y69*AB69,0)</f>
        <v>0</v>
      </c>
      <c r="AD69" s="9"/>
    </row>
    <row r="70" spans="1:30" ht="20.25" customHeight="1" x14ac:dyDescent="0.3">
      <c r="B70" s="13" t="s">
        <v>121</v>
      </c>
      <c r="C70" s="13"/>
      <c r="D70" s="13"/>
      <c r="E70" s="13"/>
      <c r="F70" s="13"/>
      <c r="H70" s="152" t="s">
        <v>21</v>
      </c>
      <c r="I70" s="118">
        <v>0</v>
      </c>
      <c r="J70" s="153" t="s">
        <v>110</v>
      </c>
      <c r="K70" s="154">
        <f>K54</f>
        <v>4.6999999999999999E-4</v>
      </c>
      <c r="L70" s="273">
        <f t="shared" si="11"/>
        <v>0</v>
      </c>
      <c r="O70" s="1"/>
      <c r="V70" s="392" t="s">
        <v>122</v>
      </c>
      <c r="W70" s="392"/>
      <c r="X70" s="392"/>
      <c r="Y70" s="394">
        <f>+I71</f>
        <v>1865769</v>
      </c>
      <c r="Z70" s="394"/>
      <c r="AA70" s="150" t="s">
        <v>110</v>
      </c>
      <c r="AB70" s="151">
        <f>AB54</f>
        <v>0</v>
      </c>
      <c r="AC70" s="55">
        <f>ROUND(Y70*AB70,0)</f>
        <v>0</v>
      </c>
      <c r="AD70" s="9"/>
    </row>
    <row r="71" spans="1:30" ht="20.25" customHeight="1" x14ac:dyDescent="0.3">
      <c r="B71" s="13" t="s">
        <v>122</v>
      </c>
      <c r="C71" s="13"/>
      <c r="D71" s="13"/>
      <c r="E71" s="13"/>
      <c r="F71" s="13"/>
      <c r="H71" s="152" t="s">
        <v>21</v>
      </c>
      <c r="I71" s="118">
        <v>1865769</v>
      </c>
      <c r="J71" s="153" t="s">
        <v>110</v>
      </c>
      <c r="K71" s="154">
        <f>K54</f>
        <v>4.6999999999999999E-4</v>
      </c>
      <c r="L71" s="273">
        <f t="shared" si="11"/>
        <v>876.91143</v>
      </c>
      <c r="O71" s="1"/>
      <c r="V71" s="392" t="s">
        <v>123</v>
      </c>
      <c r="W71" s="392"/>
      <c r="X71" s="392"/>
      <c r="Y71" s="394">
        <f>+I72</f>
        <v>13963927</v>
      </c>
      <c r="Z71" s="394"/>
      <c r="AA71" s="150" t="s">
        <v>110</v>
      </c>
      <c r="AB71" s="151">
        <f>AB57</f>
        <v>0</v>
      </c>
      <c r="AC71" s="55">
        <f>ROUND(Y71*AB71,0)</f>
        <v>0</v>
      </c>
      <c r="AD71" s="9"/>
    </row>
    <row r="72" spans="1:30" ht="21" customHeight="1" x14ac:dyDescent="0.35">
      <c r="B72" s="13" t="s">
        <v>123</v>
      </c>
      <c r="C72" s="13"/>
      <c r="D72" s="13"/>
      <c r="E72" s="13"/>
      <c r="F72" s="13"/>
      <c r="H72" s="152" t="s">
        <v>22</v>
      </c>
      <c r="I72" s="118">
        <v>13963927</v>
      </c>
      <c r="J72" s="153" t="s">
        <v>110</v>
      </c>
      <c r="K72" s="154">
        <f>K57</f>
        <v>5.1099999999999995E-4</v>
      </c>
      <c r="L72" s="273">
        <f t="shared" si="11"/>
        <v>7135.5666969999993</v>
      </c>
      <c r="O72" s="1"/>
      <c r="V72" s="395" t="s">
        <v>124</v>
      </c>
      <c r="W72" s="395"/>
      <c r="X72" s="395"/>
      <c r="Y72" s="395"/>
      <c r="Z72" s="395"/>
      <c r="AA72" s="395"/>
      <c r="AB72" s="395"/>
      <c r="AC72" s="58"/>
      <c r="AD72" s="9"/>
    </row>
    <row r="73" spans="1:30" ht="17.25" customHeight="1" x14ac:dyDescent="0.35">
      <c r="B73" s="13" t="s">
        <v>124</v>
      </c>
      <c r="C73" s="13"/>
      <c r="D73" s="13"/>
      <c r="E73" s="13"/>
      <c r="F73" s="13"/>
      <c r="H73" s="13"/>
      <c r="I73" s="13"/>
      <c r="J73" s="51"/>
      <c r="K73" s="13"/>
      <c r="L73" s="291"/>
      <c r="O73" s="1"/>
      <c r="V73" s="392" t="s">
        <v>125</v>
      </c>
      <c r="W73" s="392"/>
      <c r="X73" s="392"/>
      <c r="Y73" s="392"/>
      <c r="Z73" s="392"/>
      <c r="AA73" s="392"/>
      <c r="AB73" s="392"/>
      <c r="AC73" s="392"/>
      <c r="AD73" s="9"/>
    </row>
    <row r="74" spans="1:30" ht="31.2" x14ac:dyDescent="0.3">
      <c r="B74" s="13" t="s">
        <v>125</v>
      </c>
      <c r="C74" s="13"/>
      <c r="D74" s="29" t="s">
        <v>126</v>
      </c>
      <c r="E74" s="29" t="s">
        <v>127</v>
      </c>
      <c r="F74" s="29"/>
      <c r="H74" s="152" t="s">
        <v>24</v>
      </c>
      <c r="I74" s="17"/>
      <c r="J74" s="152"/>
      <c r="K74" s="17"/>
      <c r="L74" s="287"/>
      <c r="O74" s="1"/>
      <c r="V74" s="396" t="s">
        <v>128</v>
      </c>
      <c r="W74" s="396"/>
      <c r="X74" s="159" t="s">
        <v>129</v>
      </c>
      <c r="Y74" s="160"/>
      <c r="Z74" s="161">
        <f>+I75</f>
        <v>0</v>
      </c>
      <c r="AA74" s="162" t="s">
        <v>130</v>
      </c>
      <c r="AB74" s="163">
        <f>+K75</f>
        <v>361</v>
      </c>
      <c r="AC74" s="55">
        <f>ROUND(AB74*Z74,0)</f>
        <v>0</v>
      </c>
      <c r="AD74" s="9"/>
    </row>
    <row r="75" spans="1:30" ht="19.5" customHeight="1" x14ac:dyDescent="0.3">
      <c r="A75" s="1" t="s">
        <v>131</v>
      </c>
      <c r="B75" s="164" t="s">
        <v>128</v>
      </c>
      <c r="C75" s="165" t="s">
        <v>129</v>
      </c>
      <c r="D75" s="164">
        <v>0</v>
      </c>
      <c r="E75" s="164">
        <v>0</v>
      </c>
      <c r="F75" s="164">
        <v>0</v>
      </c>
      <c r="G75" s="166">
        <f>IF($B$154&lt;8,D75,E75)</f>
        <v>0</v>
      </c>
      <c r="H75" s="167"/>
      <c r="I75" s="168">
        <f>AVERAGE(G75,D75)</f>
        <v>0</v>
      </c>
      <c r="J75" s="169" t="s">
        <v>130</v>
      </c>
      <c r="K75" s="170">
        <v>361</v>
      </c>
      <c r="L75" s="273">
        <f t="shared" ref="L75:L78" si="12">SUM(I75*K75)</f>
        <v>0</v>
      </c>
      <c r="N75" s="1">
        <v>7802</v>
      </c>
      <c r="O75" s="1">
        <v>0</v>
      </c>
      <c r="V75" s="396" t="s">
        <v>128</v>
      </c>
      <c r="W75" s="396"/>
      <c r="X75" s="159" t="s">
        <v>132</v>
      </c>
      <c r="Y75" s="171"/>
      <c r="Z75" s="172">
        <f>+I76</f>
        <v>0</v>
      </c>
      <c r="AA75" s="162" t="s">
        <v>130</v>
      </c>
      <c r="AB75" s="173">
        <f>+K76</f>
        <v>1357</v>
      </c>
      <c r="AC75" s="55">
        <f>ROUND(AB75*Z75,0)</f>
        <v>0</v>
      </c>
      <c r="AD75" s="9"/>
    </row>
    <row r="76" spans="1:30" ht="19.5" customHeight="1" x14ac:dyDescent="0.3">
      <c r="A76" s="1" t="s">
        <v>133</v>
      </c>
      <c r="B76" s="164" t="s">
        <v>128</v>
      </c>
      <c r="C76" s="165" t="s">
        <v>132</v>
      </c>
      <c r="D76" s="164">
        <v>0</v>
      </c>
      <c r="E76" s="164">
        <v>0</v>
      </c>
      <c r="F76" s="164">
        <v>0</v>
      </c>
      <c r="G76" s="166">
        <f>IF($B$154&lt;8,D76,E76)</f>
        <v>0</v>
      </c>
      <c r="H76" s="167"/>
      <c r="I76" s="168">
        <f>AVERAGE(G76,D76)</f>
        <v>0</v>
      </c>
      <c r="J76" s="169" t="s">
        <v>130</v>
      </c>
      <c r="K76" s="174">
        <v>1357</v>
      </c>
      <c r="L76" s="273">
        <f t="shared" si="12"/>
        <v>0</v>
      </c>
      <c r="N76" s="1">
        <v>7802</v>
      </c>
      <c r="O76" s="1">
        <v>110</v>
      </c>
      <c r="V76" s="392" t="str">
        <f>+B77</f>
        <v>14.  Digital Classrooms Allocation (UFTE share)</v>
      </c>
      <c r="W76" s="392"/>
      <c r="X76" s="392"/>
      <c r="Y76" s="393">
        <f>+I77</f>
        <v>1716988</v>
      </c>
      <c r="Z76" s="393"/>
      <c r="AA76" s="162" t="s">
        <v>130</v>
      </c>
      <c r="AB76" s="151">
        <f>AB57</f>
        <v>0</v>
      </c>
      <c r="AC76" s="55">
        <f>ROUND(Y76*AB76,0)</f>
        <v>0</v>
      </c>
      <c r="AD76" s="9"/>
    </row>
    <row r="77" spans="1:30" ht="26.25" customHeight="1" x14ac:dyDescent="0.3">
      <c r="B77" s="13" t="s">
        <v>134</v>
      </c>
      <c r="C77" s="13"/>
      <c r="D77" s="13"/>
      <c r="E77" s="13"/>
      <c r="F77" s="13"/>
      <c r="H77" s="152" t="s">
        <v>25</v>
      </c>
      <c r="I77" s="175">
        <v>1716988</v>
      </c>
      <c r="J77" s="153" t="s">
        <v>110</v>
      </c>
      <c r="K77" s="154">
        <f>K57</f>
        <v>5.1099999999999995E-4</v>
      </c>
      <c r="L77" s="273">
        <v>0</v>
      </c>
      <c r="O77" s="1"/>
      <c r="V77" s="392" t="str">
        <f>+B78</f>
        <v>15.  Florida Teachers Classroom Supply Assistance Program</v>
      </c>
      <c r="W77" s="392"/>
      <c r="X77" s="392"/>
      <c r="Y77" s="393">
        <f>+I78</f>
        <v>0</v>
      </c>
      <c r="Z77" s="393"/>
      <c r="AA77" s="162" t="s">
        <v>130</v>
      </c>
      <c r="AB77" s="151">
        <f>AB54</f>
        <v>0</v>
      </c>
      <c r="AC77" s="55">
        <f>ROUND(Y77*AB77,0)</f>
        <v>0</v>
      </c>
      <c r="AD77" s="9"/>
    </row>
    <row r="78" spans="1:30" ht="26.25" customHeight="1" x14ac:dyDescent="0.3">
      <c r="B78" s="391" t="s">
        <v>135</v>
      </c>
      <c r="C78" s="391"/>
      <c r="D78" s="391"/>
      <c r="E78" s="13"/>
      <c r="F78" s="13"/>
      <c r="H78" s="152" t="s">
        <v>136</v>
      </c>
      <c r="I78" s="176">
        <v>0</v>
      </c>
      <c r="J78" s="153" t="s">
        <v>110</v>
      </c>
      <c r="K78" s="154">
        <f>K54</f>
        <v>4.6999999999999999E-4</v>
      </c>
      <c r="L78" s="273">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13"/>
      <c r="F79" s="13"/>
      <c r="H79" s="152" t="s">
        <v>138</v>
      </c>
      <c r="I79" s="17"/>
      <c r="J79" s="17"/>
      <c r="K79" s="17"/>
      <c r="L79" s="273"/>
      <c r="N79" s="178"/>
      <c r="O79" s="1"/>
      <c r="Q79" s="152"/>
      <c r="V79" s="392"/>
      <c r="W79" s="392"/>
      <c r="X79" s="392"/>
      <c r="Y79" s="177"/>
      <c r="Z79" s="177"/>
      <c r="AA79" s="177"/>
      <c r="AB79" s="177"/>
      <c r="AC79" s="179"/>
      <c r="AD79" s="9"/>
    </row>
    <row r="80" spans="1:30" ht="21" customHeight="1" x14ac:dyDescent="0.3">
      <c r="B80" s="391"/>
      <c r="C80" s="391"/>
      <c r="D80" s="391"/>
      <c r="E80" s="13"/>
      <c r="F80" s="13"/>
      <c r="H80" s="180"/>
      <c r="I80" s="181"/>
      <c r="J80" s="181"/>
      <c r="K80" s="181"/>
      <c r="L80" s="291"/>
      <c r="N80" s="182"/>
      <c r="O80" s="1"/>
      <c r="Q80" s="152"/>
      <c r="V80" s="177"/>
      <c r="W80" s="177"/>
      <c r="X80" s="177"/>
      <c r="Y80" s="177"/>
      <c r="Z80" s="177"/>
      <c r="AA80" s="177"/>
      <c r="AB80" s="177"/>
      <c r="AC80" s="179"/>
      <c r="AD80" s="9"/>
    </row>
    <row r="81" spans="1:30" ht="21" customHeight="1" thickBot="1" x14ac:dyDescent="0.35">
      <c r="B81" s="13"/>
      <c r="C81" s="13"/>
      <c r="D81" s="13"/>
      <c r="E81" s="13"/>
      <c r="F81" s="13"/>
      <c r="G81" s="13"/>
      <c r="H81" s="13"/>
      <c r="I81" s="13"/>
      <c r="J81" s="13"/>
      <c r="K81" s="13"/>
      <c r="L81" s="291"/>
      <c r="M81" s="183"/>
      <c r="N81" s="182"/>
      <c r="O81" s="1"/>
      <c r="Q81" s="152"/>
      <c r="V81" s="177" t="s">
        <v>139</v>
      </c>
      <c r="W81" s="177"/>
      <c r="X81" s="177"/>
      <c r="Y81" s="177"/>
      <c r="Z81" s="177"/>
      <c r="AA81" s="177"/>
      <c r="AB81" s="177"/>
      <c r="AC81" s="184">
        <f>SUM(AC44:AC80)</f>
        <v>0</v>
      </c>
      <c r="AD81" s="185"/>
    </row>
    <row r="82" spans="1:30" ht="22.5" customHeight="1" thickTop="1" thickBot="1" x14ac:dyDescent="0.35">
      <c r="B82" s="13" t="s">
        <v>140</v>
      </c>
      <c r="C82" s="13"/>
      <c r="D82" s="13"/>
      <c r="E82" s="13"/>
      <c r="F82" s="13"/>
      <c r="G82" s="13"/>
      <c r="H82" s="13"/>
      <c r="I82" s="13"/>
      <c r="J82" s="13"/>
      <c r="K82" s="13"/>
      <c r="L82" s="292">
        <f>SUM(L44:L81)</f>
        <v>586977.60077462986</v>
      </c>
      <c r="M82" s="186"/>
      <c r="N82" s="187"/>
      <c r="O82" s="1"/>
      <c r="Q82" s="152"/>
      <c r="V82" s="177"/>
      <c r="W82" s="177"/>
      <c r="X82" s="177"/>
      <c r="Y82" s="177"/>
      <c r="Z82" s="177"/>
      <c r="AA82" s="177"/>
      <c r="AB82" s="177"/>
      <c r="AC82" s="188"/>
      <c r="AD82" s="185"/>
    </row>
    <row r="83" spans="1:30" ht="27.75" customHeight="1" thickTop="1" x14ac:dyDescent="0.3">
      <c r="B83" s="13" t="s">
        <v>141</v>
      </c>
      <c r="C83" s="13"/>
      <c r="D83" s="13"/>
      <c r="E83" s="13"/>
      <c r="F83" s="13"/>
      <c r="G83" s="13"/>
      <c r="H83" s="13"/>
      <c r="I83" s="13"/>
      <c r="J83" s="13"/>
      <c r="K83" s="51" t="s">
        <v>142</v>
      </c>
      <c r="L83" s="287" t="s">
        <v>143</v>
      </c>
      <c r="M83" s="186"/>
      <c r="N83" s="187"/>
      <c r="O83" s="1"/>
      <c r="Q83" s="152"/>
      <c r="V83" s="9" t="s">
        <v>144</v>
      </c>
      <c r="W83" s="9"/>
      <c r="X83" s="9"/>
      <c r="Y83" s="9"/>
      <c r="Z83" s="9"/>
      <c r="AA83" s="9"/>
      <c r="AB83" s="9"/>
      <c r="AC83" s="9"/>
      <c r="AD83" s="189"/>
    </row>
    <row r="84" spans="1:30" ht="18.75" customHeight="1" thickBot="1" x14ac:dyDescent="0.35">
      <c r="B84" s="13" t="s">
        <v>145</v>
      </c>
      <c r="C84" s="13"/>
      <c r="D84" s="13"/>
      <c r="E84" s="13"/>
      <c r="F84" s="13"/>
      <c r="G84" s="13"/>
      <c r="H84" s="13"/>
      <c r="I84" s="13"/>
      <c r="J84" s="13"/>
      <c r="K84" s="190" t="str">
        <f>IF(G26=0,"",IF((G11+G13+SUM(G15:G21))/G26&gt;0.75,1,""))</f>
        <v/>
      </c>
      <c r="L84" s="292">
        <f>'3398'!AC81</f>
        <v>0</v>
      </c>
      <c r="M84" s="186"/>
      <c r="N84" s="187"/>
      <c r="O84" s="1"/>
      <c r="Q84" s="152"/>
      <c r="V84" s="191" t="s">
        <v>146</v>
      </c>
      <c r="W84" s="191"/>
      <c r="X84" s="191"/>
      <c r="Y84" s="191"/>
      <c r="Z84" s="191"/>
      <c r="AA84" s="191"/>
      <c r="AB84" s="191"/>
      <c r="AC84" s="191"/>
      <c r="AD84" s="9"/>
    </row>
    <row r="85" spans="1:30" ht="18.75" customHeight="1" thickTop="1" x14ac:dyDescent="0.3">
      <c r="B85" s="13"/>
      <c r="C85" s="13"/>
      <c r="D85" s="13"/>
      <c r="E85" s="13"/>
      <c r="F85" s="13"/>
      <c r="G85" s="13"/>
      <c r="H85" s="13"/>
      <c r="I85" s="13"/>
      <c r="J85" s="13"/>
      <c r="M85" s="186"/>
      <c r="N85" s="187"/>
      <c r="O85" s="1"/>
      <c r="Q85" s="152"/>
      <c r="V85" s="191" t="s">
        <v>147</v>
      </c>
      <c r="W85" s="191"/>
      <c r="X85" s="191"/>
      <c r="Y85" s="191"/>
      <c r="Z85" s="191"/>
      <c r="AA85" s="191"/>
      <c r="AB85" s="191"/>
      <c r="AC85" s="191"/>
      <c r="AD85" s="189"/>
    </row>
    <row r="86" spans="1:30" ht="18.75" customHeight="1" x14ac:dyDescent="0.3">
      <c r="B86" s="2" t="s">
        <v>148</v>
      </c>
      <c r="C86" s="13"/>
      <c r="D86" s="13"/>
      <c r="E86" s="13"/>
      <c r="F86" s="13"/>
      <c r="G86" s="13"/>
      <c r="H86" s="13"/>
      <c r="I86" s="13"/>
      <c r="J86" s="192" t="s">
        <v>149</v>
      </c>
      <c r="K86" s="193">
        <f>IF(K84=1,L84,L82)</f>
        <v>586977.60077462986</v>
      </c>
      <c r="L86" s="273">
        <f>IF(G26=0,0,IF(G26&gt;250,-(((250/G26)*K86)*IF(M86="H",0.02,0.05)),IF(M86="H",-0.02*K86,-0.05*K86)))</f>
        <v>-29348.880038731495</v>
      </c>
      <c r="M86" s="186" t="str">
        <f>IF(B123="2911","H",IF(B123="3396","H"," "))</f>
        <v xml:space="preserve"> </v>
      </c>
      <c r="N86" s="187"/>
      <c r="O86" s="1"/>
      <c r="Q86" s="152"/>
      <c r="V86" s="191" t="s">
        <v>150</v>
      </c>
      <c r="W86" s="191"/>
      <c r="X86" s="191"/>
      <c r="Y86" s="191"/>
      <c r="Z86" s="191"/>
      <c r="AA86" s="191"/>
      <c r="AB86" s="191"/>
      <c r="AC86" s="191"/>
      <c r="AD86" s="189"/>
    </row>
    <row r="87" spans="1:30" ht="18.75" customHeight="1" x14ac:dyDescent="0.3">
      <c r="B87" s="2" t="s">
        <v>151</v>
      </c>
      <c r="C87" s="13"/>
      <c r="D87" s="13"/>
      <c r="E87" s="13"/>
      <c r="F87" s="13"/>
      <c r="G87" s="13"/>
      <c r="H87" s="13"/>
      <c r="I87" s="13"/>
      <c r="J87" s="13"/>
      <c r="K87" s="194"/>
      <c r="L87" s="287">
        <f>L82+L86</f>
        <v>557628.72073589836</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196"/>
    </row>
    <row r="89" spans="1:30" ht="18.75" customHeight="1" x14ac:dyDescent="0.3">
      <c r="A89" s="1" t="s">
        <v>152</v>
      </c>
      <c r="B89" s="13" t="s">
        <v>153</v>
      </c>
      <c r="C89" s="13"/>
      <c r="D89" s="13"/>
      <c r="E89" s="13"/>
      <c r="F89" s="13">
        <v>0</v>
      </c>
      <c r="G89" s="13"/>
      <c r="H89" s="13"/>
      <c r="I89" s="13"/>
      <c r="J89" s="13"/>
      <c r="K89" s="194"/>
      <c r="L89" s="273">
        <f>-139532.17-46455.17</f>
        <v>-185987.34000000003</v>
      </c>
      <c r="M89" s="186"/>
      <c r="N89" s="187"/>
      <c r="O89" s="1"/>
      <c r="Q89" s="152"/>
      <c r="V89" s="183"/>
      <c r="W89" s="183"/>
      <c r="X89" s="183"/>
      <c r="Y89" s="183"/>
      <c r="Z89" s="183"/>
      <c r="AA89" s="183"/>
      <c r="AB89" s="183"/>
      <c r="AC89" s="183"/>
      <c r="AD89" s="195"/>
    </row>
    <row r="90" spans="1:30" ht="18.75" customHeight="1" x14ac:dyDescent="0.3">
      <c r="B90" s="13" t="s">
        <v>154</v>
      </c>
      <c r="C90" s="13"/>
      <c r="D90" s="13"/>
      <c r="E90" s="13"/>
      <c r="F90" s="13"/>
      <c r="G90" s="13"/>
      <c r="H90" s="13"/>
      <c r="I90" s="13"/>
      <c r="J90" s="13"/>
      <c r="K90" s="194"/>
      <c r="L90" s="287">
        <f>L87+L89</f>
        <v>371641.38073589833</v>
      </c>
      <c r="M90" s="186"/>
      <c r="N90" s="187"/>
      <c r="O90" s="1"/>
      <c r="Q90" s="152"/>
      <c r="V90" s="183">
        <v>2911</v>
      </c>
      <c r="W90" s="197"/>
      <c r="X90" s="197"/>
      <c r="Y90" s="197"/>
      <c r="Z90" s="197"/>
      <c r="AA90" s="197"/>
      <c r="AB90" s="197"/>
      <c r="AC90" s="197"/>
      <c r="AD90" s="195"/>
    </row>
    <row r="91" spans="1:30" ht="18.75" customHeight="1" x14ac:dyDescent="0.3">
      <c r="B91" s="13" t="s">
        <v>155</v>
      </c>
      <c r="C91" s="13"/>
      <c r="D91" s="13"/>
      <c r="E91" s="13"/>
      <c r="F91" s="13"/>
      <c r="G91" s="13"/>
      <c r="H91" s="13"/>
      <c r="I91" s="13"/>
      <c r="J91" s="13"/>
      <c r="K91" s="194"/>
      <c r="L91" s="294">
        <v>8</v>
      </c>
      <c r="M91" s="186"/>
      <c r="N91" s="187"/>
      <c r="O91" s="1"/>
      <c r="Q91" s="152"/>
      <c r="V91" s="183"/>
      <c r="W91" s="197"/>
      <c r="X91" s="197"/>
      <c r="Y91" s="197"/>
      <c r="Z91" s="197"/>
      <c r="AA91" s="197"/>
      <c r="AB91" s="197"/>
      <c r="AC91" s="197"/>
      <c r="AD91" s="195"/>
    </row>
    <row r="92" spans="1:30" ht="18.75" customHeight="1" thickBot="1" x14ac:dyDescent="0.35">
      <c r="B92" s="13" t="s">
        <v>156</v>
      </c>
      <c r="C92" s="13"/>
      <c r="D92" s="13"/>
      <c r="E92" s="13"/>
      <c r="F92" s="13"/>
      <c r="G92" s="13"/>
      <c r="H92" s="13"/>
      <c r="I92" s="13"/>
      <c r="J92" s="13"/>
      <c r="K92" s="194"/>
      <c r="L92" s="370">
        <f>L90/L91</f>
        <v>46455.172591987292</v>
      </c>
      <c r="M92" s="186"/>
      <c r="N92" s="187"/>
      <c r="O92" s="1"/>
      <c r="Q92" s="152"/>
      <c r="V92" s="183">
        <v>3396</v>
      </c>
      <c r="W92" s="198"/>
      <c r="X92" s="198"/>
      <c r="Y92" s="198"/>
      <c r="Z92" s="198"/>
      <c r="AA92" s="198"/>
      <c r="AB92" s="198"/>
      <c r="AC92" s="198"/>
      <c r="AD92" s="199"/>
    </row>
    <row r="93" spans="1:30" ht="18.75" customHeight="1" thickTop="1" x14ac:dyDescent="0.3">
      <c r="N93" s="199"/>
      <c r="O93" s="200"/>
      <c r="P93" s="199"/>
      <c r="Q93" s="199"/>
      <c r="V93" s="198"/>
      <c r="W93" s="198"/>
      <c r="X93" s="198"/>
      <c r="Y93" s="198"/>
      <c r="Z93" s="198"/>
      <c r="AA93" s="198"/>
      <c r="AB93" s="198"/>
      <c r="AC93" s="198"/>
      <c r="AD93" s="195"/>
    </row>
    <row r="94" spans="1:30" ht="18.75" customHeight="1" thickBot="1" x14ac:dyDescent="0.35">
      <c r="B94" s="201" t="s">
        <v>157</v>
      </c>
      <c r="C94" s="13"/>
      <c r="D94" s="13"/>
      <c r="E94" s="13"/>
      <c r="G94" s="13"/>
      <c r="H94" s="13"/>
      <c r="I94" s="13"/>
      <c r="J94" s="13"/>
      <c r="L94" s="292">
        <f>IF(M86="H",(K86*0.02)+L86,(K86*0.05)+L86)</f>
        <v>0</v>
      </c>
      <c r="M94" s="186"/>
      <c r="V94" s="202"/>
      <c r="W94" s="202"/>
      <c r="X94" s="202"/>
      <c r="Y94" s="202"/>
      <c r="Z94" s="202"/>
      <c r="AA94" s="202"/>
      <c r="AB94" s="202"/>
      <c r="AC94" s="202"/>
      <c r="AD94" s="195"/>
    </row>
    <row r="95" spans="1:30" ht="21.75" customHeight="1" thickTop="1" x14ac:dyDescent="0.3">
      <c r="B95" s="203" t="s">
        <v>158</v>
      </c>
      <c r="C95" s="203"/>
      <c r="D95" s="203"/>
      <c r="E95" s="203"/>
      <c r="F95" s="203"/>
      <c r="G95" s="203"/>
      <c r="H95" s="203"/>
      <c r="I95" s="203"/>
      <c r="J95" s="203"/>
      <c r="K95" s="203"/>
      <c r="L95" s="293"/>
      <c r="M95" s="199"/>
      <c r="V95" s="202"/>
      <c r="W95" s="202"/>
      <c r="X95" s="202"/>
      <c r="Y95" s="202"/>
      <c r="Z95" s="202"/>
      <c r="AA95" s="202"/>
      <c r="AB95" s="202"/>
      <c r="AC95" s="202"/>
      <c r="AD95" s="195"/>
    </row>
    <row r="96" spans="1:30" x14ac:dyDescent="0.3">
      <c r="B96" s="204"/>
      <c r="V96" s="202"/>
      <c r="W96" s="202"/>
      <c r="X96" s="202"/>
      <c r="Y96" s="202"/>
      <c r="Z96" s="202"/>
      <c r="AA96" s="202"/>
      <c r="AB96" s="202"/>
      <c r="AC96" s="202"/>
      <c r="AD96" s="199"/>
    </row>
    <row r="97" spans="2:30" x14ac:dyDescent="0.3">
      <c r="B97" s="204"/>
      <c r="V97" s="202"/>
      <c r="W97" s="202"/>
      <c r="X97" s="202"/>
      <c r="Y97" s="202"/>
      <c r="Z97" s="202"/>
      <c r="AA97" s="202"/>
      <c r="AB97" s="202"/>
      <c r="AC97" s="202"/>
      <c r="AD97" s="199"/>
    </row>
    <row r="98" spans="2:30" hidden="1" x14ac:dyDescent="0.3">
      <c r="B98" s="205" t="s">
        <v>159</v>
      </c>
      <c r="C98" s="206"/>
      <c r="V98" s="207"/>
      <c r="W98" s="207"/>
      <c r="X98" s="207"/>
      <c r="Y98" s="207"/>
      <c r="Z98" s="207"/>
      <c r="AA98" s="207"/>
      <c r="AB98" s="207"/>
      <c r="AC98" s="207"/>
    </row>
    <row r="99" spans="2:30" hidden="1" x14ac:dyDescent="0.3">
      <c r="B99" s="208"/>
      <c r="C99" s="206"/>
      <c r="V99" s="204"/>
      <c r="W99" s="13"/>
      <c r="X99" s="13"/>
      <c r="Y99" s="13"/>
      <c r="Z99" s="13"/>
      <c r="AA99" s="13"/>
      <c r="AB99" s="13"/>
      <c r="AC99" s="13"/>
    </row>
    <row r="100" spans="2:30" hidden="1" x14ac:dyDescent="0.3">
      <c r="B100" s="209" t="s">
        <v>160</v>
      </c>
      <c r="C100" s="205" t="s">
        <v>161</v>
      </c>
      <c r="V100" s="204"/>
    </row>
    <row r="101" spans="2:30" hidden="1" x14ac:dyDescent="0.3">
      <c r="B101" s="209" t="s">
        <v>162</v>
      </c>
      <c r="C101" s="205" t="s">
        <v>163</v>
      </c>
      <c r="V101" s="204"/>
    </row>
    <row r="102" spans="2:30" hidden="1" x14ac:dyDescent="0.3">
      <c r="B102" s="209" t="s">
        <v>164</v>
      </c>
      <c r="C102" s="205" t="s">
        <v>165</v>
      </c>
      <c r="V102" s="204"/>
      <c r="W102" s="210"/>
      <c r="X102" s="210"/>
      <c r="Y102" s="210"/>
      <c r="Z102" s="210"/>
      <c r="AA102" s="210"/>
      <c r="AB102" s="210"/>
      <c r="AC102" s="210"/>
      <c r="AD102" s="210"/>
    </row>
    <row r="103" spans="2:30" hidden="1" x14ac:dyDescent="0.3">
      <c r="B103" s="209" t="s">
        <v>166</v>
      </c>
      <c r="C103" s="205" t="s">
        <v>167</v>
      </c>
      <c r="V103" s="204"/>
    </row>
    <row r="104" spans="2:30" hidden="1" x14ac:dyDescent="0.3">
      <c r="B104" s="211"/>
      <c r="C104" s="205" t="s">
        <v>168</v>
      </c>
      <c r="V104" s="204"/>
    </row>
    <row r="105" spans="2:30" hidden="1" x14ac:dyDescent="0.3">
      <c r="B105" s="209" t="s">
        <v>169</v>
      </c>
      <c r="C105" s="205" t="s">
        <v>170</v>
      </c>
      <c r="V105" s="204"/>
    </row>
    <row r="106" spans="2:30" hidden="1" x14ac:dyDescent="0.3">
      <c r="B106" s="209" t="s">
        <v>171</v>
      </c>
      <c r="C106" s="205" t="s">
        <v>172</v>
      </c>
      <c r="V106" s="204"/>
    </row>
    <row r="107" spans="2:30" hidden="1" x14ac:dyDescent="0.3">
      <c r="B107" s="209" t="s">
        <v>325</v>
      </c>
      <c r="C107" s="205" t="s">
        <v>174</v>
      </c>
      <c r="V107" s="204"/>
    </row>
    <row r="108" spans="2:30" hidden="1" x14ac:dyDescent="0.3">
      <c r="B108" s="209" t="s">
        <v>175</v>
      </c>
      <c r="C108" s="205" t="s">
        <v>176</v>
      </c>
      <c r="V108" s="204"/>
    </row>
    <row r="109" spans="2:30" hidden="1" x14ac:dyDescent="0.3">
      <c r="B109" s="209" t="s">
        <v>177</v>
      </c>
      <c r="C109" s="205" t="s">
        <v>178</v>
      </c>
      <c r="V109" s="204"/>
    </row>
    <row r="110" spans="2:30" hidden="1" x14ac:dyDescent="0.3">
      <c r="B110" s="211"/>
      <c r="C110" s="205"/>
      <c r="V110" s="204"/>
    </row>
    <row r="111" spans="2:30" hidden="1" x14ac:dyDescent="0.3">
      <c r="B111" s="209" t="s">
        <v>179</v>
      </c>
      <c r="C111" s="205" t="s">
        <v>180</v>
      </c>
      <c r="V111" s="204"/>
    </row>
    <row r="112" spans="2:30" hidden="1" x14ac:dyDescent="0.3">
      <c r="B112" s="209" t="s">
        <v>179</v>
      </c>
      <c r="C112" s="205" t="s">
        <v>181</v>
      </c>
    </row>
    <row r="113" spans="2:3" hidden="1" x14ac:dyDescent="0.3">
      <c r="B113" s="209" t="s">
        <v>182</v>
      </c>
      <c r="C113" s="205" t="s">
        <v>183</v>
      </c>
    </row>
    <row r="114" spans="2:3" hidden="1" x14ac:dyDescent="0.3">
      <c r="B114" s="209" t="s">
        <v>184</v>
      </c>
      <c r="C114" s="205" t="s">
        <v>185</v>
      </c>
    </row>
    <row r="115" spans="2:3" hidden="1" x14ac:dyDescent="0.3">
      <c r="B115" s="209" t="s">
        <v>182</v>
      </c>
      <c r="C115" s="205" t="s">
        <v>186</v>
      </c>
    </row>
    <row r="116" spans="2:3" hidden="1" x14ac:dyDescent="0.3">
      <c r="B116" s="209" t="s">
        <v>187</v>
      </c>
      <c r="C116" s="205" t="s">
        <v>188</v>
      </c>
    </row>
    <row r="117" spans="2:3" hidden="1" x14ac:dyDescent="0.3">
      <c r="B117" s="209" t="s">
        <v>189</v>
      </c>
      <c r="C117" s="205" t="s">
        <v>190</v>
      </c>
    </row>
    <row r="118" spans="2:3" hidden="1" x14ac:dyDescent="0.3">
      <c r="B118" s="211" t="s">
        <v>191</v>
      </c>
      <c r="C118" s="205" t="s">
        <v>192</v>
      </c>
    </row>
    <row r="119" spans="2:3" hidden="1" x14ac:dyDescent="0.3">
      <c r="B119" s="211"/>
      <c r="C119" s="205"/>
    </row>
    <row r="120" spans="2:3" hidden="1" x14ac:dyDescent="0.3">
      <c r="B120" s="209" t="s">
        <v>160</v>
      </c>
      <c r="C120" s="205" t="s">
        <v>193</v>
      </c>
    </row>
    <row r="121" spans="2:3" hidden="1" x14ac:dyDescent="0.3">
      <c r="B121" s="209" t="s">
        <v>194</v>
      </c>
      <c r="C121" s="205" t="s">
        <v>195</v>
      </c>
    </row>
    <row r="122" spans="2:3" hidden="1" x14ac:dyDescent="0.3">
      <c r="B122" s="209" t="s">
        <v>196</v>
      </c>
      <c r="C122" s="205" t="s">
        <v>197</v>
      </c>
    </row>
    <row r="123" spans="2:3" hidden="1" x14ac:dyDescent="0.3">
      <c r="B123" s="209" t="s">
        <v>326</v>
      </c>
      <c r="C123" s="205" t="s">
        <v>199</v>
      </c>
    </row>
    <row r="124" spans="2:3" hidden="1" x14ac:dyDescent="0.3">
      <c r="B124" s="209" t="s">
        <v>327</v>
      </c>
      <c r="C124" s="205" t="s">
        <v>201</v>
      </c>
    </row>
    <row r="125" spans="2:3" hidden="1" x14ac:dyDescent="0.3">
      <c r="B125" s="209" t="s">
        <v>202</v>
      </c>
      <c r="C125" s="205" t="s">
        <v>203</v>
      </c>
    </row>
    <row r="126" spans="2:3" hidden="1" x14ac:dyDescent="0.3">
      <c r="B126" s="209" t="s">
        <v>202</v>
      </c>
      <c r="C126" s="205" t="s">
        <v>204</v>
      </c>
    </row>
    <row r="127" spans="2:3" hidden="1" x14ac:dyDescent="0.3">
      <c r="B127" s="209" t="s">
        <v>202</v>
      </c>
      <c r="C127" s="205" t="s">
        <v>205</v>
      </c>
    </row>
    <row r="128" spans="2:3" hidden="1" x14ac:dyDescent="0.3">
      <c r="B128" s="209" t="s">
        <v>202</v>
      </c>
      <c r="C128" s="205" t="s">
        <v>206</v>
      </c>
    </row>
    <row r="129" spans="1:5" hidden="1" x14ac:dyDescent="0.3">
      <c r="B129" s="209" t="s">
        <v>166</v>
      </c>
      <c r="C129" s="205" t="s">
        <v>207</v>
      </c>
    </row>
    <row r="130" spans="1:5" hidden="1" x14ac:dyDescent="0.3">
      <c r="B130" s="209" t="s">
        <v>208</v>
      </c>
      <c r="C130" s="205" t="s">
        <v>209</v>
      </c>
    </row>
    <row r="131" spans="1:5" hidden="1" x14ac:dyDescent="0.3">
      <c r="B131" s="209" t="s">
        <v>202</v>
      </c>
      <c r="C131" s="205" t="s">
        <v>210</v>
      </c>
    </row>
    <row r="132" spans="1:5" hidden="1" x14ac:dyDescent="0.3">
      <c r="B132" s="205"/>
      <c r="C132" s="205"/>
    </row>
    <row r="133" spans="1:5" hidden="1" x14ac:dyDescent="0.3">
      <c r="B133" s="205"/>
      <c r="C133" s="205"/>
    </row>
    <row r="134" spans="1:5" hidden="1" x14ac:dyDescent="0.3">
      <c r="B134" s="211"/>
      <c r="C134" s="211"/>
    </row>
    <row r="135" spans="1:5" hidden="1" x14ac:dyDescent="0.3">
      <c r="B135" s="211">
        <f>NvsElapsedTime</f>
        <v>1.15740767796524E-5</v>
      </c>
      <c r="C135" s="211"/>
    </row>
    <row r="136" spans="1:5" hidden="1" x14ac:dyDescent="0.3">
      <c r="B136" s="212">
        <f>NvsEndTime</f>
        <v>41808.602696759299</v>
      </c>
      <c r="C136" s="212" t="s">
        <v>211</v>
      </c>
    </row>
    <row r="137" spans="1:5" x14ac:dyDescent="0.3">
      <c r="B137" s="205"/>
      <c r="C137" s="213"/>
    </row>
    <row r="138" spans="1:5" x14ac:dyDescent="0.3">
      <c r="B138" s="205"/>
      <c r="C138" s="205"/>
    </row>
    <row r="139" spans="1:5" hidden="1" x14ac:dyDescent="0.3">
      <c r="B139" s="214" t="s">
        <v>159</v>
      </c>
      <c r="C139" s="215"/>
      <c r="D139" s="215"/>
      <c r="E139" s="216"/>
    </row>
    <row r="140" spans="1:5" hidden="1" x14ac:dyDescent="0.3">
      <c r="B140" s="217"/>
      <c r="C140" s="215"/>
      <c r="D140" s="215"/>
      <c r="E140" s="216"/>
    </row>
    <row r="141" spans="1:5" hidden="1" x14ac:dyDescent="0.3">
      <c r="A141" s="214" t="s">
        <v>212</v>
      </c>
      <c r="B141" s="218" t="s">
        <v>160</v>
      </c>
      <c r="C141" s="219" t="s">
        <v>161</v>
      </c>
      <c r="D141" s="215"/>
    </row>
    <row r="142" spans="1:5" hidden="1" x14ac:dyDescent="0.3">
      <c r="A142" s="214" t="s">
        <v>213</v>
      </c>
      <c r="B142" s="218" t="s">
        <v>162</v>
      </c>
      <c r="C142" s="219" t="s">
        <v>163</v>
      </c>
      <c r="D142" s="215"/>
    </row>
    <row r="143" spans="1:5" hidden="1" x14ac:dyDescent="0.3">
      <c r="A143" s="214" t="s">
        <v>214</v>
      </c>
      <c r="B143" s="218" t="s">
        <v>164</v>
      </c>
      <c r="C143" s="219" t="s">
        <v>165</v>
      </c>
      <c r="D143" s="215"/>
    </row>
    <row r="144" spans="1:5" hidden="1" x14ac:dyDescent="0.3">
      <c r="A144" s="214" t="s">
        <v>215</v>
      </c>
      <c r="B144" s="218" t="s">
        <v>166</v>
      </c>
      <c r="C144" s="219" t="s">
        <v>167</v>
      </c>
      <c r="D144" s="215"/>
    </row>
    <row r="145" spans="1:4" hidden="1" x14ac:dyDescent="0.3">
      <c r="A145" s="214"/>
      <c r="B145" s="214"/>
      <c r="C145" s="219" t="s">
        <v>168</v>
      </c>
      <c r="D145" s="215"/>
    </row>
    <row r="146" spans="1:4" hidden="1" x14ac:dyDescent="0.3">
      <c r="A146" s="214" t="s">
        <v>216</v>
      </c>
      <c r="B146" s="218" t="s">
        <v>169</v>
      </c>
      <c r="C146" s="219" t="s">
        <v>170</v>
      </c>
      <c r="D146" s="215"/>
    </row>
    <row r="147" spans="1:4" hidden="1" x14ac:dyDescent="0.3">
      <c r="A147" s="214" t="s">
        <v>217</v>
      </c>
      <c r="B147" s="218" t="s">
        <v>171</v>
      </c>
      <c r="C147" s="219" t="s">
        <v>218</v>
      </c>
      <c r="D147" s="215"/>
    </row>
    <row r="148" spans="1:4" hidden="1" x14ac:dyDescent="0.3">
      <c r="A148" s="214" t="s">
        <v>219</v>
      </c>
      <c r="B148" s="218" t="s">
        <v>325</v>
      </c>
      <c r="C148" s="219" t="s">
        <v>174</v>
      </c>
      <c r="D148" s="215"/>
    </row>
    <row r="149" spans="1:4" hidden="1" x14ac:dyDescent="0.3">
      <c r="A149" s="214" t="s">
        <v>220</v>
      </c>
      <c r="B149" s="218" t="s">
        <v>175</v>
      </c>
      <c r="C149" s="219" t="s">
        <v>221</v>
      </c>
      <c r="D149" s="215"/>
    </row>
    <row r="150" spans="1:4" hidden="1" x14ac:dyDescent="0.3">
      <c r="A150" s="214" t="s">
        <v>222</v>
      </c>
      <c r="B150" s="218" t="s">
        <v>177</v>
      </c>
      <c r="C150" s="219" t="s">
        <v>223</v>
      </c>
      <c r="D150" s="215"/>
    </row>
    <row r="151" spans="1:4" hidden="1" x14ac:dyDescent="0.3">
      <c r="A151" s="214"/>
      <c r="B151" s="214"/>
      <c r="C151" s="219"/>
      <c r="D151" s="215"/>
    </row>
    <row r="152" spans="1:4" hidden="1" x14ac:dyDescent="0.3">
      <c r="A152" s="214" t="s">
        <v>224</v>
      </c>
      <c r="B152" s="218" t="s">
        <v>179</v>
      </c>
      <c r="C152" s="219" t="s">
        <v>225</v>
      </c>
      <c r="D152" s="215"/>
    </row>
    <row r="153" spans="1:4" hidden="1" x14ac:dyDescent="0.3">
      <c r="A153" s="214" t="s">
        <v>226</v>
      </c>
      <c r="B153" s="218" t="s">
        <v>179</v>
      </c>
      <c r="C153" s="219" t="s">
        <v>227</v>
      </c>
      <c r="D153" s="215"/>
    </row>
    <row r="154" spans="1:4" hidden="1" x14ac:dyDescent="0.3">
      <c r="A154" s="214" t="s">
        <v>228</v>
      </c>
      <c r="B154" s="218" t="s">
        <v>182</v>
      </c>
      <c r="C154" s="219" t="s">
        <v>183</v>
      </c>
      <c r="D154" s="215"/>
    </row>
    <row r="155" spans="1:4" hidden="1" x14ac:dyDescent="0.3">
      <c r="A155" s="214" t="s">
        <v>229</v>
      </c>
      <c r="B155" s="218" t="s">
        <v>184</v>
      </c>
      <c r="C155" s="219" t="s">
        <v>230</v>
      </c>
      <c r="D155" s="215"/>
    </row>
    <row r="156" spans="1:4" hidden="1" x14ac:dyDescent="0.3">
      <c r="A156" s="214" t="s">
        <v>231</v>
      </c>
      <c r="B156" s="218" t="s">
        <v>182</v>
      </c>
      <c r="C156" s="219" t="s">
        <v>232</v>
      </c>
      <c r="D156" s="215"/>
    </row>
    <row r="157" spans="1:4" hidden="1" x14ac:dyDescent="0.3">
      <c r="A157" s="214" t="s">
        <v>233</v>
      </c>
      <c r="B157" s="218" t="s">
        <v>187</v>
      </c>
      <c r="C157" s="219" t="s">
        <v>234</v>
      </c>
      <c r="D157" s="215"/>
    </row>
    <row r="158" spans="1:4" hidden="1" x14ac:dyDescent="0.3">
      <c r="A158" s="214" t="s">
        <v>235</v>
      </c>
      <c r="B158" s="218" t="s">
        <v>189</v>
      </c>
      <c r="C158" s="219" t="s">
        <v>234</v>
      </c>
      <c r="D158" s="215"/>
    </row>
    <row r="159" spans="1:4" hidden="1" x14ac:dyDescent="0.3">
      <c r="A159" s="214" t="s">
        <v>236</v>
      </c>
      <c r="B159" s="218" t="s">
        <v>179</v>
      </c>
      <c r="C159" s="219" t="s">
        <v>192</v>
      </c>
      <c r="D159" s="215"/>
    </row>
    <row r="160" spans="1:4" hidden="1" x14ac:dyDescent="0.3">
      <c r="A160" s="214"/>
      <c r="B160" s="214"/>
      <c r="C160" s="219"/>
      <c r="D160" s="215"/>
    </row>
    <row r="161" spans="1:4" hidden="1" x14ac:dyDescent="0.3">
      <c r="A161" s="214" t="s">
        <v>237</v>
      </c>
      <c r="B161" s="218" t="s">
        <v>160</v>
      </c>
      <c r="C161" s="219" t="s">
        <v>238</v>
      </c>
      <c r="D161" s="215"/>
    </row>
    <row r="162" spans="1:4" hidden="1" x14ac:dyDescent="0.3">
      <c r="A162" s="214" t="s">
        <v>239</v>
      </c>
      <c r="B162" s="218" t="s">
        <v>194</v>
      </c>
      <c r="C162" s="219" t="s">
        <v>240</v>
      </c>
      <c r="D162" s="215"/>
    </row>
    <row r="163" spans="1:4" hidden="1" x14ac:dyDescent="0.3">
      <c r="A163" s="214" t="s">
        <v>241</v>
      </c>
      <c r="B163" s="218" t="s">
        <v>196</v>
      </c>
      <c r="C163" s="219" t="s">
        <v>242</v>
      </c>
      <c r="D163" s="215"/>
    </row>
    <row r="164" spans="1:4" hidden="1" x14ac:dyDescent="0.3">
      <c r="A164" s="214" t="s">
        <v>243</v>
      </c>
      <c r="B164" s="218" t="s">
        <v>326</v>
      </c>
      <c r="C164" s="219" t="s">
        <v>244</v>
      </c>
      <c r="D164" s="215"/>
    </row>
    <row r="165" spans="1:4" hidden="1" x14ac:dyDescent="0.3">
      <c r="A165" s="214" t="s">
        <v>245</v>
      </c>
      <c r="B165" s="218" t="s">
        <v>327</v>
      </c>
      <c r="C165" s="219" t="s">
        <v>246</v>
      </c>
      <c r="D165" s="215"/>
    </row>
    <row r="166" spans="1:4" hidden="1" x14ac:dyDescent="0.3">
      <c r="A166" s="214" t="s">
        <v>247</v>
      </c>
      <c r="B166" s="218" t="s">
        <v>202</v>
      </c>
      <c r="C166" s="219" t="s">
        <v>248</v>
      </c>
      <c r="D166" s="215"/>
    </row>
    <row r="167" spans="1:4" hidden="1" x14ac:dyDescent="0.3">
      <c r="A167" s="214" t="s">
        <v>249</v>
      </c>
      <c r="B167" s="218" t="s">
        <v>202</v>
      </c>
      <c r="C167" s="219" t="s">
        <v>250</v>
      </c>
      <c r="D167" s="215"/>
    </row>
    <row r="168" spans="1:4" hidden="1" x14ac:dyDescent="0.3">
      <c r="A168" s="214" t="s">
        <v>251</v>
      </c>
      <c r="B168" s="218" t="s">
        <v>202</v>
      </c>
      <c r="C168" s="219" t="s">
        <v>252</v>
      </c>
      <c r="D168" s="215"/>
    </row>
    <row r="169" spans="1:4" hidden="1" x14ac:dyDescent="0.3">
      <c r="A169" s="214" t="s">
        <v>253</v>
      </c>
      <c r="B169" s="218" t="s">
        <v>202</v>
      </c>
      <c r="C169" s="219" t="s">
        <v>254</v>
      </c>
      <c r="D169" s="215"/>
    </row>
    <row r="170" spans="1:4" hidden="1" x14ac:dyDescent="0.3">
      <c r="A170" s="214" t="s">
        <v>255</v>
      </c>
      <c r="B170" s="218" t="s">
        <v>166</v>
      </c>
      <c r="C170" s="219" t="s">
        <v>207</v>
      </c>
      <c r="D170" s="215"/>
    </row>
    <row r="171" spans="1:4" hidden="1" x14ac:dyDescent="0.3">
      <c r="A171" s="214" t="s">
        <v>256</v>
      </c>
      <c r="B171" s="218" t="s">
        <v>208</v>
      </c>
      <c r="C171" s="219" t="s">
        <v>209</v>
      </c>
      <c r="D171" s="215"/>
    </row>
    <row r="172" spans="1:4" hidden="1" x14ac:dyDescent="0.3">
      <c r="A172" s="214" t="s">
        <v>257</v>
      </c>
      <c r="B172" s="218" t="s">
        <v>202</v>
      </c>
      <c r="C172" s="219" t="s">
        <v>258</v>
      </c>
      <c r="D172" s="215"/>
    </row>
    <row r="173" spans="1:4" hidden="1" x14ac:dyDescent="0.3">
      <c r="B173" s="217"/>
      <c r="C173" s="220"/>
      <c r="D173" s="215"/>
    </row>
    <row r="174" spans="1:4" hidden="1" x14ac:dyDescent="0.3">
      <c r="B174" s="217"/>
      <c r="C174" s="220"/>
      <c r="D174" s="215"/>
    </row>
    <row r="175" spans="1:4" hidden="1" x14ac:dyDescent="0.3">
      <c r="B175" s="217"/>
      <c r="C175" s="220"/>
      <c r="D175" s="215"/>
    </row>
    <row r="176" spans="1:4" hidden="1" x14ac:dyDescent="0.3">
      <c r="B176" s="214" t="s">
        <v>259</v>
      </c>
      <c r="C176" s="221">
        <f>NvsElapsedTime</f>
        <v>1.15740767796524E-5</v>
      </c>
      <c r="D176" s="215"/>
    </row>
    <row r="177" spans="2:5" hidden="1" x14ac:dyDescent="0.3">
      <c r="B177" s="214" t="s">
        <v>260</v>
      </c>
      <c r="C177" s="222">
        <f>NvsEndTime</f>
        <v>41808.602696759299</v>
      </c>
      <c r="D177" s="215"/>
    </row>
    <row r="178" spans="2:5" x14ac:dyDescent="0.3">
      <c r="B178" s="223"/>
      <c r="C178" s="215"/>
      <c r="D178" s="215"/>
      <c r="E178" s="216"/>
    </row>
    <row r="179" spans="2:5" x14ac:dyDescent="0.3">
      <c r="C179" s="183"/>
      <c r="D179" s="183"/>
    </row>
    <row r="180" spans="2:5" x14ac:dyDescent="0.3">
      <c r="C180" s="183"/>
      <c r="D180" s="18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7" priority="2" stopIfTrue="1" operator="lessThan">
      <formula>0</formula>
    </cfRule>
  </conditionalFormatting>
  <conditionalFormatting sqref="A141:A172">
    <cfRule type="cellIs" dxfId="3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'3400 updated'!B2</f>
        <v>50</v>
      </c>
      <c r="W2" s="449" t="s">
        <v>4</v>
      </c>
      <c r="X2" s="450"/>
      <c r="Y2" s="451"/>
      <c r="Z2" s="451"/>
      <c r="AA2" s="451"/>
      <c r="AB2" s="451"/>
      <c r="AC2" s="451"/>
      <c r="AD2" s="9"/>
    </row>
    <row r="3" spans="1:30" ht="20.399999999999999" x14ac:dyDescent="0.35">
      <c r="B3" s="10" t="str">
        <f>"Revenue Estimate Worksheet for "&amp;B126</f>
        <v>Revenue Estimate Worksheet for Believers</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'3400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0</v>
      </c>
      <c r="E10" s="296">
        <v>0</v>
      </c>
      <c r="F10" s="296">
        <v>0</v>
      </c>
      <c r="G10" s="46">
        <f>IF($B$156&lt;8,D10*2,D10+E10)</f>
        <v>0</v>
      </c>
      <c r="H10" s="47"/>
      <c r="I10" s="48">
        <v>1.1259999999999999</v>
      </c>
      <c r="J10" s="48"/>
      <c r="K10" s="49">
        <f>ROUND(G10*I10,4)</f>
        <v>0</v>
      </c>
      <c r="L10" s="319">
        <f>SUM(K10*$G$7)*($K$7)</f>
        <v>0</v>
      </c>
      <c r="N10" s="51">
        <v>5101</v>
      </c>
      <c r="O10" s="52">
        <v>101</v>
      </c>
      <c r="Q10" s="259"/>
      <c r="V10" s="439" t="s">
        <v>27</v>
      </c>
      <c r="W10" s="439"/>
      <c r="X10" s="434">
        <f>IF('3400 updated'!K$84=1,'3400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0</v>
      </c>
      <c r="E11" s="298">
        <v>0</v>
      </c>
      <c r="F11" s="298">
        <v>0</v>
      </c>
      <c r="G11" s="46">
        <f t="shared" ref="G11:G25" si="2">IF($B$156&lt;8,D11*2,D11+E11)</f>
        <v>0</v>
      </c>
      <c r="H11" s="47"/>
      <c r="I11" s="56">
        <f>I10</f>
        <v>1.1259999999999999</v>
      </c>
      <c r="J11" s="56"/>
      <c r="K11" s="49">
        <f t="shared" ref="K11:K25" si="3">ROUND(G11*I11,4)</f>
        <v>0</v>
      </c>
      <c r="L11" s="319">
        <f t="shared" ref="L11:L25" si="4">SUM(K11*$G$7)*($K$7)</f>
        <v>0</v>
      </c>
      <c r="M11" s="1" t="str">
        <f>IF(ROUND(G11,2)=ROUND(SUM(G28:G30),2)," ","CHECK 2. PK-3 Lines Below")</f>
        <v xml:space="preserve"> </v>
      </c>
      <c r="N11" s="51">
        <v>5101</v>
      </c>
      <c r="O11" s="57" t="s">
        <v>30</v>
      </c>
      <c r="Q11" s="259"/>
      <c r="V11" s="395" t="s">
        <v>29</v>
      </c>
      <c r="W11" s="395"/>
      <c r="X11" s="434">
        <f>IF('3400 updated'!K$84=1,'3400 updated'!G11,0)</f>
        <v>0</v>
      </c>
      <c r="Y11" s="434"/>
      <c r="Z11" s="435">
        <v>1</v>
      </c>
      <c r="AA11" s="435"/>
      <c r="AB11" s="54">
        <f t="shared" si="0"/>
        <v>0</v>
      </c>
      <c r="AC11" s="55">
        <f t="shared" si="1"/>
        <v>0</v>
      </c>
      <c r="AD11" s="9"/>
    </row>
    <row r="12" spans="1:30" x14ac:dyDescent="0.3">
      <c r="A12" s="1" t="s">
        <v>31</v>
      </c>
      <c r="B12" s="298" t="s">
        <v>32</v>
      </c>
      <c r="C12" s="298"/>
      <c r="D12" s="298">
        <v>0</v>
      </c>
      <c r="E12" s="298">
        <v>0</v>
      </c>
      <c r="F12" s="298">
        <v>0</v>
      </c>
      <c r="G12" s="46">
        <f t="shared" si="2"/>
        <v>0</v>
      </c>
      <c r="H12" s="47"/>
      <c r="I12" s="56">
        <v>1</v>
      </c>
      <c r="J12" s="56"/>
      <c r="K12" s="49">
        <f t="shared" si="3"/>
        <v>0</v>
      </c>
      <c r="L12" s="319">
        <f t="shared" si="4"/>
        <v>0</v>
      </c>
      <c r="N12" s="51">
        <v>5102</v>
      </c>
      <c r="O12" s="52">
        <v>102</v>
      </c>
      <c r="Q12" s="259"/>
      <c r="V12" s="395" t="s">
        <v>32</v>
      </c>
      <c r="W12" s="395"/>
      <c r="X12" s="434">
        <f>IF('3400 updated'!K$84=1,'3400 updated'!G12,0)</f>
        <v>0</v>
      </c>
      <c r="Y12" s="434"/>
      <c r="Z12" s="435">
        <v>1</v>
      </c>
      <c r="AA12" s="435"/>
      <c r="AB12" s="54">
        <f t="shared" si="0"/>
        <v>0</v>
      </c>
      <c r="AC12" s="55">
        <f t="shared" si="1"/>
        <v>0</v>
      </c>
      <c r="AD12" s="9"/>
    </row>
    <row r="13" spans="1:30" x14ac:dyDescent="0.3">
      <c r="A13" s="1" t="s">
        <v>33</v>
      </c>
      <c r="B13" s="298" t="s">
        <v>34</v>
      </c>
      <c r="C13" s="298"/>
      <c r="D13" s="298">
        <v>0</v>
      </c>
      <c r="E13" s="298">
        <v>0</v>
      </c>
      <c r="F13" s="298">
        <v>0</v>
      </c>
      <c r="G13" s="46">
        <f t="shared" si="2"/>
        <v>0</v>
      </c>
      <c r="H13" s="47"/>
      <c r="I13" s="56">
        <f>I12</f>
        <v>1</v>
      </c>
      <c r="J13" s="56"/>
      <c r="K13" s="49">
        <f t="shared" si="3"/>
        <v>0</v>
      </c>
      <c r="L13" s="319">
        <f t="shared" si="4"/>
        <v>0</v>
      </c>
      <c r="M13" s="1" t="str">
        <f>IF(ROUND(G13,2)=ROUND(SUM(G31:G33),2)," ","CHECK 2. 4-8 Lines Below")</f>
        <v xml:space="preserve"> </v>
      </c>
      <c r="N13" s="51">
        <v>5102</v>
      </c>
      <c r="O13" s="57" t="s">
        <v>35</v>
      </c>
      <c r="Q13" s="259"/>
      <c r="V13" s="395" t="s">
        <v>34</v>
      </c>
      <c r="W13" s="395"/>
      <c r="X13" s="434">
        <f>IF('3400 updated'!K$84=1,'3400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IF('3400 updated'!K$84=1,'3400 updated'!G14,0)</f>
        <v>0</v>
      </c>
      <c r="Y14" s="434"/>
      <c r="Z14" s="435">
        <v>1</v>
      </c>
      <c r="AA14" s="435"/>
      <c r="AB14" s="54">
        <f t="shared" si="0"/>
        <v>0</v>
      </c>
      <c r="AC14" s="55">
        <f t="shared" si="1"/>
        <v>0</v>
      </c>
      <c r="AD14" s="9"/>
    </row>
    <row r="15" spans="1:30" x14ac:dyDescent="0.3">
      <c r="A15" s="1" t="s">
        <v>38</v>
      </c>
      <c r="B15" s="298" t="s">
        <v>39</v>
      </c>
      <c r="C15" s="298"/>
      <c r="D15" s="298">
        <v>66.040000000000006</v>
      </c>
      <c r="E15" s="298">
        <v>0</v>
      </c>
      <c r="F15" s="298">
        <v>0</v>
      </c>
      <c r="G15" s="46">
        <f t="shared" si="2"/>
        <v>132.08000000000001</v>
      </c>
      <c r="H15" s="47"/>
      <c r="I15" s="56">
        <f>I14</f>
        <v>1.004</v>
      </c>
      <c r="J15" s="56"/>
      <c r="K15" s="49">
        <f t="shared" si="3"/>
        <v>132.60830000000001</v>
      </c>
      <c r="L15" s="319">
        <f t="shared" si="4"/>
        <v>550150.90449603903</v>
      </c>
      <c r="M15" s="1" t="str">
        <f>IF(ROUND(G15,2)=ROUND(SUM(G34:G36),2)," ","CHECK 2. 9-12 Lines Below")</f>
        <v xml:space="preserve"> </v>
      </c>
      <c r="N15" s="51">
        <v>5103</v>
      </c>
      <c r="O15" s="57" t="s">
        <v>40</v>
      </c>
      <c r="Q15" s="259"/>
      <c r="V15" s="395" t="s">
        <v>39</v>
      </c>
      <c r="W15" s="395"/>
      <c r="X15" s="434">
        <f>IF('3400 updated'!K$84=1,'3400 updated'!G15,0)</f>
        <v>132.08000000000001</v>
      </c>
      <c r="Y15" s="434"/>
      <c r="Z15" s="435">
        <v>1</v>
      </c>
      <c r="AA15" s="435"/>
      <c r="AB15" s="54">
        <f t="shared" si="0"/>
        <v>132.08000000000001</v>
      </c>
      <c r="AC15" s="58">
        <f t="shared" si="1"/>
        <v>547959</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IF('3400 updated'!K$84=1,'3400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IF('3400 updated'!K$84=1,'3400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IF('3400 updated'!K$84=1,'3400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IF('3400 updated'!K$84=1,'3400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IF('3400 updated'!K$84=1,'3400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IF('3400 updated'!K$84=1,'3400 updated'!G21,0)</f>
        <v>0</v>
      </c>
      <c r="Y21" s="434"/>
      <c r="Z21" s="435">
        <v>1</v>
      </c>
      <c r="AA21" s="435"/>
      <c r="AB21" s="54">
        <f t="shared" si="0"/>
        <v>0</v>
      </c>
      <c r="AC21" s="55">
        <f t="shared" si="1"/>
        <v>0</v>
      </c>
      <c r="AD21" s="9"/>
    </row>
    <row r="22" spans="1:30" ht="16.2" x14ac:dyDescent="0.35">
      <c r="A22" s="1" t="s">
        <v>53</v>
      </c>
      <c r="B22" s="298" t="s">
        <v>54</v>
      </c>
      <c r="C22" s="298"/>
      <c r="D22" s="298">
        <v>0</v>
      </c>
      <c r="E22" s="298">
        <v>0</v>
      </c>
      <c r="F22" s="298">
        <v>0</v>
      </c>
      <c r="G22" s="46">
        <f t="shared" si="2"/>
        <v>0</v>
      </c>
      <c r="H22" s="47"/>
      <c r="I22" s="56">
        <v>1.147</v>
      </c>
      <c r="J22" s="56"/>
      <c r="K22" s="49">
        <f t="shared" si="3"/>
        <v>0</v>
      </c>
      <c r="L22" s="319">
        <f t="shared" si="4"/>
        <v>0</v>
      </c>
      <c r="N22" s="51">
        <v>5101</v>
      </c>
      <c r="O22" s="52">
        <v>130</v>
      </c>
      <c r="Q22" s="259"/>
      <c r="V22" s="395" t="s">
        <v>54</v>
      </c>
      <c r="W22" s="395"/>
      <c r="X22" s="434">
        <f>IF('3400 updated'!K$84=1,'3400 updated'!G22,0)</f>
        <v>0</v>
      </c>
      <c r="Y22" s="434"/>
      <c r="Z22" s="435">
        <v>1</v>
      </c>
      <c r="AA22" s="435"/>
      <c r="AB22" s="54">
        <f t="shared" si="0"/>
        <v>0</v>
      </c>
      <c r="AC22" s="55">
        <f t="shared" si="1"/>
        <v>0</v>
      </c>
      <c r="AD22" s="9"/>
    </row>
    <row r="23" spans="1:30" ht="16.2" x14ac:dyDescent="0.35">
      <c r="A23" s="1" t="s">
        <v>55</v>
      </c>
      <c r="B23" s="298" t="s">
        <v>56</v>
      </c>
      <c r="C23" s="298"/>
      <c r="D23" s="298">
        <v>0</v>
      </c>
      <c r="E23" s="298">
        <v>0</v>
      </c>
      <c r="F23" s="298">
        <v>0</v>
      </c>
      <c r="G23" s="46">
        <f t="shared" si="2"/>
        <v>0</v>
      </c>
      <c r="H23" s="47"/>
      <c r="I23" s="56">
        <f>I22</f>
        <v>1.147</v>
      </c>
      <c r="J23" s="56"/>
      <c r="K23" s="49">
        <f t="shared" si="3"/>
        <v>0</v>
      </c>
      <c r="L23" s="319">
        <f t="shared" si="4"/>
        <v>0</v>
      </c>
      <c r="N23" s="51">
        <v>5102</v>
      </c>
      <c r="O23" s="52">
        <v>130</v>
      </c>
      <c r="Q23" s="259"/>
      <c r="V23" s="395" t="s">
        <v>56</v>
      </c>
      <c r="W23" s="395"/>
      <c r="X23" s="434">
        <f>IF('3400 updated'!K$84=1,'3400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IF('3400 updated'!K$84=1,'3400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IF('3400 updated'!K$84=1,'3400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66.040000000000006</v>
      </c>
      <c r="E26" s="60">
        <f t="shared" si="5"/>
        <v>0</v>
      </c>
      <c r="F26" s="60"/>
      <c r="G26" s="60">
        <f>SUM(G10:G25)</f>
        <v>132.08000000000001</v>
      </c>
      <c r="H26" s="61"/>
      <c r="I26" s="61"/>
      <c r="J26" s="62"/>
      <c r="K26" s="63">
        <f>SUM(K10:K25)</f>
        <v>132.60830000000001</v>
      </c>
      <c r="L26" s="320">
        <f>SUM(L10:L25)</f>
        <v>550150.90449603903</v>
      </c>
      <c r="N26" s="259"/>
      <c r="O26" s="64"/>
      <c r="P26" s="259"/>
      <c r="Q26" s="259"/>
      <c r="V26" s="436" t="s">
        <v>61</v>
      </c>
      <c r="W26" s="436"/>
      <c r="X26" s="425">
        <f>SUM(X10:X25)</f>
        <v>132.08000000000001</v>
      </c>
      <c r="Y26" s="425"/>
      <c r="Z26" s="437"/>
      <c r="AA26" s="438"/>
      <c r="AB26" s="65">
        <f>SUM(AB10:AB25)</f>
        <v>132.08000000000001</v>
      </c>
      <c r="AC26" s="66">
        <f>SUM(AC10:AC25)</f>
        <v>547959</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0</v>
      </c>
      <c r="E28" s="298">
        <v>0</v>
      </c>
      <c r="F28" s="74">
        <v>0</v>
      </c>
      <c r="G28" s="46">
        <f t="shared" ref="G28:G36" si="6">IF($B$156&lt;8,D28*2,D28+E28)</f>
        <v>0</v>
      </c>
      <c r="H28" s="75"/>
      <c r="I28" s="76" t="s">
        <v>69</v>
      </c>
      <c r="J28" s="51">
        <v>251</v>
      </c>
      <c r="K28" s="77">
        <v>1047</v>
      </c>
      <c r="L28" s="319">
        <f>SUM(G28*K28)</f>
        <v>0</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v>
      </c>
      <c r="E29" s="298">
        <v>0</v>
      </c>
      <c r="F29" s="84">
        <v>0</v>
      </c>
      <c r="G29" s="46">
        <f t="shared" si="6"/>
        <v>0</v>
      </c>
      <c r="H29" s="75"/>
      <c r="I29" s="51" t="s">
        <v>69</v>
      </c>
      <c r="J29" s="51">
        <v>252</v>
      </c>
      <c r="K29" s="77">
        <v>3380</v>
      </c>
      <c r="L29" s="319">
        <f t="shared" ref="L29:L36" si="8">SUM(G29*K29)</f>
        <v>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0</v>
      </c>
      <c r="E31" s="298">
        <v>0</v>
      </c>
      <c r="F31" s="84">
        <v>0</v>
      </c>
      <c r="G31" s="46">
        <f t="shared" si="6"/>
        <v>0</v>
      </c>
      <c r="H31" s="75"/>
      <c r="I31" s="85" t="s">
        <v>73</v>
      </c>
      <c r="J31" s="51">
        <v>251</v>
      </c>
      <c r="K31" s="77">
        <v>1173</v>
      </c>
      <c r="L31" s="319">
        <f t="shared" si="8"/>
        <v>0</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7.48</v>
      </c>
      <c r="E34" s="298">
        <v>0</v>
      </c>
      <c r="F34" s="84">
        <v>0</v>
      </c>
      <c r="G34" s="46">
        <f t="shared" si="6"/>
        <v>14.96</v>
      </c>
      <c r="H34" s="75"/>
      <c r="I34" s="85" t="s">
        <v>77</v>
      </c>
      <c r="J34" s="51">
        <v>251</v>
      </c>
      <c r="K34" s="77">
        <v>835</v>
      </c>
      <c r="L34" s="319">
        <f t="shared" si="8"/>
        <v>12491.6</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27.1</v>
      </c>
      <c r="E35" s="298">
        <v>0</v>
      </c>
      <c r="F35" s="84">
        <v>0</v>
      </c>
      <c r="G35" s="46">
        <f t="shared" si="6"/>
        <v>54.2</v>
      </c>
      <c r="H35" s="75"/>
      <c r="I35" s="85" t="s">
        <v>77</v>
      </c>
      <c r="J35" s="51">
        <v>252</v>
      </c>
      <c r="K35" s="77">
        <v>3168</v>
      </c>
      <c r="L35" s="319">
        <f t="shared" si="8"/>
        <v>171705.60000000001</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31.46</v>
      </c>
      <c r="E36" s="298">
        <v>0</v>
      </c>
      <c r="F36" s="84">
        <v>0</v>
      </c>
      <c r="G36" s="46">
        <f t="shared" si="6"/>
        <v>62.92</v>
      </c>
      <c r="H36" s="75"/>
      <c r="I36" s="85" t="s">
        <v>77</v>
      </c>
      <c r="J36" s="51">
        <v>253</v>
      </c>
      <c r="K36" s="77">
        <v>6685</v>
      </c>
      <c r="L36" s="319">
        <f t="shared" si="8"/>
        <v>420620.2</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66.039999999999992</v>
      </c>
      <c r="E37" s="60">
        <f t="shared" si="10"/>
        <v>0</v>
      </c>
      <c r="F37" s="60"/>
      <c r="G37" s="60">
        <f>SUM(G28:G36)</f>
        <v>132.07999999999998</v>
      </c>
      <c r="H37" s="61"/>
      <c r="I37" s="298" t="s">
        <v>81</v>
      </c>
      <c r="J37" s="298"/>
      <c r="K37" s="298"/>
      <c r="L37" s="319">
        <f>SUM(L28:L36)</f>
        <v>604817.4</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24963.120000000003</v>
      </c>
      <c r="N40" s="97"/>
      <c r="O40" s="97"/>
      <c r="P40" s="97"/>
      <c r="Q40" s="97"/>
      <c r="V40" s="420" t="s">
        <v>85</v>
      </c>
      <c r="W40" s="420"/>
      <c r="X40" s="421">
        <f>+G40</f>
        <v>182954.62</v>
      </c>
      <c r="Y40" s="421"/>
      <c r="Z40" s="421"/>
      <c r="AA40" s="421"/>
      <c r="AB40" s="55">
        <f>ROUND(X39/X40,0)</f>
        <v>189</v>
      </c>
      <c r="AC40" s="55">
        <f>ROUND(AB40*$X$26,0)</f>
        <v>24963</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1179931.4244960393</v>
      </c>
      <c r="O44" s="1"/>
      <c r="V44" s="414" t="s">
        <v>89</v>
      </c>
      <c r="W44" s="414"/>
      <c r="X44" s="414"/>
      <c r="Y44" s="414"/>
      <c r="Z44" s="414"/>
      <c r="AA44" s="414"/>
      <c r="AB44" s="414"/>
      <c r="AC44" s="104">
        <f>SUM(AC26,AC37,AC40)</f>
        <v>572922</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1317.85</v>
      </c>
      <c r="J47" s="117" t="s">
        <v>96</v>
      </c>
      <c r="K47" s="118">
        <f>ROUND(C47*G47*I47,0)</f>
        <v>0</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0</v>
      </c>
      <c r="D48" s="114"/>
      <c r="E48" s="114"/>
      <c r="F48" s="114"/>
      <c r="G48" s="115">
        <f>K7</f>
        <v>1.0289999999999999</v>
      </c>
      <c r="H48" s="115"/>
      <c r="I48" s="116">
        <v>898.92</v>
      </c>
      <c r="J48" s="117" t="s">
        <v>96</v>
      </c>
      <c r="K48" s="118">
        <f>ROUND(C48*G48*I48,0)</f>
        <v>0</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132.60830000000001</v>
      </c>
      <c r="D49" s="114"/>
      <c r="E49" s="114"/>
      <c r="F49" s="114"/>
      <c r="G49" s="115">
        <f>K7</f>
        <v>1.0289999999999999</v>
      </c>
      <c r="H49" s="115"/>
      <c r="I49" s="116">
        <v>901.09</v>
      </c>
      <c r="J49" s="117" t="s">
        <v>96</v>
      </c>
      <c r="K49" s="118">
        <f>ROUND(C49*G49*I49,0)</f>
        <v>122957</v>
      </c>
      <c r="L49" s="327"/>
      <c r="M49" s="102"/>
      <c r="N49" s="129"/>
      <c r="O49" s="130"/>
      <c r="P49" s="64"/>
      <c r="Q49" s="131"/>
      <c r="V49" s="132" t="s">
        <v>77</v>
      </c>
      <c r="W49" s="133">
        <f>AB14+AB15+AB18+AB21+AB24+AB25</f>
        <v>132.08000000000001</v>
      </c>
      <c r="X49" s="407">
        <f>AB7</f>
        <v>1.0289999999999999</v>
      </c>
      <c r="Y49" s="407"/>
      <c r="Z49" s="120">
        <f>+I49</f>
        <v>901.09</v>
      </c>
      <c r="AA49" s="121" t="s">
        <v>96</v>
      </c>
      <c r="AB49" s="122">
        <f>ROUND(W49*X49*Z49,0)</f>
        <v>122467</v>
      </c>
      <c r="AC49" s="126"/>
      <c r="AD49" s="103"/>
    </row>
    <row r="50" spans="2:30" ht="24" customHeight="1" thickBot="1" x14ac:dyDescent="0.35">
      <c r="B50" s="134" t="s">
        <v>97</v>
      </c>
      <c r="C50" s="135">
        <f>SUM(C47:C49)</f>
        <v>132.60830000000001</v>
      </c>
      <c r="D50" s="136"/>
      <c r="E50" s="137"/>
      <c r="F50" s="137"/>
      <c r="G50" s="138" t="s">
        <v>98</v>
      </c>
      <c r="H50" s="138"/>
      <c r="I50" s="138"/>
      <c r="J50" s="138"/>
      <c r="K50" s="138"/>
      <c r="L50" s="319">
        <f>IF(B2=75,0,K49+K48+K47)</f>
        <v>122957</v>
      </c>
      <c r="N50" s="3"/>
      <c r="O50" s="1"/>
      <c r="V50" s="308" t="s">
        <v>97</v>
      </c>
      <c r="W50" s="140">
        <f>SUM(W47:W49)</f>
        <v>132.08000000000001</v>
      </c>
      <c r="X50" s="408" t="s">
        <v>98</v>
      </c>
      <c r="Y50" s="409"/>
      <c r="Z50" s="409"/>
      <c r="AA50" s="409"/>
      <c r="AB50" s="409"/>
      <c r="AC50" s="55">
        <f>IF(V2=75,0,AB49+AB48+AB47)</f>
        <v>122467</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132.60830000000001</v>
      </c>
      <c r="H53" s="56" t="s">
        <v>102</v>
      </c>
      <c r="I53" s="56"/>
      <c r="J53" s="144">
        <v>200815.52</v>
      </c>
      <c r="K53" s="144"/>
      <c r="L53" s="329"/>
      <c r="N53" s="3"/>
      <c r="O53" s="1"/>
      <c r="V53" s="402" t="s">
        <v>101</v>
      </c>
      <c r="W53" s="402"/>
      <c r="X53" s="145">
        <f>AB26</f>
        <v>132.08000000000001</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6.6E-4</v>
      </c>
      <c r="L54" s="314"/>
      <c r="N54" s="64"/>
      <c r="O54" s="1"/>
      <c r="V54" s="402" t="s">
        <v>103</v>
      </c>
      <c r="W54" s="402"/>
      <c r="X54" s="402"/>
      <c r="Y54" s="402"/>
      <c r="Z54" s="402"/>
      <c r="AA54" s="402"/>
      <c r="AB54" s="405">
        <f>ROUND(X53/AA53,6)</f>
        <v>6.5799999999999995E-4</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132.08000000000001</v>
      </c>
      <c r="H56" s="56" t="s">
        <v>106</v>
      </c>
      <c r="I56" s="56"/>
      <c r="J56" s="144">
        <f>+G40</f>
        <v>182954.62</v>
      </c>
      <c r="K56" s="144"/>
      <c r="L56" s="329"/>
      <c r="O56" s="1"/>
      <c r="V56" s="402" t="s">
        <v>105</v>
      </c>
      <c r="W56" s="402"/>
      <c r="X56" s="148">
        <f>X26</f>
        <v>132.08000000000001</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7.2199999999999999E-4</v>
      </c>
      <c r="L57" s="314"/>
      <c r="O57" s="1"/>
      <c r="V57" s="402" t="s">
        <v>107</v>
      </c>
      <c r="W57" s="402"/>
      <c r="X57" s="402"/>
      <c r="Y57" s="402"/>
      <c r="Z57" s="402"/>
      <c r="AA57" s="402"/>
      <c r="AB57" s="405">
        <f>ROUND(X56/AA56,6)</f>
        <v>7.2199999999999999E-4</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6.5799999999999995E-4</v>
      </c>
      <c r="AC58" s="55">
        <f>ROUND(Y58*AB58,0)</f>
        <v>2787</v>
      </c>
      <c r="AD58" s="9"/>
    </row>
    <row r="59" spans="2:30" x14ac:dyDescent="0.3">
      <c r="B59" s="59" t="s">
        <v>109</v>
      </c>
      <c r="C59" s="59"/>
      <c r="D59" s="59"/>
      <c r="E59" s="59"/>
      <c r="F59" s="59"/>
      <c r="G59" s="59"/>
      <c r="H59" s="152" t="s">
        <v>21</v>
      </c>
      <c r="I59" s="118">
        <v>4235563</v>
      </c>
      <c r="J59" s="153" t="s">
        <v>110</v>
      </c>
      <c r="K59" s="154">
        <f>K54</f>
        <v>6.6E-4</v>
      </c>
      <c r="L59" s="319">
        <f>SUM(I59*K59)</f>
        <v>2795.4715799999999</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6.5799999999999995E-4</v>
      </c>
      <c r="AC66" s="55">
        <f>ROUND(Y66*AB66,0)</f>
        <v>70923</v>
      </c>
      <c r="AD66" s="9"/>
    </row>
    <row r="67" spans="1:30" ht="20.25" customHeight="1" x14ac:dyDescent="0.3">
      <c r="B67" s="298" t="s">
        <v>118</v>
      </c>
      <c r="C67" s="298"/>
      <c r="D67" s="298"/>
      <c r="E67" s="298"/>
      <c r="F67" s="298"/>
      <c r="H67" s="152" t="s">
        <v>23</v>
      </c>
      <c r="I67" s="118">
        <v>107785963</v>
      </c>
      <c r="J67" s="153" t="s">
        <v>110</v>
      </c>
      <c r="K67" s="154">
        <f>K54</f>
        <v>6.6E-4</v>
      </c>
      <c r="L67" s="319">
        <f>SUM(I67*K67)</f>
        <v>71138.735579999993</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7.2199999999999999E-4</v>
      </c>
      <c r="AC68" s="55">
        <f>ROUND(Y68*AB68,0)</f>
        <v>0</v>
      </c>
      <c r="AD68" s="9"/>
    </row>
    <row r="69" spans="1:30" ht="15" customHeight="1" x14ac:dyDescent="0.3">
      <c r="B69" s="158" t="s">
        <v>120</v>
      </c>
      <c r="C69" s="298"/>
      <c r="D69" s="298"/>
      <c r="E69" s="298"/>
      <c r="F69" s="298"/>
      <c r="H69" s="152" t="s">
        <v>22</v>
      </c>
      <c r="I69" s="118">
        <v>0</v>
      </c>
      <c r="J69" s="153" t="s">
        <v>110</v>
      </c>
      <c r="K69" s="154">
        <f>K57</f>
        <v>7.2199999999999999E-4</v>
      </c>
      <c r="L69" s="319">
        <f t="shared" ref="L69:L72" si="11">SUM(I69*K69)</f>
        <v>0</v>
      </c>
      <c r="O69" s="1"/>
      <c r="V69" s="392" t="s">
        <v>121</v>
      </c>
      <c r="W69" s="392"/>
      <c r="X69" s="392"/>
      <c r="Y69" s="398">
        <f>+I70</f>
        <v>-4207636</v>
      </c>
      <c r="Z69" s="398"/>
      <c r="AA69" s="305" t="s">
        <v>110</v>
      </c>
      <c r="AB69" s="151">
        <f>AB54</f>
        <v>6.5799999999999995E-4</v>
      </c>
      <c r="AC69" s="55">
        <f>ROUND(Y69*AB69,0)</f>
        <v>-2769</v>
      </c>
      <c r="AD69" s="9"/>
    </row>
    <row r="70" spans="1:30" ht="20.25" customHeight="1" x14ac:dyDescent="0.3">
      <c r="B70" s="298" t="s">
        <v>121</v>
      </c>
      <c r="C70" s="298"/>
      <c r="D70" s="298"/>
      <c r="E70" s="298"/>
      <c r="F70" s="298"/>
      <c r="H70" s="152" t="s">
        <v>21</v>
      </c>
      <c r="I70" s="118">
        <v>-4207636</v>
      </c>
      <c r="J70" s="153" t="s">
        <v>110</v>
      </c>
      <c r="K70" s="154">
        <f>K54</f>
        <v>6.6E-4</v>
      </c>
      <c r="L70" s="319">
        <f t="shared" si="11"/>
        <v>-2777.0397600000001</v>
      </c>
      <c r="O70" s="1"/>
      <c r="V70" s="392" t="s">
        <v>122</v>
      </c>
      <c r="W70" s="392"/>
      <c r="X70" s="392"/>
      <c r="Y70" s="394">
        <f>+I71</f>
        <v>1882126</v>
      </c>
      <c r="Z70" s="394"/>
      <c r="AA70" s="305" t="s">
        <v>110</v>
      </c>
      <c r="AB70" s="151">
        <f>AB54</f>
        <v>6.5799999999999995E-4</v>
      </c>
      <c r="AC70" s="55">
        <f>ROUND(Y70*AB70,0)</f>
        <v>1238</v>
      </c>
      <c r="AD70" s="9"/>
    </row>
    <row r="71" spans="1:30" ht="20.25" customHeight="1" x14ac:dyDescent="0.3">
      <c r="B71" s="298" t="s">
        <v>122</v>
      </c>
      <c r="C71" s="298"/>
      <c r="D71" s="298"/>
      <c r="E71" s="298"/>
      <c r="F71" s="298"/>
      <c r="H71" s="152" t="s">
        <v>21</v>
      </c>
      <c r="I71" s="118">
        <v>1882126</v>
      </c>
      <c r="J71" s="153" t="s">
        <v>110</v>
      </c>
      <c r="K71" s="154">
        <f>K54</f>
        <v>6.6E-4</v>
      </c>
      <c r="L71" s="319">
        <f t="shared" si="11"/>
        <v>1242.20316</v>
      </c>
      <c r="O71" s="1"/>
      <c r="V71" s="392" t="s">
        <v>123</v>
      </c>
      <c r="W71" s="392"/>
      <c r="X71" s="392"/>
      <c r="Y71" s="394">
        <f>+I72</f>
        <v>14221398</v>
      </c>
      <c r="Z71" s="394"/>
      <c r="AA71" s="305" t="s">
        <v>110</v>
      </c>
      <c r="AB71" s="151">
        <f>AB57</f>
        <v>7.2199999999999999E-4</v>
      </c>
      <c r="AC71" s="55">
        <f>ROUND(Y71*AB71,0)</f>
        <v>10268</v>
      </c>
      <c r="AD71" s="9"/>
    </row>
    <row r="72" spans="1:30" ht="21" customHeight="1" x14ac:dyDescent="0.35">
      <c r="B72" s="298" t="s">
        <v>123</v>
      </c>
      <c r="C72" s="298"/>
      <c r="D72" s="298"/>
      <c r="E72" s="298"/>
      <c r="F72" s="298"/>
      <c r="H72" s="152" t="s">
        <v>22</v>
      </c>
      <c r="I72" s="118">
        <v>14221398</v>
      </c>
      <c r="J72" s="153" t="s">
        <v>110</v>
      </c>
      <c r="K72" s="154">
        <f>K57</f>
        <v>7.2199999999999999E-4</v>
      </c>
      <c r="L72" s="319">
        <f t="shared" si="11"/>
        <v>10267.849356000001</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93</v>
      </c>
      <c r="AA74" s="304" t="s">
        <v>130</v>
      </c>
      <c r="AB74" s="163">
        <f>+K75</f>
        <v>365</v>
      </c>
      <c r="AC74" s="55">
        <f>ROUND(AB74*Z74,0)</f>
        <v>33945</v>
      </c>
      <c r="AD74" s="9"/>
    </row>
    <row r="75" spans="1:30" ht="19.5" customHeight="1" x14ac:dyDescent="0.3">
      <c r="A75" s="1" t="s">
        <v>131</v>
      </c>
      <c r="B75" s="164" t="s">
        <v>128</v>
      </c>
      <c r="C75" s="165" t="s">
        <v>129</v>
      </c>
      <c r="D75" s="164">
        <v>93</v>
      </c>
      <c r="E75" s="164">
        <v>0</v>
      </c>
      <c r="F75" s="164">
        <v>0</v>
      </c>
      <c r="G75" s="166">
        <f>IF($B$156&lt;8,D75,E75)</f>
        <v>93</v>
      </c>
      <c r="H75" s="167"/>
      <c r="I75" s="168">
        <f>AVERAGE(G75,D75)</f>
        <v>93</v>
      </c>
      <c r="J75" s="169" t="s">
        <v>130</v>
      </c>
      <c r="K75" s="170">
        <v>365</v>
      </c>
      <c r="L75" s="319">
        <f t="shared" ref="L75:L78" si="12">SUM(I75*K75)</f>
        <v>33945</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7.2199999999999999E-4</v>
      </c>
      <c r="AC76" s="55">
        <f>ROUND(Y76*AB76,0)</f>
        <v>1243</v>
      </c>
      <c r="AD76" s="9"/>
    </row>
    <row r="77" spans="1:30" ht="26.25" customHeight="1" x14ac:dyDescent="0.3">
      <c r="B77" s="298" t="s">
        <v>134</v>
      </c>
      <c r="C77" s="298"/>
      <c r="D77" s="298"/>
      <c r="E77" s="298"/>
      <c r="F77" s="298"/>
      <c r="H77" s="152" t="s">
        <v>25</v>
      </c>
      <c r="I77" s="175">
        <v>1722101</v>
      </c>
      <c r="J77" s="153" t="s">
        <v>110</v>
      </c>
      <c r="K77" s="154">
        <f>K57</f>
        <v>7.2199999999999999E-4</v>
      </c>
      <c r="L77" s="319">
        <f t="shared" si="12"/>
        <v>1243.3569219999999</v>
      </c>
      <c r="O77" s="1"/>
      <c r="V77" s="392" t="str">
        <f>+B78</f>
        <v>15.  Florida Teachers Classroom Supply Assistance Program</v>
      </c>
      <c r="W77" s="392"/>
      <c r="X77" s="392"/>
      <c r="Y77" s="393">
        <f>+I78</f>
        <v>0</v>
      </c>
      <c r="Z77" s="393"/>
      <c r="AA77" s="304" t="s">
        <v>130</v>
      </c>
      <c r="AB77" s="151">
        <f>AB54</f>
        <v>6.5799999999999995E-4</v>
      </c>
      <c r="AC77" s="55">
        <f>ROUND(Y77*AB77,0)</f>
        <v>0</v>
      </c>
      <c r="AD77" s="9"/>
    </row>
    <row r="78" spans="1:30" ht="26.25" customHeight="1" x14ac:dyDescent="0.3">
      <c r="B78" s="391" t="s">
        <v>135</v>
      </c>
      <c r="C78" s="391"/>
      <c r="D78" s="391"/>
      <c r="E78" s="298"/>
      <c r="F78" s="298"/>
      <c r="H78" s="152" t="s">
        <v>136</v>
      </c>
      <c r="I78" s="176">
        <v>0</v>
      </c>
      <c r="J78" s="153" t="s">
        <v>110</v>
      </c>
      <c r="K78" s="154">
        <f>K54</f>
        <v>6.6E-4</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813024</v>
      </c>
      <c r="AD81" s="185"/>
    </row>
    <row r="82" spans="1:30" ht="22.5" customHeight="1" thickTop="1" thickBot="1" x14ac:dyDescent="0.35">
      <c r="B82" s="298" t="s">
        <v>140</v>
      </c>
      <c r="C82" s="298"/>
      <c r="D82" s="298"/>
      <c r="E82" s="298"/>
      <c r="F82" s="298"/>
      <c r="G82" s="298"/>
      <c r="H82" s="298"/>
      <c r="I82" s="298"/>
      <c r="J82" s="298"/>
      <c r="K82" s="298"/>
      <c r="L82" s="331">
        <f>SUM(L44:L81)</f>
        <v>1420744.0013340393</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f>IF(G26=0,"",IF((G11+G13+SUM(G15:G21))/G26&gt;0.75,1,""))</f>
        <v>1</v>
      </c>
      <c r="L84" s="331">
        <f>'3400 updated'!AC81</f>
        <v>813024</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813024</v>
      </c>
      <c r="L86" s="319">
        <f>IF(G26=0,0,IF(G26&gt;250,-(((250/G26)*K86)*IF(M86="H",0.02,0.05)),IF(M86="H",-0.02*K86,-0.05*K86)))</f>
        <v>-40651.200000000004</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1380092.8013340393</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-678096.68</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701996.12133403926</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116999.35355567321</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273">
        <v>113079.26</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3920.0935556732147</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0</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328</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329</v>
      </c>
      <c r="C125" s="205" t="s">
        <v>199</v>
      </c>
    </row>
    <row r="126" spans="2:22" hidden="1" x14ac:dyDescent="0.3">
      <c r="B126" s="209" t="s">
        <v>330</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1.15740767796524E-5</v>
      </c>
      <c r="C137" s="211"/>
    </row>
    <row r="138" spans="1:5" hidden="1" x14ac:dyDescent="0.3">
      <c r="B138" s="212">
        <f>NvsEndTime</f>
        <v>41808.602719907401</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328</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329</v>
      </c>
      <c r="C166" s="219" t="s">
        <v>244</v>
      </c>
      <c r="D166" s="215"/>
    </row>
    <row r="167" spans="1:4" hidden="1" x14ac:dyDescent="0.3">
      <c r="A167" s="214" t="s">
        <v>245</v>
      </c>
      <c r="B167" s="218" t="s">
        <v>330</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1.15740767796524E-5</v>
      </c>
      <c r="D178" s="215"/>
    </row>
    <row r="179" spans="2:5" hidden="1" x14ac:dyDescent="0.3">
      <c r="B179" s="214" t="s">
        <v>260</v>
      </c>
      <c r="C179" s="222">
        <f>NvsEndTime</f>
        <v>41808.602719907401</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35" priority="2" stopIfTrue="1" operator="lessThan">
      <formula>0</formula>
    </cfRule>
  </conditionalFormatting>
  <conditionalFormatting sqref="A143:A174">
    <cfRule type="cellIs" dxfId="3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zoomScale="80" zoomScaleNormal="80" workbookViewId="0">
      <selection sqref="A1:H1"/>
    </sheetView>
  </sheetViews>
  <sheetFormatPr defaultColWidth="9.21875" defaultRowHeight="15.6" x14ac:dyDescent="0.3"/>
  <cols>
    <col min="1" max="1" width="10.21875" style="229" customWidth="1"/>
    <col min="2" max="2" width="33.44140625" style="225" customWidth="1"/>
    <col min="3" max="3" width="15.21875" style="225" customWidth="1"/>
    <col min="4" max="4" width="6.77734375" style="225" customWidth="1"/>
    <col min="5" max="5" width="13.77734375" style="225" customWidth="1"/>
    <col min="6" max="6" width="10" style="225" customWidth="1"/>
    <col min="7" max="7" width="13" style="225" customWidth="1"/>
    <col min="8" max="8" width="21.44140625" style="225" customWidth="1"/>
    <col min="9" max="9" width="29.21875" style="225" bestFit="1" customWidth="1"/>
    <col min="10" max="10" width="22.77734375" style="225" customWidth="1"/>
    <col min="11" max="11" width="15.5546875" style="226" customWidth="1"/>
    <col min="12" max="12" width="2" style="225" customWidth="1"/>
    <col min="13" max="13" width="7.21875" style="225" customWidth="1"/>
    <col min="14" max="14" width="1.5546875" style="225" customWidth="1"/>
    <col min="15" max="15" width="1" style="225" customWidth="1"/>
    <col min="16" max="16" width="16.44140625" style="227" customWidth="1"/>
    <col min="17" max="17" width="1.44140625" style="227" customWidth="1"/>
    <col min="18" max="18" width="2.44140625" style="225" customWidth="1"/>
    <col min="19" max="19" width="13" style="225" customWidth="1"/>
    <col min="20" max="20" width="3.21875" style="225" customWidth="1"/>
    <col min="21" max="21" width="21.44140625" style="111" customWidth="1"/>
    <col min="22" max="22" width="9.21875" style="225"/>
    <col min="23" max="23" width="10" style="225" bestFit="1" customWidth="1"/>
    <col min="24" max="24" width="9.77734375" style="225" bestFit="1" customWidth="1"/>
    <col min="25" max="256" width="9.21875" style="225"/>
    <col min="257" max="257" width="10.21875" style="225" customWidth="1"/>
    <col min="258" max="258" width="33.44140625" style="225" customWidth="1"/>
    <col min="259" max="259" width="15.21875" style="225" customWidth="1"/>
    <col min="260" max="260" width="6.77734375" style="225" customWidth="1"/>
    <col min="261" max="261" width="13.77734375" style="225" customWidth="1"/>
    <col min="262" max="262" width="10" style="225" customWidth="1"/>
    <col min="263" max="263" width="13" style="225" customWidth="1"/>
    <col min="264" max="264" width="21.44140625" style="225" customWidth="1"/>
    <col min="265" max="265" width="29.21875" style="225" bestFit="1" customWidth="1"/>
    <col min="266" max="266" width="22.77734375" style="225" customWidth="1"/>
    <col min="267" max="267" width="15.5546875" style="225" customWidth="1"/>
    <col min="268" max="268" width="2" style="225" customWidth="1"/>
    <col min="269" max="269" width="7.21875" style="225" customWidth="1"/>
    <col min="270" max="270" width="1.5546875" style="225" customWidth="1"/>
    <col min="271" max="271" width="1" style="225" customWidth="1"/>
    <col min="272" max="272" width="16.44140625" style="225" customWidth="1"/>
    <col min="273" max="273" width="1.44140625" style="225" customWidth="1"/>
    <col min="274" max="274" width="2.44140625" style="225" customWidth="1"/>
    <col min="275" max="275" width="13" style="225" customWidth="1"/>
    <col min="276" max="276" width="3.21875" style="225" customWidth="1"/>
    <col min="277" max="277" width="21.44140625" style="225" customWidth="1"/>
    <col min="278" max="278" width="9.21875" style="225"/>
    <col min="279" max="279" width="10" style="225" bestFit="1" customWidth="1"/>
    <col min="280" max="280" width="9.77734375" style="225" bestFit="1" customWidth="1"/>
    <col min="281" max="512" width="9.21875" style="225"/>
    <col min="513" max="513" width="10.21875" style="225" customWidth="1"/>
    <col min="514" max="514" width="33.44140625" style="225" customWidth="1"/>
    <col min="515" max="515" width="15.21875" style="225" customWidth="1"/>
    <col min="516" max="516" width="6.77734375" style="225" customWidth="1"/>
    <col min="517" max="517" width="13.77734375" style="225" customWidth="1"/>
    <col min="518" max="518" width="10" style="225" customWidth="1"/>
    <col min="519" max="519" width="13" style="225" customWidth="1"/>
    <col min="520" max="520" width="21.44140625" style="225" customWidth="1"/>
    <col min="521" max="521" width="29.21875" style="225" bestFit="1" customWidth="1"/>
    <col min="522" max="522" width="22.77734375" style="225" customWidth="1"/>
    <col min="523" max="523" width="15.5546875" style="225" customWidth="1"/>
    <col min="524" max="524" width="2" style="225" customWidth="1"/>
    <col min="525" max="525" width="7.21875" style="225" customWidth="1"/>
    <col min="526" max="526" width="1.5546875" style="225" customWidth="1"/>
    <col min="527" max="527" width="1" style="225" customWidth="1"/>
    <col min="528" max="528" width="16.44140625" style="225" customWidth="1"/>
    <col min="529" max="529" width="1.44140625" style="225" customWidth="1"/>
    <col min="530" max="530" width="2.44140625" style="225" customWidth="1"/>
    <col min="531" max="531" width="13" style="225" customWidth="1"/>
    <col min="532" max="532" width="3.21875" style="225" customWidth="1"/>
    <col min="533" max="533" width="21.44140625" style="225" customWidth="1"/>
    <col min="534" max="534" width="9.21875" style="225"/>
    <col min="535" max="535" width="10" style="225" bestFit="1" customWidth="1"/>
    <col min="536" max="536" width="9.77734375" style="225" bestFit="1" customWidth="1"/>
    <col min="537" max="768" width="9.21875" style="225"/>
    <col min="769" max="769" width="10.21875" style="225" customWidth="1"/>
    <col min="770" max="770" width="33.44140625" style="225" customWidth="1"/>
    <col min="771" max="771" width="15.21875" style="225" customWidth="1"/>
    <col min="772" max="772" width="6.77734375" style="225" customWidth="1"/>
    <col min="773" max="773" width="13.77734375" style="225" customWidth="1"/>
    <col min="774" max="774" width="10" style="225" customWidth="1"/>
    <col min="775" max="775" width="13" style="225" customWidth="1"/>
    <col min="776" max="776" width="21.44140625" style="225" customWidth="1"/>
    <col min="777" max="777" width="29.21875" style="225" bestFit="1" customWidth="1"/>
    <col min="778" max="778" width="22.77734375" style="225" customWidth="1"/>
    <col min="779" max="779" width="15.5546875" style="225" customWidth="1"/>
    <col min="780" max="780" width="2" style="225" customWidth="1"/>
    <col min="781" max="781" width="7.21875" style="225" customWidth="1"/>
    <col min="782" max="782" width="1.5546875" style="225" customWidth="1"/>
    <col min="783" max="783" width="1" style="225" customWidth="1"/>
    <col min="784" max="784" width="16.44140625" style="225" customWidth="1"/>
    <col min="785" max="785" width="1.44140625" style="225" customWidth="1"/>
    <col min="786" max="786" width="2.44140625" style="225" customWidth="1"/>
    <col min="787" max="787" width="13" style="225" customWidth="1"/>
    <col min="788" max="788" width="3.21875" style="225" customWidth="1"/>
    <col min="789" max="789" width="21.44140625" style="225" customWidth="1"/>
    <col min="790" max="790" width="9.21875" style="225"/>
    <col min="791" max="791" width="10" style="225" bestFit="1" customWidth="1"/>
    <col min="792" max="792" width="9.77734375" style="225" bestFit="1" customWidth="1"/>
    <col min="793" max="1024" width="9.21875" style="225"/>
    <col min="1025" max="1025" width="10.21875" style="225" customWidth="1"/>
    <col min="1026" max="1026" width="33.44140625" style="225" customWidth="1"/>
    <col min="1027" max="1027" width="15.21875" style="225" customWidth="1"/>
    <col min="1028" max="1028" width="6.77734375" style="225" customWidth="1"/>
    <col min="1029" max="1029" width="13.77734375" style="225" customWidth="1"/>
    <col min="1030" max="1030" width="10" style="225" customWidth="1"/>
    <col min="1031" max="1031" width="13" style="225" customWidth="1"/>
    <col min="1032" max="1032" width="21.44140625" style="225" customWidth="1"/>
    <col min="1033" max="1033" width="29.21875" style="225" bestFit="1" customWidth="1"/>
    <col min="1034" max="1034" width="22.77734375" style="225" customWidth="1"/>
    <col min="1035" max="1035" width="15.5546875" style="225" customWidth="1"/>
    <col min="1036" max="1036" width="2" style="225" customWidth="1"/>
    <col min="1037" max="1037" width="7.21875" style="225" customWidth="1"/>
    <col min="1038" max="1038" width="1.5546875" style="225" customWidth="1"/>
    <col min="1039" max="1039" width="1" style="225" customWidth="1"/>
    <col min="1040" max="1040" width="16.44140625" style="225" customWidth="1"/>
    <col min="1041" max="1041" width="1.44140625" style="225" customWidth="1"/>
    <col min="1042" max="1042" width="2.44140625" style="225" customWidth="1"/>
    <col min="1043" max="1043" width="13" style="225" customWidth="1"/>
    <col min="1044" max="1044" width="3.21875" style="225" customWidth="1"/>
    <col min="1045" max="1045" width="21.44140625" style="225" customWidth="1"/>
    <col min="1046" max="1046" width="9.21875" style="225"/>
    <col min="1047" max="1047" width="10" style="225" bestFit="1" customWidth="1"/>
    <col min="1048" max="1048" width="9.77734375" style="225" bestFit="1" customWidth="1"/>
    <col min="1049" max="1280" width="9.21875" style="225"/>
    <col min="1281" max="1281" width="10.21875" style="225" customWidth="1"/>
    <col min="1282" max="1282" width="33.44140625" style="225" customWidth="1"/>
    <col min="1283" max="1283" width="15.21875" style="225" customWidth="1"/>
    <col min="1284" max="1284" width="6.77734375" style="225" customWidth="1"/>
    <col min="1285" max="1285" width="13.77734375" style="225" customWidth="1"/>
    <col min="1286" max="1286" width="10" style="225" customWidth="1"/>
    <col min="1287" max="1287" width="13" style="225" customWidth="1"/>
    <col min="1288" max="1288" width="21.44140625" style="225" customWidth="1"/>
    <col min="1289" max="1289" width="29.21875" style="225" bestFit="1" customWidth="1"/>
    <col min="1290" max="1290" width="22.77734375" style="225" customWidth="1"/>
    <col min="1291" max="1291" width="15.5546875" style="225" customWidth="1"/>
    <col min="1292" max="1292" width="2" style="225" customWidth="1"/>
    <col min="1293" max="1293" width="7.21875" style="225" customWidth="1"/>
    <col min="1294" max="1294" width="1.5546875" style="225" customWidth="1"/>
    <col min="1295" max="1295" width="1" style="225" customWidth="1"/>
    <col min="1296" max="1296" width="16.44140625" style="225" customWidth="1"/>
    <col min="1297" max="1297" width="1.44140625" style="225" customWidth="1"/>
    <col min="1298" max="1298" width="2.44140625" style="225" customWidth="1"/>
    <col min="1299" max="1299" width="13" style="225" customWidth="1"/>
    <col min="1300" max="1300" width="3.21875" style="225" customWidth="1"/>
    <col min="1301" max="1301" width="21.44140625" style="225" customWidth="1"/>
    <col min="1302" max="1302" width="9.21875" style="225"/>
    <col min="1303" max="1303" width="10" style="225" bestFit="1" customWidth="1"/>
    <col min="1304" max="1304" width="9.77734375" style="225" bestFit="1" customWidth="1"/>
    <col min="1305" max="1536" width="9.21875" style="225"/>
    <col min="1537" max="1537" width="10.21875" style="225" customWidth="1"/>
    <col min="1538" max="1538" width="33.44140625" style="225" customWidth="1"/>
    <col min="1539" max="1539" width="15.21875" style="225" customWidth="1"/>
    <col min="1540" max="1540" width="6.77734375" style="225" customWidth="1"/>
    <col min="1541" max="1541" width="13.77734375" style="225" customWidth="1"/>
    <col min="1542" max="1542" width="10" style="225" customWidth="1"/>
    <col min="1543" max="1543" width="13" style="225" customWidth="1"/>
    <col min="1544" max="1544" width="21.44140625" style="225" customWidth="1"/>
    <col min="1545" max="1545" width="29.21875" style="225" bestFit="1" customWidth="1"/>
    <col min="1546" max="1546" width="22.77734375" style="225" customWidth="1"/>
    <col min="1547" max="1547" width="15.5546875" style="225" customWidth="1"/>
    <col min="1548" max="1548" width="2" style="225" customWidth="1"/>
    <col min="1549" max="1549" width="7.21875" style="225" customWidth="1"/>
    <col min="1550" max="1550" width="1.5546875" style="225" customWidth="1"/>
    <col min="1551" max="1551" width="1" style="225" customWidth="1"/>
    <col min="1552" max="1552" width="16.44140625" style="225" customWidth="1"/>
    <col min="1553" max="1553" width="1.44140625" style="225" customWidth="1"/>
    <col min="1554" max="1554" width="2.44140625" style="225" customWidth="1"/>
    <col min="1555" max="1555" width="13" style="225" customWidth="1"/>
    <col min="1556" max="1556" width="3.21875" style="225" customWidth="1"/>
    <col min="1557" max="1557" width="21.44140625" style="225" customWidth="1"/>
    <col min="1558" max="1558" width="9.21875" style="225"/>
    <col min="1559" max="1559" width="10" style="225" bestFit="1" customWidth="1"/>
    <col min="1560" max="1560" width="9.77734375" style="225" bestFit="1" customWidth="1"/>
    <col min="1561" max="1792" width="9.21875" style="225"/>
    <col min="1793" max="1793" width="10.21875" style="225" customWidth="1"/>
    <col min="1794" max="1794" width="33.44140625" style="225" customWidth="1"/>
    <col min="1795" max="1795" width="15.21875" style="225" customWidth="1"/>
    <col min="1796" max="1796" width="6.77734375" style="225" customWidth="1"/>
    <col min="1797" max="1797" width="13.77734375" style="225" customWidth="1"/>
    <col min="1798" max="1798" width="10" style="225" customWidth="1"/>
    <col min="1799" max="1799" width="13" style="225" customWidth="1"/>
    <col min="1800" max="1800" width="21.44140625" style="225" customWidth="1"/>
    <col min="1801" max="1801" width="29.21875" style="225" bestFit="1" customWidth="1"/>
    <col min="1802" max="1802" width="22.77734375" style="225" customWidth="1"/>
    <col min="1803" max="1803" width="15.5546875" style="225" customWidth="1"/>
    <col min="1804" max="1804" width="2" style="225" customWidth="1"/>
    <col min="1805" max="1805" width="7.21875" style="225" customWidth="1"/>
    <col min="1806" max="1806" width="1.5546875" style="225" customWidth="1"/>
    <col min="1807" max="1807" width="1" style="225" customWidth="1"/>
    <col min="1808" max="1808" width="16.44140625" style="225" customWidth="1"/>
    <col min="1809" max="1809" width="1.44140625" style="225" customWidth="1"/>
    <col min="1810" max="1810" width="2.44140625" style="225" customWidth="1"/>
    <col min="1811" max="1811" width="13" style="225" customWidth="1"/>
    <col min="1812" max="1812" width="3.21875" style="225" customWidth="1"/>
    <col min="1813" max="1813" width="21.44140625" style="225" customWidth="1"/>
    <col min="1814" max="1814" width="9.21875" style="225"/>
    <col min="1815" max="1815" width="10" style="225" bestFit="1" customWidth="1"/>
    <col min="1816" max="1816" width="9.77734375" style="225" bestFit="1" customWidth="1"/>
    <col min="1817" max="2048" width="9.21875" style="225"/>
    <col min="2049" max="2049" width="10.21875" style="225" customWidth="1"/>
    <col min="2050" max="2050" width="33.44140625" style="225" customWidth="1"/>
    <col min="2051" max="2051" width="15.21875" style="225" customWidth="1"/>
    <col min="2052" max="2052" width="6.77734375" style="225" customWidth="1"/>
    <col min="2053" max="2053" width="13.77734375" style="225" customWidth="1"/>
    <col min="2054" max="2054" width="10" style="225" customWidth="1"/>
    <col min="2055" max="2055" width="13" style="225" customWidth="1"/>
    <col min="2056" max="2056" width="21.44140625" style="225" customWidth="1"/>
    <col min="2057" max="2057" width="29.21875" style="225" bestFit="1" customWidth="1"/>
    <col min="2058" max="2058" width="22.77734375" style="225" customWidth="1"/>
    <col min="2059" max="2059" width="15.5546875" style="225" customWidth="1"/>
    <col min="2060" max="2060" width="2" style="225" customWidth="1"/>
    <col min="2061" max="2061" width="7.21875" style="225" customWidth="1"/>
    <col min="2062" max="2062" width="1.5546875" style="225" customWidth="1"/>
    <col min="2063" max="2063" width="1" style="225" customWidth="1"/>
    <col min="2064" max="2064" width="16.44140625" style="225" customWidth="1"/>
    <col min="2065" max="2065" width="1.44140625" style="225" customWidth="1"/>
    <col min="2066" max="2066" width="2.44140625" style="225" customWidth="1"/>
    <col min="2067" max="2067" width="13" style="225" customWidth="1"/>
    <col min="2068" max="2068" width="3.21875" style="225" customWidth="1"/>
    <col min="2069" max="2069" width="21.44140625" style="225" customWidth="1"/>
    <col min="2070" max="2070" width="9.21875" style="225"/>
    <col min="2071" max="2071" width="10" style="225" bestFit="1" customWidth="1"/>
    <col min="2072" max="2072" width="9.77734375" style="225" bestFit="1" customWidth="1"/>
    <col min="2073" max="2304" width="9.21875" style="225"/>
    <col min="2305" max="2305" width="10.21875" style="225" customWidth="1"/>
    <col min="2306" max="2306" width="33.44140625" style="225" customWidth="1"/>
    <col min="2307" max="2307" width="15.21875" style="225" customWidth="1"/>
    <col min="2308" max="2308" width="6.77734375" style="225" customWidth="1"/>
    <col min="2309" max="2309" width="13.77734375" style="225" customWidth="1"/>
    <col min="2310" max="2310" width="10" style="225" customWidth="1"/>
    <col min="2311" max="2311" width="13" style="225" customWidth="1"/>
    <col min="2312" max="2312" width="21.44140625" style="225" customWidth="1"/>
    <col min="2313" max="2313" width="29.21875" style="225" bestFit="1" customWidth="1"/>
    <col min="2314" max="2314" width="22.77734375" style="225" customWidth="1"/>
    <col min="2315" max="2315" width="15.5546875" style="225" customWidth="1"/>
    <col min="2316" max="2316" width="2" style="225" customWidth="1"/>
    <col min="2317" max="2317" width="7.21875" style="225" customWidth="1"/>
    <col min="2318" max="2318" width="1.5546875" style="225" customWidth="1"/>
    <col min="2319" max="2319" width="1" style="225" customWidth="1"/>
    <col min="2320" max="2320" width="16.44140625" style="225" customWidth="1"/>
    <col min="2321" max="2321" width="1.44140625" style="225" customWidth="1"/>
    <col min="2322" max="2322" width="2.44140625" style="225" customWidth="1"/>
    <col min="2323" max="2323" width="13" style="225" customWidth="1"/>
    <col min="2324" max="2324" width="3.21875" style="225" customWidth="1"/>
    <col min="2325" max="2325" width="21.44140625" style="225" customWidth="1"/>
    <col min="2326" max="2326" width="9.21875" style="225"/>
    <col min="2327" max="2327" width="10" style="225" bestFit="1" customWidth="1"/>
    <col min="2328" max="2328" width="9.77734375" style="225" bestFit="1" customWidth="1"/>
    <col min="2329" max="2560" width="9.21875" style="225"/>
    <col min="2561" max="2561" width="10.21875" style="225" customWidth="1"/>
    <col min="2562" max="2562" width="33.44140625" style="225" customWidth="1"/>
    <col min="2563" max="2563" width="15.21875" style="225" customWidth="1"/>
    <col min="2564" max="2564" width="6.77734375" style="225" customWidth="1"/>
    <col min="2565" max="2565" width="13.77734375" style="225" customWidth="1"/>
    <col min="2566" max="2566" width="10" style="225" customWidth="1"/>
    <col min="2567" max="2567" width="13" style="225" customWidth="1"/>
    <col min="2568" max="2568" width="21.44140625" style="225" customWidth="1"/>
    <col min="2569" max="2569" width="29.21875" style="225" bestFit="1" customWidth="1"/>
    <col min="2570" max="2570" width="22.77734375" style="225" customWidth="1"/>
    <col min="2571" max="2571" width="15.5546875" style="225" customWidth="1"/>
    <col min="2572" max="2572" width="2" style="225" customWidth="1"/>
    <col min="2573" max="2573" width="7.21875" style="225" customWidth="1"/>
    <col min="2574" max="2574" width="1.5546875" style="225" customWidth="1"/>
    <col min="2575" max="2575" width="1" style="225" customWidth="1"/>
    <col min="2576" max="2576" width="16.44140625" style="225" customWidth="1"/>
    <col min="2577" max="2577" width="1.44140625" style="225" customWidth="1"/>
    <col min="2578" max="2578" width="2.44140625" style="225" customWidth="1"/>
    <col min="2579" max="2579" width="13" style="225" customWidth="1"/>
    <col min="2580" max="2580" width="3.21875" style="225" customWidth="1"/>
    <col min="2581" max="2581" width="21.44140625" style="225" customWidth="1"/>
    <col min="2582" max="2582" width="9.21875" style="225"/>
    <col min="2583" max="2583" width="10" style="225" bestFit="1" customWidth="1"/>
    <col min="2584" max="2584" width="9.77734375" style="225" bestFit="1" customWidth="1"/>
    <col min="2585" max="2816" width="9.21875" style="225"/>
    <col min="2817" max="2817" width="10.21875" style="225" customWidth="1"/>
    <col min="2818" max="2818" width="33.44140625" style="225" customWidth="1"/>
    <col min="2819" max="2819" width="15.21875" style="225" customWidth="1"/>
    <col min="2820" max="2820" width="6.77734375" style="225" customWidth="1"/>
    <col min="2821" max="2821" width="13.77734375" style="225" customWidth="1"/>
    <col min="2822" max="2822" width="10" style="225" customWidth="1"/>
    <col min="2823" max="2823" width="13" style="225" customWidth="1"/>
    <col min="2824" max="2824" width="21.44140625" style="225" customWidth="1"/>
    <col min="2825" max="2825" width="29.21875" style="225" bestFit="1" customWidth="1"/>
    <col min="2826" max="2826" width="22.77734375" style="225" customWidth="1"/>
    <col min="2827" max="2827" width="15.5546875" style="225" customWidth="1"/>
    <col min="2828" max="2828" width="2" style="225" customWidth="1"/>
    <col min="2829" max="2829" width="7.21875" style="225" customWidth="1"/>
    <col min="2830" max="2830" width="1.5546875" style="225" customWidth="1"/>
    <col min="2831" max="2831" width="1" style="225" customWidth="1"/>
    <col min="2832" max="2832" width="16.44140625" style="225" customWidth="1"/>
    <col min="2833" max="2833" width="1.44140625" style="225" customWidth="1"/>
    <col min="2834" max="2834" width="2.44140625" style="225" customWidth="1"/>
    <col min="2835" max="2835" width="13" style="225" customWidth="1"/>
    <col min="2836" max="2836" width="3.21875" style="225" customWidth="1"/>
    <col min="2837" max="2837" width="21.44140625" style="225" customWidth="1"/>
    <col min="2838" max="2838" width="9.21875" style="225"/>
    <col min="2839" max="2839" width="10" style="225" bestFit="1" customWidth="1"/>
    <col min="2840" max="2840" width="9.77734375" style="225" bestFit="1" customWidth="1"/>
    <col min="2841" max="3072" width="9.21875" style="225"/>
    <col min="3073" max="3073" width="10.21875" style="225" customWidth="1"/>
    <col min="3074" max="3074" width="33.44140625" style="225" customWidth="1"/>
    <col min="3075" max="3075" width="15.21875" style="225" customWidth="1"/>
    <col min="3076" max="3076" width="6.77734375" style="225" customWidth="1"/>
    <col min="3077" max="3077" width="13.77734375" style="225" customWidth="1"/>
    <col min="3078" max="3078" width="10" style="225" customWidth="1"/>
    <col min="3079" max="3079" width="13" style="225" customWidth="1"/>
    <col min="3080" max="3080" width="21.44140625" style="225" customWidth="1"/>
    <col min="3081" max="3081" width="29.21875" style="225" bestFit="1" customWidth="1"/>
    <col min="3082" max="3082" width="22.77734375" style="225" customWidth="1"/>
    <col min="3083" max="3083" width="15.5546875" style="225" customWidth="1"/>
    <col min="3084" max="3084" width="2" style="225" customWidth="1"/>
    <col min="3085" max="3085" width="7.21875" style="225" customWidth="1"/>
    <col min="3086" max="3086" width="1.5546875" style="225" customWidth="1"/>
    <col min="3087" max="3087" width="1" style="225" customWidth="1"/>
    <col min="3088" max="3088" width="16.44140625" style="225" customWidth="1"/>
    <col min="3089" max="3089" width="1.44140625" style="225" customWidth="1"/>
    <col min="3090" max="3090" width="2.44140625" style="225" customWidth="1"/>
    <col min="3091" max="3091" width="13" style="225" customWidth="1"/>
    <col min="3092" max="3092" width="3.21875" style="225" customWidth="1"/>
    <col min="3093" max="3093" width="21.44140625" style="225" customWidth="1"/>
    <col min="3094" max="3094" width="9.21875" style="225"/>
    <col min="3095" max="3095" width="10" style="225" bestFit="1" customWidth="1"/>
    <col min="3096" max="3096" width="9.77734375" style="225" bestFit="1" customWidth="1"/>
    <col min="3097" max="3328" width="9.21875" style="225"/>
    <col min="3329" max="3329" width="10.21875" style="225" customWidth="1"/>
    <col min="3330" max="3330" width="33.44140625" style="225" customWidth="1"/>
    <col min="3331" max="3331" width="15.21875" style="225" customWidth="1"/>
    <col min="3332" max="3332" width="6.77734375" style="225" customWidth="1"/>
    <col min="3333" max="3333" width="13.77734375" style="225" customWidth="1"/>
    <col min="3334" max="3334" width="10" style="225" customWidth="1"/>
    <col min="3335" max="3335" width="13" style="225" customWidth="1"/>
    <col min="3336" max="3336" width="21.44140625" style="225" customWidth="1"/>
    <col min="3337" max="3337" width="29.21875" style="225" bestFit="1" customWidth="1"/>
    <col min="3338" max="3338" width="22.77734375" style="225" customWidth="1"/>
    <col min="3339" max="3339" width="15.5546875" style="225" customWidth="1"/>
    <col min="3340" max="3340" width="2" style="225" customWidth="1"/>
    <col min="3341" max="3341" width="7.21875" style="225" customWidth="1"/>
    <col min="3342" max="3342" width="1.5546875" style="225" customWidth="1"/>
    <col min="3343" max="3343" width="1" style="225" customWidth="1"/>
    <col min="3344" max="3344" width="16.44140625" style="225" customWidth="1"/>
    <col min="3345" max="3345" width="1.44140625" style="225" customWidth="1"/>
    <col min="3346" max="3346" width="2.44140625" style="225" customWidth="1"/>
    <col min="3347" max="3347" width="13" style="225" customWidth="1"/>
    <col min="3348" max="3348" width="3.21875" style="225" customWidth="1"/>
    <col min="3349" max="3349" width="21.44140625" style="225" customWidth="1"/>
    <col min="3350" max="3350" width="9.21875" style="225"/>
    <col min="3351" max="3351" width="10" style="225" bestFit="1" customWidth="1"/>
    <col min="3352" max="3352" width="9.77734375" style="225" bestFit="1" customWidth="1"/>
    <col min="3353" max="3584" width="9.21875" style="225"/>
    <col min="3585" max="3585" width="10.21875" style="225" customWidth="1"/>
    <col min="3586" max="3586" width="33.44140625" style="225" customWidth="1"/>
    <col min="3587" max="3587" width="15.21875" style="225" customWidth="1"/>
    <col min="3588" max="3588" width="6.77734375" style="225" customWidth="1"/>
    <col min="3589" max="3589" width="13.77734375" style="225" customWidth="1"/>
    <col min="3590" max="3590" width="10" style="225" customWidth="1"/>
    <col min="3591" max="3591" width="13" style="225" customWidth="1"/>
    <col min="3592" max="3592" width="21.44140625" style="225" customWidth="1"/>
    <col min="3593" max="3593" width="29.21875" style="225" bestFit="1" customWidth="1"/>
    <col min="3594" max="3594" width="22.77734375" style="225" customWidth="1"/>
    <col min="3595" max="3595" width="15.5546875" style="225" customWidth="1"/>
    <col min="3596" max="3596" width="2" style="225" customWidth="1"/>
    <col min="3597" max="3597" width="7.21875" style="225" customWidth="1"/>
    <col min="3598" max="3598" width="1.5546875" style="225" customWidth="1"/>
    <col min="3599" max="3599" width="1" style="225" customWidth="1"/>
    <col min="3600" max="3600" width="16.44140625" style="225" customWidth="1"/>
    <col min="3601" max="3601" width="1.44140625" style="225" customWidth="1"/>
    <col min="3602" max="3602" width="2.44140625" style="225" customWidth="1"/>
    <col min="3603" max="3603" width="13" style="225" customWidth="1"/>
    <col min="3604" max="3604" width="3.21875" style="225" customWidth="1"/>
    <col min="3605" max="3605" width="21.44140625" style="225" customWidth="1"/>
    <col min="3606" max="3606" width="9.21875" style="225"/>
    <col min="3607" max="3607" width="10" style="225" bestFit="1" customWidth="1"/>
    <col min="3608" max="3608" width="9.77734375" style="225" bestFit="1" customWidth="1"/>
    <col min="3609" max="3840" width="9.21875" style="225"/>
    <col min="3841" max="3841" width="10.21875" style="225" customWidth="1"/>
    <col min="3842" max="3842" width="33.44140625" style="225" customWidth="1"/>
    <col min="3843" max="3843" width="15.21875" style="225" customWidth="1"/>
    <col min="3844" max="3844" width="6.77734375" style="225" customWidth="1"/>
    <col min="3845" max="3845" width="13.77734375" style="225" customWidth="1"/>
    <col min="3846" max="3846" width="10" style="225" customWidth="1"/>
    <col min="3847" max="3847" width="13" style="225" customWidth="1"/>
    <col min="3848" max="3848" width="21.44140625" style="225" customWidth="1"/>
    <col min="3849" max="3849" width="29.21875" style="225" bestFit="1" customWidth="1"/>
    <col min="3850" max="3850" width="22.77734375" style="225" customWidth="1"/>
    <col min="3851" max="3851" width="15.5546875" style="225" customWidth="1"/>
    <col min="3852" max="3852" width="2" style="225" customWidth="1"/>
    <col min="3853" max="3853" width="7.21875" style="225" customWidth="1"/>
    <col min="3854" max="3854" width="1.5546875" style="225" customWidth="1"/>
    <col min="3855" max="3855" width="1" style="225" customWidth="1"/>
    <col min="3856" max="3856" width="16.44140625" style="225" customWidth="1"/>
    <col min="3857" max="3857" width="1.44140625" style="225" customWidth="1"/>
    <col min="3858" max="3858" width="2.44140625" style="225" customWidth="1"/>
    <col min="3859" max="3859" width="13" style="225" customWidth="1"/>
    <col min="3860" max="3860" width="3.21875" style="225" customWidth="1"/>
    <col min="3861" max="3861" width="21.44140625" style="225" customWidth="1"/>
    <col min="3862" max="3862" width="9.21875" style="225"/>
    <col min="3863" max="3863" width="10" style="225" bestFit="1" customWidth="1"/>
    <col min="3864" max="3864" width="9.77734375" style="225" bestFit="1" customWidth="1"/>
    <col min="3865" max="4096" width="9.21875" style="225"/>
    <col min="4097" max="4097" width="10.21875" style="225" customWidth="1"/>
    <col min="4098" max="4098" width="33.44140625" style="225" customWidth="1"/>
    <col min="4099" max="4099" width="15.21875" style="225" customWidth="1"/>
    <col min="4100" max="4100" width="6.77734375" style="225" customWidth="1"/>
    <col min="4101" max="4101" width="13.77734375" style="225" customWidth="1"/>
    <col min="4102" max="4102" width="10" style="225" customWidth="1"/>
    <col min="4103" max="4103" width="13" style="225" customWidth="1"/>
    <col min="4104" max="4104" width="21.44140625" style="225" customWidth="1"/>
    <col min="4105" max="4105" width="29.21875" style="225" bestFit="1" customWidth="1"/>
    <col min="4106" max="4106" width="22.77734375" style="225" customWidth="1"/>
    <col min="4107" max="4107" width="15.5546875" style="225" customWidth="1"/>
    <col min="4108" max="4108" width="2" style="225" customWidth="1"/>
    <col min="4109" max="4109" width="7.21875" style="225" customWidth="1"/>
    <col min="4110" max="4110" width="1.5546875" style="225" customWidth="1"/>
    <col min="4111" max="4111" width="1" style="225" customWidth="1"/>
    <col min="4112" max="4112" width="16.44140625" style="225" customWidth="1"/>
    <col min="4113" max="4113" width="1.44140625" style="225" customWidth="1"/>
    <col min="4114" max="4114" width="2.44140625" style="225" customWidth="1"/>
    <col min="4115" max="4115" width="13" style="225" customWidth="1"/>
    <col min="4116" max="4116" width="3.21875" style="225" customWidth="1"/>
    <col min="4117" max="4117" width="21.44140625" style="225" customWidth="1"/>
    <col min="4118" max="4118" width="9.21875" style="225"/>
    <col min="4119" max="4119" width="10" style="225" bestFit="1" customWidth="1"/>
    <col min="4120" max="4120" width="9.77734375" style="225" bestFit="1" customWidth="1"/>
    <col min="4121" max="4352" width="9.21875" style="225"/>
    <col min="4353" max="4353" width="10.21875" style="225" customWidth="1"/>
    <col min="4354" max="4354" width="33.44140625" style="225" customWidth="1"/>
    <col min="4355" max="4355" width="15.21875" style="225" customWidth="1"/>
    <col min="4356" max="4356" width="6.77734375" style="225" customWidth="1"/>
    <col min="4357" max="4357" width="13.77734375" style="225" customWidth="1"/>
    <col min="4358" max="4358" width="10" style="225" customWidth="1"/>
    <col min="4359" max="4359" width="13" style="225" customWidth="1"/>
    <col min="4360" max="4360" width="21.44140625" style="225" customWidth="1"/>
    <col min="4361" max="4361" width="29.21875" style="225" bestFit="1" customWidth="1"/>
    <col min="4362" max="4362" width="22.77734375" style="225" customWidth="1"/>
    <col min="4363" max="4363" width="15.5546875" style="225" customWidth="1"/>
    <col min="4364" max="4364" width="2" style="225" customWidth="1"/>
    <col min="4365" max="4365" width="7.21875" style="225" customWidth="1"/>
    <col min="4366" max="4366" width="1.5546875" style="225" customWidth="1"/>
    <col min="4367" max="4367" width="1" style="225" customWidth="1"/>
    <col min="4368" max="4368" width="16.44140625" style="225" customWidth="1"/>
    <col min="4369" max="4369" width="1.44140625" style="225" customWidth="1"/>
    <col min="4370" max="4370" width="2.44140625" style="225" customWidth="1"/>
    <col min="4371" max="4371" width="13" style="225" customWidth="1"/>
    <col min="4372" max="4372" width="3.21875" style="225" customWidth="1"/>
    <col min="4373" max="4373" width="21.44140625" style="225" customWidth="1"/>
    <col min="4374" max="4374" width="9.21875" style="225"/>
    <col min="4375" max="4375" width="10" style="225" bestFit="1" customWidth="1"/>
    <col min="4376" max="4376" width="9.77734375" style="225" bestFit="1" customWidth="1"/>
    <col min="4377" max="4608" width="9.21875" style="225"/>
    <col min="4609" max="4609" width="10.21875" style="225" customWidth="1"/>
    <col min="4610" max="4610" width="33.44140625" style="225" customWidth="1"/>
    <col min="4611" max="4611" width="15.21875" style="225" customWidth="1"/>
    <col min="4612" max="4612" width="6.77734375" style="225" customWidth="1"/>
    <col min="4613" max="4613" width="13.77734375" style="225" customWidth="1"/>
    <col min="4614" max="4614" width="10" style="225" customWidth="1"/>
    <col min="4615" max="4615" width="13" style="225" customWidth="1"/>
    <col min="4616" max="4616" width="21.44140625" style="225" customWidth="1"/>
    <col min="4617" max="4617" width="29.21875" style="225" bestFit="1" customWidth="1"/>
    <col min="4618" max="4618" width="22.77734375" style="225" customWidth="1"/>
    <col min="4619" max="4619" width="15.5546875" style="225" customWidth="1"/>
    <col min="4620" max="4620" width="2" style="225" customWidth="1"/>
    <col min="4621" max="4621" width="7.21875" style="225" customWidth="1"/>
    <col min="4622" max="4622" width="1.5546875" style="225" customWidth="1"/>
    <col min="4623" max="4623" width="1" style="225" customWidth="1"/>
    <col min="4624" max="4624" width="16.44140625" style="225" customWidth="1"/>
    <col min="4625" max="4625" width="1.44140625" style="225" customWidth="1"/>
    <col min="4626" max="4626" width="2.44140625" style="225" customWidth="1"/>
    <col min="4627" max="4627" width="13" style="225" customWidth="1"/>
    <col min="4628" max="4628" width="3.21875" style="225" customWidth="1"/>
    <col min="4629" max="4629" width="21.44140625" style="225" customWidth="1"/>
    <col min="4630" max="4630" width="9.21875" style="225"/>
    <col min="4631" max="4631" width="10" style="225" bestFit="1" customWidth="1"/>
    <col min="4632" max="4632" width="9.77734375" style="225" bestFit="1" customWidth="1"/>
    <col min="4633" max="4864" width="9.21875" style="225"/>
    <col min="4865" max="4865" width="10.21875" style="225" customWidth="1"/>
    <col min="4866" max="4866" width="33.44140625" style="225" customWidth="1"/>
    <col min="4867" max="4867" width="15.21875" style="225" customWidth="1"/>
    <col min="4868" max="4868" width="6.77734375" style="225" customWidth="1"/>
    <col min="4869" max="4869" width="13.77734375" style="225" customWidth="1"/>
    <col min="4870" max="4870" width="10" style="225" customWidth="1"/>
    <col min="4871" max="4871" width="13" style="225" customWidth="1"/>
    <col min="4872" max="4872" width="21.44140625" style="225" customWidth="1"/>
    <col min="4873" max="4873" width="29.21875" style="225" bestFit="1" customWidth="1"/>
    <col min="4874" max="4874" width="22.77734375" style="225" customWidth="1"/>
    <col min="4875" max="4875" width="15.5546875" style="225" customWidth="1"/>
    <col min="4876" max="4876" width="2" style="225" customWidth="1"/>
    <col min="4877" max="4877" width="7.21875" style="225" customWidth="1"/>
    <col min="4878" max="4878" width="1.5546875" style="225" customWidth="1"/>
    <col min="4879" max="4879" width="1" style="225" customWidth="1"/>
    <col min="4880" max="4880" width="16.44140625" style="225" customWidth="1"/>
    <col min="4881" max="4881" width="1.44140625" style="225" customWidth="1"/>
    <col min="4882" max="4882" width="2.44140625" style="225" customWidth="1"/>
    <col min="4883" max="4883" width="13" style="225" customWidth="1"/>
    <col min="4884" max="4884" width="3.21875" style="225" customWidth="1"/>
    <col min="4885" max="4885" width="21.44140625" style="225" customWidth="1"/>
    <col min="4886" max="4886" width="9.21875" style="225"/>
    <col min="4887" max="4887" width="10" style="225" bestFit="1" customWidth="1"/>
    <col min="4888" max="4888" width="9.77734375" style="225" bestFit="1" customWidth="1"/>
    <col min="4889" max="5120" width="9.21875" style="225"/>
    <col min="5121" max="5121" width="10.21875" style="225" customWidth="1"/>
    <col min="5122" max="5122" width="33.44140625" style="225" customWidth="1"/>
    <col min="5123" max="5123" width="15.21875" style="225" customWidth="1"/>
    <col min="5124" max="5124" width="6.77734375" style="225" customWidth="1"/>
    <col min="5125" max="5125" width="13.77734375" style="225" customWidth="1"/>
    <col min="5126" max="5126" width="10" style="225" customWidth="1"/>
    <col min="5127" max="5127" width="13" style="225" customWidth="1"/>
    <col min="5128" max="5128" width="21.44140625" style="225" customWidth="1"/>
    <col min="5129" max="5129" width="29.21875" style="225" bestFit="1" customWidth="1"/>
    <col min="5130" max="5130" width="22.77734375" style="225" customWidth="1"/>
    <col min="5131" max="5131" width="15.5546875" style="225" customWidth="1"/>
    <col min="5132" max="5132" width="2" style="225" customWidth="1"/>
    <col min="5133" max="5133" width="7.21875" style="225" customWidth="1"/>
    <col min="5134" max="5134" width="1.5546875" style="225" customWidth="1"/>
    <col min="5135" max="5135" width="1" style="225" customWidth="1"/>
    <col min="5136" max="5136" width="16.44140625" style="225" customWidth="1"/>
    <col min="5137" max="5137" width="1.44140625" style="225" customWidth="1"/>
    <col min="5138" max="5138" width="2.44140625" style="225" customWidth="1"/>
    <col min="5139" max="5139" width="13" style="225" customWidth="1"/>
    <col min="5140" max="5140" width="3.21875" style="225" customWidth="1"/>
    <col min="5141" max="5141" width="21.44140625" style="225" customWidth="1"/>
    <col min="5142" max="5142" width="9.21875" style="225"/>
    <col min="5143" max="5143" width="10" style="225" bestFit="1" customWidth="1"/>
    <col min="5144" max="5144" width="9.77734375" style="225" bestFit="1" customWidth="1"/>
    <col min="5145" max="5376" width="9.21875" style="225"/>
    <col min="5377" max="5377" width="10.21875" style="225" customWidth="1"/>
    <col min="5378" max="5378" width="33.44140625" style="225" customWidth="1"/>
    <col min="5379" max="5379" width="15.21875" style="225" customWidth="1"/>
    <col min="5380" max="5380" width="6.77734375" style="225" customWidth="1"/>
    <col min="5381" max="5381" width="13.77734375" style="225" customWidth="1"/>
    <col min="5382" max="5382" width="10" style="225" customWidth="1"/>
    <col min="5383" max="5383" width="13" style="225" customWidth="1"/>
    <col min="5384" max="5384" width="21.44140625" style="225" customWidth="1"/>
    <col min="5385" max="5385" width="29.21875" style="225" bestFit="1" customWidth="1"/>
    <col min="5386" max="5386" width="22.77734375" style="225" customWidth="1"/>
    <col min="5387" max="5387" width="15.5546875" style="225" customWidth="1"/>
    <col min="5388" max="5388" width="2" style="225" customWidth="1"/>
    <col min="5389" max="5389" width="7.21875" style="225" customWidth="1"/>
    <col min="5390" max="5390" width="1.5546875" style="225" customWidth="1"/>
    <col min="5391" max="5391" width="1" style="225" customWidth="1"/>
    <col min="5392" max="5392" width="16.44140625" style="225" customWidth="1"/>
    <col min="5393" max="5393" width="1.44140625" style="225" customWidth="1"/>
    <col min="5394" max="5394" width="2.44140625" style="225" customWidth="1"/>
    <col min="5395" max="5395" width="13" style="225" customWidth="1"/>
    <col min="5396" max="5396" width="3.21875" style="225" customWidth="1"/>
    <col min="5397" max="5397" width="21.44140625" style="225" customWidth="1"/>
    <col min="5398" max="5398" width="9.21875" style="225"/>
    <col min="5399" max="5399" width="10" style="225" bestFit="1" customWidth="1"/>
    <col min="5400" max="5400" width="9.77734375" style="225" bestFit="1" customWidth="1"/>
    <col min="5401" max="5632" width="9.21875" style="225"/>
    <col min="5633" max="5633" width="10.21875" style="225" customWidth="1"/>
    <col min="5634" max="5634" width="33.44140625" style="225" customWidth="1"/>
    <col min="5635" max="5635" width="15.21875" style="225" customWidth="1"/>
    <col min="5636" max="5636" width="6.77734375" style="225" customWidth="1"/>
    <col min="5637" max="5637" width="13.77734375" style="225" customWidth="1"/>
    <col min="5638" max="5638" width="10" style="225" customWidth="1"/>
    <col min="5639" max="5639" width="13" style="225" customWidth="1"/>
    <col min="5640" max="5640" width="21.44140625" style="225" customWidth="1"/>
    <col min="5641" max="5641" width="29.21875" style="225" bestFit="1" customWidth="1"/>
    <col min="5642" max="5642" width="22.77734375" style="225" customWidth="1"/>
    <col min="5643" max="5643" width="15.5546875" style="225" customWidth="1"/>
    <col min="5644" max="5644" width="2" style="225" customWidth="1"/>
    <col min="5645" max="5645" width="7.21875" style="225" customWidth="1"/>
    <col min="5646" max="5646" width="1.5546875" style="225" customWidth="1"/>
    <col min="5647" max="5647" width="1" style="225" customWidth="1"/>
    <col min="5648" max="5648" width="16.44140625" style="225" customWidth="1"/>
    <col min="5649" max="5649" width="1.44140625" style="225" customWidth="1"/>
    <col min="5650" max="5650" width="2.44140625" style="225" customWidth="1"/>
    <col min="5651" max="5651" width="13" style="225" customWidth="1"/>
    <col min="5652" max="5652" width="3.21875" style="225" customWidth="1"/>
    <col min="5653" max="5653" width="21.44140625" style="225" customWidth="1"/>
    <col min="5654" max="5654" width="9.21875" style="225"/>
    <col min="5655" max="5655" width="10" style="225" bestFit="1" customWidth="1"/>
    <col min="5656" max="5656" width="9.77734375" style="225" bestFit="1" customWidth="1"/>
    <col min="5657" max="5888" width="9.21875" style="225"/>
    <col min="5889" max="5889" width="10.21875" style="225" customWidth="1"/>
    <col min="5890" max="5890" width="33.44140625" style="225" customWidth="1"/>
    <col min="5891" max="5891" width="15.21875" style="225" customWidth="1"/>
    <col min="5892" max="5892" width="6.77734375" style="225" customWidth="1"/>
    <col min="5893" max="5893" width="13.77734375" style="225" customWidth="1"/>
    <col min="5894" max="5894" width="10" style="225" customWidth="1"/>
    <col min="5895" max="5895" width="13" style="225" customWidth="1"/>
    <col min="5896" max="5896" width="21.44140625" style="225" customWidth="1"/>
    <col min="5897" max="5897" width="29.21875" style="225" bestFit="1" customWidth="1"/>
    <col min="5898" max="5898" width="22.77734375" style="225" customWidth="1"/>
    <col min="5899" max="5899" width="15.5546875" style="225" customWidth="1"/>
    <col min="5900" max="5900" width="2" style="225" customWidth="1"/>
    <col min="5901" max="5901" width="7.21875" style="225" customWidth="1"/>
    <col min="5902" max="5902" width="1.5546875" style="225" customWidth="1"/>
    <col min="5903" max="5903" width="1" style="225" customWidth="1"/>
    <col min="5904" max="5904" width="16.44140625" style="225" customWidth="1"/>
    <col min="5905" max="5905" width="1.44140625" style="225" customWidth="1"/>
    <col min="5906" max="5906" width="2.44140625" style="225" customWidth="1"/>
    <col min="5907" max="5907" width="13" style="225" customWidth="1"/>
    <col min="5908" max="5908" width="3.21875" style="225" customWidth="1"/>
    <col min="5909" max="5909" width="21.44140625" style="225" customWidth="1"/>
    <col min="5910" max="5910" width="9.21875" style="225"/>
    <col min="5911" max="5911" width="10" style="225" bestFit="1" customWidth="1"/>
    <col min="5912" max="5912" width="9.77734375" style="225" bestFit="1" customWidth="1"/>
    <col min="5913" max="6144" width="9.21875" style="225"/>
    <col min="6145" max="6145" width="10.21875" style="225" customWidth="1"/>
    <col min="6146" max="6146" width="33.44140625" style="225" customWidth="1"/>
    <col min="6147" max="6147" width="15.21875" style="225" customWidth="1"/>
    <col min="6148" max="6148" width="6.77734375" style="225" customWidth="1"/>
    <col min="6149" max="6149" width="13.77734375" style="225" customWidth="1"/>
    <col min="6150" max="6150" width="10" style="225" customWidth="1"/>
    <col min="6151" max="6151" width="13" style="225" customWidth="1"/>
    <col min="6152" max="6152" width="21.44140625" style="225" customWidth="1"/>
    <col min="6153" max="6153" width="29.21875" style="225" bestFit="1" customWidth="1"/>
    <col min="6154" max="6154" width="22.77734375" style="225" customWidth="1"/>
    <col min="6155" max="6155" width="15.5546875" style="225" customWidth="1"/>
    <col min="6156" max="6156" width="2" style="225" customWidth="1"/>
    <col min="6157" max="6157" width="7.21875" style="225" customWidth="1"/>
    <col min="6158" max="6158" width="1.5546875" style="225" customWidth="1"/>
    <col min="6159" max="6159" width="1" style="225" customWidth="1"/>
    <col min="6160" max="6160" width="16.44140625" style="225" customWidth="1"/>
    <col min="6161" max="6161" width="1.44140625" style="225" customWidth="1"/>
    <col min="6162" max="6162" width="2.44140625" style="225" customWidth="1"/>
    <col min="6163" max="6163" width="13" style="225" customWidth="1"/>
    <col min="6164" max="6164" width="3.21875" style="225" customWidth="1"/>
    <col min="6165" max="6165" width="21.44140625" style="225" customWidth="1"/>
    <col min="6166" max="6166" width="9.21875" style="225"/>
    <col min="6167" max="6167" width="10" style="225" bestFit="1" customWidth="1"/>
    <col min="6168" max="6168" width="9.77734375" style="225" bestFit="1" customWidth="1"/>
    <col min="6169" max="6400" width="9.21875" style="225"/>
    <col min="6401" max="6401" width="10.21875" style="225" customWidth="1"/>
    <col min="6402" max="6402" width="33.44140625" style="225" customWidth="1"/>
    <col min="6403" max="6403" width="15.21875" style="225" customWidth="1"/>
    <col min="6404" max="6404" width="6.77734375" style="225" customWidth="1"/>
    <col min="6405" max="6405" width="13.77734375" style="225" customWidth="1"/>
    <col min="6406" max="6406" width="10" style="225" customWidth="1"/>
    <col min="6407" max="6407" width="13" style="225" customWidth="1"/>
    <col min="6408" max="6408" width="21.44140625" style="225" customWidth="1"/>
    <col min="6409" max="6409" width="29.21875" style="225" bestFit="1" customWidth="1"/>
    <col min="6410" max="6410" width="22.77734375" style="225" customWidth="1"/>
    <col min="6411" max="6411" width="15.5546875" style="225" customWidth="1"/>
    <col min="6412" max="6412" width="2" style="225" customWidth="1"/>
    <col min="6413" max="6413" width="7.21875" style="225" customWidth="1"/>
    <col min="6414" max="6414" width="1.5546875" style="225" customWidth="1"/>
    <col min="6415" max="6415" width="1" style="225" customWidth="1"/>
    <col min="6416" max="6416" width="16.44140625" style="225" customWidth="1"/>
    <col min="6417" max="6417" width="1.44140625" style="225" customWidth="1"/>
    <col min="6418" max="6418" width="2.44140625" style="225" customWidth="1"/>
    <col min="6419" max="6419" width="13" style="225" customWidth="1"/>
    <col min="6420" max="6420" width="3.21875" style="225" customWidth="1"/>
    <col min="6421" max="6421" width="21.44140625" style="225" customWidth="1"/>
    <col min="6422" max="6422" width="9.21875" style="225"/>
    <col min="6423" max="6423" width="10" style="225" bestFit="1" customWidth="1"/>
    <col min="6424" max="6424" width="9.77734375" style="225" bestFit="1" customWidth="1"/>
    <col min="6425" max="6656" width="9.21875" style="225"/>
    <col min="6657" max="6657" width="10.21875" style="225" customWidth="1"/>
    <col min="6658" max="6658" width="33.44140625" style="225" customWidth="1"/>
    <col min="6659" max="6659" width="15.21875" style="225" customWidth="1"/>
    <col min="6660" max="6660" width="6.77734375" style="225" customWidth="1"/>
    <col min="6661" max="6661" width="13.77734375" style="225" customWidth="1"/>
    <col min="6662" max="6662" width="10" style="225" customWidth="1"/>
    <col min="6663" max="6663" width="13" style="225" customWidth="1"/>
    <col min="6664" max="6664" width="21.44140625" style="225" customWidth="1"/>
    <col min="6665" max="6665" width="29.21875" style="225" bestFit="1" customWidth="1"/>
    <col min="6666" max="6666" width="22.77734375" style="225" customWidth="1"/>
    <col min="6667" max="6667" width="15.5546875" style="225" customWidth="1"/>
    <col min="6668" max="6668" width="2" style="225" customWidth="1"/>
    <col min="6669" max="6669" width="7.21875" style="225" customWidth="1"/>
    <col min="6670" max="6670" width="1.5546875" style="225" customWidth="1"/>
    <col min="6671" max="6671" width="1" style="225" customWidth="1"/>
    <col min="6672" max="6672" width="16.44140625" style="225" customWidth="1"/>
    <col min="6673" max="6673" width="1.44140625" style="225" customWidth="1"/>
    <col min="6674" max="6674" width="2.44140625" style="225" customWidth="1"/>
    <col min="6675" max="6675" width="13" style="225" customWidth="1"/>
    <col min="6676" max="6676" width="3.21875" style="225" customWidth="1"/>
    <col min="6677" max="6677" width="21.44140625" style="225" customWidth="1"/>
    <col min="6678" max="6678" width="9.21875" style="225"/>
    <col min="6679" max="6679" width="10" style="225" bestFit="1" customWidth="1"/>
    <col min="6680" max="6680" width="9.77734375" style="225" bestFit="1" customWidth="1"/>
    <col min="6681" max="6912" width="9.21875" style="225"/>
    <col min="6913" max="6913" width="10.21875" style="225" customWidth="1"/>
    <col min="6914" max="6914" width="33.44140625" style="225" customWidth="1"/>
    <col min="6915" max="6915" width="15.21875" style="225" customWidth="1"/>
    <col min="6916" max="6916" width="6.77734375" style="225" customWidth="1"/>
    <col min="6917" max="6917" width="13.77734375" style="225" customWidth="1"/>
    <col min="6918" max="6918" width="10" style="225" customWidth="1"/>
    <col min="6919" max="6919" width="13" style="225" customWidth="1"/>
    <col min="6920" max="6920" width="21.44140625" style="225" customWidth="1"/>
    <col min="6921" max="6921" width="29.21875" style="225" bestFit="1" customWidth="1"/>
    <col min="6922" max="6922" width="22.77734375" style="225" customWidth="1"/>
    <col min="6923" max="6923" width="15.5546875" style="225" customWidth="1"/>
    <col min="6924" max="6924" width="2" style="225" customWidth="1"/>
    <col min="6925" max="6925" width="7.21875" style="225" customWidth="1"/>
    <col min="6926" max="6926" width="1.5546875" style="225" customWidth="1"/>
    <col min="6927" max="6927" width="1" style="225" customWidth="1"/>
    <col min="6928" max="6928" width="16.44140625" style="225" customWidth="1"/>
    <col min="6929" max="6929" width="1.44140625" style="225" customWidth="1"/>
    <col min="6930" max="6930" width="2.44140625" style="225" customWidth="1"/>
    <col min="6931" max="6931" width="13" style="225" customWidth="1"/>
    <col min="6932" max="6932" width="3.21875" style="225" customWidth="1"/>
    <col min="6933" max="6933" width="21.44140625" style="225" customWidth="1"/>
    <col min="6934" max="6934" width="9.21875" style="225"/>
    <col min="6935" max="6935" width="10" style="225" bestFit="1" customWidth="1"/>
    <col min="6936" max="6936" width="9.77734375" style="225" bestFit="1" customWidth="1"/>
    <col min="6937" max="7168" width="9.21875" style="225"/>
    <col min="7169" max="7169" width="10.21875" style="225" customWidth="1"/>
    <col min="7170" max="7170" width="33.44140625" style="225" customWidth="1"/>
    <col min="7171" max="7171" width="15.21875" style="225" customWidth="1"/>
    <col min="7172" max="7172" width="6.77734375" style="225" customWidth="1"/>
    <col min="7173" max="7173" width="13.77734375" style="225" customWidth="1"/>
    <col min="7174" max="7174" width="10" style="225" customWidth="1"/>
    <col min="7175" max="7175" width="13" style="225" customWidth="1"/>
    <col min="7176" max="7176" width="21.44140625" style="225" customWidth="1"/>
    <col min="7177" max="7177" width="29.21875" style="225" bestFit="1" customWidth="1"/>
    <col min="7178" max="7178" width="22.77734375" style="225" customWidth="1"/>
    <col min="7179" max="7179" width="15.5546875" style="225" customWidth="1"/>
    <col min="7180" max="7180" width="2" style="225" customWidth="1"/>
    <col min="7181" max="7181" width="7.21875" style="225" customWidth="1"/>
    <col min="7182" max="7182" width="1.5546875" style="225" customWidth="1"/>
    <col min="7183" max="7183" width="1" style="225" customWidth="1"/>
    <col min="7184" max="7184" width="16.44140625" style="225" customWidth="1"/>
    <col min="7185" max="7185" width="1.44140625" style="225" customWidth="1"/>
    <col min="7186" max="7186" width="2.44140625" style="225" customWidth="1"/>
    <col min="7187" max="7187" width="13" style="225" customWidth="1"/>
    <col min="7188" max="7188" width="3.21875" style="225" customWidth="1"/>
    <col min="7189" max="7189" width="21.44140625" style="225" customWidth="1"/>
    <col min="7190" max="7190" width="9.21875" style="225"/>
    <col min="7191" max="7191" width="10" style="225" bestFit="1" customWidth="1"/>
    <col min="7192" max="7192" width="9.77734375" style="225" bestFit="1" customWidth="1"/>
    <col min="7193" max="7424" width="9.21875" style="225"/>
    <col min="7425" max="7425" width="10.21875" style="225" customWidth="1"/>
    <col min="7426" max="7426" width="33.44140625" style="225" customWidth="1"/>
    <col min="7427" max="7427" width="15.21875" style="225" customWidth="1"/>
    <col min="7428" max="7428" width="6.77734375" style="225" customWidth="1"/>
    <col min="7429" max="7429" width="13.77734375" style="225" customWidth="1"/>
    <col min="7430" max="7430" width="10" style="225" customWidth="1"/>
    <col min="7431" max="7431" width="13" style="225" customWidth="1"/>
    <col min="7432" max="7432" width="21.44140625" style="225" customWidth="1"/>
    <col min="7433" max="7433" width="29.21875" style="225" bestFit="1" customWidth="1"/>
    <col min="7434" max="7434" width="22.77734375" style="225" customWidth="1"/>
    <col min="7435" max="7435" width="15.5546875" style="225" customWidth="1"/>
    <col min="7436" max="7436" width="2" style="225" customWidth="1"/>
    <col min="7437" max="7437" width="7.21875" style="225" customWidth="1"/>
    <col min="7438" max="7438" width="1.5546875" style="225" customWidth="1"/>
    <col min="7439" max="7439" width="1" style="225" customWidth="1"/>
    <col min="7440" max="7440" width="16.44140625" style="225" customWidth="1"/>
    <col min="7441" max="7441" width="1.44140625" style="225" customWidth="1"/>
    <col min="7442" max="7442" width="2.44140625" style="225" customWidth="1"/>
    <col min="7443" max="7443" width="13" style="225" customWidth="1"/>
    <col min="7444" max="7444" width="3.21875" style="225" customWidth="1"/>
    <col min="7445" max="7445" width="21.44140625" style="225" customWidth="1"/>
    <col min="7446" max="7446" width="9.21875" style="225"/>
    <col min="7447" max="7447" width="10" style="225" bestFit="1" customWidth="1"/>
    <col min="7448" max="7448" width="9.77734375" style="225" bestFit="1" customWidth="1"/>
    <col min="7449" max="7680" width="9.21875" style="225"/>
    <col min="7681" max="7681" width="10.21875" style="225" customWidth="1"/>
    <col min="7682" max="7682" width="33.44140625" style="225" customWidth="1"/>
    <col min="7683" max="7683" width="15.21875" style="225" customWidth="1"/>
    <col min="7684" max="7684" width="6.77734375" style="225" customWidth="1"/>
    <col min="7685" max="7685" width="13.77734375" style="225" customWidth="1"/>
    <col min="7686" max="7686" width="10" style="225" customWidth="1"/>
    <col min="7687" max="7687" width="13" style="225" customWidth="1"/>
    <col min="7688" max="7688" width="21.44140625" style="225" customWidth="1"/>
    <col min="7689" max="7689" width="29.21875" style="225" bestFit="1" customWidth="1"/>
    <col min="7690" max="7690" width="22.77734375" style="225" customWidth="1"/>
    <col min="7691" max="7691" width="15.5546875" style="225" customWidth="1"/>
    <col min="7692" max="7692" width="2" style="225" customWidth="1"/>
    <col min="7693" max="7693" width="7.21875" style="225" customWidth="1"/>
    <col min="7694" max="7694" width="1.5546875" style="225" customWidth="1"/>
    <col min="7695" max="7695" width="1" style="225" customWidth="1"/>
    <col min="7696" max="7696" width="16.44140625" style="225" customWidth="1"/>
    <col min="7697" max="7697" width="1.44140625" style="225" customWidth="1"/>
    <col min="7698" max="7698" width="2.44140625" style="225" customWidth="1"/>
    <col min="7699" max="7699" width="13" style="225" customWidth="1"/>
    <col min="7700" max="7700" width="3.21875" style="225" customWidth="1"/>
    <col min="7701" max="7701" width="21.44140625" style="225" customWidth="1"/>
    <col min="7702" max="7702" width="9.21875" style="225"/>
    <col min="7703" max="7703" width="10" style="225" bestFit="1" customWidth="1"/>
    <col min="7704" max="7704" width="9.77734375" style="225" bestFit="1" customWidth="1"/>
    <col min="7705" max="7936" width="9.21875" style="225"/>
    <col min="7937" max="7937" width="10.21875" style="225" customWidth="1"/>
    <col min="7938" max="7938" width="33.44140625" style="225" customWidth="1"/>
    <col min="7939" max="7939" width="15.21875" style="225" customWidth="1"/>
    <col min="7940" max="7940" width="6.77734375" style="225" customWidth="1"/>
    <col min="7941" max="7941" width="13.77734375" style="225" customWidth="1"/>
    <col min="7942" max="7942" width="10" style="225" customWidth="1"/>
    <col min="7943" max="7943" width="13" style="225" customWidth="1"/>
    <col min="7944" max="7944" width="21.44140625" style="225" customWidth="1"/>
    <col min="7945" max="7945" width="29.21875" style="225" bestFit="1" customWidth="1"/>
    <col min="7946" max="7946" width="22.77734375" style="225" customWidth="1"/>
    <col min="7947" max="7947" width="15.5546875" style="225" customWidth="1"/>
    <col min="7948" max="7948" width="2" style="225" customWidth="1"/>
    <col min="7949" max="7949" width="7.21875" style="225" customWidth="1"/>
    <col min="7950" max="7950" width="1.5546875" style="225" customWidth="1"/>
    <col min="7951" max="7951" width="1" style="225" customWidth="1"/>
    <col min="7952" max="7952" width="16.44140625" style="225" customWidth="1"/>
    <col min="7953" max="7953" width="1.44140625" style="225" customWidth="1"/>
    <col min="7954" max="7954" width="2.44140625" style="225" customWidth="1"/>
    <col min="7955" max="7955" width="13" style="225" customWidth="1"/>
    <col min="7956" max="7956" width="3.21875" style="225" customWidth="1"/>
    <col min="7957" max="7957" width="21.44140625" style="225" customWidth="1"/>
    <col min="7958" max="7958" width="9.21875" style="225"/>
    <col min="7959" max="7959" width="10" style="225" bestFit="1" customWidth="1"/>
    <col min="7960" max="7960" width="9.77734375" style="225" bestFit="1" customWidth="1"/>
    <col min="7961" max="8192" width="9.21875" style="225"/>
    <col min="8193" max="8193" width="10.21875" style="225" customWidth="1"/>
    <col min="8194" max="8194" width="33.44140625" style="225" customWidth="1"/>
    <col min="8195" max="8195" width="15.21875" style="225" customWidth="1"/>
    <col min="8196" max="8196" width="6.77734375" style="225" customWidth="1"/>
    <col min="8197" max="8197" width="13.77734375" style="225" customWidth="1"/>
    <col min="8198" max="8198" width="10" style="225" customWidth="1"/>
    <col min="8199" max="8199" width="13" style="225" customWidth="1"/>
    <col min="8200" max="8200" width="21.44140625" style="225" customWidth="1"/>
    <col min="8201" max="8201" width="29.21875" style="225" bestFit="1" customWidth="1"/>
    <col min="8202" max="8202" width="22.77734375" style="225" customWidth="1"/>
    <col min="8203" max="8203" width="15.5546875" style="225" customWidth="1"/>
    <col min="8204" max="8204" width="2" style="225" customWidth="1"/>
    <col min="8205" max="8205" width="7.21875" style="225" customWidth="1"/>
    <col min="8206" max="8206" width="1.5546875" style="225" customWidth="1"/>
    <col min="8207" max="8207" width="1" style="225" customWidth="1"/>
    <col min="8208" max="8208" width="16.44140625" style="225" customWidth="1"/>
    <col min="8209" max="8209" width="1.44140625" style="225" customWidth="1"/>
    <col min="8210" max="8210" width="2.44140625" style="225" customWidth="1"/>
    <col min="8211" max="8211" width="13" style="225" customWidth="1"/>
    <col min="8212" max="8212" width="3.21875" style="225" customWidth="1"/>
    <col min="8213" max="8213" width="21.44140625" style="225" customWidth="1"/>
    <col min="8214" max="8214" width="9.21875" style="225"/>
    <col min="8215" max="8215" width="10" style="225" bestFit="1" customWidth="1"/>
    <col min="8216" max="8216" width="9.77734375" style="225" bestFit="1" customWidth="1"/>
    <col min="8217" max="8448" width="9.21875" style="225"/>
    <col min="8449" max="8449" width="10.21875" style="225" customWidth="1"/>
    <col min="8450" max="8450" width="33.44140625" style="225" customWidth="1"/>
    <col min="8451" max="8451" width="15.21875" style="225" customWidth="1"/>
    <col min="8452" max="8452" width="6.77734375" style="225" customWidth="1"/>
    <col min="8453" max="8453" width="13.77734375" style="225" customWidth="1"/>
    <col min="8454" max="8454" width="10" style="225" customWidth="1"/>
    <col min="8455" max="8455" width="13" style="225" customWidth="1"/>
    <col min="8456" max="8456" width="21.44140625" style="225" customWidth="1"/>
    <col min="8457" max="8457" width="29.21875" style="225" bestFit="1" customWidth="1"/>
    <col min="8458" max="8458" width="22.77734375" style="225" customWidth="1"/>
    <col min="8459" max="8459" width="15.5546875" style="225" customWidth="1"/>
    <col min="8460" max="8460" width="2" style="225" customWidth="1"/>
    <col min="8461" max="8461" width="7.21875" style="225" customWidth="1"/>
    <col min="8462" max="8462" width="1.5546875" style="225" customWidth="1"/>
    <col min="8463" max="8463" width="1" style="225" customWidth="1"/>
    <col min="8464" max="8464" width="16.44140625" style="225" customWidth="1"/>
    <col min="8465" max="8465" width="1.44140625" style="225" customWidth="1"/>
    <col min="8466" max="8466" width="2.44140625" style="225" customWidth="1"/>
    <col min="8467" max="8467" width="13" style="225" customWidth="1"/>
    <col min="8468" max="8468" width="3.21875" style="225" customWidth="1"/>
    <col min="8469" max="8469" width="21.44140625" style="225" customWidth="1"/>
    <col min="8470" max="8470" width="9.21875" style="225"/>
    <col min="8471" max="8471" width="10" style="225" bestFit="1" customWidth="1"/>
    <col min="8472" max="8472" width="9.77734375" style="225" bestFit="1" customWidth="1"/>
    <col min="8473" max="8704" width="9.21875" style="225"/>
    <col min="8705" max="8705" width="10.21875" style="225" customWidth="1"/>
    <col min="8706" max="8706" width="33.44140625" style="225" customWidth="1"/>
    <col min="8707" max="8707" width="15.21875" style="225" customWidth="1"/>
    <col min="8708" max="8708" width="6.77734375" style="225" customWidth="1"/>
    <col min="8709" max="8709" width="13.77734375" style="225" customWidth="1"/>
    <col min="8710" max="8710" width="10" style="225" customWidth="1"/>
    <col min="8711" max="8711" width="13" style="225" customWidth="1"/>
    <col min="8712" max="8712" width="21.44140625" style="225" customWidth="1"/>
    <col min="8713" max="8713" width="29.21875" style="225" bestFit="1" customWidth="1"/>
    <col min="8714" max="8714" width="22.77734375" style="225" customWidth="1"/>
    <col min="8715" max="8715" width="15.5546875" style="225" customWidth="1"/>
    <col min="8716" max="8716" width="2" style="225" customWidth="1"/>
    <col min="8717" max="8717" width="7.21875" style="225" customWidth="1"/>
    <col min="8718" max="8718" width="1.5546875" style="225" customWidth="1"/>
    <col min="8719" max="8719" width="1" style="225" customWidth="1"/>
    <col min="8720" max="8720" width="16.44140625" style="225" customWidth="1"/>
    <col min="8721" max="8721" width="1.44140625" style="225" customWidth="1"/>
    <col min="8722" max="8722" width="2.44140625" style="225" customWidth="1"/>
    <col min="8723" max="8723" width="13" style="225" customWidth="1"/>
    <col min="8724" max="8724" width="3.21875" style="225" customWidth="1"/>
    <col min="8725" max="8725" width="21.44140625" style="225" customWidth="1"/>
    <col min="8726" max="8726" width="9.21875" style="225"/>
    <col min="8727" max="8727" width="10" style="225" bestFit="1" customWidth="1"/>
    <col min="8728" max="8728" width="9.77734375" style="225" bestFit="1" customWidth="1"/>
    <col min="8729" max="8960" width="9.21875" style="225"/>
    <col min="8961" max="8961" width="10.21875" style="225" customWidth="1"/>
    <col min="8962" max="8962" width="33.44140625" style="225" customWidth="1"/>
    <col min="8963" max="8963" width="15.21875" style="225" customWidth="1"/>
    <col min="8964" max="8964" width="6.77734375" style="225" customWidth="1"/>
    <col min="8965" max="8965" width="13.77734375" style="225" customWidth="1"/>
    <col min="8966" max="8966" width="10" style="225" customWidth="1"/>
    <col min="8967" max="8967" width="13" style="225" customWidth="1"/>
    <col min="8968" max="8968" width="21.44140625" style="225" customWidth="1"/>
    <col min="8969" max="8969" width="29.21875" style="225" bestFit="1" customWidth="1"/>
    <col min="8970" max="8970" width="22.77734375" style="225" customWidth="1"/>
    <col min="8971" max="8971" width="15.5546875" style="225" customWidth="1"/>
    <col min="8972" max="8972" width="2" style="225" customWidth="1"/>
    <col min="8973" max="8973" width="7.21875" style="225" customWidth="1"/>
    <col min="8974" max="8974" width="1.5546875" style="225" customWidth="1"/>
    <col min="8975" max="8975" width="1" style="225" customWidth="1"/>
    <col min="8976" max="8976" width="16.44140625" style="225" customWidth="1"/>
    <col min="8977" max="8977" width="1.44140625" style="225" customWidth="1"/>
    <col min="8978" max="8978" width="2.44140625" style="225" customWidth="1"/>
    <col min="8979" max="8979" width="13" style="225" customWidth="1"/>
    <col min="8980" max="8980" width="3.21875" style="225" customWidth="1"/>
    <col min="8981" max="8981" width="21.44140625" style="225" customWidth="1"/>
    <col min="8982" max="8982" width="9.21875" style="225"/>
    <col min="8983" max="8983" width="10" style="225" bestFit="1" customWidth="1"/>
    <col min="8984" max="8984" width="9.77734375" style="225" bestFit="1" customWidth="1"/>
    <col min="8985" max="9216" width="9.21875" style="225"/>
    <col min="9217" max="9217" width="10.21875" style="225" customWidth="1"/>
    <col min="9218" max="9218" width="33.44140625" style="225" customWidth="1"/>
    <col min="9219" max="9219" width="15.21875" style="225" customWidth="1"/>
    <col min="9220" max="9220" width="6.77734375" style="225" customWidth="1"/>
    <col min="9221" max="9221" width="13.77734375" style="225" customWidth="1"/>
    <col min="9222" max="9222" width="10" style="225" customWidth="1"/>
    <col min="9223" max="9223" width="13" style="225" customWidth="1"/>
    <col min="9224" max="9224" width="21.44140625" style="225" customWidth="1"/>
    <col min="9225" max="9225" width="29.21875" style="225" bestFit="1" customWidth="1"/>
    <col min="9226" max="9226" width="22.77734375" style="225" customWidth="1"/>
    <col min="9227" max="9227" width="15.5546875" style="225" customWidth="1"/>
    <col min="9228" max="9228" width="2" style="225" customWidth="1"/>
    <col min="9229" max="9229" width="7.21875" style="225" customWidth="1"/>
    <col min="9230" max="9230" width="1.5546875" style="225" customWidth="1"/>
    <col min="9231" max="9231" width="1" style="225" customWidth="1"/>
    <col min="9232" max="9232" width="16.44140625" style="225" customWidth="1"/>
    <col min="9233" max="9233" width="1.44140625" style="225" customWidth="1"/>
    <col min="9234" max="9234" width="2.44140625" style="225" customWidth="1"/>
    <col min="9235" max="9235" width="13" style="225" customWidth="1"/>
    <col min="9236" max="9236" width="3.21875" style="225" customWidth="1"/>
    <col min="9237" max="9237" width="21.44140625" style="225" customWidth="1"/>
    <col min="9238" max="9238" width="9.21875" style="225"/>
    <col min="9239" max="9239" width="10" style="225" bestFit="1" customWidth="1"/>
    <col min="9240" max="9240" width="9.77734375" style="225" bestFit="1" customWidth="1"/>
    <col min="9241" max="9472" width="9.21875" style="225"/>
    <col min="9473" max="9473" width="10.21875" style="225" customWidth="1"/>
    <col min="9474" max="9474" width="33.44140625" style="225" customWidth="1"/>
    <col min="9475" max="9475" width="15.21875" style="225" customWidth="1"/>
    <col min="9476" max="9476" width="6.77734375" style="225" customWidth="1"/>
    <col min="9477" max="9477" width="13.77734375" style="225" customWidth="1"/>
    <col min="9478" max="9478" width="10" style="225" customWidth="1"/>
    <col min="9479" max="9479" width="13" style="225" customWidth="1"/>
    <col min="9480" max="9480" width="21.44140625" style="225" customWidth="1"/>
    <col min="9481" max="9481" width="29.21875" style="225" bestFit="1" customWidth="1"/>
    <col min="9482" max="9482" width="22.77734375" style="225" customWidth="1"/>
    <col min="9483" max="9483" width="15.5546875" style="225" customWidth="1"/>
    <col min="9484" max="9484" width="2" style="225" customWidth="1"/>
    <col min="9485" max="9485" width="7.21875" style="225" customWidth="1"/>
    <col min="9486" max="9486" width="1.5546875" style="225" customWidth="1"/>
    <col min="9487" max="9487" width="1" style="225" customWidth="1"/>
    <col min="9488" max="9488" width="16.44140625" style="225" customWidth="1"/>
    <col min="9489" max="9489" width="1.44140625" style="225" customWidth="1"/>
    <col min="9490" max="9490" width="2.44140625" style="225" customWidth="1"/>
    <col min="9491" max="9491" width="13" style="225" customWidth="1"/>
    <col min="9492" max="9492" width="3.21875" style="225" customWidth="1"/>
    <col min="9493" max="9493" width="21.44140625" style="225" customWidth="1"/>
    <col min="9494" max="9494" width="9.21875" style="225"/>
    <col min="9495" max="9495" width="10" style="225" bestFit="1" customWidth="1"/>
    <col min="9496" max="9496" width="9.77734375" style="225" bestFit="1" customWidth="1"/>
    <col min="9497" max="9728" width="9.21875" style="225"/>
    <col min="9729" max="9729" width="10.21875" style="225" customWidth="1"/>
    <col min="9730" max="9730" width="33.44140625" style="225" customWidth="1"/>
    <col min="9731" max="9731" width="15.21875" style="225" customWidth="1"/>
    <col min="9732" max="9732" width="6.77734375" style="225" customWidth="1"/>
    <col min="9733" max="9733" width="13.77734375" style="225" customWidth="1"/>
    <col min="9734" max="9734" width="10" style="225" customWidth="1"/>
    <col min="9735" max="9735" width="13" style="225" customWidth="1"/>
    <col min="9736" max="9736" width="21.44140625" style="225" customWidth="1"/>
    <col min="9737" max="9737" width="29.21875" style="225" bestFit="1" customWidth="1"/>
    <col min="9738" max="9738" width="22.77734375" style="225" customWidth="1"/>
    <col min="9739" max="9739" width="15.5546875" style="225" customWidth="1"/>
    <col min="9740" max="9740" width="2" style="225" customWidth="1"/>
    <col min="9741" max="9741" width="7.21875" style="225" customWidth="1"/>
    <col min="9742" max="9742" width="1.5546875" style="225" customWidth="1"/>
    <col min="9743" max="9743" width="1" style="225" customWidth="1"/>
    <col min="9744" max="9744" width="16.44140625" style="225" customWidth="1"/>
    <col min="9745" max="9745" width="1.44140625" style="225" customWidth="1"/>
    <col min="9746" max="9746" width="2.44140625" style="225" customWidth="1"/>
    <col min="9747" max="9747" width="13" style="225" customWidth="1"/>
    <col min="9748" max="9748" width="3.21875" style="225" customWidth="1"/>
    <col min="9749" max="9749" width="21.44140625" style="225" customWidth="1"/>
    <col min="9750" max="9750" width="9.21875" style="225"/>
    <col min="9751" max="9751" width="10" style="225" bestFit="1" customWidth="1"/>
    <col min="9752" max="9752" width="9.77734375" style="225" bestFit="1" customWidth="1"/>
    <col min="9753" max="9984" width="9.21875" style="225"/>
    <col min="9985" max="9985" width="10.21875" style="225" customWidth="1"/>
    <col min="9986" max="9986" width="33.44140625" style="225" customWidth="1"/>
    <col min="9987" max="9987" width="15.21875" style="225" customWidth="1"/>
    <col min="9988" max="9988" width="6.77734375" style="225" customWidth="1"/>
    <col min="9989" max="9989" width="13.77734375" style="225" customWidth="1"/>
    <col min="9990" max="9990" width="10" style="225" customWidth="1"/>
    <col min="9991" max="9991" width="13" style="225" customWidth="1"/>
    <col min="9992" max="9992" width="21.44140625" style="225" customWidth="1"/>
    <col min="9993" max="9993" width="29.21875" style="225" bestFit="1" customWidth="1"/>
    <col min="9994" max="9994" width="22.77734375" style="225" customWidth="1"/>
    <col min="9995" max="9995" width="15.5546875" style="225" customWidth="1"/>
    <col min="9996" max="9996" width="2" style="225" customWidth="1"/>
    <col min="9997" max="9997" width="7.21875" style="225" customWidth="1"/>
    <col min="9998" max="9998" width="1.5546875" style="225" customWidth="1"/>
    <col min="9999" max="9999" width="1" style="225" customWidth="1"/>
    <col min="10000" max="10000" width="16.44140625" style="225" customWidth="1"/>
    <col min="10001" max="10001" width="1.44140625" style="225" customWidth="1"/>
    <col min="10002" max="10002" width="2.44140625" style="225" customWidth="1"/>
    <col min="10003" max="10003" width="13" style="225" customWidth="1"/>
    <col min="10004" max="10004" width="3.21875" style="225" customWidth="1"/>
    <col min="10005" max="10005" width="21.44140625" style="225" customWidth="1"/>
    <col min="10006" max="10006" width="9.21875" style="225"/>
    <col min="10007" max="10007" width="10" style="225" bestFit="1" customWidth="1"/>
    <col min="10008" max="10008" width="9.77734375" style="225" bestFit="1" customWidth="1"/>
    <col min="10009" max="10240" width="9.21875" style="225"/>
    <col min="10241" max="10241" width="10.21875" style="225" customWidth="1"/>
    <col min="10242" max="10242" width="33.44140625" style="225" customWidth="1"/>
    <col min="10243" max="10243" width="15.21875" style="225" customWidth="1"/>
    <col min="10244" max="10244" width="6.77734375" style="225" customWidth="1"/>
    <col min="10245" max="10245" width="13.77734375" style="225" customWidth="1"/>
    <col min="10246" max="10246" width="10" style="225" customWidth="1"/>
    <col min="10247" max="10247" width="13" style="225" customWidth="1"/>
    <col min="10248" max="10248" width="21.44140625" style="225" customWidth="1"/>
    <col min="10249" max="10249" width="29.21875" style="225" bestFit="1" customWidth="1"/>
    <col min="10250" max="10250" width="22.77734375" style="225" customWidth="1"/>
    <col min="10251" max="10251" width="15.5546875" style="225" customWidth="1"/>
    <col min="10252" max="10252" width="2" style="225" customWidth="1"/>
    <col min="10253" max="10253" width="7.21875" style="225" customWidth="1"/>
    <col min="10254" max="10254" width="1.5546875" style="225" customWidth="1"/>
    <col min="10255" max="10255" width="1" style="225" customWidth="1"/>
    <col min="10256" max="10256" width="16.44140625" style="225" customWidth="1"/>
    <col min="10257" max="10257" width="1.44140625" style="225" customWidth="1"/>
    <col min="10258" max="10258" width="2.44140625" style="225" customWidth="1"/>
    <col min="10259" max="10259" width="13" style="225" customWidth="1"/>
    <col min="10260" max="10260" width="3.21875" style="225" customWidth="1"/>
    <col min="10261" max="10261" width="21.44140625" style="225" customWidth="1"/>
    <col min="10262" max="10262" width="9.21875" style="225"/>
    <col min="10263" max="10263" width="10" style="225" bestFit="1" customWidth="1"/>
    <col min="10264" max="10264" width="9.77734375" style="225" bestFit="1" customWidth="1"/>
    <col min="10265" max="10496" width="9.21875" style="225"/>
    <col min="10497" max="10497" width="10.21875" style="225" customWidth="1"/>
    <col min="10498" max="10498" width="33.44140625" style="225" customWidth="1"/>
    <col min="10499" max="10499" width="15.21875" style="225" customWidth="1"/>
    <col min="10500" max="10500" width="6.77734375" style="225" customWidth="1"/>
    <col min="10501" max="10501" width="13.77734375" style="225" customWidth="1"/>
    <col min="10502" max="10502" width="10" style="225" customWidth="1"/>
    <col min="10503" max="10503" width="13" style="225" customWidth="1"/>
    <col min="10504" max="10504" width="21.44140625" style="225" customWidth="1"/>
    <col min="10505" max="10505" width="29.21875" style="225" bestFit="1" customWidth="1"/>
    <col min="10506" max="10506" width="22.77734375" style="225" customWidth="1"/>
    <col min="10507" max="10507" width="15.5546875" style="225" customWidth="1"/>
    <col min="10508" max="10508" width="2" style="225" customWidth="1"/>
    <col min="10509" max="10509" width="7.21875" style="225" customWidth="1"/>
    <col min="10510" max="10510" width="1.5546875" style="225" customWidth="1"/>
    <col min="10511" max="10511" width="1" style="225" customWidth="1"/>
    <col min="10512" max="10512" width="16.44140625" style="225" customWidth="1"/>
    <col min="10513" max="10513" width="1.44140625" style="225" customWidth="1"/>
    <col min="10514" max="10514" width="2.44140625" style="225" customWidth="1"/>
    <col min="10515" max="10515" width="13" style="225" customWidth="1"/>
    <col min="10516" max="10516" width="3.21875" style="225" customWidth="1"/>
    <col min="10517" max="10517" width="21.44140625" style="225" customWidth="1"/>
    <col min="10518" max="10518" width="9.21875" style="225"/>
    <col min="10519" max="10519" width="10" style="225" bestFit="1" customWidth="1"/>
    <col min="10520" max="10520" width="9.77734375" style="225" bestFit="1" customWidth="1"/>
    <col min="10521" max="10752" width="9.21875" style="225"/>
    <col min="10753" max="10753" width="10.21875" style="225" customWidth="1"/>
    <col min="10754" max="10754" width="33.44140625" style="225" customWidth="1"/>
    <col min="10755" max="10755" width="15.21875" style="225" customWidth="1"/>
    <col min="10756" max="10756" width="6.77734375" style="225" customWidth="1"/>
    <col min="10757" max="10757" width="13.77734375" style="225" customWidth="1"/>
    <col min="10758" max="10758" width="10" style="225" customWidth="1"/>
    <col min="10759" max="10759" width="13" style="225" customWidth="1"/>
    <col min="10760" max="10760" width="21.44140625" style="225" customWidth="1"/>
    <col min="10761" max="10761" width="29.21875" style="225" bestFit="1" customWidth="1"/>
    <col min="10762" max="10762" width="22.77734375" style="225" customWidth="1"/>
    <col min="10763" max="10763" width="15.5546875" style="225" customWidth="1"/>
    <col min="10764" max="10764" width="2" style="225" customWidth="1"/>
    <col min="10765" max="10765" width="7.21875" style="225" customWidth="1"/>
    <col min="10766" max="10766" width="1.5546875" style="225" customWidth="1"/>
    <col min="10767" max="10767" width="1" style="225" customWidth="1"/>
    <col min="10768" max="10768" width="16.44140625" style="225" customWidth="1"/>
    <col min="10769" max="10769" width="1.44140625" style="225" customWidth="1"/>
    <col min="10770" max="10770" width="2.44140625" style="225" customWidth="1"/>
    <col min="10771" max="10771" width="13" style="225" customWidth="1"/>
    <col min="10772" max="10772" width="3.21875" style="225" customWidth="1"/>
    <col min="10773" max="10773" width="21.44140625" style="225" customWidth="1"/>
    <col min="10774" max="10774" width="9.21875" style="225"/>
    <col min="10775" max="10775" width="10" style="225" bestFit="1" customWidth="1"/>
    <col min="10776" max="10776" width="9.77734375" style="225" bestFit="1" customWidth="1"/>
    <col min="10777" max="11008" width="9.21875" style="225"/>
    <col min="11009" max="11009" width="10.21875" style="225" customWidth="1"/>
    <col min="11010" max="11010" width="33.44140625" style="225" customWidth="1"/>
    <col min="11011" max="11011" width="15.21875" style="225" customWidth="1"/>
    <col min="11012" max="11012" width="6.77734375" style="225" customWidth="1"/>
    <col min="11013" max="11013" width="13.77734375" style="225" customWidth="1"/>
    <col min="11014" max="11014" width="10" style="225" customWidth="1"/>
    <col min="11015" max="11015" width="13" style="225" customWidth="1"/>
    <col min="11016" max="11016" width="21.44140625" style="225" customWidth="1"/>
    <col min="11017" max="11017" width="29.21875" style="225" bestFit="1" customWidth="1"/>
    <col min="11018" max="11018" width="22.77734375" style="225" customWidth="1"/>
    <col min="11019" max="11019" width="15.5546875" style="225" customWidth="1"/>
    <col min="11020" max="11020" width="2" style="225" customWidth="1"/>
    <col min="11021" max="11021" width="7.21875" style="225" customWidth="1"/>
    <col min="11022" max="11022" width="1.5546875" style="225" customWidth="1"/>
    <col min="11023" max="11023" width="1" style="225" customWidth="1"/>
    <col min="11024" max="11024" width="16.44140625" style="225" customWidth="1"/>
    <col min="11025" max="11025" width="1.44140625" style="225" customWidth="1"/>
    <col min="11026" max="11026" width="2.44140625" style="225" customWidth="1"/>
    <col min="11027" max="11027" width="13" style="225" customWidth="1"/>
    <col min="11028" max="11028" width="3.21875" style="225" customWidth="1"/>
    <col min="11029" max="11029" width="21.44140625" style="225" customWidth="1"/>
    <col min="11030" max="11030" width="9.21875" style="225"/>
    <col min="11031" max="11031" width="10" style="225" bestFit="1" customWidth="1"/>
    <col min="11032" max="11032" width="9.77734375" style="225" bestFit="1" customWidth="1"/>
    <col min="11033" max="11264" width="9.21875" style="225"/>
    <col min="11265" max="11265" width="10.21875" style="225" customWidth="1"/>
    <col min="11266" max="11266" width="33.44140625" style="225" customWidth="1"/>
    <col min="11267" max="11267" width="15.21875" style="225" customWidth="1"/>
    <col min="11268" max="11268" width="6.77734375" style="225" customWidth="1"/>
    <col min="11269" max="11269" width="13.77734375" style="225" customWidth="1"/>
    <col min="11270" max="11270" width="10" style="225" customWidth="1"/>
    <col min="11271" max="11271" width="13" style="225" customWidth="1"/>
    <col min="11272" max="11272" width="21.44140625" style="225" customWidth="1"/>
    <col min="11273" max="11273" width="29.21875" style="225" bestFit="1" customWidth="1"/>
    <col min="11274" max="11274" width="22.77734375" style="225" customWidth="1"/>
    <col min="11275" max="11275" width="15.5546875" style="225" customWidth="1"/>
    <col min="11276" max="11276" width="2" style="225" customWidth="1"/>
    <col min="11277" max="11277" width="7.21875" style="225" customWidth="1"/>
    <col min="11278" max="11278" width="1.5546875" style="225" customWidth="1"/>
    <col min="11279" max="11279" width="1" style="225" customWidth="1"/>
    <col min="11280" max="11280" width="16.44140625" style="225" customWidth="1"/>
    <col min="11281" max="11281" width="1.44140625" style="225" customWidth="1"/>
    <col min="11282" max="11282" width="2.44140625" style="225" customWidth="1"/>
    <col min="11283" max="11283" width="13" style="225" customWidth="1"/>
    <col min="11284" max="11284" width="3.21875" style="225" customWidth="1"/>
    <col min="11285" max="11285" width="21.44140625" style="225" customWidth="1"/>
    <col min="11286" max="11286" width="9.21875" style="225"/>
    <col min="11287" max="11287" width="10" style="225" bestFit="1" customWidth="1"/>
    <col min="11288" max="11288" width="9.77734375" style="225" bestFit="1" customWidth="1"/>
    <col min="11289" max="11520" width="9.21875" style="225"/>
    <col min="11521" max="11521" width="10.21875" style="225" customWidth="1"/>
    <col min="11522" max="11522" width="33.44140625" style="225" customWidth="1"/>
    <col min="11523" max="11523" width="15.21875" style="225" customWidth="1"/>
    <col min="11524" max="11524" width="6.77734375" style="225" customWidth="1"/>
    <col min="11525" max="11525" width="13.77734375" style="225" customWidth="1"/>
    <col min="11526" max="11526" width="10" style="225" customWidth="1"/>
    <col min="11527" max="11527" width="13" style="225" customWidth="1"/>
    <col min="11528" max="11528" width="21.44140625" style="225" customWidth="1"/>
    <col min="11529" max="11529" width="29.21875" style="225" bestFit="1" customWidth="1"/>
    <col min="11530" max="11530" width="22.77734375" style="225" customWidth="1"/>
    <col min="11531" max="11531" width="15.5546875" style="225" customWidth="1"/>
    <col min="11532" max="11532" width="2" style="225" customWidth="1"/>
    <col min="11533" max="11533" width="7.21875" style="225" customWidth="1"/>
    <col min="11534" max="11534" width="1.5546875" style="225" customWidth="1"/>
    <col min="11535" max="11535" width="1" style="225" customWidth="1"/>
    <col min="11536" max="11536" width="16.44140625" style="225" customWidth="1"/>
    <col min="11537" max="11537" width="1.44140625" style="225" customWidth="1"/>
    <col min="11538" max="11538" width="2.44140625" style="225" customWidth="1"/>
    <col min="11539" max="11539" width="13" style="225" customWidth="1"/>
    <col min="11540" max="11540" width="3.21875" style="225" customWidth="1"/>
    <col min="11541" max="11541" width="21.44140625" style="225" customWidth="1"/>
    <col min="11542" max="11542" width="9.21875" style="225"/>
    <col min="11543" max="11543" width="10" style="225" bestFit="1" customWidth="1"/>
    <col min="11544" max="11544" width="9.77734375" style="225" bestFit="1" customWidth="1"/>
    <col min="11545" max="11776" width="9.21875" style="225"/>
    <col min="11777" max="11777" width="10.21875" style="225" customWidth="1"/>
    <col min="11778" max="11778" width="33.44140625" style="225" customWidth="1"/>
    <col min="11779" max="11779" width="15.21875" style="225" customWidth="1"/>
    <col min="11780" max="11780" width="6.77734375" style="225" customWidth="1"/>
    <col min="11781" max="11781" width="13.77734375" style="225" customWidth="1"/>
    <col min="11782" max="11782" width="10" style="225" customWidth="1"/>
    <col min="11783" max="11783" width="13" style="225" customWidth="1"/>
    <col min="11784" max="11784" width="21.44140625" style="225" customWidth="1"/>
    <col min="11785" max="11785" width="29.21875" style="225" bestFit="1" customWidth="1"/>
    <col min="11786" max="11786" width="22.77734375" style="225" customWidth="1"/>
    <col min="11787" max="11787" width="15.5546875" style="225" customWidth="1"/>
    <col min="11788" max="11788" width="2" style="225" customWidth="1"/>
    <col min="11789" max="11789" width="7.21875" style="225" customWidth="1"/>
    <col min="11790" max="11790" width="1.5546875" style="225" customWidth="1"/>
    <col min="11791" max="11791" width="1" style="225" customWidth="1"/>
    <col min="11792" max="11792" width="16.44140625" style="225" customWidth="1"/>
    <col min="11793" max="11793" width="1.44140625" style="225" customWidth="1"/>
    <col min="11794" max="11794" width="2.44140625" style="225" customWidth="1"/>
    <col min="11795" max="11795" width="13" style="225" customWidth="1"/>
    <col min="11796" max="11796" width="3.21875" style="225" customWidth="1"/>
    <col min="11797" max="11797" width="21.44140625" style="225" customWidth="1"/>
    <col min="11798" max="11798" width="9.21875" style="225"/>
    <col min="11799" max="11799" width="10" style="225" bestFit="1" customWidth="1"/>
    <col min="11800" max="11800" width="9.77734375" style="225" bestFit="1" customWidth="1"/>
    <col min="11801" max="12032" width="9.21875" style="225"/>
    <col min="12033" max="12033" width="10.21875" style="225" customWidth="1"/>
    <col min="12034" max="12034" width="33.44140625" style="225" customWidth="1"/>
    <col min="12035" max="12035" width="15.21875" style="225" customWidth="1"/>
    <col min="12036" max="12036" width="6.77734375" style="225" customWidth="1"/>
    <col min="12037" max="12037" width="13.77734375" style="225" customWidth="1"/>
    <col min="12038" max="12038" width="10" style="225" customWidth="1"/>
    <col min="12039" max="12039" width="13" style="225" customWidth="1"/>
    <col min="12040" max="12040" width="21.44140625" style="225" customWidth="1"/>
    <col min="12041" max="12041" width="29.21875" style="225" bestFit="1" customWidth="1"/>
    <col min="12042" max="12042" width="22.77734375" style="225" customWidth="1"/>
    <col min="12043" max="12043" width="15.5546875" style="225" customWidth="1"/>
    <col min="12044" max="12044" width="2" style="225" customWidth="1"/>
    <col min="12045" max="12045" width="7.21875" style="225" customWidth="1"/>
    <col min="12046" max="12046" width="1.5546875" style="225" customWidth="1"/>
    <col min="12047" max="12047" width="1" style="225" customWidth="1"/>
    <col min="12048" max="12048" width="16.44140625" style="225" customWidth="1"/>
    <col min="12049" max="12049" width="1.44140625" style="225" customWidth="1"/>
    <col min="12050" max="12050" width="2.44140625" style="225" customWidth="1"/>
    <col min="12051" max="12051" width="13" style="225" customWidth="1"/>
    <col min="12052" max="12052" width="3.21875" style="225" customWidth="1"/>
    <col min="12053" max="12053" width="21.44140625" style="225" customWidth="1"/>
    <col min="12054" max="12054" width="9.21875" style="225"/>
    <col min="12055" max="12055" width="10" style="225" bestFit="1" customWidth="1"/>
    <col min="12056" max="12056" width="9.77734375" style="225" bestFit="1" customWidth="1"/>
    <col min="12057" max="12288" width="9.21875" style="225"/>
    <col min="12289" max="12289" width="10.21875" style="225" customWidth="1"/>
    <col min="12290" max="12290" width="33.44140625" style="225" customWidth="1"/>
    <col min="12291" max="12291" width="15.21875" style="225" customWidth="1"/>
    <col min="12292" max="12292" width="6.77734375" style="225" customWidth="1"/>
    <col min="12293" max="12293" width="13.77734375" style="225" customWidth="1"/>
    <col min="12294" max="12294" width="10" style="225" customWidth="1"/>
    <col min="12295" max="12295" width="13" style="225" customWidth="1"/>
    <col min="12296" max="12296" width="21.44140625" style="225" customWidth="1"/>
    <col min="12297" max="12297" width="29.21875" style="225" bestFit="1" customWidth="1"/>
    <col min="12298" max="12298" width="22.77734375" style="225" customWidth="1"/>
    <col min="12299" max="12299" width="15.5546875" style="225" customWidth="1"/>
    <col min="12300" max="12300" width="2" style="225" customWidth="1"/>
    <col min="12301" max="12301" width="7.21875" style="225" customWidth="1"/>
    <col min="12302" max="12302" width="1.5546875" style="225" customWidth="1"/>
    <col min="12303" max="12303" width="1" style="225" customWidth="1"/>
    <col min="12304" max="12304" width="16.44140625" style="225" customWidth="1"/>
    <col min="12305" max="12305" width="1.44140625" style="225" customWidth="1"/>
    <col min="12306" max="12306" width="2.44140625" style="225" customWidth="1"/>
    <col min="12307" max="12307" width="13" style="225" customWidth="1"/>
    <col min="12308" max="12308" width="3.21875" style="225" customWidth="1"/>
    <col min="12309" max="12309" width="21.44140625" style="225" customWidth="1"/>
    <col min="12310" max="12310" width="9.21875" style="225"/>
    <col min="12311" max="12311" width="10" style="225" bestFit="1" customWidth="1"/>
    <col min="12312" max="12312" width="9.77734375" style="225" bestFit="1" customWidth="1"/>
    <col min="12313" max="12544" width="9.21875" style="225"/>
    <col min="12545" max="12545" width="10.21875" style="225" customWidth="1"/>
    <col min="12546" max="12546" width="33.44140625" style="225" customWidth="1"/>
    <col min="12547" max="12547" width="15.21875" style="225" customWidth="1"/>
    <col min="12548" max="12548" width="6.77734375" style="225" customWidth="1"/>
    <col min="12549" max="12549" width="13.77734375" style="225" customWidth="1"/>
    <col min="12550" max="12550" width="10" style="225" customWidth="1"/>
    <col min="12551" max="12551" width="13" style="225" customWidth="1"/>
    <col min="12552" max="12552" width="21.44140625" style="225" customWidth="1"/>
    <col min="12553" max="12553" width="29.21875" style="225" bestFit="1" customWidth="1"/>
    <col min="12554" max="12554" width="22.77734375" style="225" customWidth="1"/>
    <col min="12555" max="12555" width="15.5546875" style="225" customWidth="1"/>
    <col min="12556" max="12556" width="2" style="225" customWidth="1"/>
    <col min="12557" max="12557" width="7.21875" style="225" customWidth="1"/>
    <col min="12558" max="12558" width="1.5546875" style="225" customWidth="1"/>
    <col min="12559" max="12559" width="1" style="225" customWidth="1"/>
    <col min="12560" max="12560" width="16.44140625" style="225" customWidth="1"/>
    <col min="12561" max="12561" width="1.44140625" style="225" customWidth="1"/>
    <col min="12562" max="12562" width="2.44140625" style="225" customWidth="1"/>
    <col min="12563" max="12563" width="13" style="225" customWidth="1"/>
    <col min="12564" max="12564" width="3.21875" style="225" customWidth="1"/>
    <col min="12565" max="12565" width="21.44140625" style="225" customWidth="1"/>
    <col min="12566" max="12566" width="9.21875" style="225"/>
    <col min="12567" max="12567" width="10" style="225" bestFit="1" customWidth="1"/>
    <col min="12568" max="12568" width="9.77734375" style="225" bestFit="1" customWidth="1"/>
    <col min="12569" max="12800" width="9.21875" style="225"/>
    <col min="12801" max="12801" width="10.21875" style="225" customWidth="1"/>
    <col min="12802" max="12802" width="33.44140625" style="225" customWidth="1"/>
    <col min="12803" max="12803" width="15.21875" style="225" customWidth="1"/>
    <col min="12804" max="12804" width="6.77734375" style="225" customWidth="1"/>
    <col min="12805" max="12805" width="13.77734375" style="225" customWidth="1"/>
    <col min="12806" max="12806" width="10" style="225" customWidth="1"/>
    <col min="12807" max="12807" width="13" style="225" customWidth="1"/>
    <col min="12808" max="12808" width="21.44140625" style="225" customWidth="1"/>
    <col min="12809" max="12809" width="29.21875" style="225" bestFit="1" customWidth="1"/>
    <col min="12810" max="12810" width="22.77734375" style="225" customWidth="1"/>
    <col min="12811" max="12811" width="15.5546875" style="225" customWidth="1"/>
    <col min="12812" max="12812" width="2" style="225" customWidth="1"/>
    <col min="12813" max="12813" width="7.21875" style="225" customWidth="1"/>
    <col min="12814" max="12814" width="1.5546875" style="225" customWidth="1"/>
    <col min="12815" max="12815" width="1" style="225" customWidth="1"/>
    <col min="12816" max="12816" width="16.44140625" style="225" customWidth="1"/>
    <col min="12817" max="12817" width="1.44140625" style="225" customWidth="1"/>
    <col min="12818" max="12818" width="2.44140625" style="225" customWidth="1"/>
    <col min="12819" max="12819" width="13" style="225" customWidth="1"/>
    <col min="12820" max="12820" width="3.21875" style="225" customWidth="1"/>
    <col min="12821" max="12821" width="21.44140625" style="225" customWidth="1"/>
    <col min="12822" max="12822" width="9.21875" style="225"/>
    <col min="12823" max="12823" width="10" style="225" bestFit="1" customWidth="1"/>
    <col min="12824" max="12824" width="9.77734375" style="225" bestFit="1" customWidth="1"/>
    <col min="12825" max="13056" width="9.21875" style="225"/>
    <col min="13057" max="13057" width="10.21875" style="225" customWidth="1"/>
    <col min="13058" max="13058" width="33.44140625" style="225" customWidth="1"/>
    <col min="13059" max="13059" width="15.21875" style="225" customWidth="1"/>
    <col min="13060" max="13060" width="6.77734375" style="225" customWidth="1"/>
    <col min="13061" max="13061" width="13.77734375" style="225" customWidth="1"/>
    <col min="13062" max="13062" width="10" style="225" customWidth="1"/>
    <col min="13063" max="13063" width="13" style="225" customWidth="1"/>
    <col min="13064" max="13064" width="21.44140625" style="225" customWidth="1"/>
    <col min="13065" max="13065" width="29.21875" style="225" bestFit="1" customWidth="1"/>
    <col min="13066" max="13066" width="22.77734375" style="225" customWidth="1"/>
    <col min="13067" max="13067" width="15.5546875" style="225" customWidth="1"/>
    <col min="13068" max="13068" width="2" style="225" customWidth="1"/>
    <col min="13069" max="13069" width="7.21875" style="225" customWidth="1"/>
    <col min="13070" max="13070" width="1.5546875" style="225" customWidth="1"/>
    <col min="13071" max="13071" width="1" style="225" customWidth="1"/>
    <col min="13072" max="13072" width="16.44140625" style="225" customWidth="1"/>
    <col min="13073" max="13073" width="1.44140625" style="225" customWidth="1"/>
    <col min="13074" max="13074" width="2.44140625" style="225" customWidth="1"/>
    <col min="13075" max="13075" width="13" style="225" customWidth="1"/>
    <col min="13076" max="13076" width="3.21875" style="225" customWidth="1"/>
    <col min="13077" max="13077" width="21.44140625" style="225" customWidth="1"/>
    <col min="13078" max="13078" width="9.21875" style="225"/>
    <col min="13079" max="13079" width="10" style="225" bestFit="1" customWidth="1"/>
    <col min="13080" max="13080" width="9.77734375" style="225" bestFit="1" customWidth="1"/>
    <col min="13081" max="13312" width="9.21875" style="225"/>
    <col min="13313" max="13313" width="10.21875" style="225" customWidth="1"/>
    <col min="13314" max="13314" width="33.44140625" style="225" customWidth="1"/>
    <col min="13315" max="13315" width="15.21875" style="225" customWidth="1"/>
    <col min="13316" max="13316" width="6.77734375" style="225" customWidth="1"/>
    <col min="13317" max="13317" width="13.77734375" style="225" customWidth="1"/>
    <col min="13318" max="13318" width="10" style="225" customWidth="1"/>
    <col min="13319" max="13319" width="13" style="225" customWidth="1"/>
    <col min="13320" max="13320" width="21.44140625" style="225" customWidth="1"/>
    <col min="13321" max="13321" width="29.21875" style="225" bestFit="1" customWidth="1"/>
    <col min="13322" max="13322" width="22.77734375" style="225" customWidth="1"/>
    <col min="13323" max="13323" width="15.5546875" style="225" customWidth="1"/>
    <col min="13324" max="13324" width="2" style="225" customWidth="1"/>
    <col min="13325" max="13325" width="7.21875" style="225" customWidth="1"/>
    <col min="13326" max="13326" width="1.5546875" style="225" customWidth="1"/>
    <col min="13327" max="13327" width="1" style="225" customWidth="1"/>
    <col min="13328" max="13328" width="16.44140625" style="225" customWidth="1"/>
    <col min="13329" max="13329" width="1.44140625" style="225" customWidth="1"/>
    <col min="13330" max="13330" width="2.44140625" style="225" customWidth="1"/>
    <col min="13331" max="13331" width="13" style="225" customWidth="1"/>
    <col min="13332" max="13332" width="3.21875" style="225" customWidth="1"/>
    <col min="13333" max="13333" width="21.44140625" style="225" customWidth="1"/>
    <col min="13334" max="13334" width="9.21875" style="225"/>
    <col min="13335" max="13335" width="10" style="225" bestFit="1" customWidth="1"/>
    <col min="13336" max="13336" width="9.77734375" style="225" bestFit="1" customWidth="1"/>
    <col min="13337" max="13568" width="9.21875" style="225"/>
    <col min="13569" max="13569" width="10.21875" style="225" customWidth="1"/>
    <col min="13570" max="13570" width="33.44140625" style="225" customWidth="1"/>
    <col min="13571" max="13571" width="15.21875" style="225" customWidth="1"/>
    <col min="13572" max="13572" width="6.77734375" style="225" customWidth="1"/>
    <col min="13573" max="13573" width="13.77734375" style="225" customWidth="1"/>
    <col min="13574" max="13574" width="10" style="225" customWidth="1"/>
    <col min="13575" max="13575" width="13" style="225" customWidth="1"/>
    <col min="13576" max="13576" width="21.44140625" style="225" customWidth="1"/>
    <col min="13577" max="13577" width="29.21875" style="225" bestFit="1" customWidth="1"/>
    <col min="13578" max="13578" width="22.77734375" style="225" customWidth="1"/>
    <col min="13579" max="13579" width="15.5546875" style="225" customWidth="1"/>
    <col min="13580" max="13580" width="2" style="225" customWidth="1"/>
    <col min="13581" max="13581" width="7.21875" style="225" customWidth="1"/>
    <col min="13582" max="13582" width="1.5546875" style="225" customWidth="1"/>
    <col min="13583" max="13583" width="1" style="225" customWidth="1"/>
    <col min="13584" max="13584" width="16.44140625" style="225" customWidth="1"/>
    <col min="13585" max="13585" width="1.44140625" style="225" customWidth="1"/>
    <col min="13586" max="13586" width="2.44140625" style="225" customWidth="1"/>
    <col min="13587" max="13587" width="13" style="225" customWidth="1"/>
    <col min="13588" max="13588" width="3.21875" style="225" customWidth="1"/>
    <col min="13589" max="13589" width="21.44140625" style="225" customWidth="1"/>
    <col min="13590" max="13590" width="9.21875" style="225"/>
    <col min="13591" max="13591" width="10" style="225" bestFit="1" customWidth="1"/>
    <col min="13592" max="13592" width="9.77734375" style="225" bestFit="1" customWidth="1"/>
    <col min="13593" max="13824" width="9.21875" style="225"/>
    <col min="13825" max="13825" width="10.21875" style="225" customWidth="1"/>
    <col min="13826" max="13826" width="33.44140625" style="225" customWidth="1"/>
    <col min="13827" max="13827" width="15.21875" style="225" customWidth="1"/>
    <col min="13828" max="13828" width="6.77734375" style="225" customWidth="1"/>
    <col min="13829" max="13829" width="13.77734375" style="225" customWidth="1"/>
    <col min="13830" max="13830" width="10" style="225" customWidth="1"/>
    <col min="13831" max="13831" width="13" style="225" customWidth="1"/>
    <col min="13832" max="13832" width="21.44140625" style="225" customWidth="1"/>
    <col min="13833" max="13833" width="29.21875" style="225" bestFit="1" customWidth="1"/>
    <col min="13834" max="13834" width="22.77734375" style="225" customWidth="1"/>
    <col min="13835" max="13835" width="15.5546875" style="225" customWidth="1"/>
    <col min="13836" max="13836" width="2" style="225" customWidth="1"/>
    <col min="13837" max="13837" width="7.21875" style="225" customWidth="1"/>
    <col min="13838" max="13838" width="1.5546875" style="225" customWidth="1"/>
    <col min="13839" max="13839" width="1" style="225" customWidth="1"/>
    <col min="13840" max="13840" width="16.44140625" style="225" customWidth="1"/>
    <col min="13841" max="13841" width="1.44140625" style="225" customWidth="1"/>
    <col min="13842" max="13842" width="2.44140625" style="225" customWidth="1"/>
    <col min="13843" max="13843" width="13" style="225" customWidth="1"/>
    <col min="13844" max="13844" width="3.21875" style="225" customWidth="1"/>
    <col min="13845" max="13845" width="21.44140625" style="225" customWidth="1"/>
    <col min="13846" max="13846" width="9.21875" style="225"/>
    <col min="13847" max="13847" width="10" style="225" bestFit="1" customWidth="1"/>
    <col min="13848" max="13848" width="9.77734375" style="225" bestFit="1" customWidth="1"/>
    <col min="13849" max="14080" width="9.21875" style="225"/>
    <col min="14081" max="14081" width="10.21875" style="225" customWidth="1"/>
    <col min="14082" max="14082" width="33.44140625" style="225" customWidth="1"/>
    <col min="14083" max="14083" width="15.21875" style="225" customWidth="1"/>
    <col min="14084" max="14084" width="6.77734375" style="225" customWidth="1"/>
    <col min="14085" max="14085" width="13.77734375" style="225" customWidth="1"/>
    <col min="14086" max="14086" width="10" style="225" customWidth="1"/>
    <col min="14087" max="14087" width="13" style="225" customWidth="1"/>
    <col min="14088" max="14088" width="21.44140625" style="225" customWidth="1"/>
    <col min="14089" max="14089" width="29.21875" style="225" bestFit="1" customWidth="1"/>
    <col min="14090" max="14090" width="22.77734375" style="225" customWidth="1"/>
    <col min="14091" max="14091" width="15.5546875" style="225" customWidth="1"/>
    <col min="14092" max="14092" width="2" style="225" customWidth="1"/>
    <col min="14093" max="14093" width="7.21875" style="225" customWidth="1"/>
    <col min="14094" max="14094" width="1.5546875" style="225" customWidth="1"/>
    <col min="14095" max="14095" width="1" style="225" customWidth="1"/>
    <col min="14096" max="14096" width="16.44140625" style="225" customWidth="1"/>
    <col min="14097" max="14097" width="1.44140625" style="225" customWidth="1"/>
    <col min="14098" max="14098" width="2.44140625" style="225" customWidth="1"/>
    <col min="14099" max="14099" width="13" style="225" customWidth="1"/>
    <col min="14100" max="14100" width="3.21875" style="225" customWidth="1"/>
    <col min="14101" max="14101" width="21.44140625" style="225" customWidth="1"/>
    <col min="14102" max="14102" width="9.21875" style="225"/>
    <col min="14103" max="14103" width="10" style="225" bestFit="1" customWidth="1"/>
    <col min="14104" max="14104" width="9.77734375" style="225" bestFit="1" customWidth="1"/>
    <col min="14105" max="14336" width="9.21875" style="225"/>
    <col min="14337" max="14337" width="10.21875" style="225" customWidth="1"/>
    <col min="14338" max="14338" width="33.44140625" style="225" customWidth="1"/>
    <col min="14339" max="14339" width="15.21875" style="225" customWidth="1"/>
    <col min="14340" max="14340" width="6.77734375" style="225" customWidth="1"/>
    <col min="14341" max="14341" width="13.77734375" style="225" customWidth="1"/>
    <col min="14342" max="14342" width="10" style="225" customWidth="1"/>
    <col min="14343" max="14343" width="13" style="225" customWidth="1"/>
    <col min="14344" max="14344" width="21.44140625" style="225" customWidth="1"/>
    <col min="14345" max="14345" width="29.21875" style="225" bestFit="1" customWidth="1"/>
    <col min="14346" max="14346" width="22.77734375" style="225" customWidth="1"/>
    <col min="14347" max="14347" width="15.5546875" style="225" customWidth="1"/>
    <col min="14348" max="14348" width="2" style="225" customWidth="1"/>
    <col min="14349" max="14349" width="7.21875" style="225" customWidth="1"/>
    <col min="14350" max="14350" width="1.5546875" style="225" customWidth="1"/>
    <col min="14351" max="14351" width="1" style="225" customWidth="1"/>
    <col min="14352" max="14352" width="16.44140625" style="225" customWidth="1"/>
    <col min="14353" max="14353" width="1.44140625" style="225" customWidth="1"/>
    <col min="14354" max="14354" width="2.44140625" style="225" customWidth="1"/>
    <col min="14355" max="14355" width="13" style="225" customWidth="1"/>
    <col min="14356" max="14356" width="3.21875" style="225" customWidth="1"/>
    <col min="14357" max="14357" width="21.44140625" style="225" customWidth="1"/>
    <col min="14358" max="14358" width="9.21875" style="225"/>
    <col min="14359" max="14359" width="10" style="225" bestFit="1" customWidth="1"/>
    <col min="14360" max="14360" width="9.77734375" style="225" bestFit="1" customWidth="1"/>
    <col min="14361" max="14592" width="9.21875" style="225"/>
    <col min="14593" max="14593" width="10.21875" style="225" customWidth="1"/>
    <col min="14594" max="14594" width="33.44140625" style="225" customWidth="1"/>
    <col min="14595" max="14595" width="15.21875" style="225" customWidth="1"/>
    <col min="14596" max="14596" width="6.77734375" style="225" customWidth="1"/>
    <col min="14597" max="14597" width="13.77734375" style="225" customWidth="1"/>
    <col min="14598" max="14598" width="10" style="225" customWidth="1"/>
    <col min="14599" max="14599" width="13" style="225" customWidth="1"/>
    <col min="14600" max="14600" width="21.44140625" style="225" customWidth="1"/>
    <col min="14601" max="14601" width="29.21875" style="225" bestFit="1" customWidth="1"/>
    <col min="14602" max="14602" width="22.77734375" style="225" customWidth="1"/>
    <col min="14603" max="14603" width="15.5546875" style="225" customWidth="1"/>
    <col min="14604" max="14604" width="2" style="225" customWidth="1"/>
    <col min="14605" max="14605" width="7.21875" style="225" customWidth="1"/>
    <col min="14606" max="14606" width="1.5546875" style="225" customWidth="1"/>
    <col min="14607" max="14607" width="1" style="225" customWidth="1"/>
    <col min="14608" max="14608" width="16.44140625" style="225" customWidth="1"/>
    <col min="14609" max="14609" width="1.44140625" style="225" customWidth="1"/>
    <col min="14610" max="14610" width="2.44140625" style="225" customWidth="1"/>
    <col min="14611" max="14611" width="13" style="225" customWidth="1"/>
    <col min="14612" max="14612" width="3.21875" style="225" customWidth="1"/>
    <col min="14613" max="14613" width="21.44140625" style="225" customWidth="1"/>
    <col min="14614" max="14614" width="9.21875" style="225"/>
    <col min="14615" max="14615" width="10" style="225" bestFit="1" customWidth="1"/>
    <col min="14616" max="14616" width="9.77734375" style="225" bestFit="1" customWidth="1"/>
    <col min="14617" max="14848" width="9.21875" style="225"/>
    <col min="14849" max="14849" width="10.21875" style="225" customWidth="1"/>
    <col min="14850" max="14850" width="33.44140625" style="225" customWidth="1"/>
    <col min="14851" max="14851" width="15.21875" style="225" customWidth="1"/>
    <col min="14852" max="14852" width="6.77734375" style="225" customWidth="1"/>
    <col min="14853" max="14853" width="13.77734375" style="225" customWidth="1"/>
    <col min="14854" max="14854" width="10" style="225" customWidth="1"/>
    <col min="14855" max="14855" width="13" style="225" customWidth="1"/>
    <col min="14856" max="14856" width="21.44140625" style="225" customWidth="1"/>
    <col min="14857" max="14857" width="29.21875" style="225" bestFit="1" customWidth="1"/>
    <col min="14858" max="14858" width="22.77734375" style="225" customWidth="1"/>
    <col min="14859" max="14859" width="15.5546875" style="225" customWidth="1"/>
    <col min="14860" max="14860" width="2" style="225" customWidth="1"/>
    <col min="14861" max="14861" width="7.21875" style="225" customWidth="1"/>
    <col min="14862" max="14862" width="1.5546875" style="225" customWidth="1"/>
    <col min="14863" max="14863" width="1" style="225" customWidth="1"/>
    <col min="14864" max="14864" width="16.44140625" style="225" customWidth="1"/>
    <col min="14865" max="14865" width="1.44140625" style="225" customWidth="1"/>
    <col min="14866" max="14866" width="2.44140625" style="225" customWidth="1"/>
    <col min="14867" max="14867" width="13" style="225" customWidth="1"/>
    <col min="14868" max="14868" width="3.21875" style="225" customWidth="1"/>
    <col min="14869" max="14869" width="21.44140625" style="225" customWidth="1"/>
    <col min="14870" max="14870" width="9.21875" style="225"/>
    <col min="14871" max="14871" width="10" style="225" bestFit="1" customWidth="1"/>
    <col min="14872" max="14872" width="9.77734375" style="225" bestFit="1" customWidth="1"/>
    <col min="14873" max="15104" width="9.21875" style="225"/>
    <col min="15105" max="15105" width="10.21875" style="225" customWidth="1"/>
    <col min="15106" max="15106" width="33.44140625" style="225" customWidth="1"/>
    <col min="15107" max="15107" width="15.21875" style="225" customWidth="1"/>
    <col min="15108" max="15108" width="6.77734375" style="225" customWidth="1"/>
    <col min="15109" max="15109" width="13.77734375" style="225" customWidth="1"/>
    <col min="15110" max="15110" width="10" style="225" customWidth="1"/>
    <col min="15111" max="15111" width="13" style="225" customWidth="1"/>
    <col min="15112" max="15112" width="21.44140625" style="225" customWidth="1"/>
    <col min="15113" max="15113" width="29.21875" style="225" bestFit="1" customWidth="1"/>
    <col min="15114" max="15114" width="22.77734375" style="225" customWidth="1"/>
    <col min="15115" max="15115" width="15.5546875" style="225" customWidth="1"/>
    <col min="15116" max="15116" width="2" style="225" customWidth="1"/>
    <col min="15117" max="15117" width="7.21875" style="225" customWidth="1"/>
    <col min="15118" max="15118" width="1.5546875" style="225" customWidth="1"/>
    <col min="15119" max="15119" width="1" style="225" customWidth="1"/>
    <col min="15120" max="15120" width="16.44140625" style="225" customWidth="1"/>
    <col min="15121" max="15121" width="1.44140625" style="225" customWidth="1"/>
    <col min="15122" max="15122" width="2.44140625" style="225" customWidth="1"/>
    <col min="15123" max="15123" width="13" style="225" customWidth="1"/>
    <col min="15124" max="15124" width="3.21875" style="225" customWidth="1"/>
    <col min="15125" max="15125" width="21.44140625" style="225" customWidth="1"/>
    <col min="15126" max="15126" width="9.21875" style="225"/>
    <col min="15127" max="15127" width="10" style="225" bestFit="1" customWidth="1"/>
    <col min="15128" max="15128" width="9.77734375" style="225" bestFit="1" customWidth="1"/>
    <col min="15129" max="15360" width="9.21875" style="225"/>
    <col min="15361" max="15361" width="10.21875" style="225" customWidth="1"/>
    <col min="15362" max="15362" width="33.44140625" style="225" customWidth="1"/>
    <col min="15363" max="15363" width="15.21875" style="225" customWidth="1"/>
    <col min="15364" max="15364" width="6.77734375" style="225" customWidth="1"/>
    <col min="15365" max="15365" width="13.77734375" style="225" customWidth="1"/>
    <col min="15366" max="15366" width="10" style="225" customWidth="1"/>
    <col min="15367" max="15367" width="13" style="225" customWidth="1"/>
    <col min="15368" max="15368" width="21.44140625" style="225" customWidth="1"/>
    <col min="15369" max="15369" width="29.21875" style="225" bestFit="1" customWidth="1"/>
    <col min="15370" max="15370" width="22.77734375" style="225" customWidth="1"/>
    <col min="15371" max="15371" width="15.5546875" style="225" customWidth="1"/>
    <col min="15372" max="15372" width="2" style="225" customWidth="1"/>
    <col min="15373" max="15373" width="7.21875" style="225" customWidth="1"/>
    <col min="15374" max="15374" width="1.5546875" style="225" customWidth="1"/>
    <col min="15375" max="15375" width="1" style="225" customWidth="1"/>
    <col min="15376" max="15376" width="16.44140625" style="225" customWidth="1"/>
    <col min="15377" max="15377" width="1.44140625" style="225" customWidth="1"/>
    <col min="15378" max="15378" width="2.44140625" style="225" customWidth="1"/>
    <col min="15379" max="15379" width="13" style="225" customWidth="1"/>
    <col min="15380" max="15380" width="3.21875" style="225" customWidth="1"/>
    <col min="15381" max="15381" width="21.44140625" style="225" customWidth="1"/>
    <col min="15382" max="15382" width="9.21875" style="225"/>
    <col min="15383" max="15383" width="10" style="225" bestFit="1" customWidth="1"/>
    <col min="15384" max="15384" width="9.77734375" style="225" bestFit="1" customWidth="1"/>
    <col min="15385" max="15616" width="9.21875" style="225"/>
    <col min="15617" max="15617" width="10.21875" style="225" customWidth="1"/>
    <col min="15618" max="15618" width="33.44140625" style="225" customWidth="1"/>
    <col min="15619" max="15619" width="15.21875" style="225" customWidth="1"/>
    <col min="15620" max="15620" width="6.77734375" style="225" customWidth="1"/>
    <col min="15621" max="15621" width="13.77734375" style="225" customWidth="1"/>
    <col min="15622" max="15622" width="10" style="225" customWidth="1"/>
    <col min="15623" max="15623" width="13" style="225" customWidth="1"/>
    <col min="15624" max="15624" width="21.44140625" style="225" customWidth="1"/>
    <col min="15625" max="15625" width="29.21875" style="225" bestFit="1" customWidth="1"/>
    <col min="15626" max="15626" width="22.77734375" style="225" customWidth="1"/>
    <col min="15627" max="15627" width="15.5546875" style="225" customWidth="1"/>
    <col min="15628" max="15628" width="2" style="225" customWidth="1"/>
    <col min="15629" max="15629" width="7.21875" style="225" customWidth="1"/>
    <col min="15630" max="15630" width="1.5546875" style="225" customWidth="1"/>
    <col min="15631" max="15631" width="1" style="225" customWidth="1"/>
    <col min="15632" max="15632" width="16.44140625" style="225" customWidth="1"/>
    <col min="15633" max="15633" width="1.44140625" style="225" customWidth="1"/>
    <col min="15634" max="15634" width="2.44140625" style="225" customWidth="1"/>
    <col min="15635" max="15635" width="13" style="225" customWidth="1"/>
    <col min="15636" max="15636" width="3.21875" style="225" customWidth="1"/>
    <col min="15637" max="15637" width="21.44140625" style="225" customWidth="1"/>
    <col min="15638" max="15638" width="9.21875" style="225"/>
    <col min="15639" max="15639" width="10" style="225" bestFit="1" customWidth="1"/>
    <col min="15640" max="15640" width="9.77734375" style="225" bestFit="1" customWidth="1"/>
    <col min="15641" max="15872" width="9.21875" style="225"/>
    <col min="15873" max="15873" width="10.21875" style="225" customWidth="1"/>
    <col min="15874" max="15874" width="33.44140625" style="225" customWidth="1"/>
    <col min="15875" max="15875" width="15.21875" style="225" customWidth="1"/>
    <col min="15876" max="15876" width="6.77734375" style="225" customWidth="1"/>
    <col min="15877" max="15877" width="13.77734375" style="225" customWidth="1"/>
    <col min="15878" max="15878" width="10" style="225" customWidth="1"/>
    <col min="15879" max="15879" width="13" style="225" customWidth="1"/>
    <col min="15880" max="15880" width="21.44140625" style="225" customWidth="1"/>
    <col min="15881" max="15881" width="29.21875" style="225" bestFit="1" customWidth="1"/>
    <col min="15882" max="15882" width="22.77734375" style="225" customWidth="1"/>
    <col min="15883" max="15883" width="15.5546875" style="225" customWidth="1"/>
    <col min="15884" max="15884" width="2" style="225" customWidth="1"/>
    <col min="15885" max="15885" width="7.21875" style="225" customWidth="1"/>
    <col min="15886" max="15886" width="1.5546875" style="225" customWidth="1"/>
    <col min="15887" max="15887" width="1" style="225" customWidth="1"/>
    <col min="15888" max="15888" width="16.44140625" style="225" customWidth="1"/>
    <col min="15889" max="15889" width="1.44140625" style="225" customWidth="1"/>
    <col min="15890" max="15890" width="2.44140625" style="225" customWidth="1"/>
    <col min="15891" max="15891" width="13" style="225" customWidth="1"/>
    <col min="15892" max="15892" width="3.21875" style="225" customWidth="1"/>
    <col min="15893" max="15893" width="21.44140625" style="225" customWidth="1"/>
    <col min="15894" max="15894" width="9.21875" style="225"/>
    <col min="15895" max="15895" width="10" style="225" bestFit="1" customWidth="1"/>
    <col min="15896" max="15896" width="9.77734375" style="225" bestFit="1" customWidth="1"/>
    <col min="15897" max="16128" width="9.21875" style="225"/>
    <col min="16129" max="16129" width="10.21875" style="225" customWidth="1"/>
    <col min="16130" max="16130" width="33.44140625" style="225" customWidth="1"/>
    <col min="16131" max="16131" width="15.21875" style="225" customWidth="1"/>
    <col min="16132" max="16132" width="6.77734375" style="225" customWidth="1"/>
    <col min="16133" max="16133" width="13.77734375" style="225" customWidth="1"/>
    <col min="16134" max="16134" width="10" style="225" customWidth="1"/>
    <col min="16135" max="16135" width="13" style="225" customWidth="1"/>
    <col min="16136" max="16136" width="21.44140625" style="225" customWidth="1"/>
    <col min="16137" max="16137" width="29.21875" style="225" bestFit="1" customWidth="1"/>
    <col min="16138" max="16138" width="22.77734375" style="225" customWidth="1"/>
    <col min="16139" max="16139" width="15.5546875" style="225" customWidth="1"/>
    <col min="16140" max="16140" width="2" style="225" customWidth="1"/>
    <col min="16141" max="16141" width="7.21875" style="225" customWidth="1"/>
    <col min="16142" max="16142" width="1.5546875" style="225" customWidth="1"/>
    <col min="16143" max="16143" width="1" style="225" customWidth="1"/>
    <col min="16144" max="16144" width="16.44140625" style="225" customWidth="1"/>
    <col min="16145" max="16145" width="1.44140625" style="225" customWidth="1"/>
    <col min="16146" max="16146" width="2.44140625" style="225" customWidth="1"/>
    <col min="16147" max="16147" width="13" style="225" customWidth="1"/>
    <col min="16148" max="16148" width="3.21875" style="225" customWidth="1"/>
    <col min="16149" max="16149" width="21.44140625" style="225" customWidth="1"/>
    <col min="16150" max="16150" width="9.21875" style="225"/>
    <col min="16151" max="16151" width="10" style="225" bestFit="1" customWidth="1"/>
    <col min="16152" max="16152" width="9.77734375" style="225" bestFit="1" customWidth="1"/>
    <col min="16153" max="16384" width="9.21875" style="225"/>
  </cols>
  <sheetData>
    <row r="1" spans="1:24" x14ac:dyDescent="0.3">
      <c r="A1" s="388" t="s">
        <v>144</v>
      </c>
      <c r="B1" s="388"/>
      <c r="C1" s="388"/>
      <c r="D1" s="388"/>
      <c r="E1" s="388"/>
      <c r="F1" s="388"/>
      <c r="G1" s="388"/>
      <c r="H1" s="388"/>
      <c r="I1" s="230"/>
      <c r="J1" s="230"/>
      <c r="K1" s="231"/>
      <c r="L1" s="230"/>
      <c r="M1" s="230"/>
      <c r="N1" s="230"/>
      <c r="O1" s="230"/>
      <c r="P1" s="232"/>
      <c r="Q1" s="230"/>
      <c r="R1" s="230"/>
      <c r="S1" s="230"/>
      <c r="T1" s="230"/>
      <c r="U1" s="230"/>
      <c r="X1" s="228"/>
    </row>
    <row r="2" spans="1:24" ht="15.75" customHeight="1" x14ac:dyDescent="0.3">
      <c r="A2" s="388" t="s">
        <v>422</v>
      </c>
      <c r="B2" s="388"/>
      <c r="C2" s="388"/>
      <c r="D2" s="388"/>
      <c r="E2" s="388"/>
      <c r="F2" s="388"/>
      <c r="G2" s="388"/>
      <c r="H2" s="388"/>
      <c r="K2" s="225"/>
      <c r="P2" s="225"/>
      <c r="Q2" s="225"/>
      <c r="U2" s="225"/>
    </row>
    <row r="3" spans="1:24" ht="15.75" customHeight="1" x14ac:dyDescent="0.3">
      <c r="A3" s="388" t="s">
        <v>423</v>
      </c>
      <c r="B3" s="388"/>
      <c r="C3" s="388"/>
      <c r="D3" s="388"/>
      <c r="E3" s="388"/>
      <c r="F3" s="388"/>
      <c r="G3" s="388"/>
      <c r="H3" s="388"/>
      <c r="I3" s="230"/>
      <c r="J3" s="230"/>
      <c r="K3" s="231"/>
      <c r="L3" s="230"/>
      <c r="M3" s="230"/>
      <c r="N3" s="230"/>
      <c r="O3" s="230"/>
      <c r="P3" s="232"/>
      <c r="Q3" s="232"/>
      <c r="R3" s="230"/>
      <c r="S3" s="230"/>
      <c r="T3" s="230"/>
      <c r="U3" s="233"/>
    </row>
    <row r="4" spans="1:24" x14ac:dyDescent="0.3">
      <c r="A4" s="388" t="s">
        <v>424</v>
      </c>
      <c r="B4" s="388"/>
      <c r="C4" s="388"/>
      <c r="D4" s="388"/>
      <c r="E4" s="388"/>
      <c r="F4" s="388"/>
      <c r="G4" s="388"/>
      <c r="H4" s="388"/>
      <c r="I4" s="230"/>
      <c r="J4" s="230"/>
      <c r="K4" s="231"/>
      <c r="L4" s="230"/>
      <c r="M4" s="230"/>
      <c r="N4" s="230"/>
      <c r="O4" s="230"/>
      <c r="P4" s="232"/>
      <c r="Q4" s="232"/>
      <c r="R4" s="230"/>
      <c r="S4" s="230"/>
      <c r="T4" s="230"/>
      <c r="U4" s="230"/>
    </row>
    <row r="5" spans="1:24" ht="39" customHeight="1" x14ac:dyDescent="0.3">
      <c r="A5" s="390" t="s">
        <v>425</v>
      </c>
      <c r="B5" s="390"/>
      <c r="C5" s="390"/>
      <c r="D5" s="390"/>
      <c r="E5" s="390"/>
      <c r="F5" s="390"/>
      <c r="G5" s="390"/>
      <c r="H5" s="390"/>
      <c r="I5" s="230"/>
      <c r="J5" s="231"/>
      <c r="K5" s="234"/>
      <c r="L5" s="234"/>
      <c r="M5" s="234"/>
      <c r="N5" s="234"/>
      <c r="O5" s="230"/>
      <c r="P5" s="232"/>
      <c r="Q5" s="232"/>
      <c r="R5" s="230"/>
      <c r="S5" s="230"/>
      <c r="T5" s="230"/>
      <c r="U5" s="233"/>
    </row>
    <row r="6" spans="1:24" ht="32.25" customHeight="1" x14ac:dyDescent="0.3">
      <c r="A6" s="387" t="s">
        <v>426</v>
      </c>
      <c r="B6" s="387"/>
      <c r="C6" s="387"/>
      <c r="D6" s="387"/>
      <c r="E6" s="387"/>
      <c r="F6" s="387"/>
      <c r="G6" s="387"/>
      <c r="H6" s="387"/>
      <c r="I6" s="230"/>
      <c r="J6" s="231"/>
      <c r="K6" s="234"/>
      <c r="L6" s="234"/>
      <c r="M6" s="234"/>
      <c r="N6" s="234"/>
      <c r="O6" s="230"/>
      <c r="P6" s="232"/>
      <c r="Q6" s="232"/>
      <c r="R6" s="230"/>
      <c r="S6" s="230"/>
      <c r="T6" s="230"/>
      <c r="U6" s="233"/>
    </row>
    <row r="7" spans="1:24" ht="18" customHeight="1" x14ac:dyDescent="0.3">
      <c r="A7" s="388" t="s">
        <v>427</v>
      </c>
      <c r="B7" s="388"/>
      <c r="C7" s="388"/>
      <c r="D7" s="388"/>
      <c r="E7" s="388"/>
      <c r="F7" s="388"/>
      <c r="G7" s="388"/>
      <c r="H7" s="388"/>
      <c r="I7" s="235"/>
      <c r="J7" s="230"/>
      <c r="K7" s="231"/>
      <c r="L7" s="230"/>
      <c r="M7" s="230"/>
      <c r="N7" s="230"/>
      <c r="O7" s="230"/>
      <c r="P7" s="232"/>
      <c r="Q7" s="232"/>
      <c r="R7" s="230"/>
      <c r="S7" s="230"/>
      <c r="T7" s="230"/>
      <c r="U7" s="230"/>
    </row>
    <row r="8" spans="1:24" ht="16.5" customHeight="1" x14ac:dyDescent="0.3">
      <c r="A8" s="388" t="s">
        <v>428</v>
      </c>
      <c r="B8" s="388"/>
      <c r="C8" s="388"/>
      <c r="D8" s="388"/>
      <c r="E8" s="388"/>
      <c r="F8" s="388"/>
      <c r="G8" s="388"/>
      <c r="H8" s="388"/>
      <c r="I8" s="230"/>
      <c r="J8" s="230"/>
      <c r="K8" s="231"/>
      <c r="L8" s="230"/>
      <c r="M8" s="230"/>
      <c r="N8" s="230"/>
      <c r="O8" s="230"/>
      <c r="P8" s="232"/>
      <c r="Q8" s="232"/>
      <c r="R8" s="230"/>
      <c r="S8" s="230"/>
      <c r="T8" s="230"/>
      <c r="U8" s="230"/>
    </row>
    <row r="9" spans="1:24" x14ac:dyDescent="0.3">
      <c r="A9" s="389" t="s">
        <v>429</v>
      </c>
      <c r="B9" s="389"/>
      <c r="C9" s="389"/>
      <c r="D9" s="389"/>
      <c r="E9" s="389"/>
      <c r="F9" s="389"/>
      <c r="G9" s="389"/>
      <c r="H9" s="389"/>
      <c r="I9" s="230"/>
      <c r="J9" s="230"/>
      <c r="K9" s="231"/>
      <c r="L9" s="230"/>
      <c r="M9" s="230"/>
      <c r="N9" s="230"/>
      <c r="O9" s="230"/>
      <c r="P9" s="232"/>
      <c r="Q9" s="232"/>
      <c r="R9" s="230"/>
      <c r="S9" s="230"/>
      <c r="T9" s="230"/>
      <c r="U9" s="230"/>
    </row>
    <row r="10" spans="1:24" ht="17.25" customHeight="1" x14ac:dyDescent="0.3">
      <c r="A10" s="389"/>
      <c r="B10" s="389"/>
      <c r="C10" s="389"/>
      <c r="D10" s="389"/>
      <c r="E10" s="389"/>
      <c r="F10" s="389"/>
      <c r="G10" s="389"/>
      <c r="H10" s="389"/>
      <c r="I10" s="230"/>
      <c r="J10" s="230"/>
      <c r="K10" s="231"/>
      <c r="L10" s="230"/>
      <c r="M10" s="230"/>
      <c r="N10" s="230"/>
      <c r="O10" s="230"/>
      <c r="P10" s="232"/>
      <c r="Q10" s="232"/>
      <c r="R10" s="230"/>
      <c r="S10" s="230"/>
      <c r="T10" s="230"/>
      <c r="U10" s="230"/>
    </row>
    <row r="11" spans="1:24" ht="45" customHeight="1" x14ac:dyDescent="0.3">
      <c r="A11" s="387" t="s">
        <v>430</v>
      </c>
      <c r="B11" s="387"/>
      <c r="C11" s="387"/>
      <c r="D11" s="387"/>
      <c r="E11" s="387"/>
      <c r="F11" s="387"/>
      <c r="G11" s="387"/>
      <c r="H11" s="387"/>
      <c r="I11" s="230"/>
      <c r="J11" s="230"/>
      <c r="K11" s="231"/>
      <c r="L11" s="230"/>
      <c r="M11" s="230"/>
      <c r="N11" s="230"/>
      <c r="O11" s="230"/>
      <c r="P11" s="232"/>
      <c r="Q11" s="232"/>
      <c r="R11" s="230"/>
      <c r="S11" s="230"/>
      <c r="T11" s="230"/>
      <c r="U11" s="230"/>
    </row>
    <row r="12" spans="1:24" ht="60" customHeight="1" x14ac:dyDescent="0.3">
      <c r="A12" s="384" t="s">
        <v>431</v>
      </c>
      <c r="B12" s="384"/>
      <c r="C12" s="384"/>
      <c r="D12" s="384"/>
      <c r="E12" s="384"/>
      <c r="F12" s="384"/>
      <c r="G12" s="384"/>
      <c r="H12" s="384"/>
      <c r="I12" s="236"/>
      <c r="J12" s="230"/>
      <c r="K12" s="231"/>
      <c r="L12" s="230"/>
      <c r="M12" s="230"/>
      <c r="N12" s="230"/>
      <c r="O12" s="230"/>
      <c r="P12" s="232"/>
      <c r="Q12" s="232"/>
      <c r="R12" s="230"/>
      <c r="S12" s="230"/>
      <c r="T12" s="230"/>
      <c r="U12" s="230"/>
    </row>
    <row r="13" spans="1:24" ht="60" customHeight="1" x14ac:dyDescent="0.3">
      <c r="A13" s="384" t="s">
        <v>432</v>
      </c>
      <c r="B13" s="384"/>
      <c r="C13" s="384"/>
      <c r="D13" s="384"/>
      <c r="E13" s="384"/>
      <c r="F13" s="384"/>
      <c r="G13" s="384"/>
      <c r="H13" s="384"/>
      <c r="I13" s="236"/>
      <c r="J13" s="230"/>
      <c r="K13" s="231"/>
      <c r="L13" s="230"/>
      <c r="M13" s="230"/>
      <c r="N13" s="230"/>
      <c r="O13" s="230"/>
      <c r="P13" s="232"/>
      <c r="Q13" s="232"/>
      <c r="R13" s="230"/>
      <c r="S13" s="230"/>
      <c r="T13" s="230"/>
      <c r="U13" s="230"/>
    </row>
    <row r="14" spans="1:24" ht="29.25" customHeight="1" x14ac:dyDescent="0.3">
      <c r="A14" s="384" t="s">
        <v>433</v>
      </c>
      <c r="B14" s="384"/>
      <c r="C14" s="384"/>
      <c r="D14" s="384"/>
      <c r="E14" s="384"/>
      <c r="F14" s="384"/>
      <c r="G14" s="384"/>
      <c r="H14" s="384"/>
      <c r="I14" s="230"/>
      <c r="J14" s="230"/>
      <c r="K14" s="231"/>
      <c r="L14" s="230"/>
      <c r="M14" s="230"/>
      <c r="N14" s="230"/>
      <c r="O14" s="230"/>
      <c r="P14" s="232"/>
      <c r="Q14" s="232"/>
      <c r="R14" s="230"/>
      <c r="S14" s="230"/>
      <c r="T14" s="230"/>
      <c r="U14" s="230"/>
    </row>
    <row r="15" spans="1:24" x14ac:dyDescent="0.3">
      <c r="A15" s="385" t="s">
        <v>434</v>
      </c>
      <c r="B15" s="385"/>
      <c r="C15" s="385"/>
      <c r="D15" s="385"/>
      <c r="E15" s="385"/>
      <c r="F15" s="385"/>
      <c r="G15" s="385"/>
      <c r="H15" s="385"/>
      <c r="I15" s="230"/>
      <c r="J15" s="230"/>
      <c r="K15" s="230"/>
      <c r="L15" s="230"/>
      <c r="M15" s="230"/>
      <c r="N15" s="230"/>
      <c r="O15" s="230"/>
      <c r="P15" s="232"/>
      <c r="Q15" s="232"/>
      <c r="R15" s="230"/>
      <c r="S15" s="230"/>
      <c r="T15" s="230"/>
      <c r="U15" s="230"/>
    </row>
    <row r="16" spans="1:24" ht="15.75" customHeight="1" x14ac:dyDescent="0.3">
      <c r="A16" s="386"/>
      <c r="B16" s="386"/>
      <c r="C16" s="386"/>
      <c r="D16" s="386"/>
      <c r="E16" s="386"/>
      <c r="F16" s="386"/>
      <c r="G16" s="386"/>
      <c r="H16" s="386"/>
      <c r="J16" s="226"/>
      <c r="K16" s="225"/>
      <c r="O16" s="227"/>
      <c r="Q16" s="225"/>
      <c r="U16" s="225"/>
    </row>
    <row r="17" spans="1:21" ht="15.75" customHeight="1" x14ac:dyDescent="0.3">
      <c r="A17" s="237"/>
      <c r="U17" s="225"/>
    </row>
    <row r="18" spans="1:21" ht="15.75" customHeight="1" x14ac:dyDescent="0.3">
      <c r="A18" s="237"/>
      <c r="U18" s="225"/>
    </row>
    <row r="19" spans="1:21" ht="15.75" customHeight="1" x14ac:dyDescent="0.3">
      <c r="A19" s="237"/>
      <c r="U19" s="225"/>
    </row>
    <row r="20" spans="1:21" ht="15.75" customHeight="1" x14ac:dyDescent="0.3">
      <c r="A20" s="237"/>
      <c r="B20" s="238"/>
      <c r="C20" s="238"/>
      <c r="D20" s="238"/>
      <c r="E20" s="238"/>
      <c r="F20" s="238"/>
      <c r="G20" s="238"/>
      <c r="H20" s="238"/>
      <c r="I20" s="238"/>
      <c r="J20" s="238"/>
      <c r="K20" s="238"/>
      <c r="L20" s="238"/>
      <c r="M20" s="238"/>
      <c r="N20" s="238"/>
      <c r="O20" s="238"/>
      <c r="P20" s="239"/>
      <c r="Q20" s="239"/>
      <c r="R20" s="238"/>
      <c r="S20" s="238"/>
      <c r="T20" s="238"/>
      <c r="U20" s="238"/>
    </row>
    <row r="21" spans="1:21" ht="15.75" customHeight="1" x14ac:dyDescent="0.3">
      <c r="A21" s="237"/>
      <c r="U21" s="225"/>
    </row>
    <row r="22" spans="1:21" ht="15.75" customHeight="1" x14ac:dyDescent="0.3">
      <c r="A22" s="237"/>
    </row>
    <row r="23" spans="1:21" ht="15.75" customHeight="1" x14ac:dyDescent="0.3">
      <c r="A23" s="237"/>
    </row>
    <row r="24" spans="1:21" ht="15.75" customHeight="1" x14ac:dyDescent="0.3">
      <c r="A24" s="237"/>
    </row>
    <row r="25" spans="1:21" ht="15.75" customHeight="1" x14ac:dyDescent="0.3">
      <c r="A25" s="237"/>
    </row>
    <row r="26" spans="1:21" ht="15.75" customHeight="1" x14ac:dyDescent="0.3">
      <c r="A26" s="237"/>
    </row>
    <row r="27" spans="1:21" ht="15.75" customHeight="1" x14ac:dyDescent="0.3">
      <c r="A27" s="237"/>
    </row>
    <row r="28" spans="1:21" ht="15.75" customHeight="1" x14ac:dyDescent="0.3">
      <c r="A28" s="237"/>
    </row>
    <row r="29" spans="1:21" ht="15.75" customHeight="1" x14ac:dyDescent="0.3">
      <c r="A29" s="237"/>
    </row>
    <row r="30" spans="1:21" x14ac:dyDescent="0.3">
      <c r="A30" s="237"/>
    </row>
    <row r="31" spans="1:21" x14ac:dyDescent="0.3">
      <c r="A31" s="237"/>
    </row>
    <row r="32" spans="1:21" x14ac:dyDescent="0.3">
      <c r="A32" s="237"/>
    </row>
    <row r="33" spans="1:1" x14ac:dyDescent="0.3">
      <c r="A33" s="237"/>
    </row>
    <row r="34" spans="1:1" x14ac:dyDescent="0.3">
      <c r="A34" s="237"/>
    </row>
    <row r="35" spans="1:1" x14ac:dyDescent="0.3">
      <c r="A35" s="237"/>
    </row>
    <row r="36" spans="1:1" x14ac:dyDescent="0.3">
      <c r="A36" s="237"/>
    </row>
    <row r="37" spans="1:1" x14ac:dyDescent="0.3">
      <c r="A37" s="237"/>
    </row>
    <row r="38" spans="1:1" x14ac:dyDescent="0.3">
      <c r="A38" s="237"/>
    </row>
    <row r="39" spans="1:1" x14ac:dyDescent="0.3">
      <c r="A39" s="237"/>
    </row>
    <row r="40" spans="1:1" x14ac:dyDescent="0.3">
      <c r="A40" s="237"/>
    </row>
    <row r="41" spans="1:1" x14ac:dyDescent="0.3">
      <c r="A41" s="237"/>
    </row>
    <row r="42" spans="1:1" x14ac:dyDescent="0.3">
      <c r="A42" s="237"/>
    </row>
    <row r="43" spans="1:1" x14ac:dyDescent="0.3">
      <c r="A43" s="237"/>
    </row>
    <row r="44" spans="1:1" x14ac:dyDescent="0.3">
      <c r="A44" s="237"/>
    </row>
    <row r="45" spans="1:1" x14ac:dyDescent="0.3">
      <c r="A45" s="237"/>
    </row>
    <row r="46" spans="1:1" x14ac:dyDescent="0.3">
      <c r="A46" s="237"/>
    </row>
    <row r="47" spans="1:1" x14ac:dyDescent="0.3">
      <c r="A47" s="237"/>
    </row>
    <row r="48" spans="1:1" x14ac:dyDescent="0.3">
      <c r="A48" s="237"/>
    </row>
    <row r="49" spans="1:1" x14ac:dyDescent="0.3">
      <c r="A49" s="237"/>
    </row>
    <row r="50" spans="1:1" x14ac:dyDescent="0.3">
      <c r="A50" s="237"/>
    </row>
    <row r="51" spans="1:1" x14ac:dyDescent="0.3">
      <c r="A51" s="237"/>
    </row>
    <row r="52" spans="1:1" x14ac:dyDescent="0.3">
      <c r="A52" s="237"/>
    </row>
    <row r="53" spans="1:1" x14ac:dyDescent="0.3">
      <c r="A53" s="237"/>
    </row>
    <row r="54" spans="1:1" x14ac:dyDescent="0.3">
      <c r="A54" s="237"/>
    </row>
    <row r="55" spans="1:1" x14ac:dyDescent="0.3">
      <c r="A55" s="237"/>
    </row>
    <row r="56" spans="1:1" x14ac:dyDescent="0.3">
      <c r="A56" s="237"/>
    </row>
    <row r="57" spans="1:1" x14ac:dyDescent="0.3">
      <c r="A57" s="237"/>
    </row>
    <row r="58" spans="1:1" x14ac:dyDescent="0.3">
      <c r="A58" s="237"/>
    </row>
    <row r="59" spans="1:1" x14ac:dyDescent="0.3">
      <c r="A59" s="237"/>
    </row>
    <row r="60" spans="1:1" x14ac:dyDescent="0.3">
      <c r="A60" s="237"/>
    </row>
    <row r="61" spans="1:1" x14ac:dyDescent="0.3">
      <c r="A61" s="237"/>
    </row>
    <row r="62" spans="1:1" x14ac:dyDescent="0.3">
      <c r="A62" s="237"/>
    </row>
    <row r="63" spans="1:1" x14ac:dyDescent="0.3">
      <c r="A63" s="237"/>
    </row>
    <row r="64" spans="1:1" x14ac:dyDescent="0.3">
      <c r="A64" s="237"/>
    </row>
    <row r="65" spans="1:1" x14ac:dyDescent="0.3">
      <c r="A65" s="237"/>
    </row>
    <row r="66" spans="1:1" x14ac:dyDescent="0.3">
      <c r="A66" s="237"/>
    </row>
    <row r="67" spans="1:1" x14ac:dyDescent="0.3">
      <c r="A67" s="237"/>
    </row>
    <row r="68" spans="1:1" x14ac:dyDescent="0.3">
      <c r="A68" s="237"/>
    </row>
    <row r="69" spans="1:1" x14ac:dyDescent="0.3">
      <c r="A69" s="237"/>
    </row>
    <row r="70" spans="1:1" x14ac:dyDescent="0.3">
      <c r="A70" s="237"/>
    </row>
    <row r="71" spans="1:1" x14ac:dyDescent="0.3">
      <c r="A71" s="237"/>
    </row>
    <row r="72" spans="1:1" x14ac:dyDescent="0.3">
      <c r="A72" s="237"/>
    </row>
    <row r="73" spans="1:1" x14ac:dyDescent="0.3">
      <c r="A73" s="237"/>
    </row>
    <row r="74" spans="1:1" x14ac:dyDescent="0.3">
      <c r="A74" s="237"/>
    </row>
    <row r="75" spans="1:1" x14ac:dyDescent="0.3">
      <c r="A75" s="237"/>
    </row>
    <row r="76" spans="1:1" x14ac:dyDescent="0.3">
      <c r="A76" s="237"/>
    </row>
  </sheetData>
  <mergeCells count="15">
    <mergeCell ref="A1:H1"/>
    <mergeCell ref="A2:H2"/>
    <mergeCell ref="A3:H3"/>
    <mergeCell ref="A4:H4"/>
    <mergeCell ref="A5:H5"/>
    <mergeCell ref="A13:H13"/>
    <mergeCell ref="A14:H14"/>
    <mergeCell ref="A15:H15"/>
    <mergeCell ref="A16:H16"/>
    <mergeCell ref="A6:H6"/>
    <mergeCell ref="A7:H7"/>
    <mergeCell ref="A8:H8"/>
    <mergeCell ref="A9:H10"/>
    <mergeCell ref="A11:H11"/>
    <mergeCell ref="A12:H12"/>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15" max="7"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80"/>
  <sheetViews>
    <sheetView topLeftCell="B2" zoomScale="70" zoomScaleNormal="70" workbookViewId="0">
      <selection activeCell="B2" sqref="B2"/>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27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76"/>
      <c r="N2" s="3"/>
      <c r="O2" s="1"/>
      <c r="V2" s="8">
        <f>'3401'!B2</f>
        <v>50</v>
      </c>
      <c r="W2" s="449" t="s">
        <v>4</v>
      </c>
      <c r="X2" s="450"/>
      <c r="Y2" s="451"/>
      <c r="Z2" s="451"/>
      <c r="AA2" s="451"/>
      <c r="AB2" s="451"/>
      <c r="AC2" s="451"/>
      <c r="AD2" s="9"/>
    </row>
    <row r="3" spans="1:30" ht="20.399999999999999" x14ac:dyDescent="0.35">
      <c r="B3" s="10" t="str">
        <f>"Revenue Estimate Worksheet for "&amp;B124</f>
        <v>Revenue Estimate Worksheet for Quantum High School</v>
      </c>
      <c r="C3" s="11"/>
      <c r="D3" s="11"/>
      <c r="E3" s="11"/>
      <c r="F3" s="11"/>
      <c r="G3" s="11"/>
      <c r="H3" s="11"/>
      <c r="I3" s="11"/>
      <c r="J3" s="11"/>
      <c r="K3" s="11"/>
      <c r="L3" s="277"/>
      <c r="M3" s="10"/>
      <c r="N3" s="10"/>
      <c r="O3" s="10"/>
      <c r="P3" s="10"/>
      <c r="Q3" s="10"/>
      <c r="V3" s="452" t="s">
        <v>5</v>
      </c>
      <c r="W3" s="452"/>
      <c r="X3" s="452"/>
      <c r="Y3" s="452"/>
      <c r="Z3" s="452"/>
      <c r="AA3" s="452"/>
      <c r="AB3" s="452"/>
      <c r="AC3" s="452"/>
      <c r="AD3" s="12"/>
    </row>
    <row r="4" spans="1:30" ht="17.399999999999999" x14ac:dyDescent="0.3">
      <c r="B4" s="391" t="s">
        <v>6</v>
      </c>
      <c r="C4" s="391"/>
      <c r="D4" s="391"/>
      <c r="E4" s="391"/>
      <c r="F4" s="391"/>
      <c r="G4" s="391"/>
      <c r="H4" s="391"/>
      <c r="I4" s="391"/>
      <c r="J4" s="13"/>
      <c r="K4" s="13"/>
      <c r="L4" s="278"/>
      <c r="M4" s="14"/>
      <c r="N4" s="14"/>
      <c r="O4" s="14"/>
      <c r="P4" s="14"/>
      <c r="Q4" s="14"/>
      <c r="V4" s="453" t="str">
        <f>+Based_on_the_Second_Calculation_of_the_FEFP_2010_11</f>
        <v>Based on the Final Conference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279"/>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278"/>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280"/>
      <c r="O7" s="1"/>
      <c r="V7" s="442" t="s">
        <v>11</v>
      </c>
      <c r="W7" s="442"/>
      <c r="X7" s="443">
        <f>'3401'!G7</f>
        <v>4031.77</v>
      </c>
      <c r="Y7" s="443"/>
      <c r="Z7" s="444" t="s">
        <v>12</v>
      </c>
      <c r="AA7" s="444"/>
      <c r="AB7" s="445">
        <f>+K7</f>
        <v>1.0289999999999999</v>
      </c>
      <c r="AC7" s="445"/>
      <c r="AD7" s="9"/>
    </row>
    <row r="8" spans="1:30" ht="51" customHeight="1" x14ac:dyDescent="0.3">
      <c r="B8" s="27" t="s">
        <v>13</v>
      </c>
      <c r="C8" s="27"/>
      <c r="D8" s="28" t="s">
        <v>491</v>
      </c>
      <c r="E8" s="28" t="s">
        <v>492</v>
      </c>
      <c r="F8" s="29"/>
      <c r="G8" s="30" t="s">
        <v>14</v>
      </c>
      <c r="H8" s="31"/>
      <c r="I8" s="32" t="s">
        <v>15</v>
      </c>
      <c r="J8" s="33"/>
      <c r="K8" s="34" t="s">
        <v>16</v>
      </c>
      <c r="L8" s="281"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282" t="s">
        <v>25</v>
      </c>
      <c r="O9" s="1"/>
      <c r="V9" s="456" t="s">
        <v>21</v>
      </c>
      <c r="W9" s="456"/>
      <c r="X9" s="457" t="s">
        <v>22</v>
      </c>
      <c r="Y9" s="457"/>
      <c r="Z9" s="458" t="s">
        <v>23</v>
      </c>
      <c r="AA9" s="458"/>
      <c r="AB9" s="43" t="s">
        <v>24</v>
      </c>
      <c r="AC9" s="44" t="s">
        <v>25</v>
      </c>
      <c r="AD9" s="9"/>
    </row>
    <row r="10" spans="1:30" x14ac:dyDescent="0.3">
      <c r="A10" s="1" t="s">
        <v>26</v>
      </c>
      <c r="B10" s="45" t="s">
        <v>27</v>
      </c>
      <c r="C10" s="45"/>
      <c r="D10" s="45">
        <v>0</v>
      </c>
      <c r="E10" s="45">
        <v>0</v>
      </c>
      <c r="F10" s="45">
        <v>0</v>
      </c>
      <c r="G10" s="46">
        <f>IF($B$154&lt;8,D10*2,D10+E10)</f>
        <v>0</v>
      </c>
      <c r="H10" s="47"/>
      <c r="I10" s="48">
        <v>1.1259999999999999</v>
      </c>
      <c r="J10" s="48"/>
      <c r="K10" s="49">
        <f>ROUND(G10*I10,4)</f>
        <v>0</v>
      </c>
      <c r="L10" s="273">
        <f>SUM(K10*$G$7)*($K$7)</f>
        <v>0</v>
      </c>
      <c r="N10" s="51">
        <v>5101</v>
      </c>
      <c r="O10" s="52">
        <v>101</v>
      </c>
      <c r="Q10" s="53"/>
      <c r="V10" s="439" t="s">
        <v>27</v>
      </c>
      <c r="W10" s="439"/>
      <c r="X10" s="434">
        <f>IF('3401'!K$84=1,'3401'!G10,0)</f>
        <v>0</v>
      </c>
      <c r="Y10" s="434"/>
      <c r="Z10" s="440">
        <v>1</v>
      </c>
      <c r="AA10" s="440"/>
      <c r="AB10" s="54">
        <f t="shared" ref="AB10:AB25" si="0">ROUND(X10*Z10,4)</f>
        <v>0</v>
      </c>
      <c r="AC10" s="55">
        <f t="shared" ref="AC10:AC25" si="1">ROUND(ROUND(AB10*$X$7,4)*($AB$7),0)</f>
        <v>0</v>
      </c>
      <c r="AD10" s="9">
        <v>1</v>
      </c>
    </row>
    <row r="11" spans="1:30" x14ac:dyDescent="0.3">
      <c r="A11" s="1" t="s">
        <v>28</v>
      </c>
      <c r="B11" s="13" t="s">
        <v>29</v>
      </c>
      <c r="C11" s="13"/>
      <c r="D11" s="13">
        <v>0</v>
      </c>
      <c r="E11" s="13">
        <v>0</v>
      </c>
      <c r="F11" s="13">
        <v>0</v>
      </c>
      <c r="G11" s="46">
        <f t="shared" ref="G11:G25" si="2">IF($B$154&lt;8,D11*2,D11+E11)</f>
        <v>0</v>
      </c>
      <c r="H11" s="47"/>
      <c r="I11" s="56">
        <f>I10</f>
        <v>1.1259999999999999</v>
      </c>
      <c r="J11" s="56"/>
      <c r="K11" s="49">
        <f t="shared" ref="K11:K25" si="3">ROUND(G11*I11,4)</f>
        <v>0</v>
      </c>
      <c r="L11" s="273">
        <f t="shared" ref="L11:L25" si="4">SUM(K11*$G$7)*($K$7)</f>
        <v>0</v>
      </c>
      <c r="M11" s="1" t="str">
        <f>IF(ROUND(G11,2)=ROUND(SUM(G28:G30),2)," ","CHECK 2. PK-3 Lines Below")</f>
        <v xml:space="preserve"> </v>
      </c>
      <c r="N11" s="51">
        <v>5101</v>
      </c>
      <c r="O11" s="57" t="s">
        <v>30</v>
      </c>
      <c r="Q11" s="53"/>
      <c r="V11" s="395" t="s">
        <v>29</v>
      </c>
      <c r="W11" s="395"/>
      <c r="X11" s="434">
        <f>IF('3401'!K$84=1,'3401'!G11,0)</f>
        <v>0</v>
      </c>
      <c r="Y11" s="434"/>
      <c r="Z11" s="435">
        <v>1</v>
      </c>
      <c r="AA11" s="435"/>
      <c r="AB11" s="54">
        <f t="shared" si="0"/>
        <v>0</v>
      </c>
      <c r="AC11" s="55">
        <f t="shared" si="1"/>
        <v>0</v>
      </c>
      <c r="AD11" s="9"/>
    </row>
    <row r="12" spans="1:30" x14ac:dyDescent="0.3">
      <c r="A12" s="1" t="s">
        <v>31</v>
      </c>
      <c r="B12" s="13" t="s">
        <v>32</v>
      </c>
      <c r="C12" s="13"/>
      <c r="D12" s="13">
        <v>0</v>
      </c>
      <c r="E12" s="13">
        <v>0</v>
      </c>
      <c r="F12" s="13">
        <v>0</v>
      </c>
      <c r="G12" s="46">
        <f t="shared" si="2"/>
        <v>0</v>
      </c>
      <c r="H12" s="47"/>
      <c r="I12" s="56">
        <v>1</v>
      </c>
      <c r="J12" s="56"/>
      <c r="K12" s="49">
        <f t="shared" si="3"/>
        <v>0</v>
      </c>
      <c r="L12" s="273">
        <f t="shared" si="4"/>
        <v>0</v>
      </c>
      <c r="N12" s="51">
        <v>5102</v>
      </c>
      <c r="O12" s="52">
        <v>102</v>
      </c>
      <c r="Q12" s="53"/>
      <c r="V12" s="395" t="s">
        <v>32</v>
      </c>
      <c r="W12" s="395"/>
      <c r="X12" s="434">
        <f>IF('3401'!K$84=1,'3401'!G12,0)</f>
        <v>0</v>
      </c>
      <c r="Y12" s="434"/>
      <c r="Z12" s="435">
        <v>1</v>
      </c>
      <c r="AA12" s="435"/>
      <c r="AB12" s="54">
        <f t="shared" si="0"/>
        <v>0</v>
      </c>
      <c r="AC12" s="55">
        <f t="shared" si="1"/>
        <v>0</v>
      </c>
      <c r="AD12" s="9"/>
    </row>
    <row r="13" spans="1:30" x14ac:dyDescent="0.3">
      <c r="A13" s="1" t="s">
        <v>33</v>
      </c>
      <c r="B13" s="13" t="s">
        <v>34</v>
      </c>
      <c r="C13" s="13"/>
      <c r="D13" s="13">
        <v>0</v>
      </c>
      <c r="E13" s="13">
        <v>0</v>
      </c>
      <c r="F13" s="13">
        <v>0</v>
      </c>
      <c r="G13" s="46">
        <f t="shared" si="2"/>
        <v>0</v>
      </c>
      <c r="H13" s="47"/>
      <c r="I13" s="56">
        <f>I12</f>
        <v>1</v>
      </c>
      <c r="J13" s="56"/>
      <c r="K13" s="49">
        <f t="shared" si="3"/>
        <v>0</v>
      </c>
      <c r="L13" s="273">
        <f t="shared" si="4"/>
        <v>0</v>
      </c>
      <c r="M13" s="1" t="str">
        <f>IF(ROUND(G13,2)=ROUND(SUM(G31:G33),2)," ","CHECK 2. 4-8 Lines Below")</f>
        <v xml:space="preserve"> </v>
      </c>
      <c r="N13" s="51">
        <v>5102</v>
      </c>
      <c r="O13" s="57" t="s">
        <v>35</v>
      </c>
      <c r="Q13" s="53"/>
      <c r="V13" s="395" t="s">
        <v>34</v>
      </c>
      <c r="W13" s="395"/>
      <c r="X13" s="434">
        <f>IF('3401'!K$84=1,'3401'!G13,0)</f>
        <v>0</v>
      </c>
      <c r="Y13" s="434"/>
      <c r="Z13" s="435">
        <v>1</v>
      </c>
      <c r="AA13" s="435"/>
      <c r="AB13" s="54">
        <f t="shared" si="0"/>
        <v>0</v>
      </c>
      <c r="AC13" s="55">
        <f t="shared" si="1"/>
        <v>0</v>
      </c>
      <c r="AD13" s="9"/>
    </row>
    <row r="14" spans="1:30" x14ac:dyDescent="0.3">
      <c r="A14" s="1" t="s">
        <v>36</v>
      </c>
      <c r="B14" s="13" t="s">
        <v>37</v>
      </c>
      <c r="C14" s="13"/>
      <c r="D14" s="13">
        <v>171.51</v>
      </c>
      <c r="E14" s="13">
        <v>171.5</v>
      </c>
      <c r="F14" s="13">
        <v>0</v>
      </c>
      <c r="G14" s="46">
        <f t="shared" si="2"/>
        <v>343.01</v>
      </c>
      <c r="H14" s="47"/>
      <c r="I14" s="56">
        <v>1.004</v>
      </c>
      <c r="J14" s="56"/>
      <c r="K14" s="49">
        <f t="shared" si="3"/>
        <v>344.38200000000001</v>
      </c>
      <c r="L14" s="273">
        <f t="shared" si="4"/>
        <v>1428734.6176080599</v>
      </c>
      <c r="N14" s="51">
        <v>5103</v>
      </c>
      <c r="O14" s="52">
        <v>103</v>
      </c>
      <c r="Q14" s="53"/>
      <c r="V14" s="395" t="s">
        <v>37</v>
      </c>
      <c r="W14" s="395"/>
      <c r="X14" s="434">
        <f>IF('3401'!K$84=1,'3401'!G14,0)</f>
        <v>0</v>
      </c>
      <c r="Y14" s="434"/>
      <c r="Z14" s="435">
        <v>1</v>
      </c>
      <c r="AA14" s="435"/>
      <c r="AB14" s="54">
        <f t="shared" si="0"/>
        <v>0</v>
      </c>
      <c r="AC14" s="55">
        <f t="shared" si="1"/>
        <v>0</v>
      </c>
      <c r="AD14" s="9"/>
    </row>
    <row r="15" spans="1:30" x14ac:dyDescent="0.3">
      <c r="A15" s="1" t="s">
        <v>38</v>
      </c>
      <c r="B15" s="13" t="s">
        <v>39</v>
      </c>
      <c r="C15" s="13"/>
      <c r="D15" s="13">
        <v>40.18</v>
      </c>
      <c r="E15" s="13">
        <v>45.47</v>
      </c>
      <c r="F15" s="13">
        <v>0</v>
      </c>
      <c r="G15" s="46">
        <f t="shared" si="2"/>
        <v>85.65</v>
      </c>
      <c r="H15" s="47"/>
      <c r="I15" s="56">
        <f>I14</f>
        <v>1.004</v>
      </c>
      <c r="J15" s="56"/>
      <c r="K15" s="49">
        <f t="shared" si="3"/>
        <v>85.992599999999996</v>
      </c>
      <c r="L15" s="273">
        <f t="shared" si="4"/>
        <v>356756.75406415795</v>
      </c>
      <c r="M15" s="1" t="str">
        <f>IF(ROUND(G15,2)=ROUND(SUM(G34:G36),2)," ","CHECK 2. 9-12 Lines Below")</f>
        <v xml:space="preserve"> </v>
      </c>
      <c r="N15" s="51">
        <v>5103</v>
      </c>
      <c r="O15" s="57" t="s">
        <v>40</v>
      </c>
      <c r="Q15" s="53"/>
      <c r="V15" s="395" t="s">
        <v>39</v>
      </c>
      <c r="W15" s="395"/>
      <c r="X15" s="434">
        <f>IF('3401'!K$84=1,'3401'!G15,0)</f>
        <v>0</v>
      </c>
      <c r="Y15" s="434"/>
      <c r="Z15" s="435">
        <v>1</v>
      </c>
      <c r="AA15" s="435"/>
      <c r="AB15" s="54">
        <f t="shared" si="0"/>
        <v>0</v>
      </c>
      <c r="AC15" s="58">
        <f t="shared" si="1"/>
        <v>0</v>
      </c>
      <c r="AD15" s="9"/>
    </row>
    <row r="16" spans="1:30" ht="16.2" x14ac:dyDescent="0.35">
      <c r="A16" s="1" t="s">
        <v>41</v>
      </c>
      <c r="B16" s="13" t="s">
        <v>42</v>
      </c>
      <c r="C16" s="13"/>
      <c r="D16" s="13">
        <v>0</v>
      </c>
      <c r="E16" s="13">
        <v>0</v>
      </c>
      <c r="F16" s="13">
        <v>0</v>
      </c>
      <c r="G16" s="46">
        <f t="shared" si="2"/>
        <v>0</v>
      </c>
      <c r="H16" s="47"/>
      <c r="I16" s="56">
        <v>3.548</v>
      </c>
      <c r="J16" s="56"/>
      <c r="K16" s="49">
        <f t="shared" si="3"/>
        <v>0</v>
      </c>
      <c r="L16" s="273">
        <f t="shared" si="4"/>
        <v>0</v>
      </c>
      <c r="N16" s="51">
        <v>5101</v>
      </c>
      <c r="O16" s="1">
        <v>254</v>
      </c>
      <c r="Q16" s="53"/>
      <c r="V16" s="395" t="s">
        <v>42</v>
      </c>
      <c r="W16" s="395"/>
      <c r="X16" s="434">
        <f>IF('3401'!K$84=1,'3401'!G16,0)</f>
        <v>0</v>
      </c>
      <c r="Y16" s="434"/>
      <c r="Z16" s="435">
        <v>1</v>
      </c>
      <c r="AA16" s="435"/>
      <c r="AB16" s="54">
        <f t="shared" si="0"/>
        <v>0</v>
      </c>
      <c r="AC16" s="55">
        <f t="shared" si="1"/>
        <v>0</v>
      </c>
      <c r="AD16" s="9"/>
    </row>
    <row r="17" spans="1:30" ht="16.2" x14ac:dyDescent="0.35">
      <c r="A17" s="1" t="s">
        <v>43</v>
      </c>
      <c r="B17" s="13" t="s">
        <v>44</v>
      </c>
      <c r="C17" s="13"/>
      <c r="D17" s="13">
        <v>0</v>
      </c>
      <c r="E17" s="13">
        <v>0</v>
      </c>
      <c r="F17" s="13">
        <v>0</v>
      </c>
      <c r="G17" s="46">
        <f t="shared" si="2"/>
        <v>0</v>
      </c>
      <c r="H17" s="47"/>
      <c r="I17" s="56">
        <f>I16</f>
        <v>3.548</v>
      </c>
      <c r="J17" s="56"/>
      <c r="K17" s="49">
        <f t="shared" si="3"/>
        <v>0</v>
      </c>
      <c r="L17" s="273">
        <f t="shared" si="4"/>
        <v>0</v>
      </c>
      <c r="N17" s="51">
        <v>5102</v>
      </c>
      <c r="O17" s="53">
        <v>254</v>
      </c>
      <c r="Q17" s="53"/>
      <c r="V17" s="395" t="s">
        <v>44</v>
      </c>
      <c r="W17" s="395"/>
      <c r="X17" s="434">
        <f>IF('3401'!K$84=1,'3401'!G17,0)</f>
        <v>0</v>
      </c>
      <c r="Y17" s="434"/>
      <c r="Z17" s="435">
        <v>1</v>
      </c>
      <c r="AA17" s="435"/>
      <c r="AB17" s="54">
        <f t="shared" si="0"/>
        <v>0</v>
      </c>
      <c r="AC17" s="55">
        <f t="shared" si="1"/>
        <v>0</v>
      </c>
      <c r="AD17" s="9"/>
    </row>
    <row r="18" spans="1:30" ht="16.2" x14ac:dyDescent="0.35">
      <c r="A18" s="1" t="s">
        <v>45</v>
      </c>
      <c r="B18" s="13" t="s">
        <v>46</v>
      </c>
      <c r="C18" s="13"/>
      <c r="D18" s="13">
        <v>0</v>
      </c>
      <c r="E18" s="13">
        <v>0</v>
      </c>
      <c r="F18" s="13">
        <v>0</v>
      </c>
      <c r="G18" s="46">
        <f t="shared" si="2"/>
        <v>0</v>
      </c>
      <c r="H18" s="47"/>
      <c r="I18" s="56">
        <f>I17</f>
        <v>3.548</v>
      </c>
      <c r="J18" s="56"/>
      <c r="K18" s="49">
        <f t="shared" si="3"/>
        <v>0</v>
      </c>
      <c r="L18" s="273">
        <f t="shared" si="4"/>
        <v>0</v>
      </c>
      <c r="N18" s="51">
        <v>5103</v>
      </c>
      <c r="O18" s="53">
        <v>254</v>
      </c>
      <c r="Q18" s="53"/>
      <c r="V18" s="395" t="s">
        <v>46</v>
      </c>
      <c r="W18" s="395"/>
      <c r="X18" s="434">
        <f>IF('3401'!K$84=1,'3401'!G18,0)</f>
        <v>0</v>
      </c>
      <c r="Y18" s="434"/>
      <c r="Z18" s="435">
        <v>1</v>
      </c>
      <c r="AA18" s="435"/>
      <c r="AB18" s="54">
        <f t="shared" si="0"/>
        <v>0</v>
      </c>
      <c r="AC18" s="55">
        <f t="shared" si="1"/>
        <v>0</v>
      </c>
      <c r="AD18" s="9"/>
    </row>
    <row r="19" spans="1:30" ht="15" customHeight="1" x14ac:dyDescent="0.35">
      <c r="A19" s="1" t="s">
        <v>47</v>
      </c>
      <c r="B19" s="13" t="s">
        <v>48</v>
      </c>
      <c r="C19" s="13"/>
      <c r="D19" s="13">
        <v>0</v>
      </c>
      <c r="E19" s="13">
        <v>0</v>
      </c>
      <c r="F19" s="13">
        <v>0</v>
      </c>
      <c r="G19" s="46">
        <f t="shared" si="2"/>
        <v>0</v>
      </c>
      <c r="H19" s="47"/>
      <c r="I19" s="56">
        <v>5.1040000000000001</v>
      </c>
      <c r="J19" s="56"/>
      <c r="K19" s="49">
        <f t="shared" si="3"/>
        <v>0</v>
      </c>
      <c r="L19" s="273">
        <f t="shared" si="4"/>
        <v>0</v>
      </c>
      <c r="N19" s="51">
        <v>5101</v>
      </c>
      <c r="O19" s="1">
        <v>255</v>
      </c>
      <c r="Q19" s="53"/>
      <c r="V19" s="395" t="s">
        <v>48</v>
      </c>
      <c r="W19" s="395"/>
      <c r="X19" s="434">
        <f>IF('3401'!K$84=1,'3401'!G19,0)</f>
        <v>0</v>
      </c>
      <c r="Y19" s="434"/>
      <c r="Z19" s="435">
        <v>1</v>
      </c>
      <c r="AA19" s="435"/>
      <c r="AB19" s="54">
        <f t="shared" si="0"/>
        <v>0</v>
      </c>
      <c r="AC19" s="55">
        <f t="shared" si="1"/>
        <v>0</v>
      </c>
      <c r="AD19" s="9"/>
    </row>
    <row r="20" spans="1:30" ht="15" customHeight="1" x14ac:dyDescent="0.35">
      <c r="A20" s="1" t="s">
        <v>49</v>
      </c>
      <c r="B20" s="13" t="s">
        <v>50</v>
      </c>
      <c r="C20" s="13"/>
      <c r="D20" s="13">
        <v>0</v>
      </c>
      <c r="E20" s="13">
        <v>0</v>
      </c>
      <c r="F20" s="13">
        <v>0</v>
      </c>
      <c r="G20" s="46">
        <f t="shared" si="2"/>
        <v>0</v>
      </c>
      <c r="H20" s="47"/>
      <c r="I20" s="56">
        <f>I19</f>
        <v>5.1040000000000001</v>
      </c>
      <c r="J20" s="56"/>
      <c r="K20" s="49">
        <f t="shared" si="3"/>
        <v>0</v>
      </c>
      <c r="L20" s="273">
        <f t="shared" si="4"/>
        <v>0</v>
      </c>
      <c r="N20" s="51">
        <v>5102</v>
      </c>
      <c r="O20" s="53">
        <v>255</v>
      </c>
      <c r="Q20" s="53"/>
      <c r="V20" s="395" t="s">
        <v>50</v>
      </c>
      <c r="W20" s="395"/>
      <c r="X20" s="434">
        <f>IF('3401'!K$84=1,'3401'!G20,0)</f>
        <v>0</v>
      </c>
      <c r="Y20" s="434"/>
      <c r="Z20" s="435">
        <v>1</v>
      </c>
      <c r="AA20" s="435"/>
      <c r="AB20" s="54">
        <f t="shared" si="0"/>
        <v>0</v>
      </c>
      <c r="AC20" s="55">
        <f t="shared" si="1"/>
        <v>0</v>
      </c>
      <c r="AD20" s="9"/>
    </row>
    <row r="21" spans="1:30" ht="15" customHeight="1" x14ac:dyDescent="0.35">
      <c r="A21" s="1" t="s">
        <v>51</v>
      </c>
      <c r="B21" s="13" t="s">
        <v>52</v>
      </c>
      <c r="C21" s="13"/>
      <c r="D21" s="13">
        <v>0</v>
      </c>
      <c r="E21" s="13">
        <v>0</v>
      </c>
      <c r="F21" s="13">
        <v>0</v>
      </c>
      <c r="G21" s="46">
        <f t="shared" si="2"/>
        <v>0</v>
      </c>
      <c r="H21" s="47"/>
      <c r="I21" s="56">
        <f>I20</f>
        <v>5.1040000000000001</v>
      </c>
      <c r="J21" s="56"/>
      <c r="K21" s="49">
        <f t="shared" si="3"/>
        <v>0</v>
      </c>
      <c r="L21" s="273">
        <f t="shared" si="4"/>
        <v>0</v>
      </c>
      <c r="N21" s="51">
        <v>5103</v>
      </c>
      <c r="O21" s="53">
        <v>255</v>
      </c>
      <c r="Q21" s="53"/>
      <c r="V21" s="395" t="s">
        <v>52</v>
      </c>
      <c r="W21" s="395"/>
      <c r="X21" s="434">
        <f>IF('3401'!K$84=1,'3401'!G21,0)</f>
        <v>0</v>
      </c>
      <c r="Y21" s="434"/>
      <c r="Z21" s="435">
        <v>1</v>
      </c>
      <c r="AA21" s="435"/>
      <c r="AB21" s="54">
        <f t="shared" si="0"/>
        <v>0</v>
      </c>
      <c r="AC21" s="55">
        <f t="shared" si="1"/>
        <v>0</v>
      </c>
      <c r="AD21" s="9"/>
    </row>
    <row r="22" spans="1:30" ht="16.2" x14ac:dyDescent="0.35">
      <c r="A22" s="1" t="s">
        <v>53</v>
      </c>
      <c r="B22" s="13" t="s">
        <v>54</v>
      </c>
      <c r="C22" s="13"/>
      <c r="D22" s="13">
        <v>0</v>
      </c>
      <c r="E22" s="13">
        <v>0</v>
      </c>
      <c r="F22" s="13">
        <v>0</v>
      </c>
      <c r="G22" s="46">
        <f t="shared" si="2"/>
        <v>0</v>
      </c>
      <c r="H22" s="47"/>
      <c r="I22" s="56">
        <v>1.147</v>
      </c>
      <c r="J22" s="56"/>
      <c r="K22" s="49">
        <f t="shared" si="3"/>
        <v>0</v>
      </c>
      <c r="L22" s="273">
        <f t="shared" si="4"/>
        <v>0</v>
      </c>
      <c r="N22" s="51">
        <v>5101</v>
      </c>
      <c r="O22" s="52">
        <v>130</v>
      </c>
      <c r="Q22" s="53"/>
      <c r="V22" s="395" t="s">
        <v>54</v>
      </c>
      <c r="W22" s="395"/>
      <c r="X22" s="434">
        <f>IF('3401'!K$84=1,'3401'!G22,0)</f>
        <v>0</v>
      </c>
      <c r="Y22" s="434"/>
      <c r="Z22" s="435">
        <v>1</v>
      </c>
      <c r="AA22" s="435"/>
      <c r="AB22" s="54">
        <f t="shared" si="0"/>
        <v>0</v>
      </c>
      <c r="AC22" s="55">
        <f t="shared" si="1"/>
        <v>0</v>
      </c>
      <c r="AD22" s="9"/>
    </row>
    <row r="23" spans="1:30" ht="16.2" x14ac:dyDescent="0.35">
      <c r="A23" s="1" t="s">
        <v>55</v>
      </c>
      <c r="B23" s="13" t="s">
        <v>56</v>
      </c>
      <c r="C23" s="13"/>
      <c r="D23" s="13">
        <v>0</v>
      </c>
      <c r="E23" s="13">
        <v>0</v>
      </c>
      <c r="F23" s="13">
        <v>0</v>
      </c>
      <c r="G23" s="46">
        <f t="shared" si="2"/>
        <v>0</v>
      </c>
      <c r="H23" s="47"/>
      <c r="I23" s="56">
        <f>I22</f>
        <v>1.147</v>
      </c>
      <c r="J23" s="56"/>
      <c r="K23" s="49">
        <f t="shared" si="3"/>
        <v>0</v>
      </c>
      <c r="L23" s="273">
        <f t="shared" si="4"/>
        <v>0</v>
      </c>
      <c r="N23" s="51">
        <v>5102</v>
      </c>
      <c r="O23" s="52">
        <v>130</v>
      </c>
      <c r="Q23" s="53"/>
      <c r="V23" s="395" t="s">
        <v>56</v>
      </c>
      <c r="W23" s="395"/>
      <c r="X23" s="434">
        <f>IF('3401'!K$84=1,'3401'!G23,0)</f>
        <v>0</v>
      </c>
      <c r="Y23" s="434"/>
      <c r="Z23" s="435">
        <v>1</v>
      </c>
      <c r="AA23" s="435"/>
      <c r="AB23" s="54">
        <f t="shared" si="0"/>
        <v>0</v>
      </c>
      <c r="AC23" s="55">
        <f t="shared" si="1"/>
        <v>0</v>
      </c>
      <c r="AD23" s="9"/>
    </row>
    <row r="24" spans="1:30" ht="16.2" x14ac:dyDescent="0.35">
      <c r="A24" s="1" t="s">
        <v>57</v>
      </c>
      <c r="B24" s="13" t="s">
        <v>58</v>
      </c>
      <c r="C24" s="13"/>
      <c r="D24" s="13">
        <v>2.4</v>
      </c>
      <c r="E24" s="13">
        <v>4.9400000000000004</v>
      </c>
      <c r="F24" s="13">
        <v>0</v>
      </c>
      <c r="G24" s="46">
        <f t="shared" si="2"/>
        <v>7.34</v>
      </c>
      <c r="H24" s="47"/>
      <c r="I24" s="56">
        <f>I23</f>
        <v>1.147</v>
      </c>
      <c r="J24" s="56"/>
      <c r="K24" s="49">
        <f t="shared" si="3"/>
        <v>8.4190000000000005</v>
      </c>
      <c r="L24" s="273">
        <f t="shared" si="4"/>
        <v>34927.83230727</v>
      </c>
      <c r="N24" s="51">
        <v>5103</v>
      </c>
      <c r="O24" s="52">
        <v>130</v>
      </c>
      <c r="Q24" s="53"/>
      <c r="V24" s="395" t="s">
        <v>58</v>
      </c>
      <c r="W24" s="395"/>
      <c r="X24" s="434">
        <f>IF('3401'!K$84=1,'3401'!G24,0)</f>
        <v>0</v>
      </c>
      <c r="Y24" s="434"/>
      <c r="Z24" s="435">
        <v>1</v>
      </c>
      <c r="AA24" s="435"/>
      <c r="AB24" s="54">
        <f t="shared" si="0"/>
        <v>0</v>
      </c>
      <c r="AC24" s="55">
        <f t="shared" si="1"/>
        <v>0</v>
      </c>
      <c r="AD24" s="9"/>
    </row>
    <row r="25" spans="1:30" ht="16.8" thickBot="1" x14ac:dyDescent="0.4">
      <c r="A25" s="1" t="s">
        <v>59</v>
      </c>
      <c r="B25" s="13" t="s">
        <v>60</v>
      </c>
      <c r="C25" s="13"/>
      <c r="D25" s="13">
        <v>0</v>
      </c>
      <c r="E25" s="13">
        <v>0</v>
      </c>
      <c r="F25" s="13">
        <v>0</v>
      </c>
      <c r="G25" s="46">
        <f t="shared" si="2"/>
        <v>0</v>
      </c>
      <c r="H25" s="47"/>
      <c r="I25" s="56">
        <v>1.004</v>
      </c>
      <c r="J25" s="56"/>
      <c r="K25" s="49">
        <f t="shared" si="3"/>
        <v>0</v>
      </c>
      <c r="L25" s="273">
        <f t="shared" si="4"/>
        <v>0</v>
      </c>
      <c r="N25" s="51">
        <v>5310</v>
      </c>
      <c r="O25" s="52">
        <v>300</v>
      </c>
      <c r="Q25" s="53"/>
      <c r="V25" s="395" t="s">
        <v>60</v>
      </c>
      <c r="W25" s="395"/>
      <c r="X25" s="434">
        <f>IF('3401'!K$84=1,'3401'!G25,0)</f>
        <v>0</v>
      </c>
      <c r="Y25" s="434"/>
      <c r="Z25" s="435">
        <v>1</v>
      </c>
      <c r="AA25" s="435"/>
      <c r="AB25" s="54">
        <f t="shared" si="0"/>
        <v>0</v>
      </c>
      <c r="AC25" s="55">
        <f t="shared" si="1"/>
        <v>0</v>
      </c>
      <c r="AD25" s="9"/>
    </row>
    <row r="26" spans="1:30" ht="20.25" customHeight="1" thickBot="1" x14ac:dyDescent="0.35">
      <c r="B26" s="59" t="s">
        <v>61</v>
      </c>
      <c r="C26" s="59"/>
      <c r="D26" s="60">
        <f t="shared" ref="D26:E26" si="5">SUM(D10:D25)</f>
        <v>214.09</v>
      </c>
      <c r="E26" s="60">
        <f t="shared" si="5"/>
        <v>221.91</v>
      </c>
      <c r="F26" s="60"/>
      <c r="G26" s="60">
        <f>SUM(G10:G25)</f>
        <v>435.99999999999994</v>
      </c>
      <c r="H26" s="61"/>
      <c r="I26" s="61"/>
      <c r="J26" s="62"/>
      <c r="K26" s="63">
        <f>SUM(K10:K25)</f>
        <v>438.79359999999997</v>
      </c>
      <c r="L26" s="272">
        <f>SUM(L10:L25)</f>
        <v>1820419.2039794878</v>
      </c>
      <c r="N26" s="53"/>
      <c r="O26" s="64"/>
      <c r="P26" s="53"/>
      <c r="Q26" s="53"/>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29"/>
      <c r="G27" s="67" t="s">
        <v>63</v>
      </c>
      <c r="H27" s="68"/>
      <c r="I27" s="69" t="s">
        <v>64</v>
      </c>
      <c r="J27" s="69" t="s">
        <v>65</v>
      </c>
      <c r="K27" s="70" t="s">
        <v>66</v>
      </c>
      <c r="N27" s="53"/>
      <c r="O27" s="64"/>
      <c r="P27" s="53"/>
      <c r="Q27" s="53"/>
      <c r="V27" s="406" t="s">
        <v>62</v>
      </c>
      <c r="W27" s="406"/>
      <c r="X27" s="426" t="s">
        <v>63</v>
      </c>
      <c r="Y27" s="426"/>
      <c r="Z27" s="71" t="s">
        <v>64</v>
      </c>
      <c r="AA27" s="72" t="s">
        <v>65</v>
      </c>
      <c r="AB27" s="73" t="s">
        <v>66</v>
      </c>
      <c r="AC27" s="9"/>
      <c r="AD27" s="9"/>
    </row>
    <row r="28" spans="1:30" ht="15.75" customHeight="1" x14ac:dyDescent="0.3">
      <c r="A28" s="1" t="s">
        <v>67</v>
      </c>
      <c r="B28" s="427" t="s">
        <v>68</v>
      </c>
      <c r="C28" s="428"/>
      <c r="D28" s="13">
        <v>0</v>
      </c>
      <c r="E28" s="13">
        <v>0</v>
      </c>
      <c r="F28" s="74">
        <v>0</v>
      </c>
      <c r="G28" s="46">
        <f t="shared" ref="G28:G36" si="6">IF($B$154&lt;8,D28*2,D28+E28)</f>
        <v>0</v>
      </c>
      <c r="H28" s="75"/>
      <c r="I28" s="76" t="s">
        <v>69</v>
      </c>
      <c r="J28" s="51">
        <v>251</v>
      </c>
      <c r="K28" s="77">
        <v>1047</v>
      </c>
      <c r="L28" s="273">
        <f>SUM(G28*K28)</f>
        <v>0</v>
      </c>
      <c r="N28" s="2">
        <v>5101</v>
      </c>
      <c r="O28" s="53">
        <v>251</v>
      </c>
      <c r="P28" s="78"/>
      <c r="Q28" s="79"/>
      <c r="V28" s="433" t="s">
        <v>68</v>
      </c>
      <c r="W28" s="433"/>
      <c r="X28" s="422"/>
      <c r="Y28" s="422"/>
      <c r="Z28" s="80" t="s">
        <v>69</v>
      </c>
      <c r="AA28" s="81">
        <v>251</v>
      </c>
      <c r="AB28" s="82">
        <f>+K28</f>
        <v>1047</v>
      </c>
      <c r="AC28" s="83">
        <f t="shared" ref="AC28:AC36" si="7">ROUND(X28*AB28,0)</f>
        <v>0</v>
      </c>
      <c r="AD28" s="9"/>
    </row>
    <row r="29" spans="1:30" x14ac:dyDescent="0.3">
      <c r="A29" s="1" t="s">
        <v>70</v>
      </c>
      <c r="B29" s="429"/>
      <c r="C29" s="430"/>
      <c r="D29" s="13">
        <v>0</v>
      </c>
      <c r="E29" s="13">
        <v>0</v>
      </c>
      <c r="F29" s="84">
        <v>0</v>
      </c>
      <c r="G29" s="46">
        <f t="shared" si="6"/>
        <v>0</v>
      </c>
      <c r="H29" s="75"/>
      <c r="I29" s="51" t="s">
        <v>69</v>
      </c>
      <c r="J29" s="51">
        <v>252</v>
      </c>
      <c r="K29" s="77">
        <v>3380</v>
      </c>
      <c r="L29" s="273">
        <f t="shared" ref="L29:L36" si="8">SUM(G29*K29)</f>
        <v>0</v>
      </c>
      <c r="N29" s="2">
        <v>5101</v>
      </c>
      <c r="O29" s="53">
        <v>252</v>
      </c>
      <c r="P29" s="78"/>
      <c r="Q29" s="79"/>
      <c r="V29" s="433"/>
      <c r="W29" s="433"/>
      <c r="X29" s="422"/>
      <c r="Y29" s="422"/>
      <c r="Z29" s="81" t="s">
        <v>69</v>
      </c>
      <c r="AA29" s="81">
        <v>252</v>
      </c>
      <c r="AB29" s="82">
        <f t="shared" ref="AB29:AB36" si="9">+K29</f>
        <v>3380</v>
      </c>
      <c r="AC29" s="83">
        <f t="shared" si="7"/>
        <v>0</v>
      </c>
      <c r="AD29" s="9"/>
    </row>
    <row r="30" spans="1:30" x14ac:dyDescent="0.3">
      <c r="A30" s="1" t="s">
        <v>71</v>
      </c>
      <c r="B30" s="429"/>
      <c r="C30" s="430"/>
      <c r="D30" s="13">
        <v>0</v>
      </c>
      <c r="E30" s="13">
        <v>0</v>
      </c>
      <c r="F30" s="84">
        <v>0</v>
      </c>
      <c r="G30" s="46">
        <f t="shared" si="6"/>
        <v>0</v>
      </c>
      <c r="H30" s="75"/>
      <c r="I30" s="51" t="s">
        <v>69</v>
      </c>
      <c r="J30" s="51">
        <v>253</v>
      </c>
      <c r="K30" s="77">
        <v>6896</v>
      </c>
      <c r="L30" s="273">
        <f t="shared" si="8"/>
        <v>0</v>
      </c>
      <c r="N30" s="2">
        <v>5101</v>
      </c>
      <c r="O30" s="53">
        <v>253</v>
      </c>
      <c r="P30" s="78"/>
      <c r="Q30" s="64"/>
      <c r="V30" s="433"/>
      <c r="W30" s="433"/>
      <c r="X30" s="422"/>
      <c r="Y30" s="422"/>
      <c r="Z30" s="81" t="s">
        <v>69</v>
      </c>
      <c r="AA30" s="81">
        <v>253</v>
      </c>
      <c r="AB30" s="82">
        <f t="shared" si="9"/>
        <v>6896</v>
      </c>
      <c r="AC30" s="83">
        <f t="shared" si="7"/>
        <v>0</v>
      </c>
      <c r="AD30" s="9"/>
    </row>
    <row r="31" spans="1:30" x14ac:dyDescent="0.3">
      <c r="A31" s="1" t="s">
        <v>72</v>
      </c>
      <c r="B31" s="429"/>
      <c r="C31" s="430"/>
      <c r="D31" s="13">
        <v>0</v>
      </c>
      <c r="E31" s="13">
        <v>0</v>
      </c>
      <c r="F31" s="84">
        <v>0</v>
      </c>
      <c r="G31" s="46">
        <f t="shared" si="6"/>
        <v>0</v>
      </c>
      <c r="H31" s="75"/>
      <c r="I31" s="85" t="s">
        <v>73</v>
      </c>
      <c r="J31" s="51">
        <v>251</v>
      </c>
      <c r="K31" s="77">
        <v>1173</v>
      </c>
      <c r="L31" s="273">
        <f t="shared" si="8"/>
        <v>0</v>
      </c>
      <c r="N31" s="2">
        <v>5102</v>
      </c>
      <c r="O31" s="53">
        <v>251</v>
      </c>
      <c r="P31" s="78"/>
      <c r="Q31" s="64"/>
      <c r="V31" s="433"/>
      <c r="W31" s="433"/>
      <c r="X31" s="422"/>
      <c r="Y31" s="422"/>
      <c r="Z31" s="86" t="s">
        <v>73</v>
      </c>
      <c r="AA31" s="81">
        <v>251</v>
      </c>
      <c r="AB31" s="82">
        <f t="shared" si="9"/>
        <v>1173</v>
      </c>
      <c r="AC31" s="83">
        <f t="shared" si="7"/>
        <v>0</v>
      </c>
      <c r="AD31" s="9"/>
    </row>
    <row r="32" spans="1:30" x14ac:dyDescent="0.3">
      <c r="A32" s="1" t="s">
        <v>74</v>
      </c>
      <c r="B32" s="429"/>
      <c r="C32" s="430"/>
      <c r="D32" s="13">
        <v>0</v>
      </c>
      <c r="E32" s="13">
        <v>0</v>
      </c>
      <c r="F32" s="84">
        <v>0</v>
      </c>
      <c r="G32" s="46">
        <f t="shared" si="6"/>
        <v>0</v>
      </c>
      <c r="H32" s="75"/>
      <c r="I32" s="85" t="s">
        <v>73</v>
      </c>
      <c r="J32" s="51">
        <v>252</v>
      </c>
      <c r="K32" s="77">
        <v>3506</v>
      </c>
      <c r="L32" s="273">
        <f t="shared" si="8"/>
        <v>0</v>
      </c>
      <c r="N32" s="2">
        <v>5102</v>
      </c>
      <c r="O32" s="53">
        <v>252</v>
      </c>
      <c r="P32" s="78"/>
      <c r="Q32" s="53"/>
      <c r="V32" s="433"/>
      <c r="W32" s="433"/>
      <c r="X32" s="422"/>
      <c r="Y32" s="422"/>
      <c r="Z32" s="86" t="s">
        <v>73</v>
      </c>
      <c r="AA32" s="81">
        <v>252</v>
      </c>
      <c r="AB32" s="82">
        <f t="shared" si="9"/>
        <v>3506</v>
      </c>
      <c r="AC32" s="83">
        <f t="shared" si="7"/>
        <v>0</v>
      </c>
      <c r="AD32" s="9"/>
    </row>
    <row r="33" spans="1:30" x14ac:dyDescent="0.3">
      <c r="A33" s="1" t="s">
        <v>75</v>
      </c>
      <c r="B33" s="429"/>
      <c r="C33" s="430"/>
      <c r="D33" s="13">
        <v>0</v>
      </c>
      <c r="E33" s="13">
        <v>0</v>
      </c>
      <c r="F33" s="84">
        <v>0</v>
      </c>
      <c r="G33" s="46">
        <f t="shared" si="6"/>
        <v>0</v>
      </c>
      <c r="H33" s="75"/>
      <c r="I33" s="85" t="s">
        <v>73</v>
      </c>
      <c r="J33" s="51">
        <v>253</v>
      </c>
      <c r="K33" s="77">
        <v>7023</v>
      </c>
      <c r="L33" s="273">
        <f t="shared" si="8"/>
        <v>0</v>
      </c>
      <c r="N33" s="2">
        <v>5102</v>
      </c>
      <c r="O33" s="53">
        <v>253</v>
      </c>
      <c r="P33" s="78"/>
      <c r="Q33" s="79"/>
      <c r="V33" s="433"/>
      <c r="W33" s="433"/>
      <c r="X33" s="422"/>
      <c r="Y33" s="422"/>
      <c r="Z33" s="86" t="s">
        <v>73</v>
      </c>
      <c r="AA33" s="81">
        <v>253</v>
      </c>
      <c r="AB33" s="82">
        <f t="shared" si="9"/>
        <v>7023</v>
      </c>
      <c r="AC33" s="83">
        <f t="shared" si="7"/>
        <v>0</v>
      </c>
      <c r="AD33" s="9"/>
    </row>
    <row r="34" spans="1:30" x14ac:dyDescent="0.3">
      <c r="A34" s="1" t="s">
        <v>76</v>
      </c>
      <c r="B34" s="429"/>
      <c r="C34" s="430"/>
      <c r="D34" s="13">
        <v>36.200000000000003</v>
      </c>
      <c r="E34" s="13">
        <v>39.17</v>
      </c>
      <c r="F34" s="84">
        <v>0</v>
      </c>
      <c r="G34" s="46">
        <f t="shared" si="6"/>
        <v>75.37</v>
      </c>
      <c r="H34" s="75"/>
      <c r="I34" s="85" t="s">
        <v>77</v>
      </c>
      <c r="J34" s="51">
        <v>251</v>
      </c>
      <c r="K34" s="77">
        <v>835</v>
      </c>
      <c r="L34" s="273">
        <f t="shared" si="8"/>
        <v>62933.950000000004</v>
      </c>
      <c r="N34" s="2">
        <v>5103</v>
      </c>
      <c r="O34" s="53">
        <v>251</v>
      </c>
      <c r="P34" s="78"/>
      <c r="Q34" s="79"/>
      <c r="V34" s="433"/>
      <c r="W34" s="433"/>
      <c r="X34" s="422"/>
      <c r="Y34" s="422"/>
      <c r="Z34" s="86" t="s">
        <v>77</v>
      </c>
      <c r="AA34" s="81">
        <v>251</v>
      </c>
      <c r="AB34" s="82">
        <f t="shared" si="9"/>
        <v>835</v>
      </c>
      <c r="AC34" s="83">
        <f t="shared" si="7"/>
        <v>0</v>
      </c>
      <c r="AD34" s="9"/>
    </row>
    <row r="35" spans="1:30" x14ac:dyDescent="0.3">
      <c r="A35" s="1" t="s">
        <v>78</v>
      </c>
      <c r="B35" s="429"/>
      <c r="C35" s="430"/>
      <c r="D35" s="13">
        <v>2.98</v>
      </c>
      <c r="E35" s="13">
        <v>5.3</v>
      </c>
      <c r="F35" s="84">
        <v>0</v>
      </c>
      <c r="G35" s="46">
        <f t="shared" si="6"/>
        <v>8.2799999999999994</v>
      </c>
      <c r="H35" s="75"/>
      <c r="I35" s="85" t="s">
        <v>77</v>
      </c>
      <c r="J35" s="51">
        <v>252</v>
      </c>
      <c r="K35" s="77">
        <v>3168</v>
      </c>
      <c r="L35" s="273">
        <f t="shared" si="8"/>
        <v>26231.039999999997</v>
      </c>
      <c r="N35" s="2">
        <v>5103</v>
      </c>
      <c r="O35" s="53">
        <v>252</v>
      </c>
      <c r="P35" s="78"/>
      <c r="Q35" s="87"/>
      <c r="V35" s="433"/>
      <c r="W35" s="433"/>
      <c r="X35" s="422"/>
      <c r="Y35" s="422"/>
      <c r="Z35" s="86" t="s">
        <v>77</v>
      </c>
      <c r="AA35" s="81">
        <v>252</v>
      </c>
      <c r="AB35" s="82">
        <f t="shared" si="9"/>
        <v>3168</v>
      </c>
      <c r="AC35" s="83">
        <f t="shared" si="7"/>
        <v>0</v>
      </c>
      <c r="AD35" s="9"/>
    </row>
    <row r="36" spans="1:30" ht="16.2" thickBot="1" x14ac:dyDescent="0.35">
      <c r="A36" s="1" t="s">
        <v>79</v>
      </c>
      <c r="B36" s="431"/>
      <c r="C36" s="432"/>
      <c r="D36" s="13">
        <v>1</v>
      </c>
      <c r="E36" s="13">
        <v>1</v>
      </c>
      <c r="F36" s="84">
        <v>0</v>
      </c>
      <c r="G36" s="46">
        <f t="shared" si="6"/>
        <v>2</v>
      </c>
      <c r="H36" s="75"/>
      <c r="I36" s="85" t="s">
        <v>77</v>
      </c>
      <c r="J36" s="51">
        <v>253</v>
      </c>
      <c r="K36" s="77">
        <v>6685</v>
      </c>
      <c r="L36" s="273">
        <f t="shared" si="8"/>
        <v>13370</v>
      </c>
      <c r="N36" s="2">
        <v>5103</v>
      </c>
      <c r="O36" s="53">
        <v>253</v>
      </c>
      <c r="P36" s="78"/>
      <c r="Q36" s="88"/>
      <c r="V36" s="433"/>
      <c r="W36" s="433"/>
      <c r="X36" s="423"/>
      <c r="Y36" s="423"/>
      <c r="Z36" s="86" t="s">
        <v>77</v>
      </c>
      <c r="AA36" s="81">
        <v>253</v>
      </c>
      <c r="AB36" s="82">
        <f t="shared" si="9"/>
        <v>6685</v>
      </c>
      <c r="AC36" s="89">
        <f t="shared" si="7"/>
        <v>0</v>
      </c>
      <c r="AD36" s="9"/>
    </row>
    <row r="37" spans="1:30" ht="18.75" customHeight="1" x14ac:dyDescent="0.3">
      <c r="B37" s="13" t="s">
        <v>80</v>
      </c>
      <c r="C37" s="13"/>
      <c r="D37" s="60">
        <f t="shared" ref="D37:E37" si="10">SUM(D28:D36)</f>
        <v>40.18</v>
      </c>
      <c r="E37" s="60">
        <f t="shared" si="10"/>
        <v>45.47</v>
      </c>
      <c r="F37" s="60"/>
      <c r="G37" s="60">
        <f>SUM(G28:G36)</f>
        <v>85.65</v>
      </c>
      <c r="H37" s="61"/>
      <c r="I37" s="13" t="s">
        <v>81</v>
      </c>
      <c r="J37" s="13"/>
      <c r="K37" s="13"/>
      <c r="L37" s="273">
        <f>SUM(L28:L36)</f>
        <v>102534.99</v>
      </c>
      <c r="N37" s="53"/>
      <c r="O37" s="64"/>
      <c r="P37" s="53"/>
      <c r="Q37" s="53"/>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283"/>
      <c r="M38" s="64"/>
      <c r="N38" s="53"/>
      <c r="O38" s="64"/>
      <c r="P38" s="53"/>
      <c r="Q38" s="53"/>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13" t="s">
        <v>84</v>
      </c>
      <c r="J39" s="13"/>
      <c r="K39" s="13"/>
      <c r="L39" s="278"/>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181379.8</v>
      </c>
      <c r="H40" s="96"/>
      <c r="I40" s="96"/>
      <c r="J40" s="96"/>
      <c r="K40" s="50">
        <f>ROUND(+G39/G40,0)</f>
        <v>191</v>
      </c>
      <c r="L40" s="273">
        <f>SUM(K40*$G$26)</f>
        <v>83275.999999999985</v>
      </c>
      <c r="N40" s="97"/>
      <c r="O40" s="97"/>
      <c r="P40" s="97"/>
      <c r="Q40" s="97"/>
      <c r="V40" s="420" t="s">
        <v>85</v>
      </c>
      <c r="W40" s="420"/>
      <c r="X40" s="421">
        <f>+G40</f>
        <v>181379.8</v>
      </c>
      <c r="Y40" s="421"/>
      <c r="Z40" s="421"/>
      <c r="AA40" s="421"/>
      <c r="AB40" s="55">
        <f>ROUND(X39/X40,0)</f>
        <v>191</v>
      </c>
      <c r="AC40" s="55">
        <f>ROUND(AB40*$X$26,0)</f>
        <v>0</v>
      </c>
      <c r="AD40" s="9"/>
    </row>
    <row r="41" spans="1:30" ht="15.75" customHeight="1" x14ac:dyDescent="0.3">
      <c r="B41" s="98" t="s">
        <v>86</v>
      </c>
      <c r="C41" s="98"/>
      <c r="D41" s="98"/>
      <c r="E41" s="98"/>
      <c r="F41" s="98"/>
      <c r="G41" s="98"/>
      <c r="H41" s="98"/>
      <c r="I41" s="98"/>
      <c r="J41" s="98"/>
      <c r="K41" s="98"/>
      <c r="L41" s="284"/>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283"/>
      <c r="M42" s="97"/>
      <c r="O42" s="1"/>
      <c r="V42" s="412" t="s">
        <v>87</v>
      </c>
      <c r="W42" s="412"/>
      <c r="X42" s="412"/>
      <c r="Y42" s="412"/>
      <c r="Z42" s="412"/>
      <c r="AA42" s="412"/>
      <c r="AB42" s="412"/>
      <c r="AC42" s="412"/>
      <c r="AD42" s="100"/>
    </row>
    <row r="43" spans="1:30" x14ac:dyDescent="0.3">
      <c r="B43" s="101" t="s">
        <v>88</v>
      </c>
      <c r="C43" s="101"/>
      <c r="D43" s="101"/>
      <c r="E43" s="101"/>
      <c r="F43" s="101"/>
      <c r="G43" s="101"/>
      <c r="H43" s="101"/>
      <c r="I43" s="101"/>
      <c r="J43" s="101"/>
      <c r="K43" s="101"/>
      <c r="L43" s="285"/>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274">
        <f>SUM(L26,L37,L40)</f>
        <v>2006230.1939794878</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283"/>
      <c r="M45" s="105"/>
      <c r="O45" s="1"/>
      <c r="V45" s="412" t="s">
        <v>90</v>
      </c>
      <c r="W45" s="412"/>
      <c r="X45" s="412"/>
      <c r="Y45" s="412"/>
      <c r="Z45" s="412"/>
      <c r="AA45" s="412"/>
      <c r="AB45" s="412"/>
      <c r="AC45" s="412"/>
      <c r="AD45" s="106"/>
    </row>
    <row r="46" spans="1:30" ht="18.75" customHeight="1" x14ac:dyDescent="0.3">
      <c r="B46" s="1"/>
      <c r="C46" s="107" t="s">
        <v>91</v>
      </c>
      <c r="D46" s="107"/>
      <c r="E46" s="107"/>
      <c r="F46" s="107"/>
      <c r="G46" s="107" t="s">
        <v>92</v>
      </c>
      <c r="H46" s="108"/>
      <c r="I46" s="109" t="s">
        <v>93</v>
      </c>
      <c r="J46" s="110"/>
      <c r="K46" s="110"/>
      <c r="L46" s="286"/>
      <c r="M46" s="111"/>
      <c r="O46" s="1"/>
      <c r="V46" s="9"/>
      <c r="W46" s="112"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1325.01</v>
      </c>
      <c r="J47" s="117" t="s">
        <v>96</v>
      </c>
      <c r="K47" s="118">
        <f>ROUND(C47*G47*I47,0)</f>
        <v>0</v>
      </c>
      <c r="L47" s="287"/>
      <c r="O47" s="1"/>
      <c r="V47" s="100" t="s">
        <v>95</v>
      </c>
      <c r="W47" s="119">
        <f>AB10+AB11+AB16+AB19+AB22</f>
        <v>0</v>
      </c>
      <c r="X47" s="407">
        <f>AB7</f>
        <v>1.0289999999999999</v>
      </c>
      <c r="Y47" s="407"/>
      <c r="Z47" s="120">
        <f>+I47</f>
        <v>1325.01</v>
      </c>
      <c r="AA47" s="121" t="s">
        <v>96</v>
      </c>
      <c r="AB47" s="122">
        <f>ROUND(W47*X47*Z47,0)</f>
        <v>0</v>
      </c>
      <c r="AC47" s="123"/>
      <c r="AD47" s="9"/>
    </row>
    <row r="48" spans="1:30" ht="18" customHeight="1" x14ac:dyDescent="0.3">
      <c r="B48" s="124" t="s">
        <v>73</v>
      </c>
      <c r="C48" s="114">
        <f>K12+K13+K17+K20+K23</f>
        <v>0</v>
      </c>
      <c r="D48" s="114"/>
      <c r="E48" s="114"/>
      <c r="F48" s="114"/>
      <c r="G48" s="115">
        <f>K7</f>
        <v>1.0289999999999999</v>
      </c>
      <c r="H48" s="115"/>
      <c r="I48" s="116">
        <v>903.8</v>
      </c>
      <c r="J48" s="117" t="s">
        <v>96</v>
      </c>
      <c r="K48" s="118">
        <f>ROUND(C48*G48*I48,0)</f>
        <v>0</v>
      </c>
      <c r="L48" s="288"/>
      <c r="O48" s="1"/>
      <c r="V48" s="125" t="s">
        <v>73</v>
      </c>
      <c r="W48" s="119">
        <f>AB12+AB13+AB17+AB20+AB23</f>
        <v>0</v>
      </c>
      <c r="X48" s="407">
        <f>AB7</f>
        <v>1.0289999999999999</v>
      </c>
      <c r="Y48" s="407"/>
      <c r="Z48" s="120">
        <f>+I48</f>
        <v>903.8</v>
      </c>
      <c r="AA48" s="121" t="s">
        <v>96</v>
      </c>
      <c r="AB48" s="122">
        <f>ROUND(W48*X48*Z48,0)</f>
        <v>0</v>
      </c>
      <c r="AC48" s="126"/>
      <c r="AD48" s="9"/>
    </row>
    <row r="49" spans="2:30" ht="19.5" customHeight="1" thickBot="1" x14ac:dyDescent="0.4">
      <c r="B49" s="127" t="s">
        <v>77</v>
      </c>
      <c r="C49" s="128">
        <f>K14+K15+K18+K21+K24+K25</f>
        <v>438.79359999999997</v>
      </c>
      <c r="D49" s="114"/>
      <c r="E49" s="114"/>
      <c r="F49" s="114"/>
      <c r="G49" s="115">
        <f>K7</f>
        <v>1.0289999999999999</v>
      </c>
      <c r="H49" s="115"/>
      <c r="I49" s="116">
        <v>905.98</v>
      </c>
      <c r="J49" s="117" t="s">
        <v>96</v>
      </c>
      <c r="K49" s="118">
        <f>ROUND(C49*G49*I49,0)</f>
        <v>409067</v>
      </c>
      <c r="L49" s="288"/>
      <c r="M49" s="102"/>
      <c r="N49" s="129"/>
      <c r="O49" s="130"/>
      <c r="P49" s="64"/>
      <c r="Q49" s="131"/>
      <c r="V49" s="132" t="s">
        <v>77</v>
      </c>
      <c r="W49" s="133">
        <f>AB14+AB15+AB18+AB21+AB24+AB25</f>
        <v>0</v>
      </c>
      <c r="X49" s="407">
        <f>AB7</f>
        <v>1.0289999999999999</v>
      </c>
      <c r="Y49" s="407"/>
      <c r="Z49" s="120">
        <f>+I49</f>
        <v>905.98</v>
      </c>
      <c r="AA49" s="121" t="s">
        <v>96</v>
      </c>
      <c r="AB49" s="122">
        <f>ROUND(W49*X49*Z49,0)</f>
        <v>0</v>
      </c>
      <c r="AC49" s="126"/>
      <c r="AD49" s="103"/>
    </row>
    <row r="50" spans="2:30" ht="24" customHeight="1" thickBot="1" x14ac:dyDescent="0.35">
      <c r="B50" s="134" t="s">
        <v>97</v>
      </c>
      <c r="C50" s="135">
        <f>SUM(C47:C49)</f>
        <v>438.79359999999997</v>
      </c>
      <c r="D50" s="136"/>
      <c r="E50" s="137"/>
      <c r="F50" s="137"/>
      <c r="G50" s="138" t="s">
        <v>98</v>
      </c>
      <c r="H50" s="138"/>
      <c r="I50" s="138"/>
      <c r="J50" s="138"/>
      <c r="K50" s="138"/>
      <c r="L50" s="273">
        <f>IF(B2=75,0,K49+K48+K47)</f>
        <v>409067</v>
      </c>
      <c r="N50" s="3"/>
      <c r="O50" s="1"/>
      <c r="V50" s="139"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289"/>
      <c r="M51" s="129"/>
      <c r="N51" s="64"/>
      <c r="O51" s="1"/>
      <c r="V51" s="410" t="s">
        <v>99</v>
      </c>
      <c r="W51" s="410"/>
      <c r="X51" s="410"/>
      <c r="Y51" s="410"/>
      <c r="Z51" s="410"/>
      <c r="AA51" s="410"/>
      <c r="AB51" s="410"/>
      <c r="AC51" s="410"/>
      <c r="AD51" s="142"/>
    </row>
    <row r="52" spans="2:30" ht="27.75" customHeight="1" x14ac:dyDescent="0.3">
      <c r="B52" s="13" t="s">
        <v>100</v>
      </c>
      <c r="C52" s="13"/>
      <c r="D52" s="13"/>
      <c r="E52" s="13"/>
      <c r="F52" s="13"/>
      <c r="G52" s="13"/>
      <c r="H52" s="13"/>
      <c r="I52" s="13"/>
      <c r="J52" s="13"/>
      <c r="K52" s="13"/>
      <c r="L52" s="278"/>
      <c r="O52" s="1"/>
      <c r="V52" s="392" t="s">
        <v>100</v>
      </c>
      <c r="W52" s="392"/>
      <c r="X52" s="392"/>
      <c r="Y52" s="392"/>
      <c r="Z52" s="392"/>
      <c r="AA52" s="392"/>
      <c r="AB52" s="392"/>
      <c r="AC52" s="392"/>
      <c r="AD52" s="9"/>
    </row>
    <row r="53" spans="2:30" x14ac:dyDescent="0.3">
      <c r="B53" s="13" t="s">
        <v>101</v>
      </c>
      <c r="C53" s="13"/>
      <c r="D53" s="13"/>
      <c r="E53" s="13"/>
      <c r="F53" s="13"/>
      <c r="G53" s="143">
        <f>K26</f>
        <v>438.79359999999997</v>
      </c>
      <c r="H53" s="56" t="s">
        <v>102</v>
      </c>
      <c r="I53" s="56"/>
      <c r="J53" s="144">
        <v>198050.23</v>
      </c>
      <c r="K53" s="144"/>
      <c r="L53" s="290"/>
      <c r="N53" s="3"/>
      <c r="O53" s="1"/>
      <c r="V53" s="402" t="s">
        <v>101</v>
      </c>
      <c r="W53" s="402"/>
      <c r="X53" s="145">
        <f>AB26</f>
        <v>0</v>
      </c>
      <c r="Y53" s="403" t="s">
        <v>102</v>
      </c>
      <c r="Z53" s="403"/>
      <c r="AA53" s="404">
        <f>+J53</f>
        <v>198050.23</v>
      </c>
      <c r="AB53" s="404"/>
      <c r="AC53" s="404"/>
      <c r="AD53" s="9"/>
    </row>
    <row r="54" spans="2:30" x14ac:dyDescent="0.3">
      <c r="B54" s="13" t="s">
        <v>103</v>
      </c>
      <c r="C54" s="13"/>
      <c r="D54" s="13"/>
      <c r="E54" s="13"/>
      <c r="F54" s="13"/>
      <c r="G54" s="13"/>
      <c r="H54" s="13"/>
      <c r="I54" s="13"/>
      <c r="J54" s="13"/>
      <c r="K54" s="146">
        <f>ROUND(G53/J53,6)</f>
        <v>2.2160000000000001E-3</v>
      </c>
      <c r="L54" s="278"/>
      <c r="N54" s="64"/>
      <c r="O54" s="1"/>
      <c r="V54" s="402" t="s">
        <v>103</v>
      </c>
      <c r="W54" s="402"/>
      <c r="X54" s="402"/>
      <c r="Y54" s="402"/>
      <c r="Z54" s="402"/>
      <c r="AA54" s="402"/>
      <c r="AB54" s="405">
        <f>ROUND(X53/AA53,6)</f>
        <v>0</v>
      </c>
      <c r="AC54" s="405"/>
      <c r="AD54" s="9"/>
    </row>
    <row r="55" spans="2:30" ht="24" customHeight="1" x14ac:dyDescent="0.3">
      <c r="B55" s="13" t="s">
        <v>104</v>
      </c>
      <c r="C55" s="13"/>
      <c r="D55" s="13"/>
      <c r="E55" s="13"/>
      <c r="F55" s="13"/>
      <c r="G55" s="13"/>
      <c r="H55" s="13"/>
      <c r="I55" s="13"/>
      <c r="J55" s="13"/>
      <c r="K55" s="13"/>
      <c r="L55" s="278"/>
      <c r="O55" s="1"/>
      <c r="V55" s="392" t="s">
        <v>104</v>
      </c>
      <c r="W55" s="392"/>
      <c r="X55" s="392"/>
      <c r="Y55" s="392"/>
      <c r="Z55" s="392"/>
      <c r="AA55" s="392"/>
      <c r="AB55" s="392"/>
      <c r="AC55" s="392"/>
      <c r="AD55" s="9"/>
    </row>
    <row r="56" spans="2:30" x14ac:dyDescent="0.3">
      <c r="B56" s="13" t="s">
        <v>105</v>
      </c>
      <c r="C56" s="13"/>
      <c r="D56" s="13"/>
      <c r="E56" s="13"/>
      <c r="F56" s="13"/>
      <c r="G56" s="147">
        <f>G26</f>
        <v>435.99999999999994</v>
      </c>
      <c r="H56" s="56" t="s">
        <v>106</v>
      </c>
      <c r="I56" s="56"/>
      <c r="J56" s="144">
        <f>+G40</f>
        <v>181379.8</v>
      </c>
      <c r="K56" s="144"/>
      <c r="L56" s="290"/>
      <c r="O56" s="1"/>
      <c r="V56" s="402" t="s">
        <v>105</v>
      </c>
      <c r="W56" s="402"/>
      <c r="X56" s="148">
        <f>X26</f>
        <v>0</v>
      </c>
      <c r="Y56" s="403" t="s">
        <v>106</v>
      </c>
      <c r="Z56" s="403"/>
      <c r="AA56" s="404">
        <f>+J56</f>
        <v>181379.8</v>
      </c>
      <c r="AB56" s="404"/>
      <c r="AC56" s="404"/>
      <c r="AD56" s="9"/>
    </row>
    <row r="57" spans="2:30" x14ac:dyDescent="0.3">
      <c r="B57" s="13" t="s">
        <v>107</v>
      </c>
      <c r="C57" s="13"/>
      <c r="D57" s="13"/>
      <c r="E57" s="13"/>
      <c r="F57" s="13"/>
      <c r="G57" s="13"/>
      <c r="H57" s="13"/>
      <c r="I57" s="13"/>
      <c r="J57" s="13"/>
      <c r="K57" s="146">
        <f>ROUND(G56/J56,6)</f>
        <v>2.4039999999999999E-3</v>
      </c>
      <c r="L57" s="278"/>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288"/>
      <c r="N58" s="19"/>
      <c r="O58" s="19"/>
      <c r="V58" s="406" t="s">
        <v>109</v>
      </c>
      <c r="W58" s="406"/>
      <c r="X58" s="406"/>
      <c r="Y58" s="393">
        <f>X65+X64+X62+X61+X60</f>
        <v>4230917</v>
      </c>
      <c r="Z58" s="393"/>
      <c r="AA58" s="150" t="s">
        <v>110</v>
      </c>
      <c r="AB58" s="151">
        <f>AB54</f>
        <v>0</v>
      </c>
      <c r="AC58" s="55">
        <f>ROUND(Y58*AB58,0)</f>
        <v>0</v>
      </c>
      <c r="AD58" s="9"/>
    </row>
    <row r="59" spans="2:30" x14ac:dyDescent="0.3">
      <c r="B59" s="59" t="s">
        <v>109</v>
      </c>
      <c r="C59" s="59"/>
      <c r="D59" s="59"/>
      <c r="E59" s="59"/>
      <c r="F59" s="59"/>
      <c r="G59" s="59"/>
      <c r="H59" s="152" t="s">
        <v>21</v>
      </c>
      <c r="I59" s="118">
        <v>4230917</v>
      </c>
      <c r="J59" s="153" t="s">
        <v>110</v>
      </c>
      <c r="K59" s="154">
        <f>K54</f>
        <v>2.2160000000000001E-3</v>
      </c>
      <c r="L59" s="273">
        <f>SUM(I59*K59)</f>
        <v>9375.7120720000003</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288"/>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288"/>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288"/>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288"/>
      <c r="O63" s="1"/>
      <c r="P63" s="153"/>
      <c r="Q63" s="153"/>
      <c r="V63" s="399" t="s">
        <v>115</v>
      </c>
      <c r="W63" s="399"/>
      <c r="X63" s="399"/>
      <c r="Y63" s="399"/>
      <c r="Z63" s="399"/>
      <c r="AA63" s="399"/>
      <c r="AB63" s="399"/>
      <c r="AC63" s="399"/>
      <c r="AD63" s="106"/>
    </row>
    <row r="64" spans="2:30" ht="13.5" customHeight="1" x14ac:dyDescent="0.3">
      <c r="B64" s="59" t="s">
        <v>115</v>
      </c>
      <c r="C64" s="59"/>
      <c r="D64" s="59"/>
      <c r="E64" s="59"/>
      <c r="F64" s="59"/>
      <c r="G64" s="59"/>
      <c r="H64" s="59"/>
      <c r="I64" s="59"/>
      <c r="J64" s="59"/>
      <c r="K64" s="59"/>
      <c r="L64" s="288"/>
      <c r="M64" s="105"/>
      <c r="N64" s="19"/>
      <c r="O64" s="1"/>
      <c r="V64" s="400" t="s">
        <v>116</v>
      </c>
      <c r="W64" s="400"/>
      <c r="X64" s="401">
        <f>+G65</f>
        <v>4230917</v>
      </c>
      <c r="Y64" s="401"/>
      <c r="Z64" s="401"/>
      <c r="AA64" s="401"/>
      <c r="AB64" s="401"/>
      <c r="AC64" s="401"/>
      <c r="AD64" s="9"/>
    </row>
    <row r="65" spans="1:30" ht="12.75" customHeight="1" x14ac:dyDescent="0.3">
      <c r="B65" s="155" t="s">
        <v>116</v>
      </c>
      <c r="C65" s="59"/>
      <c r="D65" s="59"/>
      <c r="E65" s="59"/>
      <c r="F65" s="59"/>
      <c r="G65" s="156">
        <f>+I59</f>
        <v>4230917</v>
      </c>
      <c r="H65" s="156"/>
      <c r="I65" s="156"/>
      <c r="J65" s="156"/>
      <c r="K65" s="156"/>
      <c r="L65" s="288"/>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288"/>
      <c r="M66" s="19"/>
      <c r="N66" s="3"/>
      <c r="O66" s="157"/>
      <c r="P66" s="157"/>
      <c r="Q66" s="157"/>
      <c r="V66" s="392" t="s">
        <v>118</v>
      </c>
      <c r="W66" s="392"/>
      <c r="X66" s="392"/>
      <c r="Y66" s="393">
        <f>+I67</f>
        <v>103698709</v>
      </c>
      <c r="Z66" s="393"/>
      <c r="AA66" s="150" t="s">
        <v>110</v>
      </c>
      <c r="AB66" s="151">
        <f>AB54</f>
        <v>0</v>
      </c>
      <c r="AC66" s="55">
        <f>ROUND(Y66*AB66,0)</f>
        <v>0</v>
      </c>
      <c r="AD66" s="9"/>
    </row>
    <row r="67" spans="1:30" ht="20.25" customHeight="1" x14ac:dyDescent="0.3">
      <c r="B67" s="13" t="s">
        <v>118</v>
      </c>
      <c r="C67" s="13"/>
      <c r="D67" s="13"/>
      <c r="E67" s="13"/>
      <c r="F67" s="13"/>
      <c r="H67" s="152" t="s">
        <v>23</v>
      </c>
      <c r="I67" s="118">
        <v>103698709</v>
      </c>
      <c r="J67" s="153" t="s">
        <v>110</v>
      </c>
      <c r="K67" s="154">
        <f>K54</f>
        <v>2.2160000000000001E-3</v>
      </c>
      <c r="L67" s="273">
        <f>SUM(I67*K67)</f>
        <v>229796.339144</v>
      </c>
      <c r="O67" s="1"/>
      <c r="V67" s="392" t="s">
        <v>119</v>
      </c>
      <c r="W67" s="392"/>
      <c r="X67" s="392"/>
      <c r="Y67" s="392"/>
      <c r="Z67" s="392"/>
      <c r="AA67" s="392"/>
      <c r="AB67" s="392"/>
      <c r="AC67" s="392"/>
      <c r="AD67" s="9"/>
    </row>
    <row r="68" spans="1:30" ht="20.25" customHeight="1" x14ac:dyDescent="0.3">
      <c r="B68" s="13" t="s">
        <v>119</v>
      </c>
      <c r="C68" s="13"/>
      <c r="D68" s="13"/>
      <c r="E68" s="13"/>
      <c r="F68" s="13"/>
      <c r="H68" s="13"/>
      <c r="I68" s="13"/>
      <c r="J68" s="51"/>
      <c r="K68" s="13"/>
      <c r="L68" s="278"/>
      <c r="O68" s="1"/>
      <c r="V68" s="397" t="s">
        <v>120</v>
      </c>
      <c r="W68" s="397"/>
      <c r="X68" s="397"/>
      <c r="Y68" s="393">
        <f>+I69</f>
        <v>0</v>
      </c>
      <c r="Z68" s="393"/>
      <c r="AA68" s="150" t="s">
        <v>110</v>
      </c>
      <c r="AB68" s="151">
        <f>AB57</f>
        <v>0</v>
      </c>
      <c r="AC68" s="55">
        <f>ROUND(Y68*AB68,0)</f>
        <v>0</v>
      </c>
      <c r="AD68" s="9"/>
    </row>
    <row r="69" spans="1:30" ht="15" customHeight="1" x14ac:dyDescent="0.3">
      <c r="B69" s="158" t="s">
        <v>120</v>
      </c>
      <c r="C69" s="13"/>
      <c r="D69" s="13"/>
      <c r="E69" s="13"/>
      <c r="F69" s="13"/>
      <c r="H69" s="152" t="s">
        <v>22</v>
      </c>
      <c r="I69" s="118">
        <v>0</v>
      </c>
      <c r="J69" s="153" t="s">
        <v>110</v>
      </c>
      <c r="K69" s="154">
        <f>K57</f>
        <v>2.4039999999999999E-3</v>
      </c>
      <c r="L69" s="273">
        <f t="shared" ref="L69:L72" si="11">SUM(I69*K69)</f>
        <v>0</v>
      </c>
      <c r="O69" s="1"/>
      <c r="V69" s="392" t="s">
        <v>121</v>
      </c>
      <c r="W69" s="392"/>
      <c r="X69" s="392"/>
      <c r="Y69" s="398">
        <f>+I70</f>
        <v>0</v>
      </c>
      <c r="Z69" s="398"/>
      <c r="AA69" s="150" t="s">
        <v>110</v>
      </c>
      <c r="AB69" s="151">
        <f>AB54</f>
        <v>0</v>
      </c>
      <c r="AC69" s="55">
        <f>ROUND(Y69*AB69,0)</f>
        <v>0</v>
      </c>
      <c r="AD69" s="9"/>
    </row>
    <row r="70" spans="1:30" ht="20.25" customHeight="1" x14ac:dyDescent="0.3">
      <c r="B70" s="13" t="s">
        <v>121</v>
      </c>
      <c r="C70" s="13"/>
      <c r="D70" s="13"/>
      <c r="E70" s="13"/>
      <c r="F70" s="13"/>
      <c r="H70" s="152" t="s">
        <v>21</v>
      </c>
      <c r="I70" s="118">
        <v>0</v>
      </c>
      <c r="J70" s="153" t="s">
        <v>110</v>
      </c>
      <c r="K70" s="154">
        <f>K54</f>
        <v>2.2160000000000001E-3</v>
      </c>
      <c r="L70" s="273">
        <f t="shared" si="11"/>
        <v>0</v>
      </c>
      <c r="O70" s="1"/>
      <c r="V70" s="392" t="s">
        <v>122</v>
      </c>
      <c r="W70" s="392"/>
      <c r="X70" s="392"/>
      <c r="Y70" s="394">
        <f>+I71</f>
        <v>1865769</v>
      </c>
      <c r="Z70" s="394"/>
      <c r="AA70" s="150" t="s">
        <v>110</v>
      </c>
      <c r="AB70" s="151">
        <f>AB54</f>
        <v>0</v>
      </c>
      <c r="AC70" s="55">
        <f>ROUND(Y70*AB70,0)</f>
        <v>0</v>
      </c>
      <c r="AD70" s="9"/>
    </row>
    <row r="71" spans="1:30" ht="20.25" customHeight="1" x14ac:dyDescent="0.3">
      <c r="B71" s="13" t="s">
        <v>122</v>
      </c>
      <c r="C71" s="13"/>
      <c r="D71" s="13"/>
      <c r="E71" s="13"/>
      <c r="F71" s="13"/>
      <c r="H71" s="152" t="s">
        <v>21</v>
      </c>
      <c r="I71" s="118">
        <v>1865769</v>
      </c>
      <c r="J71" s="153" t="s">
        <v>110</v>
      </c>
      <c r="K71" s="154">
        <f>K54</f>
        <v>2.2160000000000001E-3</v>
      </c>
      <c r="L71" s="273">
        <f t="shared" si="11"/>
        <v>4134.5441040000005</v>
      </c>
      <c r="O71" s="1"/>
      <c r="V71" s="392" t="s">
        <v>123</v>
      </c>
      <c r="W71" s="392"/>
      <c r="X71" s="392"/>
      <c r="Y71" s="394">
        <f>+I72</f>
        <v>13963927</v>
      </c>
      <c r="Z71" s="394"/>
      <c r="AA71" s="150" t="s">
        <v>110</v>
      </c>
      <c r="AB71" s="151">
        <f>AB57</f>
        <v>0</v>
      </c>
      <c r="AC71" s="55">
        <f>ROUND(Y71*AB71,0)</f>
        <v>0</v>
      </c>
      <c r="AD71" s="9"/>
    </row>
    <row r="72" spans="1:30" ht="21" customHeight="1" x14ac:dyDescent="0.35">
      <c r="B72" s="13" t="s">
        <v>123</v>
      </c>
      <c r="C72" s="13"/>
      <c r="D72" s="13"/>
      <c r="E72" s="13"/>
      <c r="F72" s="13"/>
      <c r="H72" s="152" t="s">
        <v>22</v>
      </c>
      <c r="I72" s="118">
        <v>13963927</v>
      </c>
      <c r="J72" s="153" t="s">
        <v>110</v>
      </c>
      <c r="K72" s="154">
        <f>K57</f>
        <v>2.4039999999999999E-3</v>
      </c>
      <c r="L72" s="273">
        <f t="shared" si="11"/>
        <v>33569.280507999996</v>
      </c>
      <c r="O72" s="1"/>
      <c r="V72" s="395" t="s">
        <v>124</v>
      </c>
      <c r="W72" s="395"/>
      <c r="X72" s="395"/>
      <c r="Y72" s="395"/>
      <c r="Z72" s="395"/>
      <c r="AA72" s="395"/>
      <c r="AB72" s="395"/>
      <c r="AC72" s="58"/>
      <c r="AD72" s="9"/>
    </row>
    <row r="73" spans="1:30" ht="17.25" customHeight="1" x14ac:dyDescent="0.35">
      <c r="B73" s="13" t="s">
        <v>124</v>
      </c>
      <c r="C73" s="13"/>
      <c r="D73" s="13"/>
      <c r="E73" s="13"/>
      <c r="F73" s="13"/>
      <c r="H73" s="13"/>
      <c r="I73" s="13"/>
      <c r="J73" s="51"/>
      <c r="K73" s="13"/>
      <c r="L73" s="291"/>
      <c r="O73" s="1"/>
      <c r="V73" s="392" t="s">
        <v>125</v>
      </c>
      <c r="W73" s="392"/>
      <c r="X73" s="392"/>
      <c r="Y73" s="392"/>
      <c r="Z73" s="392"/>
      <c r="AA73" s="392"/>
      <c r="AB73" s="392"/>
      <c r="AC73" s="392"/>
      <c r="AD73" s="9"/>
    </row>
    <row r="74" spans="1:30" ht="31.2" x14ac:dyDescent="0.3">
      <c r="B74" s="13" t="s">
        <v>125</v>
      </c>
      <c r="C74" s="13"/>
      <c r="D74" s="29" t="s">
        <v>126</v>
      </c>
      <c r="E74" s="29" t="s">
        <v>127</v>
      </c>
      <c r="F74" s="29"/>
      <c r="H74" s="152" t="s">
        <v>24</v>
      </c>
      <c r="I74" s="17"/>
      <c r="J74" s="152"/>
      <c r="K74" s="17"/>
      <c r="L74" s="287"/>
      <c r="O74" s="1"/>
      <c r="V74" s="396" t="s">
        <v>128</v>
      </c>
      <c r="W74" s="396"/>
      <c r="X74" s="159" t="s">
        <v>129</v>
      </c>
      <c r="Y74" s="160"/>
      <c r="Z74" s="161">
        <f>+I75</f>
        <v>270</v>
      </c>
      <c r="AA74" s="162" t="s">
        <v>130</v>
      </c>
      <c r="AB74" s="163">
        <f>+K75</f>
        <v>361</v>
      </c>
      <c r="AC74" s="55">
        <f>ROUND(AB74*Z74,0)</f>
        <v>97470</v>
      </c>
      <c r="AD74" s="9"/>
    </row>
    <row r="75" spans="1:30" ht="19.5" customHeight="1" x14ac:dyDescent="0.3">
      <c r="A75" s="1" t="s">
        <v>131</v>
      </c>
      <c r="B75" s="164" t="s">
        <v>128</v>
      </c>
      <c r="C75" s="165" t="s">
        <v>129</v>
      </c>
      <c r="D75" s="164">
        <v>188</v>
      </c>
      <c r="E75" s="164">
        <v>352</v>
      </c>
      <c r="F75" s="164">
        <v>0</v>
      </c>
      <c r="G75" s="166">
        <f>IF($B$154&lt;8,D75,E75)</f>
        <v>352</v>
      </c>
      <c r="H75" s="167"/>
      <c r="I75" s="168">
        <f>AVERAGE(G75,D75)</f>
        <v>270</v>
      </c>
      <c r="J75" s="169" t="s">
        <v>130</v>
      </c>
      <c r="K75" s="170">
        <v>361</v>
      </c>
      <c r="L75" s="273">
        <f t="shared" ref="L75:L78" si="12">SUM(I75*K75)</f>
        <v>97470</v>
      </c>
      <c r="N75" s="1">
        <v>7802</v>
      </c>
      <c r="O75" s="1">
        <v>0</v>
      </c>
      <c r="V75" s="396" t="s">
        <v>128</v>
      </c>
      <c r="W75" s="396"/>
      <c r="X75" s="159" t="s">
        <v>132</v>
      </c>
      <c r="Y75" s="171"/>
      <c r="Z75" s="172">
        <f>+I76</f>
        <v>0</v>
      </c>
      <c r="AA75" s="162" t="s">
        <v>130</v>
      </c>
      <c r="AB75" s="173">
        <f>+K76</f>
        <v>1357</v>
      </c>
      <c r="AC75" s="55">
        <f>ROUND(AB75*Z75,0)</f>
        <v>0</v>
      </c>
      <c r="AD75" s="9"/>
    </row>
    <row r="76" spans="1:30" ht="19.5" customHeight="1" x14ac:dyDescent="0.3">
      <c r="A76" s="1" t="s">
        <v>133</v>
      </c>
      <c r="B76" s="164" t="s">
        <v>128</v>
      </c>
      <c r="C76" s="165" t="s">
        <v>132</v>
      </c>
      <c r="D76" s="164">
        <v>0</v>
      </c>
      <c r="E76" s="164">
        <v>0</v>
      </c>
      <c r="F76" s="164">
        <v>0</v>
      </c>
      <c r="G76" s="166">
        <f>IF($B$154&lt;8,D76,E76)</f>
        <v>0</v>
      </c>
      <c r="H76" s="167"/>
      <c r="I76" s="168">
        <f>AVERAGE(G76,D76)</f>
        <v>0</v>
      </c>
      <c r="J76" s="169" t="s">
        <v>130</v>
      </c>
      <c r="K76" s="174">
        <v>1357</v>
      </c>
      <c r="L76" s="273">
        <f t="shared" si="12"/>
        <v>0</v>
      </c>
      <c r="N76" s="1">
        <v>7802</v>
      </c>
      <c r="O76" s="1">
        <v>110</v>
      </c>
      <c r="V76" s="392" t="str">
        <f>+B77</f>
        <v>14.  Digital Classrooms Allocation (UFTE share)</v>
      </c>
      <c r="W76" s="392"/>
      <c r="X76" s="392"/>
      <c r="Y76" s="393">
        <f>+I77</f>
        <v>1716988</v>
      </c>
      <c r="Z76" s="393"/>
      <c r="AA76" s="162" t="s">
        <v>130</v>
      </c>
      <c r="AB76" s="151">
        <f>AB57</f>
        <v>0</v>
      </c>
      <c r="AC76" s="55">
        <f>ROUND(Y76*AB76,0)</f>
        <v>0</v>
      </c>
      <c r="AD76" s="9"/>
    </row>
    <row r="77" spans="1:30" ht="26.25" customHeight="1" x14ac:dyDescent="0.3">
      <c r="B77" s="13" t="s">
        <v>134</v>
      </c>
      <c r="C77" s="13"/>
      <c r="D77" s="13"/>
      <c r="E77" s="13"/>
      <c r="F77" s="13"/>
      <c r="H77" s="152" t="s">
        <v>25</v>
      </c>
      <c r="I77" s="175">
        <v>1716988</v>
      </c>
      <c r="J77" s="153" t="s">
        <v>110</v>
      </c>
      <c r="K77" s="154">
        <f>K57</f>
        <v>2.4039999999999999E-3</v>
      </c>
      <c r="L77" s="273">
        <v>0</v>
      </c>
      <c r="O77" s="1"/>
      <c r="V77" s="392" t="str">
        <f>+B78</f>
        <v>15.  Florida Teachers Classroom Supply Assistance Program</v>
      </c>
      <c r="W77" s="392"/>
      <c r="X77" s="392"/>
      <c r="Y77" s="393">
        <f>+I78</f>
        <v>0</v>
      </c>
      <c r="Z77" s="393"/>
      <c r="AA77" s="162" t="s">
        <v>130</v>
      </c>
      <c r="AB77" s="151">
        <f>AB54</f>
        <v>0</v>
      </c>
      <c r="AC77" s="55">
        <f>ROUND(Y77*AB77,0)</f>
        <v>0</v>
      </c>
      <c r="AD77" s="9"/>
    </row>
    <row r="78" spans="1:30" ht="26.25" customHeight="1" x14ac:dyDescent="0.3">
      <c r="B78" s="391" t="s">
        <v>135</v>
      </c>
      <c r="C78" s="391"/>
      <c r="D78" s="391"/>
      <c r="E78" s="13"/>
      <c r="F78" s="13"/>
      <c r="H78" s="152" t="s">
        <v>136</v>
      </c>
      <c r="I78" s="176">
        <v>0</v>
      </c>
      <c r="J78" s="153" t="s">
        <v>110</v>
      </c>
      <c r="K78" s="154">
        <f>K54</f>
        <v>2.2160000000000001E-3</v>
      </c>
      <c r="L78" s="273">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13"/>
      <c r="F79" s="13"/>
      <c r="H79" s="152" t="s">
        <v>138</v>
      </c>
      <c r="I79" s="17"/>
      <c r="J79" s="17"/>
      <c r="K79" s="17"/>
      <c r="L79" s="273"/>
      <c r="N79" s="178"/>
      <c r="O79" s="1"/>
      <c r="Q79" s="152"/>
      <c r="V79" s="392"/>
      <c r="W79" s="392"/>
      <c r="X79" s="392"/>
      <c r="Y79" s="177"/>
      <c r="Z79" s="177"/>
      <c r="AA79" s="177"/>
      <c r="AB79" s="177"/>
      <c r="AC79" s="179"/>
      <c r="AD79" s="9"/>
    </row>
    <row r="80" spans="1:30" ht="21" customHeight="1" x14ac:dyDescent="0.3">
      <c r="B80" s="391"/>
      <c r="C80" s="391"/>
      <c r="D80" s="391"/>
      <c r="E80" s="13"/>
      <c r="F80" s="13"/>
      <c r="H80" s="180"/>
      <c r="I80" s="181"/>
      <c r="J80" s="181"/>
      <c r="K80" s="181"/>
      <c r="L80" s="291"/>
      <c r="N80" s="182"/>
      <c r="O80" s="1"/>
      <c r="Q80" s="152"/>
      <c r="V80" s="177"/>
      <c r="W80" s="177"/>
      <c r="X80" s="177"/>
      <c r="Y80" s="177"/>
      <c r="Z80" s="177"/>
      <c r="AA80" s="177"/>
      <c r="AB80" s="177"/>
      <c r="AC80" s="179"/>
      <c r="AD80" s="9"/>
    </row>
    <row r="81" spans="1:30" ht="21" customHeight="1" thickBot="1" x14ac:dyDescent="0.35">
      <c r="B81" s="13"/>
      <c r="C81" s="13"/>
      <c r="D81" s="13"/>
      <c r="E81" s="13"/>
      <c r="F81" s="13"/>
      <c r="G81" s="13"/>
      <c r="H81" s="13"/>
      <c r="I81" s="13"/>
      <c r="J81" s="13"/>
      <c r="K81" s="13"/>
      <c r="L81" s="291"/>
      <c r="M81" s="183"/>
      <c r="N81" s="182"/>
      <c r="O81" s="1"/>
      <c r="Q81" s="152"/>
      <c r="V81" s="177" t="s">
        <v>139</v>
      </c>
      <c r="W81" s="177"/>
      <c r="X81" s="177"/>
      <c r="Y81" s="177"/>
      <c r="Z81" s="177"/>
      <c r="AA81" s="177"/>
      <c r="AB81" s="177"/>
      <c r="AC81" s="184">
        <f>SUM(AC44:AC80)</f>
        <v>97470</v>
      </c>
      <c r="AD81" s="185"/>
    </row>
    <row r="82" spans="1:30" ht="22.5" customHeight="1" thickTop="1" thickBot="1" x14ac:dyDescent="0.35">
      <c r="B82" s="13" t="s">
        <v>140</v>
      </c>
      <c r="C82" s="13"/>
      <c r="D82" s="13"/>
      <c r="E82" s="13"/>
      <c r="F82" s="13"/>
      <c r="G82" s="13"/>
      <c r="H82" s="13"/>
      <c r="I82" s="13"/>
      <c r="J82" s="13"/>
      <c r="K82" s="13"/>
      <c r="L82" s="292">
        <f>SUM(L44:L81)</f>
        <v>2789643.0698074875</v>
      </c>
      <c r="M82" s="186"/>
      <c r="N82" s="187"/>
      <c r="O82" s="1"/>
      <c r="Q82" s="152"/>
      <c r="V82" s="177"/>
      <c r="W82" s="177"/>
      <c r="X82" s="177"/>
      <c r="Y82" s="177"/>
      <c r="Z82" s="177"/>
      <c r="AA82" s="177"/>
      <c r="AB82" s="177"/>
      <c r="AC82" s="188"/>
      <c r="AD82" s="185"/>
    </row>
    <row r="83" spans="1:30" ht="27.75" customHeight="1" thickTop="1" x14ac:dyDescent="0.3">
      <c r="B83" s="13" t="s">
        <v>141</v>
      </c>
      <c r="C83" s="13"/>
      <c r="D83" s="13"/>
      <c r="E83" s="13"/>
      <c r="F83" s="13"/>
      <c r="G83" s="13"/>
      <c r="H83" s="13"/>
      <c r="I83" s="13"/>
      <c r="J83" s="13"/>
      <c r="K83" s="51" t="s">
        <v>142</v>
      </c>
      <c r="L83" s="287" t="s">
        <v>143</v>
      </c>
      <c r="M83" s="186"/>
      <c r="N83" s="187"/>
      <c r="O83" s="1"/>
      <c r="Q83" s="152"/>
      <c r="V83" s="9" t="s">
        <v>144</v>
      </c>
      <c r="W83" s="9"/>
      <c r="X83" s="9"/>
      <c r="Y83" s="9"/>
      <c r="Z83" s="9"/>
      <c r="AA83" s="9"/>
      <c r="AB83" s="9"/>
      <c r="AC83" s="9"/>
      <c r="AD83" s="189"/>
    </row>
    <row r="84" spans="1:30" ht="18.75" customHeight="1" thickBot="1" x14ac:dyDescent="0.35">
      <c r="B84" s="13" t="s">
        <v>145</v>
      </c>
      <c r="C84" s="13"/>
      <c r="D84" s="13"/>
      <c r="E84" s="13"/>
      <c r="F84" s="13"/>
      <c r="G84" s="13"/>
      <c r="H84" s="13"/>
      <c r="I84" s="13"/>
      <c r="J84" s="13"/>
      <c r="K84" s="190" t="str">
        <f>IF(G26=0,"",IF((G11+G13+SUM(G15:G21))/G26&gt;0.75,1,""))</f>
        <v/>
      </c>
      <c r="L84" s="292">
        <f>'3401'!AC81</f>
        <v>97470</v>
      </c>
      <c r="M84" s="186"/>
      <c r="N84" s="187"/>
      <c r="O84" s="1"/>
      <c r="Q84" s="152"/>
      <c r="V84" s="191" t="s">
        <v>146</v>
      </c>
      <c r="W84" s="191"/>
      <c r="X84" s="191"/>
      <c r="Y84" s="191"/>
      <c r="Z84" s="191"/>
      <c r="AA84" s="191"/>
      <c r="AB84" s="191"/>
      <c r="AC84" s="191"/>
      <c r="AD84" s="9"/>
    </row>
    <row r="85" spans="1:30" ht="18.75" customHeight="1" thickTop="1" x14ac:dyDescent="0.3">
      <c r="B85" s="13"/>
      <c r="C85" s="13"/>
      <c r="D85" s="13"/>
      <c r="E85" s="13"/>
      <c r="F85" s="13"/>
      <c r="G85" s="13"/>
      <c r="H85" s="13"/>
      <c r="I85" s="13"/>
      <c r="J85" s="13"/>
      <c r="M85" s="186"/>
      <c r="N85" s="187"/>
      <c r="O85" s="1"/>
      <c r="Q85" s="152"/>
      <c r="V85" s="191" t="s">
        <v>147</v>
      </c>
      <c r="W85" s="191"/>
      <c r="X85" s="191"/>
      <c r="Y85" s="191"/>
      <c r="Z85" s="191"/>
      <c r="AA85" s="191"/>
      <c r="AB85" s="191"/>
      <c r="AC85" s="191"/>
      <c r="AD85" s="189"/>
    </row>
    <row r="86" spans="1:30" ht="18.75" customHeight="1" x14ac:dyDescent="0.3">
      <c r="B86" s="2" t="s">
        <v>148</v>
      </c>
      <c r="C86" s="13"/>
      <c r="D86" s="13"/>
      <c r="E86" s="13"/>
      <c r="F86" s="13"/>
      <c r="G86" s="13"/>
      <c r="H86" s="13"/>
      <c r="I86" s="13"/>
      <c r="J86" s="192" t="s">
        <v>149</v>
      </c>
      <c r="K86" s="193">
        <f>IF(K84=1,L84,L82)</f>
        <v>2789643.0698074875</v>
      </c>
      <c r="L86" s="273">
        <f>IF(G26=0,0,IF(G26&gt;250,-(((250/G26)*K86)*IF(M86="H",0.02,0.05)),IF(M86="H",-0.02*K86,-0.05*K86)))</f>
        <v>-79978.299019710103</v>
      </c>
      <c r="M86" s="186" t="str">
        <f>IF(B123="2911","H",IF(B123="3396","H"," "))</f>
        <v xml:space="preserve"> </v>
      </c>
      <c r="N86" s="187"/>
      <c r="O86" s="1"/>
      <c r="Q86" s="152"/>
      <c r="V86" s="191" t="s">
        <v>150</v>
      </c>
      <c r="W86" s="191"/>
      <c r="X86" s="191"/>
      <c r="Y86" s="191"/>
      <c r="Z86" s="191"/>
      <c r="AA86" s="191"/>
      <c r="AB86" s="191"/>
      <c r="AC86" s="191"/>
      <c r="AD86" s="189"/>
    </row>
    <row r="87" spans="1:30" ht="18.75" customHeight="1" x14ac:dyDescent="0.3">
      <c r="B87" s="2" t="s">
        <v>151</v>
      </c>
      <c r="C87" s="13"/>
      <c r="D87" s="13"/>
      <c r="E87" s="13"/>
      <c r="F87" s="13"/>
      <c r="G87" s="13"/>
      <c r="H87" s="13"/>
      <c r="I87" s="13"/>
      <c r="J87" s="13"/>
      <c r="K87" s="194"/>
      <c r="L87" s="287">
        <f>L82+L86</f>
        <v>2709664.7707877774</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196"/>
    </row>
    <row r="89" spans="1:30" ht="18.75" customHeight="1" x14ac:dyDescent="0.3">
      <c r="A89" s="1" t="s">
        <v>152</v>
      </c>
      <c r="B89" s="13" t="s">
        <v>153</v>
      </c>
      <c r="C89" s="13"/>
      <c r="D89" s="13"/>
      <c r="E89" s="13"/>
      <c r="F89" s="13">
        <v>0</v>
      </c>
      <c r="G89" s="13"/>
      <c r="H89" s="13"/>
      <c r="I89" s="13"/>
      <c r="J89" s="13"/>
      <c r="K89" s="194"/>
      <c r="L89" s="273">
        <f>-644569.74-202389.62</f>
        <v>-846959.36</v>
      </c>
      <c r="M89" s="186"/>
      <c r="N89" s="187"/>
      <c r="O89" s="1"/>
      <c r="Q89" s="152"/>
      <c r="V89" s="183"/>
      <c r="W89" s="183"/>
      <c r="X89" s="183"/>
      <c r="Y89" s="183"/>
      <c r="Z89" s="183"/>
      <c r="AA89" s="183"/>
      <c r="AB89" s="183"/>
      <c r="AC89" s="183"/>
      <c r="AD89" s="195"/>
    </row>
    <row r="90" spans="1:30" ht="18.75" customHeight="1" x14ac:dyDescent="0.3">
      <c r="B90" s="13" t="s">
        <v>154</v>
      </c>
      <c r="C90" s="13"/>
      <c r="D90" s="13"/>
      <c r="E90" s="13"/>
      <c r="F90" s="13"/>
      <c r="G90" s="13"/>
      <c r="H90" s="13"/>
      <c r="I90" s="13"/>
      <c r="J90" s="13"/>
      <c r="K90" s="194"/>
      <c r="L90" s="287">
        <f>L87+L89</f>
        <v>1862705.4107877775</v>
      </c>
      <c r="M90" s="186"/>
      <c r="N90" s="187"/>
      <c r="O90" s="1"/>
      <c r="Q90" s="152"/>
      <c r="V90" s="183">
        <v>2911</v>
      </c>
      <c r="W90" s="197"/>
      <c r="X90" s="197"/>
      <c r="Y90" s="197"/>
      <c r="Z90" s="197"/>
      <c r="AA90" s="197"/>
      <c r="AB90" s="197"/>
      <c r="AC90" s="197"/>
      <c r="AD90" s="195"/>
    </row>
    <row r="91" spans="1:30" ht="18.75" customHeight="1" x14ac:dyDescent="0.3">
      <c r="B91" s="13" t="s">
        <v>155</v>
      </c>
      <c r="C91" s="13"/>
      <c r="D91" s="13"/>
      <c r="E91" s="13"/>
      <c r="F91" s="13"/>
      <c r="G91" s="13"/>
      <c r="H91" s="13"/>
      <c r="I91" s="13"/>
      <c r="J91" s="13"/>
      <c r="K91" s="194"/>
      <c r="L91" s="294">
        <v>8</v>
      </c>
      <c r="M91" s="186"/>
      <c r="N91" s="187"/>
      <c r="O91" s="1"/>
      <c r="Q91" s="152"/>
      <c r="V91" s="183"/>
      <c r="W91" s="197"/>
      <c r="X91" s="197"/>
      <c r="Y91" s="197"/>
      <c r="Z91" s="197"/>
      <c r="AA91" s="197"/>
      <c r="AB91" s="197"/>
      <c r="AC91" s="197"/>
      <c r="AD91" s="195"/>
    </row>
    <row r="92" spans="1:30" ht="18.75" customHeight="1" thickBot="1" x14ac:dyDescent="0.35">
      <c r="B92" s="13" t="s">
        <v>156</v>
      </c>
      <c r="C92" s="13"/>
      <c r="D92" s="13"/>
      <c r="E92" s="13"/>
      <c r="F92" s="13"/>
      <c r="G92" s="13"/>
      <c r="H92" s="13"/>
      <c r="I92" s="13"/>
      <c r="J92" s="13"/>
      <c r="K92" s="194"/>
      <c r="L92" s="370">
        <f>L90/L91</f>
        <v>232838.17634847219</v>
      </c>
      <c r="M92" s="186"/>
      <c r="N92" s="187"/>
      <c r="O92" s="1"/>
      <c r="Q92" s="152"/>
      <c r="V92" s="183">
        <v>3396</v>
      </c>
      <c r="W92" s="198"/>
      <c r="X92" s="198"/>
      <c r="Y92" s="198"/>
      <c r="Z92" s="198"/>
      <c r="AA92" s="198"/>
      <c r="AB92" s="198"/>
      <c r="AC92" s="198"/>
      <c r="AD92" s="199"/>
    </row>
    <row r="93" spans="1:30" ht="18.75" customHeight="1" thickTop="1" x14ac:dyDescent="0.3">
      <c r="N93" s="199"/>
      <c r="O93" s="200"/>
      <c r="P93" s="199"/>
      <c r="Q93" s="199"/>
      <c r="V93" s="198"/>
      <c r="W93" s="198"/>
      <c r="X93" s="198"/>
      <c r="Y93" s="198"/>
      <c r="Z93" s="198"/>
      <c r="AA93" s="198"/>
      <c r="AB93" s="198"/>
      <c r="AC93" s="198"/>
      <c r="AD93" s="195"/>
    </row>
    <row r="94" spans="1:30" ht="18.75" customHeight="1" thickBot="1" x14ac:dyDescent="0.35">
      <c r="B94" s="201" t="s">
        <v>157</v>
      </c>
      <c r="C94" s="13"/>
      <c r="D94" s="13"/>
      <c r="E94" s="13"/>
      <c r="G94" s="13"/>
      <c r="H94" s="13"/>
      <c r="I94" s="13"/>
      <c r="J94" s="13"/>
      <c r="L94" s="292">
        <f>IF(M86="H",(K86*0.02)+L86,(K86*0.05)+L86)</f>
        <v>59503.854470664286</v>
      </c>
      <c r="M94" s="186"/>
      <c r="V94" s="202"/>
      <c r="W94" s="202"/>
      <c r="X94" s="202"/>
      <c r="Y94" s="202"/>
      <c r="Z94" s="202"/>
      <c r="AA94" s="202"/>
      <c r="AB94" s="202"/>
      <c r="AC94" s="202"/>
      <c r="AD94" s="195"/>
    </row>
    <row r="95" spans="1:30" ht="21.75" customHeight="1" thickTop="1" x14ac:dyDescent="0.3">
      <c r="B95" s="203" t="s">
        <v>158</v>
      </c>
      <c r="C95" s="203"/>
      <c r="D95" s="203"/>
      <c r="E95" s="203"/>
      <c r="F95" s="203"/>
      <c r="G95" s="203"/>
      <c r="H95" s="203"/>
      <c r="I95" s="203"/>
      <c r="J95" s="203"/>
      <c r="K95" s="203"/>
      <c r="L95" s="293"/>
      <c r="M95" s="199"/>
      <c r="V95" s="202"/>
      <c r="W95" s="202"/>
      <c r="X95" s="202"/>
      <c r="Y95" s="202"/>
      <c r="Z95" s="202"/>
      <c r="AA95" s="202"/>
      <c r="AB95" s="202"/>
      <c r="AC95" s="202"/>
      <c r="AD95" s="195"/>
    </row>
    <row r="96" spans="1:30" x14ac:dyDescent="0.3">
      <c r="B96" s="204"/>
      <c r="V96" s="202"/>
      <c r="W96" s="202"/>
      <c r="X96" s="202"/>
      <c r="Y96" s="202"/>
      <c r="Z96" s="202"/>
      <c r="AA96" s="202"/>
      <c r="AB96" s="202"/>
      <c r="AC96" s="202"/>
      <c r="AD96" s="199"/>
    </row>
    <row r="97" spans="2:30" x14ac:dyDescent="0.3">
      <c r="B97" s="204"/>
      <c r="V97" s="202"/>
      <c r="W97" s="202"/>
      <c r="X97" s="202"/>
      <c r="Y97" s="202"/>
      <c r="Z97" s="202"/>
      <c r="AA97" s="202"/>
      <c r="AB97" s="202"/>
      <c r="AC97" s="202"/>
      <c r="AD97" s="199"/>
    </row>
    <row r="98" spans="2:30" hidden="1" x14ac:dyDescent="0.3">
      <c r="B98" s="205" t="s">
        <v>159</v>
      </c>
      <c r="C98" s="206"/>
      <c r="V98" s="207"/>
      <c r="W98" s="207"/>
      <c r="X98" s="207"/>
      <c r="Y98" s="207"/>
      <c r="Z98" s="207"/>
      <c r="AA98" s="207"/>
      <c r="AB98" s="207"/>
      <c r="AC98" s="207"/>
    </row>
    <row r="99" spans="2:30" hidden="1" x14ac:dyDescent="0.3">
      <c r="B99" s="208"/>
      <c r="C99" s="206"/>
      <c r="V99" s="204"/>
      <c r="W99" s="13"/>
      <c r="X99" s="13"/>
      <c r="Y99" s="13"/>
      <c r="Z99" s="13"/>
      <c r="AA99" s="13"/>
      <c r="AB99" s="13"/>
      <c r="AC99" s="13"/>
    </row>
    <row r="100" spans="2:30" hidden="1" x14ac:dyDescent="0.3">
      <c r="B100" s="209" t="s">
        <v>160</v>
      </c>
      <c r="C100" s="205" t="s">
        <v>161</v>
      </c>
      <c r="V100" s="204"/>
    </row>
    <row r="101" spans="2:30" hidden="1" x14ac:dyDescent="0.3">
      <c r="B101" s="209" t="s">
        <v>162</v>
      </c>
      <c r="C101" s="205" t="s">
        <v>163</v>
      </c>
      <c r="V101" s="204"/>
    </row>
    <row r="102" spans="2:30" hidden="1" x14ac:dyDescent="0.3">
      <c r="B102" s="209" t="s">
        <v>164</v>
      </c>
      <c r="C102" s="205" t="s">
        <v>165</v>
      </c>
      <c r="V102" s="204"/>
      <c r="W102" s="210"/>
      <c r="X102" s="210"/>
      <c r="Y102" s="210"/>
      <c r="Z102" s="210"/>
      <c r="AA102" s="210"/>
      <c r="AB102" s="210"/>
      <c r="AC102" s="210"/>
      <c r="AD102" s="210"/>
    </row>
    <row r="103" spans="2:30" hidden="1" x14ac:dyDescent="0.3">
      <c r="B103" s="209" t="s">
        <v>166</v>
      </c>
      <c r="C103" s="205" t="s">
        <v>167</v>
      </c>
      <c r="V103" s="204"/>
    </row>
    <row r="104" spans="2:30" hidden="1" x14ac:dyDescent="0.3">
      <c r="B104" s="211"/>
      <c r="C104" s="205" t="s">
        <v>168</v>
      </c>
      <c r="V104" s="204"/>
    </row>
    <row r="105" spans="2:30" hidden="1" x14ac:dyDescent="0.3">
      <c r="B105" s="209" t="s">
        <v>169</v>
      </c>
      <c r="C105" s="205" t="s">
        <v>170</v>
      </c>
      <c r="V105" s="204"/>
    </row>
    <row r="106" spans="2:30" hidden="1" x14ac:dyDescent="0.3">
      <c r="B106" s="209" t="s">
        <v>171</v>
      </c>
      <c r="C106" s="205" t="s">
        <v>172</v>
      </c>
      <c r="V106" s="204"/>
    </row>
    <row r="107" spans="2:30" hidden="1" x14ac:dyDescent="0.3">
      <c r="B107" s="209" t="s">
        <v>331</v>
      </c>
      <c r="C107" s="205" t="s">
        <v>174</v>
      </c>
      <c r="V107" s="204"/>
    </row>
    <row r="108" spans="2:30" hidden="1" x14ac:dyDescent="0.3">
      <c r="B108" s="209" t="s">
        <v>175</v>
      </c>
      <c r="C108" s="205" t="s">
        <v>176</v>
      </c>
      <c r="V108" s="204"/>
    </row>
    <row r="109" spans="2:30" hidden="1" x14ac:dyDescent="0.3">
      <c r="B109" s="209" t="s">
        <v>177</v>
      </c>
      <c r="C109" s="205" t="s">
        <v>178</v>
      </c>
      <c r="V109" s="204"/>
    </row>
    <row r="110" spans="2:30" hidden="1" x14ac:dyDescent="0.3">
      <c r="B110" s="211"/>
      <c r="C110" s="205"/>
      <c r="V110" s="204"/>
    </row>
    <row r="111" spans="2:30" hidden="1" x14ac:dyDescent="0.3">
      <c r="B111" s="209" t="s">
        <v>179</v>
      </c>
      <c r="C111" s="205" t="s">
        <v>180</v>
      </c>
      <c r="V111" s="204"/>
    </row>
    <row r="112" spans="2:30" hidden="1" x14ac:dyDescent="0.3">
      <c r="B112" s="209" t="s">
        <v>179</v>
      </c>
      <c r="C112" s="205" t="s">
        <v>181</v>
      </c>
    </row>
    <row r="113" spans="2:3" hidden="1" x14ac:dyDescent="0.3">
      <c r="B113" s="209" t="s">
        <v>182</v>
      </c>
      <c r="C113" s="205" t="s">
        <v>183</v>
      </c>
    </row>
    <row r="114" spans="2:3" hidden="1" x14ac:dyDescent="0.3">
      <c r="B114" s="209" t="s">
        <v>184</v>
      </c>
      <c r="C114" s="205" t="s">
        <v>185</v>
      </c>
    </row>
    <row r="115" spans="2:3" hidden="1" x14ac:dyDescent="0.3">
      <c r="B115" s="209" t="s">
        <v>182</v>
      </c>
      <c r="C115" s="205" t="s">
        <v>186</v>
      </c>
    </row>
    <row r="116" spans="2:3" hidden="1" x14ac:dyDescent="0.3">
      <c r="B116" s="209" t="s">
        <v>187</v>
      </c>
      <c r="C116" s="205" t="s">
        <v>188</v>
      </c>
    </row>
    <row r="117" spans="2:3" hidden="1" x14ac:dyDescent="0.3">
      <c r="B117" s="209" t="s">
        <v>189</v>
      </c>
      <c r="C117" s="205" t="s">
        <v>190</v>
      </c>
    </row>
    <row r="118" spans="2:3" hidden="1" x14ac:dyDescent="0.3">
      <c r="B118" s="211" t="s">
        <v>191</v>
      </c>
      <c r="C118" s="205" t="s">
        <v>192</v>
      </c>
    </row>
    <row r="119" spans="2:3" hidden="1" x14ac:dyDescent="0.3">
      <c r="B119" s="211"/>
      <c r="C119" s="205"/>
    </row>
    <row r="120" spans="2:3" hidden="1" x14ac:dyDescent="0.3">
      <c r="B120" s="209" t="s">
        <v>160</v>
      </c>
      <c r="C120" s="205" t="s">
        <v>193</v>
      </c>
    </row>
    <row r="121" spans="2:3" hidden="1" x14ac:dyDescent="0.3">
      <c r="B121" s="209" t="s">
        <v>194</v>
      </c>
      <c r="C121" s="205" t="s">
        <v>195</v>
      </c>
    </row>
    <row r="122" spans="2:3" hidden="1" x14ac:dyDescent="0.3">
      <c r="B122" s="209" t="s">
        <v>196</v>
      </c>
      <c r="C122" s="205" t="s">
        <v>197</v>
      </c>
    </row>
    <row r="123" spans="2:3" hidden="1" x14ac:dyDescent="0.3">
      <c r="B123" s="209" t="s">
        <v>332</v>
      </c>
      <c r="C123" s="205" t="s">
        <v>199</v>
      </c>
    </row>
    <row r="124" spans="2:3" hidden="1" x14ac:dyDescent="0.3">
      <c r="B124" s="209" t="s">
        <v>333</v>
      </c>
      <c r="C124" s="205" t="s">
        <v>201</v>
      </c>
    </row>
    <row r="125" spans="2:3" hidden="1" x14ac:dyDescent="0.3">
      <c r="B125" s="209" t="s">
        <v>202</v>
      </c>
      <c r="C125" s="205" t="s">
        <v>203</v>
      </c>
    </row>
    <row r="126" spans="2:3" hidden="1" x14ac:dyDescent="0.3">
      <c r="B126" s="209" t="s">
        <v>202</v>
      </c>
      <c r="C126" s="205" t="s">
        <v>204</v>
      </c>
    </row>
    <row r="127" spans="2:3" hidden="1" x14ac:dyDescent="0.3">
      <c r="B127" s="209" t="s">
        <v>202</v>
      </c>
      <c r="C127" s="205" t="s">
        <v>205</v>
      </c>
    </row>
    <row r="128" spans="2:3" hidden="1" x14ac:dyDescent="0.3">
      <c r="B128" s="209" t="s">
        <v>202</v>
      </c>
      <c r="C128" s="205" t="s">
        <v>206</v>
      </c>
    </row>
    <row r="129" spans="1:5" hidden="1" x14ac:dyDescent="0.3">
      <c r="B129" s="209" t="s">
        <v>166</v>
      </c>
      <c r="C129" s="205" t="s">
        <v>207</v>
      </c>
    </row>
    <row r="130" spans="1:5" hidden="1" x14ac:dyDescent="0.3">
      <c r="B130" s="209" t="s">
        <v>208</v>
      </c>
      <c r="C130" s="205" t="s">
        <v>209</v>
      </c>
    </row>
    <row r="131" spans="1:5" hidden="1" x14ac:dyDescent="0.3">
      <c r="B131" s="209" t="s">
        <v>202</v>
      </c>
      <c r="C131" s="205" t="s">
        <v>210</v>
      </c>
    </row>
    <row r="132" spans="1:5" hidden="1" x14ac:dyDescent="0.3">
      <c r="B132" s="205"/>
      <c r="C132" s="205"/>
    </row>
    <row r="133" spans="1:5" hidden="1" x14ac:dyDescent="0.3">
      <c r="B133" s="205"/>
      <c r="C133" s="205"/>
    </row>
    <row r="134" spans="1:5" hidden="1" x14ac:dyDescent="0.3">
      <c r="B134" s="211"/>
      <c r="C134" s="211"/>
    </row>
    <row r="135" spans="1:5" hidden="1" x14ac:dyDescent="0.3">
      <c r="B135" s="211">
        <f>NvsElapsedTime</f>
        <v>1.15740695036948E-5</v>
      </c>
      <c r="C135" s="211"/>
    </row>
    <row r="136" spans="1:5" hidden="1" x14ac:dyDescent="0.3">
      <c r="B136" s="212">
        <f>NvsEndTime</f>
        <v>41808.6027314815</v>
      </c>
      <c r="C136" s="212" t="s">
        <v>211</v>
      </c>
    </row>
    <row r="137" spans="1:5" x14ac:dyDescent="0.3">
      <c r="B137" s="205"/>
      <c r="C137" s="213"/>
    </row>
    <row r="138" spans="1:5" x14ac:dyDescent="0.3">
      <c r="B138" s="205"/>
      <c r="C138" s="205"/>
    </row>
    <row r="139" spans="1:5" hidden="1" x14ac:dyDescent="0.3">
      <c r="B139" s="214" t="s">
        <v>159</v>
      </c>
      <c r="C139" s="215"/>
      <c r="D139" s="215"/>
      <c r="E139" s="216"/>
    </row>
    <row r="140" spans="1:5" hidden="1" x14ac:dyDescent="0.3">
      <c r="B140" s="217"/>
      <c r="C140" s="215"/>
      <c r="D140" s="215"/>
      <c r="E140" s="216"/>
    </row>
    <row r="141" spans="1:5" hidden="1" x14ac:dyDescent="0.3">
      <c r="A141" s="214" t="s">
        <v>212</v>
      </c>
      <c r="B141" s="218" t="s">
        <v>160</v>
      </c>
      <c r="C141" s="219" t="s">
        <v>161</v>
      </c>
      <c r="D141" s="215"/>
    </row>
    <row r="142" spans="1:5" hidden="1" x14ac:dyDescent="0.3">
      <c r="A142" s="214" t="s">
        <v>213</v>
      </c>
      <c r="B142" s="218" t="s">
        <v>162</v>
      </c>
      <c r="C142" s="219" t="s">
        <v>163</v>
      </c>
      <c r="D142" s="215"/>
    </row>
    <row r="143" spans="1:5" hidden="1" x14ac:dyDescent="0.3">
      <c r="A143" s="214" t="s">
        <v>214</v>
      </c>
      <c r="B143" s="218" t="s">
        <v>164</v>
      </c>
      <c r="C143" s="219" t="s">
        <v>165</v>
      </c>
      <c r="D143" s="215"/>
    </row>
    <row r="144" spans="1:5" hidden="1" x14ac:dyDescent="0.3">
      <c r="A144" s="214" t="s">
        <v>215</v>
      </c>
      <c r="B144" s="218" t="s">
        <v>166</v>
      </c>
      <c r="C144" s="219" t="s">
        <v>167</v>
      </c>
      <c r="D144" s="215"/>
    </row>
    <row r="145" spans="1:4" hidden="1" x14ac:dyDescent="0.3">
      <c r="A145" s="214"/>
      <c r="B145" s="214"/>
      <c r="C145" s="219" t="s">
        <v>168</v>
      </c>
      <c r="D145" s="215"/>
    </row>
    <row r="146" spans="1:4" hidden="1" x14ac:dyDescent="0.3">
      <c r="A146" s="214" t="s">
        <v>216</v>
      </c>
      <c r="B146" s="218" t="s">
        <v>169</v>
      </c>
      <c r="C146" s="219" t="s">
        <v>170</v>
      </c>
      <c r="D146" s="215"/>
    </row>
    <row r="147" spans="1:4" hidden="1" x14ac:dyDescent="0.3">
      <c r="A147" s="214" t="s">
        <v>217</v>
      </c>
      <c r="B147" s="218" t="s">
        <v>171</v>
      </c>
      <c r="C147" s="219" t="s">
        <v>218</v>
      </c>
      <c r="D147" s="215"/>
    </row>
    <row r="148" spans="1:4" hidden="1" x14ac:dyDescent="0.3">
      <c r="A148" s="214" t="s">
        <v>219</v>
      </c>
      <c r="B148" s="218" t="s">
        <v>331</v>
      </c>
      <c r="C148" s="219" t="s">
        <v>174</v>
      </c>
      <c r="D148" s="215"/>
    </row>
    <row r="149" spans="1:4" hidden="1" x14ac:dyDescent="0.3">
      <c r="A149" s="214" t="s">
        <v>220</v>
      </c>
      <c r="B149" s="218" t="s">
        <v>175</v>
      </c>
      <c r="C149" s="219" t="s">
        <v>221</v>
      </c>
      <c r="D149" s="215"/>
    </row>
    <row r="150" spans="1:4" hidden="1" x14ac:dyDescent="0.3">
      <c r="A150" s="214" t="s">
        <v>222</v>
      </c>
      <c r="B150" s="218" t="s">
        <v>177</v>
      </c>
      <c r="C150" s="219" t="s">
        <v>223</v>
      </c>
      <c r="D150" s="215"/>
    </row>
    <row r="151" spans="1:4" hidden="1" x14ac:dyDescent="0.3">
      <c r="A151" s="214"/>
      <c r="B151" s="214"/>
      <c r="C151" s="219"/>
      <c r="D151" s="215"/>
    </row>
    <row r="152" spans="1:4" hidden="1" x14ac:dyDescent="0.3">
      <c r="A152" s="214" t="s">
        <v>224</v>
      </c>
      <c r="B152" s="218" t="s">
        <v>179</v>
      </c>
      <c r="C152" s="219" t="s">
        <v>225</v>
      </c>
      <c r="D152" s="215"/>
    </row>
    <row r="153" spans="1:4" hidden="1" x14ac:dyDescent="0.3">
      <c r="A153" s="214" t="s">
        <v>226</v>
      </c>
      <c r="B153" s="218" t="s">
        <v>179</v>
      </c>
      <c r="C153" s="219" t="s">
        <v>227</v>
      </c>
      <c r="D153" s="215"/>
    </row>
    <row r="154" spans="1:4" hidden="1" x14ac:dyDescent="0.3">
      <c r="A154" s="214" t="s">
        <v>228</v>
      </c>
      <c r="B154" s="218" t="s">
        <v>182</v>
      </c>
      <c r="C154" s="219" t="s">
        <v>183</v>
      </c>
      <c r="D154" s="215"/>
    </row>
    <row r="155" spans="1:4" hidden="1" x14ac:dyDescent="0.3">
      <c r="A155" s="214" t="s">
        <v>229</v>
      </c>
      <c r="B155" s="218" t="s">
        <v>184</v>
      </c>
      <c r="C155" s="219" t="s">
        <v>230</v>
      </c>
      <c r="D155" s="215"/>
    </row>
    <row r="156" spans="1:4" hidden="1" x14ac:dyDescent="0.3">
      <c r="A156" s="214" t="s">
        <v>231</v>
      </c>
      <c r="B156" s="218" t="s">
        <v>182</v>
      </c>
      <c r="C156" s="219" t="s">
        <v>232</v>
      </c>
      <c r="D156" s="215"/>
    </row>
    <row r="157" spans="1:4" hidden="1" x14ac:dyDescent="0.3">
      <c r="A157" s="214" t="s">
        <v>233</v>
      </c>
      <c r="B157" s="218" t="s">
        <v>187</v>
      </c>
      <c r="C157" s="219" t="s">
        <v>234</v>
      </c>
      <c r="D157" s="215"/>
    </row>
    <row r="158" spans="1:4" hidden="1" x14ac:dyDescent="0.3">
      <c r="A158" s="214" t="s">
        <v>235</v>
      </c>
      <c r="B158" s="218" t="s">
        <v>189</v>
      </c>
      <c r="C158" s="219" t="s">
        <v>234</v>
      </c>
      <c r="D158" s="215"/>
    </row>
    <row r="159" spans="1:4" hidden="1" x14ac:dyDescent="0.3">
      <c r="A159" s="214" t="s">
        <v>236</v>
      </c>
      <c r="B159" s="218" t="s">
        <v>179</v>
      </c>
      <c r="C159" s="219" t="s">
        <v>192</v>
      </c>
      <c r="D159" s="215"/>
    </row>
    <row r="160" spans="1:4" hidden="1" x14ac:dyDescent="0.3">
      <c r="A160" s="214"/>
      <c r="B160" s="214"/>
      <c r="C160" s="219"/>
      <c r="D160" s="215"/>
    </row>
    <row r="161" spans="1:4" hidden="1" x14ac:dyDescent="0.3">
      <c r="A161" s="214" t="s">
        <v>237</v>
      </c>
      <c r="B161" s="218" t="s">
        <v>160</v>
      </c>
      <c r="C161" s="219" t="s">
        <v>238</v>
      </c>
      <c r="D161" s="215"/>
    </row>
    <row r="162" spans="1:4" hidden="1" x14ac:dyDescent="0.3">
      <c r="A162" s="214" t="s">
        <v>239</v>
      </c>
      <c r="B162" s="218" t="s">
        <v>194</v>
      </c>
      <c r="C162" s="219" t="s">
        <v>240</v>
      </c>
      <c r="D162" s="215"/>
    </row>
    <row r="163" spans="1:4" hidden="1" x14ac:dyDescent="0.3">
      <c r="A163" s="214" t="s">
        <v>241</v>
      </c>
      <c r="B163" s="218" t="s">
        <v>196</v>
      </c>
      <c r="C163" s="219" t="s">
        <v>242</v>
      </c>
      <c r="D163" s="215"/>
    </row>
    <row r="164" spans="1:4" hidden="1" x14ac:dyDescent="0.3">
      <c r="A164" s="214" t="s">
        <v>243</v>
      </c>
      <c r="B164" s="218" t="s">
        <v>332</v>
      </c>
      <c r="C164" s="219" t="s">
        <v>244</v>
      </c>
      <c r="D164" s="215"/>
    </row>
    <row r="165" spans="1:4" hidden="1" x14ac:dyDescent="0.3">
      <c r="A165" s="214" t="s">
        <v>245</v>
      </c>
      <c r="B165" s="218" t="s">
        <v>333</v>
      </c>
      <c r="C165" s="219" t="s">
        <v>246</v>
      </c>
      <c r="D165" s="215"/>
    </row>
    <row r="166" spans="1:4" hidden="1" x14ac:dyDescent="0.3">
      <c r="A166" s="214" t="s">
        <v>247</v>
      </c>
      <c r="B166" s="218" t="s">
        <v>202</v>
      </c>
      <c r="C166" s="219" t="s">
        <v>248</v>
      </c>
      <c r="D166" s="215"/>
    </row>
    <row r="167" spans="1:4" hidden="1" x14ac:dyDescent="0.3">
      <c r="A167" s="214" t="s">
        <v>249</v>
      </c>
      <c r="B167" s="218" t="s">
        <v>202</v>
      </c>
      <c r="C167" s="219" t="s">
        <v>250</v>
      </c>
      <c r="D167" s="215"/>
    </row>
    <row r="168" spans="1:4" hidden="1" x14ac:dyDescent="0.3">
      <c r="A168" s="214" t="s">
        <v>251</v>
      </c>
      <c r="B168" s="218" t="s">
        <v>202</v>
      </c>
      <c r="C168" s="219" t="s">
        <v>252</v>
      </c>
      <c r="D168" s="215"/>
    </row>
    <row r="169" spans="1:4" hidden="1" x14ac:dyDescent="0.3">
      <c r="A169" s="214" t="s">
        <v>253</v>
      </c>
      <c r="B169" s="218" t="s">
        <v>202</v>
      </c>
      <c r="C169" s="219" t="s">
        <v>254</v>
      </c>
      <c r="D169" s="215"/>
    </row>
    <row r="170" spans="1:4" hidden="1" x14ac:dyDescent="0.3">
      <c r="A170" s="214" t="s">
        <v>255</v>
      </c>
      <c r="B170" s="218" t="s">
        <v>166</v>
      </c>
      <c r="C170" s="219" t="s">
        <v>207</v>
      </c>
      <c r="D170" s="215"/>
    </row>
    <row r="171" spans="1:4" hidden="1" x14ac:dyDescent="0.3">
      <c r="A171" s="214" t="s">
        <v>256</v>
      </c>
      <c r="B171" s="218" t="s">
        <v>208</v>
      </c>
      <c r="C171" s="219" t="s">
        <v>209</v>
      </c>
      <c r="D171" s="215"/>
    </row>
    <row r="172" spans="1:4" hidden="1" x14ac:dyDescent="0.3">
      <c r="A172" s="214" t="s">
        <v>257</v>
      </c>
      <c r="B172" s="218" t="s">
        <v>202</v>
      </c>
      <c r="C172" s="219" t="s">
        <v>258</v>
      </c>
      <c r="D172" s="215"/>
    </row>
    <row r="173" spans="1:4" hidden="1" x14ac:dyDescent="0.3">
      <c r="B173" s="217"/>
      <c r="C173" s="220"/>
      <c r="D173" s="215"/>
    </row>
    <row r="174" spans="1:4" hidden="1" x14ac:dyDescent="0.3">
      <c r="B174" s="217"/>
      <c r="C174" s="220"/>
      <c r="D174" s="215"/>
    </row>
    <row r="175" spans="1:4" hidden="1" x14ac:dyDescent="0.3">
      <c r="B175" s="217"/>
      <c r="C175" s="220"/>
      <c r="D175" s="215"/>
    </row>
    <row r="176" spans="1:4" hidden="1" x14ac:dyDescent="0.3">
      <c r="B176" s="214" t="s">
        <v>259</v>
      </c>
      <c r="C176" s="221">
        <f>NvsElapsedTime</f>
        <v>1.15740695036948E-5</v>
      </c>
      <c r="D176" s="215"/>
    </row>
    <row r="177" spans="2:5" hidden="1" x14ac:dyDescent="0.3">
      <c r="B177" s="214" t="s">
        <v>260</v>
      </c>
      <c r="C177" s="222">
        <f>NvsEndTime</f>
        <v>41808.6027314815</v>
      </c>
      <c r="D177" s="215"/>
    </row>
    <row r="178" spans="2:5" x14ac:dyDescent="0.3">
      <c r="B178" s="223"/>
      <c r="C178" s="215"/>
      <c r="D178" s="215"/>
      <c r="E178" s="216"/>
    </row>
    <row r="179" spans="2:5" x14ac:dyDescent="0.3">
      <c r="C179" s="183"/>
      <c r="D179" s="183"/>
    </row>
    <row r="180" spans="2:5" x14ac:dyDescent="0.3">
      <c r="C180" s="183"/>
      <c r="D180" s="18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3" priority="2" stopIfTrue="1" operator="lessThan">
      <formula>0</formula>
    </cfRule>
  </conditionalFormatting>
  <conditionalFormatting sqref="A141:A172">
    <cfRule type="cellIs" dxfId="3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'3413 updated'!B2</f>
        <v>50</v>
      </c>
      <c r="W2" s="449" t="s">
        <v>4</v>
      </c>
      <c r="X2" s="450"/>
      <c r="Y2" s="451"/>
      <c r="Z2" s="451"/>
      <c r="AA2" s="451"/>
      <c r="AB2" s="451"/>
      <c r="AC2" s="451"/>
      <c r="AD2" s="9"/>
    </row>
    <row r="3" spans="1:30" ht="20.399999999999999" x14ac:dyDescent="0.35">
      <c r="B3" s="10" t="str">
        <f>"Revenue Estimate Worksheet for "&amp;B126</f>
        <v>Revenue Estimate Worksheet for Somerset Academy Boca East</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'3413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97.95</v>
      </c>
      <c r="E10" s="296">
        <v>0</v>
      </c>
      <c r="F10" s="296">
        <v>0</v>
      </c>
      <c r="G10" s="46">
        <f>IF($B$156&lt;8,D10*2,D10+E10)</f>
        <v>195.9</v>
      </c>
      <c r="H10" s="47"/>
      <c r="I10" s="48">
        <v>1.1259999999999999</v>
      </c>
      <c r="J10" s="48"/>
      <c r="K10" s="49">
        <f>ROUND(G10*I10,4)</f>
        <v>220.58340000000001</v>
      </c>
      <c r="L10" s="319">
        <f>SUM(K10*$G$7)*($K$7)</f>
        <v>915132.43912192201</v>
      </c>
      <c r="N10" s="51">
        <v>5101</v>
      </c>
      <c r="O10" s="52">
        <v>101</v>
      </c>
      <c r="Q10" s="259"/>
      <c r="V10" s="439" t="s">
        <v>27</v>
      </c>
      <c r="W10" s="439"/>
      <c r="X10" s="434">
        <f>IF('3413 updated'!K$84=1,'3413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12.5</v>
      </c>
      <c r="E11" s="298">
        <v>0</v>
      </c>
      <c r="F11" s="298">
        <v>0</v>
      </c>
      <c r="G11" s="46">
        <f t="shared" ref="G11:G25" si="2">IF($B$156&lt;8,D11*2,D11+E11)</f>
        <v>25</v>
      </c>
      <c r="H11" s="47"/>
      <c r="I11" s="56">
        <f>I10</f>
        <v>1.1259999999999999</v>
      </c>
      <c r="J11" s="56"/>
      <c r="K11" s="49">
        <f t="shared" ref="K11:K25" si="3">ROUND(G11*I11,4)</f>
        <v>28.15</v>
      </c>
      <c r="L11" s="319">
        <f t="shared" ref="L11:L25" si="4">SUM(K11*$G$7)*($K$7)</f>
        <v>116785.66093949998</v>
      </c>
      <c r="M11" s="1" t="str">
        <f>IF(ROUND(G11,2)=ROUND(SUM(G28:G30),2)," ","CHECK 2. PK-3 Lines Below")</f>
        <v xml:space="preserve"> </v>
      </c>
      <c r="N11" s="51">
        <v>5101</v>
      </c>
      <c r="O11" s="57" t="s">
        <v>30</v>
      </c>
      <c r="Q11" s="259"/>
      <c r="V11" s="395" t="s">
        <v>29</v>
      </c>
      <c r="W11" s="395"/>
      <c r="X11" s="434">
        <f>IF('3413 updated'!K$84=1,'3413 updated'!G11,0)</f>
        <v>0</v>
      </c>
      <c r="Y11" s="434"/>
      <c r="Z11" s="435">
        <v>1</v>
      </c>
      <c r="AA11" s="435"/>
      <c r="AB11" s="54">
        <f t="shared" si="0"/>
        <v>0</v>
      </c>
      <c r="AC11" s="55">
        <f t="shared" si="1"/>
        <v>0</v>
      </c>
      <c r="AD11" s="9"/>
    </row>
    <row r="12" spans="1:30" x14ac:dyDescent="0.3">
      <c r="A12" s="1" t="s">
        <v>31</v>
      </c>
      <c r="B12" s="298" t="s">
        <v>32</v>
      </c>
      <c r="C12" s="298"/>
      <c r="D12" s="298">
        <v>35.369999999999997</v>
      </c>
      <c r="E12" s="298">
        <v>0</v>
      </c>
      <c r="F12" s="298">
        <v>0</v>
      </c>
      <c r="G12" s="46">
        <f t="shared" si="2"/>
        <v>70.739999999999995</v>
      </c>
      <c r="H12" s="47"/>
      <c r="I12" s="56">
        <v>1</v>
      </c>
      <c r="J12" s="56"/>
      <c r="K12" s="49">
        <f t="shared" si="3"/>
        <v>70.739999999999995</v>
      </c>
      <c r="L12" s="319">
        <f t="shared" si="4"/>
        <v>293478.42468419991</v>
      </c>
      <c r="N12" s="51">
        <v>5102</v>
      </c>
      <c r="O12" s="52">
        <v>102</v>
      </c>
      <c r="Q12" s="259"/>
      <c r="V12" s="395" t="s">
        <v>32</v>
      </c>
      <c r="W12" s="395"/>
      <c r="X12" s="434">
        <f>IF('3413 updated'!K$84=1,'3413 updated'!G12,0)</f>
        <v>0</v>
      </c>
      <c r="Y12" s="434"/>
      <c r="Z12" s="435">
        <v>1</v>
      </c>
      <c r="AA12" s="435"/>
      <c r="AB12" s="54">
        <f t="shared" si="0"/>
        <v>0</v>
      </c>
      <c r="AC12" s="55">
        <f t="shared" si="1"/>
        <v>0</v>
      </c>
      <c r="AD12" s="9"/>
    </row>
    <row r="13" spans="1:30" x14ac:dyDescent="0.3">
      <c r="A13" s="1" t="s">
        <v>33</v>
      </c>
      <c r="B13" s="298" t="s">
        <v>34</v>
      </c>
      <c r="C13" s="298"/>
      <c r="D13" s="298">
        <v>7</v>
      </c>
      <c r="E13" s="298">
        <v>0</v>
      </c>
      <c r="F13" s="298">
        <v>0</v>
      </c>
      <c r="G13" s="46">
        <f t="shared" si="2"/>
        <v>14</v>
      </c>
      <c r="H13" s="47"/>
      <c r="I13" s="56">
        <f>I12</f>
        <v>1</v>
      </c>
      <c r="J13" s="56"/>
      <c r="K13" s="49">
        <f t="shared" si="3"/>
        <v>14</v>
      </c>
      <c r="L13" s="319">
        <f t="shared" si="4"/>
        <v>58081.678619999991</v>
      </c>
      <c r="M13" s="1" t="str">
        <f>IF(ROUND(G13,2)=ROUND(SUM(G31:G33),2)," ","CHECK 2. 4-8 Lines Below")</f>
        <v xml:space="preserve"> </v>
      </c>
      <c r="N13" s="51">
        <v>5102</v>
      </c>
      <c r="O13" s="57" t="s">
        <v>35</v>
      </c>
      <c r="Q13" s="259"/>
      <c r="V13" s="395" t="s">
        <v>34</v>
      </c>
      <c r="W13" s="395"/>
      <c r="X13" s="434">
        <f>IF('3413 updated'!K$84=1,'3413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IF('3413 updated'!K$84=1,'3413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IF('3413 updated'!K$84=1,'3413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IF('3413 updated'!K$84=1,'3413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IF('3413 updated'!K$84=1,'3413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IF('3413 updated'!K$84=1,'3413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IF('3413 updated'!K$84=1,'3413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IF('3413 updated'!K$84=1,'3413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IF('3413 updated'!K$84=1,'3413 updated'!G21,0)</f>
        <v>0</v>
      </c>
      <c r="Y21" s="434"/>
      <c r="Z21" s="435">
        <v>1</v>
      </c>
      <c r="AA21" s="435"/>
      <c r="AB21" s="54">
        <f t="shared" si="0"/>
        <v>0</v>
      </c>
      <c r="AC21" s="55">
        <f t="shared" si="1"/>
        <v>0</v>
      </c>
      <c r="AD21" s="9"/>
    </row>
    <row r="22" spans="1:30" ht="16.2" x14ac:dyDescent="0.35">
      <c r="A22" s="1" t="s">
        <v>53</v>
      </c>
      <c r="B22" s="298" t="s">
        <v>54</v>
      </c>
      <c r="C22" s="298"/>
      <c r="D22" s="298">
        <v>3.55</v>
      </c>
      <c r="E22" s="298">
        <v>0</v>
      </c>
      <c r="F22" s="298">
        <v>0</v>
      </c>
      <c r="G22" s="46">
        <f t="shared" si="2"/>
        <v>7.1</v>
      </c>
      <c r="H22" s="47"/>
      <c r="I22" s="56">
        <v>1.147</v>
      </c>
      <c r="J22" s="56"/>
      <c r="K22" s="49">
        <f t="shared" si="3"/>
        <v>8.1437000000000008</v>
      </c>
      <c r="L22" s="319">
        <f t="shared" si="4"/>
        <v>33785.697584121001</v>
      </c>
      <c r="N22" s="51">
        <v>5101</v>
      </c>
      <c r="O22" s="52">
        <v>130</v>
      </c>
      <c r="Q22" s="259"/>
      <c r="V22" s="395" t="s">
        <v>54</v>
      </c>
      <c r="W22" s="395"/>
      <c r="X22" s="434">
        <f>IF('3413 updated'!K$84=1,'3413 updated'!G22,0)</f>
        <v>0</v>
      </c>
      <c r="Y22" s="434"/>
      <c r="Z22" s="435">
        <v>1</v>
      </c>
      <c r="AA22" s="435"/>
      <c r="AB22" s="54">
        <f t="shared" si="0"/>
        <v>0</v>
      </c>
      <c r="AC22" s="55">
        <f t="shared" si="1"/>
        <v>0</v>
      </c>
      <c r="AD22" s="9"/>
    </row>
    <row r="23" spans="1:30" ht="16.2" x14ac:dyDescent="0.35">
      <c r="A23" s="1" t="s">
        <v>55</v>
      </c>
      <c r="B23" s="298" t="s">
        <v>56</v>
      </c>
      <c r="C23" s="298"/>
      <c r="D23" s="298">
        <v>2.63</v>
      </c>
      <c r="E23" s="298">
        <v>0</v>
      </c>
      <c r="F23" s="298">
        <v>0</v>
      </c>
      <c r="G23" s="46">
        <f t="shared" si="2"/>
        <v>5.26</v>
      </c>
      <c r="H23" s="47"/>
      <c r="I23" s="56">
        <f>I22</f>
        <v>1.147</v>
      </c>
      <c r="J23" s="56"/>
      <c r="K23" s="49">
        <f t="shared" si="3"/>
        <v>6.0331999999999999</v>
      </c>
      <c r="L23" s="319">
        <f t="shared" si="4"/>
        <v>25029.884532155997</v>
      </c>
      <c r="N23" s="51">
        <v>5102</v>
      </c>
      <c r="O23" s="52">
        <v>130</v>
      </c>
      <c r="Q23" s="259"/>
      <c r="V23" s="395" t="s">
        <v>56</v>
      </c>
      <c r="W23" s="395"/>
      <c r="X23" s="434">
        <f>IF('3413 updated'!K$84=1,'3413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IF('3413 updated'!K$84=1,'3413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IF('3413 updated'!K$84=1,'3413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159</v>
      </c>
      <c r="E26" s="60">
        <f t="shared" si="5"/>
        <v>0</v>
      </c>
      <c r="F26" s="60"/>
      <c r="G26" s="60">
        <f>SUM(G10:G25)</f>
        <v>318</v>
      </c>
      <c r="H26" s="61"/>
      <c r="I26" s="61"/>
      <c r="J26" s="62"/>
      <c r="K26" s="63">
        <f>SUM(K10:K25)</f>
        <v>347.65030000000007</v>
      </c>
      <c r="L26" s="320">
        <f>SUM(L10:L25)</f>
        <v>1442293.7854818988</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12</v>
      </c>
      <c r="E28" s="298">
        <v>0</v>
      </c>
      <c r="F28" s="74">
        <v>0</v>
      </c>
      <c r="G28" s="46">
        <f t="shared" ref="G28:G36" si="6">IF($B$156&lt;8,D28*2,D28+E28)</f>
        <v>24</v>
      </c>
      <c r="H28" s="75"/>
      <c r="I28" s="76" t="s">
        <v>69</v>
      </c>
      <c r="J28" s="51">
        <v>251</v>
      </c>
      <c r="K28" s="77">
        <v>1047</v>
      </c>
      <c r="L28" s="319">
        <f>SUM(G28*K28)</f>
        <v>25128</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0.5</v>
      </c>
      <c r="E29" s="298">
        <v>0</v>
      </c>
      <c r="F29" s="84">
        <v>0</v>
      </c>
      <c r="G29" s="46">
        <f t="shared" si="6"/>
        <v>1</v>
      </c>
      <c r="H29" s="75"/>
      <c r="I29" s="51" t="s">
        <v>69</v>
      </c>
      <c r="J29" s="51">
        <v>252</v>
      </c>
      <c r="K29" s="77">
        <v>3380</v>
      </c>
      <c r="L29" s="319">
        <f t="shared" ref="L29:L36" si="8">SUM(G29*K29)</f>
        <v>3380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7</v>
      </c>
      <c r="E31" s="298">
        <v>0</v>
      </c>
      <c r="F31" s="84">
        <v>0</v>
      </c>
      <c r="G31" s="46">
        <f t="shared" si="6"/>
        <v>14</v>
      </c>
      <c r="H31" s="75"/>
      <c r="I31" s="85" t="s">
        <v>73</v>
      </c>
      <c r="J31" s="51">
        <v>251</v>
      </c>
      <c r="K31" s="77">
        <v>1173</v>
      </c>
      <c r="L31" s="319">
        <f t="shared" si="8"/>
        <v>16422</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19.5</v>
      </c>
      <c r="E37" s="60">
        <f t="shared" si="10"/>
        <v>0</v>
      </c>
      <c r="F37" s="60"/>
      <c r="G37" s="60">
        <f>SUM(G28:G36)</f>
        <v>39</v>
      </c>
      <c r="H37" s="61"/>
      <c r="I37" s="298" t="s">
        <v>81</v>
      </c>
      <c r="J37" s="298"/>
      <c r="K37" s="298"/>
      <c r="L37" s="319">
        <f>SUM(L28:L36)</f>
        <v>44930</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60102</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1547325.7854818988</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256.87710000000004</v>
      </c>
      <c r="D47" s="114"/>
      <c r="E47" s="114"/>
      <c r="F47" s="114"/>
      <c r="G47" s="115">
        <f>K7</f>
        <v>1.0289999999999999</v>
      </c>
      <c r="H47" s="115"/>
      <c r="I47" s="116">
        <v>1317.85</v>
      </c>
      <c r="J47" s="117" t="s">
        <v>96</v>
      </c>
      <c r="K47" s="118">
        <f>ROUND(C47*G47*I47,0)</f>
        <v>348343</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90.773199999999989</v>
      </c>
      <c r="D48" s="114"/>
      <c r="E48" s="114"/>
      <c r="F48" s="114"/>
      <c r="G48" s="115">
        <f>K7</f>
        <v>1.0289999999999999</v>
      </c>
      <c r="H48" s="115"/>
      <c r="I48" s="116">
        <v>898.92</v>
      </c>
      <c r="J48" s="117" t="s">
        <v>96</v>
      </c>
      <c r="K48" s="118">
        <f>ROUND(C48*G48*I48,0)</f>
        <v>83964</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347.65030000000002</v>
      </c>
      <c r="D50" s="136"/>
      <c r="E50" s="137"/>
      <c r="F50" s="137"/>
      <c r="G50" s="138" t="s">
        <v>98</v>
      </c>
      <c r="H50" s="138"/>
      <c r="I50" s="138"/>
      <c r="J50" s="138"/>
      <c r="K50" s="138"/>
      <c r="L50" s="319">
        <f>IF(B2=75,0,K49+K48+K47)</f>
        <v>432307</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347.65030000000007</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1.7309999999999999E-3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318</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1.738E-3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1.7309999999999999E-3</v>
      </c>
      <c r="L59" s="319">
        <f>SUM(I59*K59)</f>
        <v>7331.7595529999999</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1.7309999999999999E-3</v>
      </c>
      <c r="L67" s="319">
        <f>SUM(I67*K67)</f>
        <v>186577.501953</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1.738E-3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1.7309999999999999E-3</v>
      </c>
      <c r="L70" s="319">
        <f t="shared" si="11"/>
        <v>-7283.4179159999994</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1.7309999999999999E-3</v>
      </c>
      <c r="L71" s="319">
        <f t="shared" si="11"/>
        <v>3257.960106</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1.738E-3</v>
      </c>
      <c r="L72" s="319">
        <f t="shared" si="11"/>
        <v>24716.789723999998</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0</v>
      </c>
      <c r="AA74" s="304" t="s">
        <v>130</v>
      </c>
      <c r="AB74" s="163">
        <f>+K75</f>
        <v>365</v>
      </c>
      <c r="AC74" s="55">
        <f>ROUND(AB74*Z74,0)</f>
        <v>0</v>
      </c>
      <c r="AD74" s="9"/>
    </row>
    <row r="75" spans="1:30" ht="19.5" customHeight="1" x14ac:dyDescent="0.3">
      <c r="A75" s="1" t="s">
        <v>131</v>
      </c>
      <c r="B75" s="164" t="s">
        <v>128</v>
      </c>
      <c r="C75" s="165" t="s">
        <v>129</v>
      </c>
      <c r="D75" s="164">
        <v>0</v>
      </c>
      <c r="E75" s="164">
        <v>0</v>
      </c>
      <c r="F75" s="164">
        <v>0</v>
      </c>
      <c r="G75" s="166">
        <f>IF($B$156&lt;8,D75,E75)</f>
        <v>0</v>
      </c>
      <c r="H75" s="167"/>
      <c r="I75" s="168">
        <f>AVERAGE(G75,D75)</f>
        <v>0</v>
      </c>
      <c r="J75" s="169" t="s">
        <v>130</v>
      </c>
      <c r="K75" s="170">
        <v>365</v>
      </c>
      <c r="L75" s="319">
        <f t="shared" ref="L75:L78" si="12">SUM(I75*K75)</f>
        <v>0</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1.738E-3</v>
      </c>
      <c r="L77" s="319">
        <f t="shared" si="12"/>
        <v>2993.0115379999997</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1.7309999999999999E-3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0</v>
      </c>
      <c r="AD81" s="185"/>
    </row>
    <row r="82" spans="1:30" ht="22.5" customHeight="1" thickTop="1" thickBot="1" x14ac:dyDescent="0.35">
      <c r="B82" s="298" t="s">
        <v>140</v>
      </c>
      <c r="C82" s="298"/>
      <c r="D82" s="298"/>
      <c r="E82" s="298"/>
      <c r="F82" s="298"/>
      <c r="G82" s="298"/>
      <c r="H82" s="298"/>
      <c r="I82" s="298"/>
      <c r="J82" s="298"/>
      <c r="K82" s="298"/>
      <c r="L82" s="331">
        <f>SUM(L44:L81)</f>
        <v>2197226.3904398987</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'3413 updated'!AC81</f>
        <v>0</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2197226.3904398987</v>
      </c>
      <c r="L86" s="319">
        <f>IF(G26=0,0,IF(G26&gt;250,-(((250/G26)*K86)*IF(M86="H",0.02,0.05)),IF(M86="H",-0.02*K86,-0.05*K86)))</f>
        <v>-86368.961888360805</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2110857.4285515379</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-960952.76</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1149904.6685515379</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191650.77809192298</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273">
        <v>160287.88281195634</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31362.895279966644</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23492.357633634136</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334</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335</v>
      </c>
      <c r="C125" s="205" t="s">
        <v>199</v>
      </c>
    </row>
    <row r="126" spans="2:22" hidden="1" x14ac:dyDescent="0.3">
      <c r="B126" s="209" t="s">
        <v>336</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1.15740695036948E-5</v>
      </c>
      <c r="C137" s="211"/>
    </row>
    <row r="138" spans="1:5" hidden="1" x14ac:dyDescent="0.3">
      <c r="B138" s="212">
        <f>NvsEndTime</f>
        <v>41808.602766203701</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334</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335</v>
      </c>
      <c r="C166" s="219" t="s">
        <v>244</v>
      </c>
      <c r="D166" s="215"/>
    </row>
    <row r="167" spans="1:4" hidden="1" x14ac:dyDescent="0.3">
      <c r="A167" s="214" t="s">
        <v>245</v>
      </c>
      <c r="B167" s="218" t="s">
        <v>336</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1.15740695036948E-5</v>
      </c>
      <c r="D178" s="215"/>
    </row>
    <row r="179" spans="2:5" hidden="1" x14ac:dyDescent="0.3">
      <c r="B179" s="214" t="s">
        <v>260</v>
      </c>
      <c r="C179" s="222">
        <f>NvsEndTime</f>
        <v>41808.602766203701</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31" priority="2" stopIfTrue="1" operator="lessThan">
      <formula>0</formula>
    </cfRule>
  </conditionalFormatting>
  <conditionalFormatting sqref="A143:A174">
    <cfRule type="cellIs" dxfId="3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80"/>
  <sheetViews>
    <sheetView topLeftCell="B2" zoomScale="70" zoomScaleNormal="70" workbookViewId="0">
      <selection activeCell="B2" sqref="B2"/>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27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76"/>
      <c r="N2" s="3"/>
      <c r="O2" s="1"/>
      <c r="V2" s="8">
        <f>'3421'!B2</f>
        <v>50</v>
      </c>
      <c r="W2" s="449" t="s">
        <v>4</v>
      </c>
      <c r="X2" s="450"/>
      <c r="Y2" s="451"/>
      <c r="Z2" s="451"/>
      <c r="AA2" s="451"/>
      <c r="AB2" s="451"/>
      <c r="AC2" s="451"/>
      <c r="AD2" s="9"/>
    </row>
    <row r="3" spans="1:30" ht="20.399999999999999" x14ac:dyDescent="0.35">
      <c r="B3" s="10" t="str">
        <f>"Revenue Estimate Worksheet for "&amp;B124</f>
        <v>Revenue Estimate Worksheet for Worthington High School</v>
      </c>
      <c r="C3" s="11"/>
      <c r="D3" s="11"/>
      <c r="E3" s="11"/>
      <c r="F3" s="11"/>
      <c r="G3" s="11"/>
      <c r="H3" s="11"/>
      <c r="I3" s="11"/>
      <c r="J3" s="11"/>
      <c r="K3" s="11"/>
      <c r="L3" s="277"/>
      <c r="M3" s="10"/>
      <c r="N3" s="10"/>
      <c r="O3" s="10"/>
      <c r="P3" s="10"/>
      <c r="Q3" s="10"/>
      <c r="V3" s="452" t="s">
        <v>5</v>
      </c>
      <c r="W3" s="452"/>
      <c r="X3" s="452"/>
      <c r="Y3" s="452"/>
      <c r="Z3" s="452"/>
      <c r="AA3" s="452"/>
      <c r="AB3" s="452"/>
      <c r="AC3" s="452"/>
      <c r="AD3" s="12"/>
    </row>
    <row r="4" spans="1:30" ht="17.399999999999999" x14ac:dyDescent="0.3">
      <c r="B4" s="391" t="s">
        <v>6</v>
      </c>
      <c r="C4" s="391"/>
      <c r="D4" s="391"/>
      <c r="E4" s="391"/>
      <c r="F4" s="391"/>
      <c r="G4" s="391"/>
      <c r="H4" s="391"/>
      <c r="I4" s="391"/>
      <c r="J4" s="13"/>
      <c r="K4" s="13"/>
      <c r="L4" s="278"/>
      <c r="M4" s="14"/>
      <c r="N4" s="14"/>
      <c r="O4" s="14"/>
      <c r="P4" s="14"/>
      <c r="Q4" s="14"/>
      <c r="V4" s="453" t="str">
        <f>+Based_on_the_Second_Calculation_of_the_FEFP_2010_11</f>
        <v>Based on the Final Conference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279"/>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278"/>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280"/>
      <c r="O7" s="1"/>
      <c r="V7" s="442" t="s">
        <v>11</v>
      </c>
      <c r="W7" s="442"/>
      <c r="X7" s="443">
        <f>'3421'!G7</f>
        <v>4031.77</v>
      </c>
      <c r="Y7" s="443"/>
      <c r="Z7" s="444" t="s">
        <v>12</v>
      </c>
      <c r="AA7" s="444"/>
      <c r="AB7" s="445">
        <f>+K7</f>
        <v>1.0289999999999999</v>
      </c>
      <c r="AC7" s="445"/>
      <c r="AD7" s="9"/>
    </row>
    <row r="8" spans="1:30" ht="51" customHeight="1" x14ac:dyDescent="0.3">
      <c r="B8" s="27" t="s">
        <v>13</v>
      </c>
      <c r="C8" s="27"/>
      <c r="D8" s="28" t="s">
        <v>491</v>
      </c>
      <c r="E8" s="28" t="s">
        <v>492</v>
      </c>
      <c r="F8" s="29"/>
      <c r="G8" s="30" t="s">
        <v>14</v>
      </c>
      <c r="H8" s="31"/>
      <c r="I8" s="32" t="s">
        <v>15</v>
      </c>
      <c r="J8" s="33"/>
      <c r="K8" s="34" t="s">
        <v>16</v>
      </c>
      <c r="L8" s="281"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282" t="s">
        <v>25</v>
      </c>
      <c r="O9" s="1"/>
      <c r="V9" s="456" t="s">
        <v>21</v>
      </c>
      <c r="W9" s="456"/>
      <c r="X9" s="457" t="s">
        <v>22</v>
      </c>
      <c r="Y9" s="457"/>
      <c r="Z9" s="458" t="s">
        <v>23</v>
      </c>
      <c r="AA9" s="458"/>
      <c r="AB9" s="43" t="s">
        <v>24</v>
      </c>
      <c r="AC9" s="44" t="s">
        <v>25</v>
      </c>
      <c r="AD9" s="9"/>
    </row>
    <row r="10" spans="1:30" x14ac:dyDescent="0.3">
      <c r="A10" s="1" t="s">
        <v>26</v>
      </c>
      <c r="B10" s="45" t="s">
        <v>27</v>
      </c>
      <c r="C10" s="45"/>
      <c r="D10" s="45">
        <v>0</v>
      </c>
      <c r="E10" s="45">
        <v>0</v>
      </c>
      <c r="F10" s="45">
        <v>0</v>
      </c>
      <c r="G10" s="46">
        <f>IF($B$154&lt;8,D10*2,D10+E10)</f>
        <v>0</v>
      </c>
      <c r="H10" s="47"/>
      <c r="I10" s="48">
        <v>1.1259999999999999</v>
      </c>
      <c r="J10" s="48"/>
      <c r="K10" s="49">
        <f>ROUND(G10*I10,4)</f>
        <v>0</v>
      </c>
      <c r="L10" s="273">
        <f>SUM(K10*$G$7)*($K$7)</f>
        <v>0</v>
      </c>
      <c r="N10" s="51">
        <v>5101</v>
      </c>
      <c r="O10" s="52">
        <v>101</v>
      </c>
      <c r="Q10" s="53"/>
      <c r="V10" s="439" t="s">
        <v>27</v>
      </c>
      <c r="W10" s="439"/>
      <c r="X10" s="434">
        <f>IF('3421'!K$84=1,'3421'!G10,0)</f>
        <v>0</v>
      </c>
      <c r="Y10" s="434"/>
      <c r="Z10" s="440">
        <v>1</v>
      </c>
      <c r="AA10" s="440"/>
      <c r="AB10" s="54">
        <f t="shared" ref="AB10:AB25" si="0">ROUND(X10*Z10,4)</f>
        <v>0</v>
      </c>
      <c r="AC10" s="55">
        <f t="shared" ref="AC10:AC25" si="1">ROUND(ROUND(AB10*$X$7,4)*($AB$7),0)</f>
        <v>0</v>
      </c>
      <c r="AD10" s="9">
        <v>1</v>
      </c>
    </row>
    <row r="11" spans="1:30" x14ac:dyDescent="0.3">
      <c r="A11" s="1" t="s">
        <v>28</v>
      </c>
      <c r="B11" s="13" t="s">
        <v>29</v>
      </c>
      <c r="C11" s="13"/>
      <c r="D11" s="13">
        <v>0</v>
      </c>
      <c r="E11" s="13">
        <v>0</v>
      </c>
      <c r="F11" s="13">
        <v>0</v>
      </c>
      <c r="G11" s="46">
        <f t="shared" ref="G11:G25" si="2">IF($B$154&lt;8,D11*2,D11+E11)</f>
        <v>0</v>
      </c>
      <c r="H11" s="47"/>
      <c r="I11" s="56">
        <f>I10</f>
        <v>1.1259999999999999</v>
      </c>
      <c r="J11" s="56"/>
      <c r="K11" s="49">
        <f t="shared" ref="K11:K25" si="3">ROUND(G11*I11,4)</f>
        <v>0</v>
      </c>
      <c r="L11" s="273">
        <f t="shared" ref="L11:L25" si="4">SUM(K11*$G$7)*($K$7)</f>
        <v>0</v>
      </c>
      <c r="M11" s="1" t="str">
        <f>IF(ROUND(G11,2)=ROUND(SUM(G28:G30),2)," ","CHECK 2. PK-3 Lines Below")</f>
        <v xml:space="preserve"> </v>
      </c>
      <c r="N11" s="51">
        <v>5101</v>
      </c>
      <c r="O11" s="57" t="s">
        <v>30</v>
      </c>
      <c r="Q11" s="53"/>
      <c r="V11" s="395" t="s">
        <v>29</v>
      </c>
      <c r="W11" s="395"/>
      <c r="X11" s="434">
        <f>IF('3421'!K$84=1,'3421'!G11,0)</f>
        <v>0</v>
      </c>
      <c r="Y11" s="434"/>
      <c r="Z11" s="435">
        <v>1</v>
      </c>
      <c r="AA11" s="435"/>
      <c r="AB11" s="54">
        <f t="shared" si="0"/>
        <v>0</v>
      </c>
      <c r="AC11" s="55">
        <f t="shared" si="1"/>
        <v>0</v>
      </c>
      <c r="AD11" s="9"/>
    </row>
    <row r="12" spans="1:30" x14ac:dyDescent="0.3">
      <c r="A12" s="1" t="s">
        <v>31</v>
      </c>
      <c r="B12" s="13" t="s">
        <v>32</v>
      </c>
      <c r="C12" s="13"/>
      <c r="D12" s="13">
        <v>0</v>
      </c>
      <c r="E12" s="13">
        <v>0</v>
      </c>
      <c r="F12" s="13">
        <v>0</v>
      </c>
      <c r="G12" s="46">
        <f t="shared" si="2"/>
        <v>0</v>
      </c>
      <c r="H12" s="47"/>
      <c r="I12" s="56">
        <v>1</v>
      </c>
      <c r="J12" s="56"/>
      <c r="K12" s="49">
        <f t="shared" si="3"/>
        <v>0</v>
      </c>
      <c r="L12" s="273">
        <f t="shared" si="4"/>
        <v>0</v>
      </c>
      <c r="N12" s="51">
        <v>5102</v>
      </c>
      <c r="O12" s="52">
        <v>102</v>
      </c>
      <c r="Q12" s="53"/>
      <c r="V12" s="395" t="s">
        <v>32</v>
      </c>
      <c r="W12" s="395"/>
      <c r="X12" s="434">
        <f>IF('3421'!K$84=1,'3421'!G12,0)</f>
        <v>0</v>
      </c>
      <c r="Y12" s="434"/>
      <c r="Z12" s="435">
        <v>1</v>
      </c>
      <c r="AA12" s="435"/>
      <c r="AB12" s="54">
        <f t="shared" si="0"/>
        <v>0</v>
      </c>
      <c r="AC12" s="55">
        <f t="shared" si="1"/>
        <v>0</v>
      </c>
      <c r="AD12" s="9"/>
    </row>
    <row r="13" spans="1:30" x14ac:dyDescent="0.3">
      <c r="A13" s="1" t="s">
        <v>33</v>
      </c>
      <c r="B13" s="13" t="s">
        <v>34</v>
      </c>
      <c r="C13" s="13"/>
      <c r="D13" s="13">
        <v>0</v>
      </c>
      <c r="E13" s="13">
        <v>0</v>
      </c>
      <c r="F13" s="13">
        <v>0</v>
      </c>
      <c r="G13" s="46">
        <f t="shared" si="2"/>
        <v>0</v>
      </c>
      <c r="H13" s="47"/>
      <c r="I13" s="56">
        <f>I12</f>
        <v>1</v>
      </c>
      <c r="J13" s="56"/>
      <c r="K13" s="49">
        <f t="shared" si="3"/>
        <v>0</v>
      </c>
      <c r="L13" s="273">
        <f t="shared" si="4"/>
        <v>0</v>
      </c>
      <c r="M13" s="1" t="str">
        <f>IF(ROUND(G13,2)=ROUND(SUM(G31:G33),2)," ","CHECK 2. 4-8 Lines Below")</f>
        <v xml:space="preserve"> </v>
      </c>
      <c r="N13" s="51">
        <v>5102</v>
      </c>
      <c r="O13" s="57" t="s">
        <v>35</v>
      </c>
      <c r="Q13" s="53"/>
      <c r="V13" s="395" t="s">
        <v>34</v>
      </c>
      <c r="W13" s="395"/>
      <c r="X13" s="434">
        <f>IF('3421'!K$84=1,'3421'!G13,0)</f>
        <v>0</v>
      </c>
      <c r="Y13" s="434"/>
      <c r="Z13" s="435">
        <v>1</v>
      </c>
      <c r="AA13" s="435"/>
      <c r="AB13" s="54">
        <f t="shared" si="0"/>
        <v>0</v>
      </c>
      <c r="AC13" s="55">
        <f t="shared" si="1"/>
        <v>0</v>
      </c>
      <c r="AD13" s="9"/>
    </row>
    <row r="14" spans="1:30" x14ac:dyDescent="0.3">
      <c r="A14" s="1" t="s">
        <v>36</v>
      </c>
      <c r="B14" s="13" t="s">
        <v>37</v>
      </c>
      <c r="C14" s="13"/>
      <c r="D14" s="13">
        <v>136.62</v>
      </c>
      <c r="E14" s="13">
        <v>136.61000000000001</v>
      </c>
      <c r="F14" s="13">
        <v>0</v>
      </c>
      <c r="G14" s="46">
        <f t="shared" si="2"/>
        <v>273.23</v>
      </c>
      <c r="H14" s="47"/>
      <c r="I14" s="56">
        <v>1.004</v>
      </c>
      <c r="J14" s="56"/>
      <c r="K14" s="49">
        <f t="shared" si="3"/>
        <v>274.3229</v>
      </c>
      <c r="L14" s="273">
        <f t="shared" si="4"/>
        <v>1138081.0368504571</v>
      </c>
      <c r="N14" s="51">
        <v>5103</v>
      </c>
      <c r="O14" s="52">
        <v>103</v>
      </c>
      <c r="Q14" s="53"/>
      <c r="V14" s="395" t="s">
        <v>37</v>
      </c>
      <c r="W14" s="395"/>
      <c r="X14" s="434">
        <f>IF('3421'!K$84=1,'3421'!G14,0)</f>
        <v>0</v>
      </c>
      <c r="Y14" s="434"/>
      <c r="Z14" s="435">
        <v>1</v>
      </c>
      <c r="AA14" s="435"/>
      <c r="AB14" s="54">
        <f t="shared" si="0"/>
        <v>0</v>
      </c>
      <c r="AC14" s="55">
        <f t="shared" si="1"/>
        <v>0</v>
      </c>
      <c r="AD14" s="9"/>
    </row>
    <row r="15" spans="1:30" x14ac:dyDescent="0.3">
      <c r="A15" s="1" t="s">
        <v>38</v>
      </c>
      <c r="B15" s="13" t="s">
        <v>39</v>
      </c>
      <c r="C15" s="13"/>
      <c r="D15" s="13">
        <v>24.26</v>
      </c>
      <c r="E15" s="13">
        <v>28.16</v>
      </c>
      <c r="F15" s="13">
        <v>0</v>
      </c>
      <c r="G15" s="46">
        <f t="shared" si="2"/>
        <v>52.42</v>
      </c>
      <c r="H15" s="47"/>
      <c r="I15" s="56">
        <f>I14</f>
        <v>1.004</v>
      </c>
      <c r="J15" s="56"/>
      <c r="K15" s="49">
        <f t="shared" si="3"/>
        <v>52.6297</v>
      </c>
      <c r="L15" s="273">
        <f t="shared" si="4"/>
        <v>218344.38009050098</v>
      </c>
      <c r="M15" s="1" t="str">
        <f>IF(ROUND(G15,2)=ROUND(SUM(G34:G36),2)," ","CHECK 2. 9-12 Lines Below")</f>
        <v xml:space="preserve"> </v>
      </c>
      <c r="N15" s="51">
        <v>5103</v>
      </c>
      <c r="O15" s="57" t="s">
        <v>40</v>
      </c>
      <c r="Q15" s="53"/>
      <c r="V15" s="395" t="s">
        <v>39</v>
      </c>
      <c r="W15" s="395"/>
      <c r="X15" s="434">
        <f>IF('3421'!K$84=1,'3421'!G15,0)</f>
        <v>0</v>
      </c>
      <c r="Y15" s="434"/>
      <c r="Z15" s="435">
        <v>1</v>
      </c>
      <c r="AA15" s="435"/>
      <c r="AB15" s="54">
        <f t="shared" si="0"/>
        <v>0</v>
      </c>
      <c r="AC15" s="58">
        <f t="shared" si="1"/>
        <v>0</v>
      </c>
      <c r="AD15" s="9"/>
    </row>
    <row r="16" spans="1:30" ht="16.2" x14ac:dyDescent="0.35">
      <c r="A16" s="1" t="s">
        <v>41</v>
      </c>
      <c r="B16" s="13" t="s">
        <v>42</v>
      </c>
      <c r="C16" s="13"/>
      <c r="D16" s="13">
        <v>0</v>
      </c>
      <c r="E16" s="13">
        <v>0</v>
      </c>
      <c r="F16" s="13">
        <v>0</v>
      </c>
      <c r="G16" s="46">
        <f t="shared" si="2"/>
        <v>0</v>
      </c>
      <c r="H16" s="47"/>
      <c r="I16" s="56">
        <v>3.548</v>
      </c>
      <c r="J16" s="56"/>
      <c r="K16" s="49">
        <f t="shared" si="3"/>
        <v>0</v>
      </c>
      <c r="L16" s="273">
        <f t="shared" si="4"/>
        <v>0</v>
      </c>
      <c r="N16" s="51">
        <v>5101</v>
      </c>
      <c r="O16" s="1">
        <v>254</v>
      </c>
      <c r="Q16" s="53"/>
      <c r="V16" s="395" t="s">
        <v>42</v>
      </c>
      <c r="W16" s="395"/>
      <c r="X16" s="434">
        <f>IF('3421'!K$84=1,'3421'!G16,0)</f>
        <v>0</v>
      </c>
      <c r="Y16" s="434"/>
      <c r="Z16" s="435">
        <v>1</v>
      </c>
      <c r="AA16" s="435"/>
      <c r="AB16" s="54">
        <f t="shared" si="0"/>
        <v>0</v>
      </c>
      <c r="AC16" s="55">
        <f t="shared" si="1"/>
        <v>0</v>
      </c>
      <c r="AD16" s="9"/>
    </row>
    <row r="17" spans="1:30" ht="16.2" x14ac:dyDescent="0.35">
      <c r="A17" s="1" t="s">
        <v>43</v>
      </c>
      <c r="B17" s="13" t="s">
        <v>44</v>
      </c>
      <c r="C17" s="13"/>
      <c r="D17" s="13">
        <v>0</v>
      </c>
      <c r="E17" s="13">
        <v>0</v>
      </c>
      <c r="F17" s="13">
        <v>0</v>
      </c>
      <c r="G17" s="46">
        <f t="shared" si="2"/>
        <v>0</v>
      </c>
      <c r="H17" s="47"/>
      <c r="I17" s="56">
        <f>I16</f>
        <v>3.548</v>
      </c>
      <c r="J17" s="56"/>
      <c r="K17" s="49">
        <f t="shared" si="3"/>
        <v>0</v>
      </c>
      <c r="L17" s="273">
        <f t="shared" si="4"/>
        <v>0</v>
      </c>
      <c r="N17" s="51">
        <v>5102</v>
      </c>
      <c r="O17" s="53">
        <v>254</v>
      </c>
      <c r="Q17" s="53"/>
      <c r="V17" s="395" t="s">
        <v>44</v>
      </c>
      <c r="W17" s="395"/>
      <c r="X17" s="434">
        <f>IF('3421'!K$84=1,'3421'!G17,0)</f>
        <v>0</v>
      </c>
      <c r="Y17" s="434"/>
      <c r="Z17" s="435">
        <v>1</v>
      </c>
      <c r="AA17" s="435"/>
      <c r="AB17" s="54">
        <f t="shared" si="0"/>
        <v>0</v>
      </c>
      <c r="AC17" s="55">
        <f t="shared" si="1"/>
        <v>0</v>
      </c>
      <c r="AD17" s="9"/>
    </row>
    <row r="18" spans="1:30" ht="16.2" x14ac:dyDescent="0.35">
      <c r="A18" s="1" t="s">
        <v>45</v>
      </c>
      <c r="B18" s="13" t="s">
        <v>46</v>
      </c>
      <c r="C18" s="13"/>
      <c r="D18" s="13">
        <v>0</v>
      </c>
      <c r="E18" s="13">
        <v>0</v>
      </c>
      <c r="F18" s="13">
        <v>0</v>
      </c>
      <c r="G18" s="46">
        <f t="shared" si="2"/>
        <v>0</v>
      </c>
      <c r="H18" s="47"/>
      <c r="I18" s="56">
        <f>I17</f>
        <v>3.548</v>
      </c>
      <c r="J18" s="56"/>
      <c r="K18" s="49">
        <f t="shared" si="3"/>
        <v>0</v>
      </c>
      <c r="L18" s="273">
        <f t="shared" si="4"/>
        <v>0</v>
      </c>
      <c r="N18" s="51">
        <v>5103</v>
      </c>
      <c r="O18" s="53">
        <v>254</v>
      </c>
      <c r="Q18" s="53"/>
      <c r="V18" s="395" t="s">
        <v>46</v>
      </c>
      <c r="W18" s="395"/>
      <c r="X18" s="434">
        <f>IF('3421'!K$84=1,'3421'!G18,0)</f>
        <v>0</v>
      </c>
      <c r="Y18" s="434"/>
      <c r="Z18" s="435">
        <v>1</v>
      </c>
      <c r="AA18" s="435"/>
      <c r="AB18" s="54">
        <f t="shared" si="0"/>
        <v>0</v>
      </c>
      <c r="AC18" s="55">
        <f t="shared" si="1"/>
        <v>0</v>
      </c>
      <c r="AD18" s="9"/>
    </row>
    <row r="19" spans="1:30" ht="15" customHeight="1" x14ac:dyDescent="0.35">
      <c r="A19" s="1" t="s">
        <v>47</v>
      </c>
      <c r="B19" s="13" t="s">
        <v>48</v>
      </c>
      <c r="C19" s="13"/>
      <c r="D19" s="13">
        <v>0</v>
      </c>
      <c r="E19" s="13">
        <v>0</v>
      </c>
      <c r="F19" s="13">
        <v>0</v>
      </c>
      <c r="G19" s="46">
        <f t="shared" si="2"/>
        <v>0</v>
      </c>
      <c r="H19" s="47"/>
      <c r="I19" s="56">
        <v>5.1040000000000001</v>
      </c>
      <c r="J19" s="56"/>
      <c r="K19" s="49">
        <f t="shared" si="3"/>
        <v>0</v>
      </c>
      <c r="L19" s="273">
        <f t="shared" si="4"/>
        <v>0</v>
      </c>
      <c r="N19" s="51">
        <v>5101</v>
      </c>
      <c r="O19" s="1">
        <v>255</v>
      </c>
      <c r="Q19" s="53"/>
      <c r="V19" s="395" t="s">
        <v>48</v>
      </c>
      <c r="W19" s="395"/>
      <c r="X19" s="434">
        <f>IF('3421'!K$84=1,'3421'!G19,0)</f>
        <v>0</v>
      </c>
      <c r="Y19" s="434"/>
      <c r="Z19" s="435">
        <v>1</v>
      </c>
      <c r="AA19" s="435"/>
      <c r="AB19" s="54">
        <f t="shared" si="0"/>
        <v>0</v>
      </c>
      <c r="AC19" s="55">
        <f t="shared" si="1"/>
        <v>0</v>
      </c>
      <c r="AD19" s="9"/>
    </row>
    <row r="20" spans="1:30" ht="15" customHeight="1" x14ac:dyDescent="0.35">
      <c r="A20" s="1" t="s">
        <v>49</v>
      </c>
      <c r="B20" s="13" t="s">
        <v>50</v>
      </c>
      <c r="C20" s="13"/>
      <c r="D20" s="13">
        <v>0</v>
      </c>
      <c r="E20" s="13">
        <v>0</v>
      </c>
      <c r="F20" s="13">
        <v>0</v>
      </c>
      <c r="G20" s="46">
        <f t="shared" si="2"/>
        <v>0</v>
      </c>
      <c r="H20" s="47"/>
      <c r="I20" s="56">
        <f>I19</f>
        <v>5.1040000000000001</v>
      </c>
      <c r="J20" s="56"/>
      <c r="K20" s="49">
        <f t="shared" si="3"/>
        <v>0</v>
      </c>
      <c r="L20" s="273">
        <f t="shared" si="4"/>
        <v>0</v>
      </c>
      <c r="N20" s="51">
        <v>5102</v>
      </c>
      <c r="O20" s="53">
        <v>255</v>
      </c>
      <c r="Q20" s="53"/>
      <c r="V20" s="395" t="s">
        <v>50</v>
      </c>
      <c r="W20" s="395"/>
      <c r="X20" s="434">
        <f>IF('3421'!K$84=1,'3421'!G20,0)</f>
        <v>0</v>
      </c>
      <c r="Y20" s="434"/>
      <c r="Z20" s="435">
        <v>1</v>
      </c>
      <c r="AA20" s="435"/>
      <c r="AB20" s="54">
        <f t="shared" si="0"/>
        <v>0</v>
      </c>
      <c r="AC20" s="55">
        <f t="shared" si="1"/>
        <v>0</v>
      </c>
      <c r="AD20" s="9"/>
    </row>
    <row r="21" spans="1:30" ht="15" customHeight="1" x14ac:dyDescent="0.35">
      <c r="A21" s="1" t="s">
        <v>51</v>
      </c>
      <c r="B21" s="13" t="s">
        <v>52</v>
      </c>
      <c r="C21" s="13"/>
      <c r="D21" s="13">
        <v>0</v>
      </c>
      <c r="E21" s="13">
        <v>0</v>
      </c>
      <c r="F21" s="13">
        <v>0</v>
      </c>
      <c r="G21" s="46">
        <f t="shared" si="2"/>
        <v>0</v>
      </c>
      <c r="H21" s="47"/>
      <c r="I21" s="56">
        <f>I20</f>
        <v>5.1040000000000001</v>
      </c>
      <c r="J21" s="56"/>
      <c r="K21" s="49">
        <f t="shared" si="3"/>
        <v>0</v>
      </c>
      <c r="L21" s="273">
        <f t="shared" si="4"/>
        <v>0</v>
      </c>
      <c r="N21" s="51">
        <v>5103</v>
      </c>
      <c r="O21" s="53">
        <v>255</v>
      </c>
      <c r="Q21" s="53"/>
      <c r="V21" s="395" t="s">
        <v>52</v>
      </c>
      <c r="W21" s="395"/>
      <c r="X21" s="434">
        <f>IF('3421'!K$84=1,'3421'!G21,0)</f>
        <v>0</v>
      </c>
      <c r="Y21" s="434"/>
      <c r="Z21" s="435">
        <v>1</v>
      </c>
      <c r="AA21" s="435"/>
      <c r="AB21" s="54">
        <f t="shared" si="0"/>
        <v>0</v>
      </c>
      <c r="AC21" s="55">
        <f t="shared" si="1"/>
        <v>0</v>
      </c>
      <c r="AD21" s="9"/>
    </row>
    <row r="22" spans="1:30" ht="16.2" x14ac:dyDescent="0.35">
      <c r="A22" s="1" t="s">
        <v>53</v>
      </c>
      <c r="B22" s="13" t="s">
        <v>54</v>
      </c>
      <c r="C22" s="13"/>
      <c r="D22" s="13">
        <v>0</v>
      </c>
      <c r="E22" s="13">
        <v>0</v>
      </c>
      <c r="F22" s="13">
        <v>0</v>
      </c>
      <c r="G22" s="46">
        <f t="shared" si="2"/>
        <v>0</v>
      </c>
      <c r="H22" s="47"/>
      <c r="I22" s="56">
        <v>1.147</v>
      </c>
      <c r="J22" s="56"/>
      <c r="K22" s="49">
        <f t="shared" si="3"/>
        <v>0</v>
      </c>
      <c r="L22" s="273">
        <f t="shared" si="4"/>
        <v>0</v>
      </c>
      <c r="N22" s="51">
        <v>5101</v>
      </c>
      <c r="O22" s="52">
        <v>130</v>
      </c>
      <c r="Q22" s="53"/>
      <c r="V22" s="395" t="s">
        <v>54</v>
      </c>
      <c r="W22" s="395"/>
      <c r="X22" s="434">
        <f>IF('3421'!K$84=1,'3421'!G22,0)</f>
        <v>0</v>
      </c>
      <c r="Y22" s="434"/>
      <c r="Z22" s="435">
        <v>1</v>
      </c>
      <c r="AA22" s="435"/>
      <c r="AB22" s="54">
        <f t="shared" si="0"/>
        <v>0</v>
      </c>
      <c r="AC22" s="55">
        <f t="shared" si="1"/>
        <v>0</v>
      </c>
      <c r="AD22" s="9"/>
    </row>
    <row r="23" spans="1:30" ht="16.2" x14ac:dyDescent="0.35">
      <c r="A23" s="1" t="s">
        <v>55</v>
      </c>
      <c r="B23" s="13" t="s">
        <v>56</v>
      </c>
      <c r="C23" s="13"/>
      <c r="D23" s="13">
        <v>0</v>
      </c>
      <c r="E23" s="13">
        <v>0</v>
      </c>
      <c r="F23" s="13">
        <v>0</v>
      </c>
      <c r="G23" s="46">
        <f t="shared" si="2"/>
        <v>0</v>
      </c>
      <c r="H23" s="47"/>
      <c r="I23" s="56">
        <f>I22</f>
        <v>1.147</v>
      </c>
      <c r="J23" s="56"/>
      <c r="K23" s="49">
        <f t="shared" si="3"/>
        <v>0</v>
      </c>
      <c r="L23" s="273">
        <f t="shared" si="4"/>
        <v>0</v>
      </c>
      <c r="N23" s="51">
        <v>5102</v>
      </c>
      <c r="O23" s="52">
        <v>130</v>
      </c>
      <c r="Q23" s="53"/>
      <c r="V23" s="395" t="s">
        <v>56</v>
      </c>
      <c r="W23" s="395"/>
      <c r="X23" s="434">
        <f>IF('3421'!K$84=1,'3421'!G23,0)</f>
        <v>0</v>
      </c>
      <c r="Y23" s="434"/>
      <c r="Z23" s="435">
        <v>1</v>
      </c>
      <c r="AA23" s="435"/>
      <c r="AB23" s="54">
        <f t="shared" si="0"/>
        <v>0</v>
      </c>
      <c r="AC23" s="55">
        <f t="shared" si="1"/>
        <v>0</v>
      </c>
      <c r="AD23" s="9"/>
    </row>
    <row r="24" spans="1:30" ht="16.2" x14ac:dyDescent="0.35">
      <c r="A24" s="1" t="s">
        <v>57</v>
      </c>
      <c r="B24" s="13" t="s">
        <v>58</v>
      </c>
      <c r="C24" s="13"/>
      <c r="D24" s="13">
        <v>3.6</v>
      </c>
      <c r="E24" s="13">
        <v>5.75</v>
      </c>
      <c r="F24" s="13">
        <v>0</v>
      </c>
      <c r="G24" s="46">
        <f t="shared" si="2"/>
        <v>9.35</v>
      </c>
      <c r="H24" s="47"/>
      <c r="I24" s="56">
        <f>I23</f>
        <v>1.147</v>
      </c>
      <c r="J24" s="56"/>
      <c r="K24" s="49">
        <f t="shared" si="3"/>
        <v>10.724500000000001</v>
      </c>
      <c r="L24" s="273">
        <f t="shared" si="4"/>
        <v>44492.640168585</v>
      </c>
      <c r="N24" s="51">
        <v>5103</v>
      </c>
      <c r="O24" s="52">
        <v>130</v>
      </c>
      <c r="Q24" s="53"/>
      <c r="V24" s="395" t="s">
        <v>58</v>
      </c>
      <c r="W24" s="395"/>
      <c r="X24" s="434">
        <f>IF('3421'!K$84=1,'3421'!G24,0)</f>
        <v>0</v>
      </c>
      <c r="Y24" s="434"/>
      <c r="Z24" s="435">
        <v>1</v>
      </c>
      <c r="AA24" s="435"/>
      <c r="AB24" s="54">
        <f t="shared" si="0"/>
        <v>0</v>
      </c>
      <c r="AC24" s="55">
        <f t="shared" si="1"/>
        <v>0</v>
      </c>
      <c r="AD24" s="9"/>
    </row>
    <row r="25" spans="1:30" ht="16.8" thickBot="1" x14ac:dyDescent="0.4">
      <c r="A25" s="1" t="s">
        <v>59</v>
      </c>
      <c r="B25" s="13" t="s">
        <v>60</v>
      </c>
      <c r="C25" s="13"/>
      <c r="D25" s="13">
        <v>0</v>
      </c>
      <c r="E25" s="13">
        <v>0</v>
      </c>
      <c r="F25" s="13">
        <v>0</v>
      </c>
      <c r="G25" s="46">
        <f t="shared" si="2"/>
        <v>0</v>
      </c>
      <c r="H25" s="47"/>
      <c r="I25" s="56">
        <v>1.004</v>
      </c>
      <c r="J25" s="56"/>
      <c r="K25" s="49">
        <f t="shared" si="3"/>
        <v>0</v>
      </c>
      <c r="L25" s="273">
        <f t="shared" si="4"/>
        <v>0</v>
      </c>
      <c r="N25" s="51">
        <v>5310</v>
      </c>
      <c r="O25" s="52">
        <v>300</v>
      </c>
      <c r="Q25" s="53"/>
      <c r="V25" s="395" t="s">
        <v>60</v>
      </c>
      <c r="W25" s="395"/>
      <c r="X25" s="434">
        <f>IF('3421'!K$84=1,'3421'!G25,0)</f>
        <v>0</v>
      </c>
      <c r="Y25" s="434"/>
      <c r="Z25" s="435">
        <v>1</v>
      </c>
      <c r="AA25" s="435"/>
      <c r="AB25" s="54">
        <f t="shared" si="0"/>
        <v>0</v>
      </c>
      <c r="AC25" s="55">
        <f t="shared" si="1"/>
        <v>0</v>
      </c>
      <c r="AD25" s="9"/>
    </row>
    <row r="26" spans="1:30" ht="20.25" customHeight="1" thickBot="1" x14ac:dyDescent="0.35">
      <c r="B26" s="59" t="s">
        <v>61</v>
      </c>
      <c r="C26" s="59"/>
      <c r="D26" s="60">
        <f t="shared" ref="D26:E26" si="5">SUM(D10:D25)</f>
        <v>164.48</v>
      </c>
      <c r="E26" s="60">
        <f t="shared" si="5"/>
        <v>170.52</v>
      </c>
      <c r="F26" s="60"/>
      <c r="G26" s="60">
        <f>SUM(G10:G25)</f>
        <v>335.00000000000006</v>
      </c>
      <c r="H26" s="61"/>
      <c r="I26" s="61"/>
      <c r="J26" s="62"/>
      <c r="K26" s="63">
        <f>SUM(K10:K25)</f>
        <v>337.6771</v>
      </c>
      <c r="L26" s="272">
        <f>SUM(L10:L25)</f>
        <v>1400918.0571095431</v>
      </c>
      <c r="N26" s="53"/>
      <c r="O26" s="64"/>
      <c r="P26" s="53"/>
      <c r="Q26" s="53"/>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29"/>
      <c r="G27" s="67" t="s">
        <v>63</v>
      </c>
      <c r="H27" s="68"/>
      <c r="I27" s="69" t="s">
        <v>64</v>
      </c>
      <c r="J27" s="69" t="s">
        <v>65</v>
      </c>
      <c r="K27" s="70" t="s">
        <v>66</v>
      </c>
      <c r="N27" s="53"/>
      <c r="O27" s="64"/>
      <c r="P27" s="53"/>
      <c r="Q27" s="53"/>
      <c r="V27" s="406" t="s">
        <v>62</v>
      </c>
      <c r="W27" s="406"/>
      <c r="X27" s="426" t="s">
        <v>63</v>
      </c>
      <c r="Y27" s="426"/>
      <c r="Z27" s="71" t="s">
        <v>64</v>
      </c>
      <c r="AA27" s="72" t="s">
        <v>65</v>
      </c>
      <c r="AB27" s="73" t="s">
        <v>66</v>
      </c>
      <c r="AC27" s="9"/>
      <c r="AD27" s="9"/>
    </row>
    <row r="28" spans="1:30" ht="15.75" customHeight="1" x14ac:dyDescent="0.3">
      <c r="A28" s="1" t="s">
        <v>67</v>
      </c>
      <c r="B28" s="427" t="s">
        <v>68</v>
      </c>
      <c r="C28" s="428"/>
      <c r="D28" s="13">
        <v>0</v>
      </c>
      <c r="E28" s="13">
        <v>0</v>
      </c>
      <c r="F28" s="74">
        <v>0</v>
      </c>
      <c r="G28" s="46">
        <f t="shared" ref="G28:G36" si="6">IF($B$154&lt;8,D28*2,D28+E28)</f>
        <v>0</v>
      </c>
      <c r="H28" s="75"/>
      <c r="I28" s="76" t="s">
        <v>69</v>
      </c>
      <c r="J28" s="51">
        <v>251</v>
      </c>
      <c r="K28" s="77">
        <v>1047</v>
      </c>
      <c r="L28" s="273">
        <f>SUM(G28*K28)</f>
        <v>0</v>
      </c>
      <c r="N28" s="2">
        <v>5101</v>
      </c>
      <c r="O28" s="53">
        <v>251</v>
      </c>
      <c r="P28" s="78"/>
      <c r="Q28" s="79"/>
      <c r="V28" s="433" t="s">
        <v>68</v>
      </c>
      <c r="W28" s="433"/>
      <c r="X28" s="422"/>
      <c r="Y28" s="422"/>
      <c r="Z28" s="80" t="s">
        <v>69</v>
      </c>
      <c r="AA28" s="81">
        <v>251</v>
      </c>
      <c r="AB28" s="82">
        <f>+K28</f>
        <v>1047</v>
      </c>
      <c r="AC28" s="83">
        <f t="shared" ref="AC28:AC36" si="7">ROUND(X28*AB28,0)</f>
        <v>0</v>
      </c>
      <c r="AD28" s="9"/>
    </row>
    <row r="29" spans="1:30" x14ac:dyDescent="0.3">
      <c r="A29" s="1" t="s">
        <v>70</v>
      </c>
      <c r="B29" s="429"/>
      <c r="C29" s="430"/>
      <c r="D29" s="13">
        <v>0</v>
      </c>
      <c r="E29" s="13">
        <v>0</v>
      </c>
      <c r="F29" s="84">
        <v>0</v>
      </c>
      <c r="G29" s="46">
        <f t="shared" si="6"/>
        <v>0</v>
      </c>
      <c r="H29" s="75"/>
      <c r="I29" s="51" t="s">
        <v>69</v>
      </c>
      <c r="J29" s="51">
        <v>252</v>
      </c>
      <c r="K29" s="77">
        <v>3380</v>
      </c>
      <c r="L29" s="273">
        <f t="shared" ref="L29:L36" si="8">SUM(G29*K29)</f>
        <v>0</v>
      </c>
      <c r="N29" s="2">
        <v>5101</v>
      </c>
      <c r="O29" s="53">
        <v>252</v>
      </c>
      <c r="P29" s="78"/>
      <c r="Q29" s="79"/>
      <c r="V29" s="433"/>
      <c r="W29" s="433"/>
      <c r="X29" s="422"/>
      <c r="Y29" s="422"/>
      <c r="Z29" s="81" t="s">
        <v>69</v>
      </c>
      <c r="AA29" s="81">
        <v>252</v>
      </c>
      <c r="AB29" s="82">
        <f t="shared" ref="AB29:AB36" si="9">+K29</f>
        <v>3380</v>
      </c>
      <c r="AC29" s="83">
        <f t="shared" si="7"/>
        <v>0</v>
      </c>
      <c r="AD29" s="9"/>
    </row>
    <row r="30" spans="1:30" x14ac:dyDescent="0.3">
      <c r="A30" s="1" t="s">
        <v>71</v>
      </c>
      <c r="B30" s="429"/>
      <c r="C30" s="430"/>
      <c r="D30" s="13">
        <v>0</v>
      </c>
      <c r="E30" s="13">
        <v>0</v>
      </c>
      <c r="F30" s="84">
        <v>0</v>
      </c>
      <c r="G30" s="46">
        <f t="shared" si="6"/>
        <v>0</v>
      </c>
      <c r="H30" s="75"/>
      <c r="I30" s="51" t="s">
        <v>69</v>
      </c>
      <c r="J30" s="51">
        <v>253</v>
      </c>
      <c r="K30" s="77">
        <v>6896</v>
      </c>
      <c r="L30" s="273">
        <f t="shared" si="8"/>
        <v>0</v>
      </c>
      <c r="N30" s="2">
        <v>5101</v>
      </c>
      <c r="O30" s="53">
        <v>253</v>
      </c>
      <c r="P30" s="78"/>
      <c r="Q30" s="64"/>
      <c r="V30" s="433"/>
      <c r="W30" s="433"/>
      <c r="X30" s="422"/>
      <c r="Y30" s="422"/>
      <c r="Z30" s="81" t="s">
        <v>69</v>
      </c>
      <c r="AA30" s="81">
        <v>253</v>
      </c>
      <c r="AB30" s="82">
        <f t="shared" si="9"/>
        <v>6896</v>
      </c>
      <c r="AC30" s="83">
        <f t="shared" si="7"/>
        <v>0</v>
      </c>
      <c r="AD30" s="9"/>
    </row>
    <row r="31" spans="1:30" x14ac:dyDescent="0.3">
      <c r="A31" s="1" t="s">
        <v>72</v>
      </c>
      <c r="B31" s="429"/>
      <c r="C31" s="430"/>
      <c r="D31" s="13">
        <v>0</v>
      </c>
      <c r="E31" s="13">
        <v>0</v>
      </c>
      <c r="F31" s="84">
        <v>0</v>
      </c>
      <c r="G31" s="46">
        <f t="shared" si="6"/>
        <v>0</v>
      </c>
      <c r="H31" s="75"/>
      <c r="I31" s="85" t="s">
        <v>73</v>
      </c>
      <c r="J31" s="51">
        <v>251</v>
      </c>
      <c r="K31" s="77">
        <v>1173</v>
      </c>
      <c r="L31" s="273">
        <f t="shared" si="8"/>
        <v>0</v>
      </c>
      <c r="N31" s="2">
        <v>5102</v>
      </c>
      <c r="O31" s="53">
        <v>251</v>
      </c>
      <c r="P31" s="78"/>
      <c r="Q31" s="64"/>
      <c r="V31" s="433"/>
      <c r="W31" s="433"/>
      <c r="X31" s="422"/>
      <c r="Y31" s="422"/>
      <c r="Z31" s="86" t="s">
        <v>73</v>
      </c>
      <c r="AA31" s="81">
        <v>251</v>
      </c>
      <c r="AB31" s="82">
        <f t="shared" si="9"/>
        <v>1173</v>
      </c>
      <c r="AC31" s="83">
        <f t="shared" si="7"/>
        <v>0</v>
      </c>
      <c r="AD31" s="9"/>
    </row>
    <row r="32" spans="1:30" x14ac:dyDescent="0.3">
      <c r="A32" s="1" t="s">
        <v>74</v>
      </c>
      <c r="B32" s="429"/>
      <c r="C32" s="430"/>
      <c r="D32" s="13">
        <v>0</v>
      </c>
      <c r="E32" s="13">
        <v>0</v>
      </c>
      <c r="F32" s="84">
        <v>0</v>
      </c>
      <c r="G32" s="46">
        <f t="shared" si="6"/>
        <v>0</v>
      </c>
      <c r="H32" s="75"/>
      <c r="I32" s="85" t="s">
        <v>73</v>
      </c>
      <c r="J32" s="51">
        <v>252</v>
      </c>
      <c r="K32" s="77">
        <v>3506</v>
      </c>
      <c r="L32" s="273">
        <f t="shared" si="8"/>
        <v>0</v>
      </c>
      <c r="N32" s="2">
        <v>5102</v>
      </c>
      <c r="O32" s="53">
        <v>252</v>
      </c>
      <c r="P32" s="78"/>
      <c r="Q32" s="53"/>
      <c r="V32" s="433"/>
      <c r="W32" s="433"/>
      <c r="X32" s="422"/>
      <c r="Y32" s="422"/>
      <c r="Z32" s="86" t="s">
        <v>73</v>
      </c>
      <c r="AA32" s="81">
        <v>252</v>
      </c>
      <c r="AB32" s="82">
        <f t="shared" si="9"/>
        <v>3506</v>
      </c>
      <c r="AC32" s="83">
        <f t="shared" si="7"/>
        <v>0</v>
      </c>
      <c r="AD32" s="9"/>
    </row>
    <row r="33" spans="1:30" x14ac:dyDescent="0.3">
      <c r="A33" s="1" t="s">
        <v>75</v>
      </c>
      <c r="B33" s="429"/>
      <c r="C33" s="430"/>
      <c r="D33" s="13">
        <v>0</v>
      </c>
      <c r="E33" s="13">
        <v>0</v>
      </c>
      <c r="F33" s="84">
        <v>0</v>
      </c>
      <c r="G33" s="46">
        <f t="shared" si="6"/>
        <v>0</v>
      </c>
      <c r="H33" s="75"/>
      <c r="I33" s="85" t="s">
        <v>73</v>
      </c>
      <c r="J33" s="51">
        <v>253</v>
      </c>
      <c r="K33" s="77">
        <v>7023</v>
      </c>
      <c r="L33" s="273">
        <f t="shared" si="8"/>
        <v>0</v>
      </c>
      <c r="N33" s="2">
        <v>5102</v>
      </c>
      <c r="O33" s="53">
        <v>253</v>
      </c>
      <c r="P33" s="78"/>
      <c r="Q33" s="79"/>
      <c r="V33" s="433"/>
      <c r="W33" s="433"/>
      <c r="X33" s="422"/>
      <c r="Y33" s="422"/>
      <c r="Z33" s="86" t="s">
        <v>73</v>
      </c>
      <c r="AA33" s="81">
        <v>253</v>
      </c>
      <c r="AB33" s="82">
        <f t="shared" si="9"/>
        <v>7023</v>
      </c>
      <c r="AC33" s="83">
        <f t="shared" si="7"/>
        <v>0</v>
      </c>
      <c r="AD33" s="9"/>
    </row>
    <row r="34" spans="1:30" x14ac:dyDescent="0.3">
      <c r="A34" s="1" t="s">
        <v>76</v>
      </c>
      <c r="B34" s="429"/>
      <c r="C34" s="430"/>
      <c r="D34" s="13">
        <v>22.31</v>
      </c>
      <c r="E34" s="13">
        <v>20.54</v>
      </c>
      <c r="F34" s="84">
        <v>0</v>
      </c>
      <c r="G34" s="46">
        <f t="shared" si="6"/>
        <v>42.849999999999994</v>
      </c>
      <c r="H34" s="75"/>
      <c r="I34" s="85" t="s">
        <v>77</v>
      </c>
      <c r="J34" s="51">
        <v>251</v>
      </c>
      <c r="K34" s="77">
        <v>835</v>
      </c>
      <c r="L34" s="273">
        <f t="shared" si="8"/>
        <v>35779.749999999993</v>
      </c>
      <c r="N34" s="2">
        <v>5103</v>
      </c>
      <c r="O34" s="53">
        <v>251</v>
      </c>
      <c r="P34" s="78"/>
      <c r="Q34" s="79"/>
      <c r="V34" s="433"/>
      <c r="W34" s="433"/>
      <c r="X34" s="422"/>
      <c r="Y34" s="422"/>
      <c r="Z34" s="86" t="s">
        <v>77</v>
      </c>
      <c r="AA34" s="81">
        <v>251</v>
      </c>
      <c r="AB34" s="82">
        <f t="shared" si="9"/>
        <v>835</v>
      </c>
      <c r="AC34" s="83">
        <f t="shared" si="7"/>
        <v>0</v>
      </c>
      <c r="AD34" s="9"/>
    </row>
    <row r="35" spans="1:30" x14ac:dyDescent="0.3">
      <c r="A35" s="1" t="s">
        <v>78</v>
      </c>
      <c r="B35" s="429"/>
      <c r="C35" s="430"/>
      <c r="D35" s="13">
        <v>1.95</v>
      </c>
      <c r="E35" s="13">
        <v>7.18</v>
      </c>
      <c r="F35" s="84">
        <v>0</v>
      </c>
      <c r="G35" s="46">
        <f t="shared" si="6"/>
        <v>9.129999999999999</v>
      </c>
      <c r="H35" s="75"/>
      <c r="I35" s="85" t="s">
        <v>77</v>
      </c>
      <c r="J35" s="51">
        <v>252</v>
      </c>
      <c r="K35" s="77">
        <v>3168</v>
      </c>
      <c r="L35" s="273">
        <f t="shared" si="8"/>
        <v>28923.839999999997</v>
      </c>
      <c r="N35" s="2">
        <v>5103</v>
      </c>
      <c r="O35" s="53">
        <v>252</v>
      </c>
      <c r="P35" s="78"/>
      <c r="Q35" s="87"/>
      <c r="V35" s="433"/>
      <c r="W35" s="433"/>
      <c r="X35" s="422"/>
      <c r="Y35" s="422"/>
      <c r="Z35" s="86" t="s">
        <v>77</v>
      </c>
      <c r="AA35" s="81">
        <v>252</v>
      </c>
      <c r="AB35" s="82">
        <f t="shared" si="9"/>
        <v>3168</v>
      </c>
      <c r="AC35" s="83">
        <f t="shared" si="7"/>
        <v>0</v>
      </c>
      <c r="AD35" s="9"/>
    </row>
    <row r="36" spans="1:30" ht="16.2" thickBot="1" x14ac:dyDescent="0.35">
      <c r="A36" s="1" t="s">
        <v>79</v>
      </c>
      <c r="B36" s="431"/>
      <c r="C36" s="432"/>
      <c r="D36" s="13">
        <v>0</v>
      </c>
      <c r="E36" s="13">
        <v>0.44</v>
      </c>
      <c r="F36" s="84">
        <v>0</v>
      </c>
      <c r="G36" s="46">
        <f t="shared" si="6"/>
        <v>0.44</v>
      </c>
      <c r="H36" s="75"/>
      <c r="I36" s="85" t="s">
        <v>77</v>
      </c>
      <c r="J36" s="51">
        <v>253</v>
      </c>
      <c r="K36" s="77">
        <v>6685</v>
      </c>
      <c r="L36" s="273">
        <f t="shared" si="8"/>
        <v>2941.4</v>
      </c>
      <c r="N36" s="2">
        <v>5103</v>
      </c>
      <c r="O36" s="53">
        <v>253</v>
      </c>
      <c r="P36" s="78"/>
      <c r="Q36" s="88"/>
      <c r="V36" s="433"/>
      <c r="W36" s="433"/>
      <c r="X36" s="423"/>
      <c r="Y36" s="423"/>
      <c r="Z36" s="86" t="s">
        <v>77</v>
      </c>
      <c r="AA36" s="81">
        <v>253</v>
      </c>
      <c r="AB36" s="82">
        <f t="shared" si="9"/>
        <v>6685</v>
      </c>
      <c r="AC36" s="89">
        <f t="shared" si="7"/>
        <v>0</v>
      </c>
      <c r="AD36" s="9"/>
    </row>
    <row r="37" spans="1:30" ht="18.75" customHeight="1" x14ac:dyDescent="0.3">
      <c r="B37" s="13" t="s">
        <v>80</v>
      </c>
      <c r="C37" s="13"/>
      <c r="D37" s="60">
        <f t="shared" ref="D37:E37" si="10">SUM(D28:D36)</f>
        <v>24.259999999999998</v>
      </c>
      <c r="E37" s="60">
        <f t="shared" si="10"/>
        <v>28.16</v>
      </c>
      <c r="F37" s="60"/>
      <c r="G37" s="60">
        <f>SUM(G28:G36)</f>
        <v>52.419999999999987</v>
      </c>
      <c r="H37" s="61"/>
      <c r="I37" s="13" t="s">
        <v>81</v>
      </c>
      <c r="J37" s="13"/>
      <c r="K37" s="13"/>
      <c r="L37" s="273">
        <f>SUM(L28:L36)</f>
        <v>67644.989999999991</v>
      </c>
      <c r="N37" s="53"/>
      <c r="O37" s="64"/>
      <c r="P37" s="53"/>
      <c r="Q37" s="53"/>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283"/>
      <c r="M38" s="64"/>
      <c r="N38" s="53"/>
      <c r="O38" s="64"/>
      <c r="P38" s="53"/>
      <c r="Q38" s="53"/>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13" t="s">
        <v>84</v>
      </c>
      <c r="J39" s="13"/>
      <c r="K39" s="13"/>
      <c r="L39" s="278"/>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181379.8</v>
      </c>
      <c r="H40" s="96"/>
      <c r="I40" s="96"/>
      <c r="J40" s="96"/>
      <c r="K40" s="50">
        <f>ROUND(+G39/G40,0)</f>
        <v>191</v>
      </c>
      <c r="L40" s="273">
        <f>SUM(K40*$G$26)</f>
        <v>63985.000000000007</v>
      </c>
      <c r="N40" s="97"/>
      <c r="O40" s="97"/>
      <c r="P40" s="97"/>
      <c r="Q40" s="97"/>
      <c r="V40" s="420" t="s">
        <v>85</v>
      </c>
      <c r="W40" s="420"/>
      <c r="X40" s="421">
        <f>+G40</f>
        <v>181379.8</v>
      </c>
      <c r="Y40" s="421"/>
      <c r="Z40" s="421"/>
      <c r="AA40" s="421"/>
      <c r="AB40" s="55">
        <f>ROUND(X39/X40,0)</f>
        <v>191</v>
      </c>
      <c r="AC40" s="55">
        <f>ROUND(AB40*$X$26,0)</f>
        <v>0</v>
      </c>
      <c r="AD40" s="9"/>
    </row>
    <row r="41" spans="1:30" ht="15.75" customHeight="1" x14ac:dyDescent="0.3">
      <c r="B41" s="98" t="s">
        <v>86</v>
      </c>
      <c r="C41" s="98"/>
      <c r="D41" s="98"/>
      <c r="E41" s="98"/>
      <c r="F41" s="98"/>
      <c r="G41" s="98"/>
      <c r="H41" s="98"/>
      <c r="I41" s="98"/>
      <c r="J41" s="98"/>
      <c r="K41" s="98"/>
      <c r="L41" s="284"/>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283"/>
      <c r="M42" s="97"/>
      <c r="O42" s="1"/>
      <c r="V42" s="412" t="s">
        <v>87</v>
      </c>
      <c r="W42" s="412"/>
      <c r="X42" s="412"/>
      <c r="Y42" s="412"/>
      <c r="Z42" s="412"/>
      <c r="AA42" s="412"/>
      <c r="AB42" s="412"/>
      <c r="AC42" s="412"/>
      <c r="AD42" s="100"/>
    </row>
    <row r="43" spans="1:30" x14ac:dyDescent="0.3">
      <c r="B43" s="101" t="s">
        <v>88</v>
      </c>
      <c r="C43" s="101"/>
      <c r="D43" s="101"/>
      <c r="E43" s="101"/>
      <c r="F43" s="101"/>
      <c r="G43" s="101"/>
      <c r="H43" s="101"/>
      <c r="I43" s="101"/>
      <c r="J43" s="101"/>
      <c r="K43" s="101"/>
      <c r="L43" s="285"/>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274">
        <f>SUM(L26,L37,L40)</f>
        <v>1532548.0471095431</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283"/>
      <c r="M45" s="105"/>
      <c r="O45" s="1"/>
      <c r="V45" s="412" t="s">
        <v>90</v>
      </c>
      <c r="W45" s="412"/>
      <c r="X45" s="412"/>
      <c r="Y45" s="412"/>
      <c r="Z45" s="412"/>
      <c r="AA45" s="412"/>
      <c r="AB45" s="412"/>
      <c r="AC45" s="412"/>
      <c r="AD45" s="106"/>
    </row>
    <row r="46" spans="1:30" ht="18.75" customHeight="1" x14ac:dyDescent="0.3">
      <c r="B46" s="1"/>
      <c r="C46" s="107" t="s">
        <v>91</v>
      </c>
      <c r="D46" s="107"/>
      <c r="E46" s="107"/>
      <c r="F46" s="107"/>
      <c r="G46" s="107" t="s">
        <v>92</v>
      </c>
      <c r="H46" s="108"/>
      <c r="I46" s="109" t="s">
        <v>93</v>
      </c>
      <c r="J46" s="110"/>
      <c r="K46" s="110"/>
      <c r="L46" s="286"/>
      <c r="M46" s="111"/>
      <c r="O46" s="1"/>
      <c r="V46" s="9"/>
      <c r="W46" s="112"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1325.01</v>
      </c>
      <c r="J47" s="117" t="s">
        <v>96</v>
      </c>
      <c r="K47" s="118">
        <f>ROUND(C47*G47*I47,0)</f>
        <v>0</v>
      </c>
      <c r="L47" s="287"/>
      <c r="O47" s="1"/>
      <c r="V47" s="100" t="s">
        <v>95</v>
      </c>
      <c r="W47" s="119">
        <f>AB10+AB11+AB16+AB19+AB22</f>
        <v>0</v>
      </c>
      <c r="X47" s="407">
        <f>AB7</f>
        <v>1.0289999999999999</v>
      </c>
      <c r="Y47" s="407"/>
      <c r="Z47" s="120">
        <f>+I47</f>
        <v>1325.01</v>
      </c>
      <c r="AA47" s="121" t="s">
        <v>96</v>
      </c>
      <c r="AB47" s="122">
        <f>ROUND(W47*X47*Z47,0)</f>
        <v>0</v>
      </c>
      <c r="AC47" s="123"/>
      <c r="AD47" s="9"/>
    </row>
    <row r="48" spans="1:30" ht="18" customHeight="1" x14ac:dyDescent="0.3">
      <c r="B48" s="124" t="s">
        <v>73</v>
      </c>
      <c r="C48" s="114">
        <f>K12+K13+K17+K20+K23</f>
        <v>0</v>
      </c>
      <c r="D48" s="114"/>
      <c r="E48" s="114"/>
      <c r="F48" s="114"/>
      <c r="G48" s="115">
        <f>K7</f>
        <v>1.0289999999999999</v>
      </c>
      <c r="H48" s="115"/>
      <c r="I48" s="116">
        <v>903.8</v>
      </c>
      <c r="J48" s="117" t="s">
        <v>96</v>
      </c>
      <c r="K48" s="118">
        <f>ROUND(C48*G48*I48,0)</f>
        <v>0</v>
      </c>
      <c r="L48" s="288"/>
      <c r="O48" s="1"/>
      <c r="V48" s="125" t="s">
        <v>73</v>
      </c>
      <c r="W48" s="119">
        <f>AB12+AB13+AB17+AB20+AB23</f>
        <v>0</v>
      </c>
      <c r="X48" s="407">
        <f>AB7</f>
        <v>1.0289999999999999</v>
      </c>
      <c r="Y48" s="407"/>
      <c r="Z48" s="120">
        <f>+I48</f>
        <v>903.8</v>
      </c>
      <c r="AA48" s="121" t="s">
        <v>96</v>
      </c>
      <c r="AB48" s="122">
        <f>ROUND(W48*X48*Z48,0)</f>
        <v>0</v>
      </c>
      <c r="AC48" s="126"/>
      <c r="AD48" s="9"/>
    </row>
    <row r="49" spans="2:30" ht="19.5" customHeight="1" thickBot="1" x14ac:dyDescent="0.4">
      <c r="B49" s="127" t="s">
        <v>77</v>
      </c>
      <c r="C49" s="128">
        <f>K14+K15+K18+K21+K24+K25</f>
        <v>337.6771</v>
      </c>
      <c r="D49" s="114"/>
      <c r="E49" s="114"/>
      <c r="F49" s="114"/>
      <c r="G49" s="115">
        <f>K7</f>
        <v>1.0289999999999999</v>
      </c>
      <c r="H49" s="115"/>
      <c r="I49" s="116">
        <v>905.98</v>
      </c>
      <c r="J49" s="117" t="s">
        <v>96</v>
      </c>
      <c r="K49" s="118">
        <f>ROUND(C49*G49*I49,0)</f>
        <v>314801</v>
      </c>
      <c r="L49" s="288"/>
      <c r="M49" s="102"/>
      <c r="N49" s="129"/>
      <c r="O49" s="130"/>
      <c r="P49" s="64"/>
      <c r="Q49" s="131"/>
      <c r="V49" s="132" t="s">
        <v>77</v>
      </c>
      <c r="W49" s="133">
        <f>AB14+AB15+AB18+AB21+AB24+AB25</f>
        <v>0</v>
      </c>
      <c r="X49" s="407">
        <f>AB7</f>
        <v>1.0289999999999999</v>
      </c>
      <c r="Y49" s="407"/>
      <c r="Z49" s="120">
        <f>+I49</f>
        <v>905.98</v>
      </c>
      <c r="AA49" s="121" t="s">
        <v>96</v>
      </c>
      <c r="AB49" s="122">
        <f>ROUND(W49*X49*Z49,0)</f>
        <v>0</v>
      </c>
      <c r="AC49" s="126"/>
      <c r="AD49" s="103"/>
    </row>
    <row r="50" spans="2:30" ht="24" customHeight="1" thickBot="1" x14ac:dyDescent="0.35">
      <c r="B50" s="134" t="s">
        <v>97</v>
      </c>
      <c r="C50" s="135">
        <f>SUM(C47:C49)</f>
        <v>337.6771</v>
      </c>
      <c r="D50" s="136"/>
      <c r="E50" s="137"/>
      <c r="F50" s="137"/>
      <c r="G50" s="138" t="s">
        <v>98</v>
      </c>
      <c r="H50" s="138"/>
      <c r="I50" s="138"/>
      <c r="J50" s="138"/>
      <c r="K50" s="138"/>
      <c r="L50" s="273">
        <f>IF(B2=75,0,K49+K48+K47)</f>
        <v>314801</v>
      </c>
      <c r="N50" s="3"/>
      <c r="O50" s="1"/>
      <c r="V50" s="139"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289"/>
      <c r="M51" s="129"/>
      <c r="N51" s="64"/>
      <c r="O51" s="1"/>
      <c r="V51" s="410" t="s">
        <v>99</v>
      </c>
      <c r="W51" s="410"/>
      <c r="X51" s="410"/>
      <c r="Y51" s="410"/>
      <c r="Z51" s="410"/>
      <c r="AA51" s="410"/>
      <c r="AB51" s="410"/>
      <c r="AC51" s="410"/>
      <c r="AD51" s="142"/>
    </row>
    <row r="52" spans="2:30" ht="27.75" customHeight="1" x14ac:dyDescent="0.3">
      <c r="B52" s="13" t="s">
        <v>100</v>
      </c>
      <c r="C52" s="13"/>
      <c r="D52" s="13"/>
      <c r="E52" s="13"/>
      <c r="F52" s="13"/>
      <c r="G52" s="13"/>
      <c r="H52" s="13"/>
      <c r="I52" s="13"/>
      <c r="J52" s="13"/>
      <c r="K52" s="13"/>
      <c r="L52" s="278"/>
      <c r="O52" s="1"/>
      <c r="V52" s="392" t="s">
        <v>100</v>
      </c>
      <c r="W52" s="392"/>
      <c r="X52" s="392"/>
      <c r="Y52" s="392"/>
      <c r="Z52" s="392"/>
      <c r="AA52" s="392"/>
      <c r="AB52" s="392"/>
      <c r="AC52" s="392"/>
      <c r="AD52" s="9"/>
    </row>
    <row r="53" spans="2:30" x14ac:dyDescent="0.3">
      <c r="B53" s="13" t="s">
        <v>101</v>
      </c>
      <c r="C53" s="13"/>
      <c r="D53" s="13"/>
      <c r="E53" s="13"/>
      <c r="F53" s="13"/>
      <c r="G53" s="143">
        <f>K26</f>
        <v>337.6771</v>
      </c>
      <c r="H53" s="56" t="s">
        <v>102</v>
      </c>
      <c r="I53" s="56"/>
      <c r="J53" s="144">
        <v>198050.23</v>
      </c>
      <c r="K53" s="144"/>
      <c r="L53" s="290"/>
      <c r="N53" s="3"/>
      <c r="O53" s="1"/>
      <c r="V53" s="402" t="s">
        <v>101</v>
      </c>
      <c r="W53" s="402"/>
      <c r="X53" s="145">
        <f>AB26</f>
        <v>0</v>
      </c>
      <c r="Y53" s="403" t="s">
        <v>102</v>
      </c>
      <c r="Z53" s="403"/>
      <c r="AA53" s="404">
        <f>+J53</f>
        <v>198050.23</v>
      </c>
      <c r="AB53" s="404"/>
      <c r="AC53" s="404"/>
      <c r="AD53" s="9"/>
    </row>
    <row r="54" spans="2:30" x14ac:dyDescent="0.3">
      <c r="B54" s="13" t="s">
        <v>103</v>
      </c>
      <c r="C54" s="13"/>
      <c r="D54" s="13"/>
      <c r="E54" s="13"/>
      <c r="F54" s="13"/>
      <c r="G54" s="13"/>
      <c r="H54" s="13"/>
      <c r="I54" s="13"/>
      <c r="J54" s="13"/>
      <c r="K54" s="146">
        <f>ROUND(G53/J53,6)</f>
        <v>1.7049999999999999E-3</v>
      </c>
      <c r="L54" s="278"/>
      <c r="N54" s="64"/>
      <c r="O54" s="1"/>
      <c r="V54" s="402" t="s">
        <v>103</v>
      </c>
      <c r="W54" s="402"/>
      <c r="X54" s="402"/>
      <c r="Y54" s="402"/>
      <c r="Z54" s="402"/>
      <c r="AA54" s="402"/>
      <c r="AB54" s="405">
        <f>ROUND(X53/AA53,6)</f>
        <v>0</v>
      </c>
      <c r="AC54" s="405"/>
      <c r="AD54" s="9"/>
    </row>
    <row r="55" spans="2:30" ht="24" customHeight="1" x14ac:dyDescent="0.3">
      <c r="B55" s="13" t="s">
        <v>104</v>
      </c>
      <c r="C55" s="13"/>
      <c r="D55" s="13"/>
      <c r="E55" s="13"/>
      <c r="F55" s="13"/>
      <c r="G55" s="13"/>
      <c r="H55" s="13"/>
      <c r="I55" s="13"/>
      <c r="J55" s="13"/>
      <c r="K55" s="13"/>
      <c r="L55" s="278"/>
      <c r="O55" s="1"/>
      <c r="V55" s="392" t="s">
        <v>104</v>
      </c>
      <c r="W55" s="392"/>
      <c r="X55" s="392"/>
      <c r="Y55" s="392"/>
      <c r="Z55" s="392"/>
      <c r="AA55" s="392"/>
      <c r="AB55" s="392"/>
      <c r="AC55" s="392"/>
      <c r="AD55" s="9"/>
    </row>
    <row r="56" spans="2:30" x14ac:dyDescent="0.3">
      <c r="B56" s="13" t="s">
        <v>105</v>
      </c>
      <c r="C56" s="13"/>
      <c r="D56" s="13"/>
      <c r="E56" s="13"/>
      <c r="F56" s="13"/>
      <c r="G56" s="147">
        <f>G26</f>
        <v>335.00000000000006</v>
      </c>
      <c r="H56" s="56" t="s">
        <v>106</v>
      </c>
      <c r="I56" s="56"/>
      <c r="J56" s="144">
        <f>+G40</f>
        <v>181379.8</v>
      </c>
      <c r="K56" s="144"/>
      <c r="L56" s="290"/>
      <c r="O56" s="1"/>
      <c r="V56" s="402" t="s">
        <v>105</v>
      </c>
      <c r="W56" s="402"/>
      <c r="X56" s="148">
        <f>X26</f>
        <v>0</v>
      </c>
      <c r="Y56" s="403" t="s">
        <v>106</v>
      </c>
      <c r="Z56" s="403"/>
      <c r="AA56" s="404">
        <f>+J56</f>
        <v>181379.8</v>
      </c>
      <c r="AB56" s="404"/>
      <c r="AC56" s="404"/>
      <c r="AD56" s="9"/>
    </row>
    <row r="57" spans="2:30" x14ac:dyDescent="0.3">
      <c r="B57" s="13" t="s">
        <v>107</v>
      </c>
      <c r="C57" s="13"/>
      <c r="D57" s="13"/>
      <c r="E57" s="13"/>
      <c r="F57" s="13"/>
      <c r="G57" s="13"/>
      <c r="H57" s="13"/>
      <c r="I57" s="13"/>
      <c r="J57" s="13"/>
      <c r="K57" s="146">
        <f>ROUND(G56/J56,6)</f>
        <v>1.8469999999999999E-3</v>
      </c>
      <c r="L57" s="278"/>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288"/>
      <c r="N58" s="19"/>
      <c r="O58" s="19"/>
      <c r="V58" s="406" t="s">
        <v>109</v>
      </c>
      <c r="W58" s="406"/>
      <c r="X58" s="406"/>
      <c r="Y58" s="393">
        <f>X65+X64+X62+X61+X60</f>
        <v>4230917</v>
      </c>
      <c r="Z58" s="393"/>
      <c r="AA58" s="150" t="s">
        <v>110</v>
      </c>
      <c r="AB58" s="151">
        <f>AB54</f>
        <v>0</v>
      </c>
      <c r="AC58" s="55">
        <f>ROUND(Y58*AB58,0)</f>
        <v>0</v>
      </c>
      <c r="AD58" s="9"/>
    </row>
    <row r="59" spans="2:30" x14ac:dyDescent="0.3">
      <c r="B59" s="59" t="s">
        <v>109</v>
      </c>
      <c r="C59" s="59"/>
      <c r="D59" s="59"/>
      <c r="E59" s="59"/>
      <c r="F59" s="59"/>
      <c r="G59" s="59"/>
      <c r="H59" s="152" t="s">
        <v>21</v>
      </c>
      <c r="I59" s="118">
        <v>4230917</v>
      </c>
      <c r="J59" s="153" t="s">
        <v>110</v>
      </c>
      <c r="K59" s="154">
        <f>K54</f>
        <v>1.7049999999999999E-3</v>
      </c>
      <c r="L59" s="273">
        <f>SUM(I59*K59)</f>
        <v>7213.7134849999993</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288"/>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288"/>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288"/>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288"/>
      <c r="O63" s="1"/>
      <c r="P63" s="153"/>
      <c r="Q63" s="153"/>
      <c r="V63" s="399" t="s">
        <v>115</v>
      </c>
      <c r="W63" s="399"/>
      <c r="X63" s="399"/>
      <c r="Y63" s="399"/>
      <c r="Z63" s="399"/>
      <c r="AA63" s="399"/>
      <c r="AB63" s="399"/>
      <c r="AC63" s="399"/>
      <c r="AD63" s="106"/>
    </row>
    <row r="64" spans="2:30" ht="13.5" customHeight="1" x14ac:dyDescent="0.3">
      <c r="B64" s="59" t="s">
        <v>115</v>
      </c>
      <c r="C64" s="59"/>
      <c r="D64" s="59"/>
      <c r="E64" s="59"/>
      <c r="F64" s="59"/>
      <c r="G64" s="59"/>
      <c r="H64" s="59"/>
      <c r="I64" s="59"/>
      <c r="J64" s="59"/>
      <c r="K64" s="59"/>
      <c r="L64" s="288"/>
      <c r="M64" s="105"/>
      <c r="N64" s="19"/>
      <c r="O64" s="1"/>
      <c r="V64" s="400" t="s">
        <v>116</v>
      </c>
      <c r="W64" s="400"/>
      <c r="X64" s="401">
        <f>+G65</f>
        <v>4230917</v>
      </c>
      <c r="Y64" s="401"/>
      <c r="Z64" s="401"/>
      <c r="AA64" s="401"/>
      <c r="AB64" s="401"/>
      <c r="AC64" s="401"/>
      <c r="AD64" s="9"/>
    </row>
    <row r="65" spans="1:30" ht="12.75" customHeight="1" x14ac:dyDescent="0.3">
      <c r="B65" s="155" t="s">
        <v>116</v>
      </c>
      <c r="C65" s="59"/>
      <c r="D65" s="59"/>
      <c r="E65" s="59"/>
      <c r="F65" s="59"/>
      <c r="G65" s="156">
        <f>+I59</f>
        <v>4230917</v>
      </c>
      <c r="H65" s="156"/>
      <c r="I65" s="156"/>
      <c r="J65" s="156"/>
      <c r="K65" s="156"/>
      <c r="L65" s="288"/>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288"/>
      <c r="M66" s="19"/>
      <c r="N66" s="3"/>
      <c r="O66" s="157"/>
      <c r="P66" s="157"/>
      <c r="Q66" s="157"/>
      <c r="V66" s="392" t="s">
        <v>118</v>
      </c>
      <c r="W66" s="392"/>
      <c r="X66" s="392"/>
      <c r="Y66" s="393">
        <f>+I67</f>
        <v>103698709</v>
      </c>
      <c r="Z66" s="393"/>
      <c r="AA66" s="150" t="s">
        <v>110</v>
      </c>
      <c r="AB66" s="151">
        <f>AB54</f>
        <v>0</v>
      </c>
      <c r="AC66" s="55">
        <f>ROUND(Y66*AB66,0)</f>
        <v>0</v>
      </c>
      <c r="AD66" s="9"/>
    </row>
    <row r="67" spans="1:30" ht="20.25" customHeight="1" x14ac:dyDescent="0.3">
      <c r="B67" s="13" t="s">
        <v>118</v>
      </c>
      <c r="C67" s="13"/>
      <c r="D67" s="13"/>
      <c r="E67" s="13"/>
      <c r="F67" s="13"/>
      <c r="H67" s="152" t="s">
        <v>23</v>
      </c>
      <c r="I67" s="118">
        <v>103698709</v>
      </c>
      <c r="J67" s="153" t="s">
        <v>110</v>
      </c>
      <c r="K67" s="154">
        <f>K54</f>
        <v>1.7049999999999999E-3</v>
      </c>
      <c r="L67" s="273">
        <f>SUM(I67*K67)</f>
        <v>176806.29884499998</v>
      </c>
      <c r="O67" s="1"/>
      <c r="V67" s="392" t="s">
        <v>119</v>
      </c>
      <c r="W67" s="392"/>
      <c r="X67" s="392"/>
      <c r="Y67" s="392"/>
      <c r="Z67" s="392"/>
      <c r="AA67" s="392"/>
      <c r="AB67" s="392"/>
      <c r="AC67" s="392"/>
      <c r="AD67" s="9"/>
    </row>
    <row r="68" spans="1:30" ht="20.25" customHeight="1" x14ac:dyDescent="0.3">
      <c r="B68" s="13" t="s">
        <v>119</v>
      </c>
      <c r="C68" s="13"/>
      <c r="D68" s="13"/>
      <c r="E68" s="13"/>
      <c r="F68" s="13"/>
      <c r="H68" s="13"/>
      <c r="I68" s="13"/>
      <c r="J68" s="51"/>
      <c r="K68" s="13"/>
      <c r="L68" s="278"/>
      <c r="O68" s="1"/>
      <c r="V68" s="397" t="s">
        <v>120</v>
      </c>
      <c r="W68" s="397"/>
      <c r="X68" s="397"/>
      <c r="Y68" s="393">
        <f>+I69</f>
        <v>0</v>
      </c>
      <c r="Z68" s="393"/>
      <c r="AA68" s="150" t="s">
        <v>110</v>
      </c>
      <c r="AB68" s="151">
        <f>AB57</f>
        <v>0</v>
      </c>
      <c r="AC68" s="55">
        <f>ROUND(Y68*AB68,0)</f>
        <v>0</v>
      </c>
      <c r="AD68" s="9"/>
    </row>
    <row r="69" spans="1:30" ht="15" customHeight="1" x14ac:dyDescent="0.3">
      <c r="B69" s="158" t="s">
        <v>120</v>
      </c>
      <c r="C69" s="13"/>
      <c r="D69" s="13"/>
      <c r="E69" s="13"/>
      <c r="F69" s="13"/>
      <c r="H69" s="152" t="s">
        <v>22</v>
      </c>
      <c r="I69" s="118">
        <v>0</v>
      </c>
      <c r="J69" s="153" t="s">
        <v>110</v>
      </c>
      <c r="K69" s="154">
        <f>K57</f>
        <v>1.8469999999999999E-3</v>
      </c>
      <c r="L69" s="273">
        <f t="shared" ref="L69:L72" si="11">SUM(I69*K69)</f>
        <v>0</v>
      </c>
      <c r="O69" s="1"/>
      <c r="V69" s="392" t="s">
        <v>121</v>
      </c>
      <c r="W69" s="392"/>
      <c r="X69" s="392"/>
      <c r="Y69" s="398">
        <f>+I70</f>
        <v>0</v>
      </c>
      <c r="Z69" s="398"/>
      <c r="AA69" s="150" t="s">
        <v>110</v>
      </c>
      <c r="AB69" s="151">
        <f>AB54</f>
        <v>0</v>
      </c>
      <c r="AC69" s="55">
        <f>ROUND(Y69*AB69,0)</f>
        <v>0</v>
      </c>
      <c r="AD69" s="9"/>
    </row>
    <row r="70" spans="1:30" ht="20.25" customHeight="1" x14ac:dyDescent="0.3">
      <c r="B70" s="13" t="s">
        <v>121</v>
      </c>
      <c r="C70" s="13"/>
      <c r="D70" s="13"/>
      <c r="E70" s="13"/>
      <c r="F70" s="13"/>
      <c r="H70" s="152" t="s">
        <v>21</v>
      </c>
      <c r="I70" s="118">
        <v>0</v>
      </c>
      <c r="J70" s="153" t="s">
        <v>110</v>
      </c>
      <c r="K70" s="154">
        <f>K54</f>
        <v>1.7049999999999999E-3</v>
      </c>
      <c r="L70" s="273">
        <f t="shared" si="11"/>
        <v>0</v>
      </c>
      <c r="O70" s="1"/>
      <c r="V70" s="392" t="s">
        <v>122</v>
      </c>
      <c r="W70" s="392"/>
      <c r="X70" s="392"/>
      <c r="Y70" s="394">
        <f>+I71</f>
        <v>1865769</v>
      </c>
      <c r="Z70" s="394"/>
      <c r="AA70" s="150" t="s">
        <v>110</v>
      </c>
      <c r="AB70" s="151">
        <f>AB54</f>
        <v>0</v>
      </c>
      <c r="AC70" s="55">
        <f>ROUND(Y70*AB70,0)</f>
        <v>0</v>
      </c>
      <c r="AD70" s="9"/>
    </row>
    <row r="71" spans="1:30" ht="20.25" customHeight="1" x14ac:dyDescent="0.3">
      <c r="B71" s="13" t="s">
        <v>122</v>
      </c>
      <c r="C71" s="13"/>
      <c r="D71" s="13"/>
      <c r="E71" s="13"/>
      <c r="F71" s="13"/>
      <c r="H71" s="152" t="s">
        <v>21</v>
      </c>
      <c r="I71" s="118">
        <v>1865769</v>
      </c>
      <c r="J71" s="153" t="s">
        <v>110</v>
      </c>
      <c r="K71" s="154">
        <f>K54</f>
        <v>1.7049999999999999E-3</v>
      </c>
      <c r="L71" s="273">
        <f t="shared" si="11"/>
        <v>3181.1361449999999</v>
      </c>
      <c r="O71" s="1"/>
      <c r="V71" s="392" t="s">
        <v>123</v>
      </c>
      <c r="W71" s="392"/>
      <c r="X71" s="392"/>
      <c r="Y71" s="394">
        <f>+I72</f>
        <v>13963927</v>
      </c>
      <c r="Z71" s="394"/>
      <c r="AA71" s="150" t="s">
        <v>110</v>
      </c>
      <c r="AB71" s="151">
        <f>AB57</f>
        <v>0</v>
      </c>
      <c r="AC71" s="55">
        <f>ROUND(Y71*AB71,0)</f>
        <v>0</v>
      </c>
      <c r="AD71" s="9"/>
    </row>
    <row r="72" spans="1:30" ht="21" customHeight="1" x14ac:dyDescent="0.35">
      <c r="B72" s="13" t="s">
        <v>123</v>
      </c>
      <c r="C72" s="13"/>
      <c r="D72" s="13"/>
      <c r="E72" s="13"/>
      <c r="F72" s="13"/>
      <c r="H72" s="152" t="s">
        <v>22</v>
      </c>
      <c r="I72" s="118">
        <v>13963927</v>
      </c>
      <c r="J72" s="153" t="s">
        <v>110</v>
      </c>
      <c r="K72" s="154">
        <f>K57</f>
        <v>1.8469999999999999E-3</v>
      </c>
      <c r="L72" s="273">
        <f t="shared" si="11"/>
        <v>25791.373168999999</v>
      </c>
      <c r="O72" s="1"/>
      <c r="V72" s="395" t="s">
        <v>124</v>
      </c>
      <c r="W72" s="395"/>
      <c r="X72" s="395"/>
      <c r="Y72" s="395"/>
      <c r="Z72" s="395"/>
      <c r="AA72" s="395"/>
      <c r="AB72" s="395"/>
      <c r="AC72" s="58"/>
      <c r="AD72" s="9"/>
    </row>
    <row r="73" spans="1:30" ht="17.25" customHeight="1" x14ac:dyDescent="0.35">
      <c r="B73" s="13" t="s">
        <v>124</v>
      </c>
      <c r="C73" s="13"/>
      <c r="D73" s="13"/>
      <c r="E73" s="13"/>
      <c r="F73" s="13"/>
      <c r="H73" s="13"/>
      <c r="I73" s="13"/>
      <c r="J73" s="51"/>
      <c r="K73" s="13"/>
      <c r="L73" s="291"/>
      <c r="O73" s="1"/>
      <c r="V73" s="392" t="s">
        <v>125</v>
      </c>
      <c r="W73" s="392"/>
      <c r="X73" s="392"/>
      <c r="Y73" s="392"/>
      <c r="Z73" s="392"/>
      <c r="AA73" s="392"/>
      <c r="AB73" s="392"/>
      <c r="AC73" s="392"/>
      <c r="AD73" s="9"/>
    </row>
    <row r="74" spans="1:30" ht="31.2" x14ac:dyDescent="0.3">
      <c r="B74" s="13" t="s">
        <v>125</v>
      </c>
      <c r="C74" s="13"/>
      <c r="D74" s="29" t="s">
        <v>126</v>
      </c>
      <c r="E74" s="29" t="s">
        <v>127</v>
      </c>
      <c r="F74" s="29"/>
      <c r="H74" s="152" t="s">
        <v>24</v>
      </c>
      <c r="I74" s="17"/>
      <c r="J74" s="152"/>
      <c r="K74" s="17"/>
      <c r="L74" s="287"/>
      <c r="O74" s="1"/>
      <c r="V74" s="396" t="s">
        <v>128</v>
      </c>
      <c r="W74" s="396"/>
      <c r="X74" s="159" t="s">
        <v>129</v>
      </c>
      <c r="Y74" s="160"/>
      <c r="Z74" s="161">
        <f>+I75</f>
        <v>250</v>
      </c>
      <c r="AA74" s="162" t="s">
        <v>130</v>
      </c>
      <c r="AB74" s="163">
        <f>+K75</f>
        <v>361</v>
      </c>
      <c r="AC74" s="55">
        <f>ROUND(AB74*Z74,0)</f>
        <v>90250</v>
      </c>
      <c r="AD74" s="9"/>
    </row>
    <row r="75" spans="1:30" ht="19.5" customHeight="1" x14ac:dyDescent="0.3">
      <c r="A75" s="1" t="s">
        <v>131</v>
      </c>
      <c r="B75" s="164" t="s">
        <v>128</v>
      </c>
      <c r="C75" s="165" t="s">
        <v>129</v>
      </c>
      <c r="D75" s="164">
        <v>250</v>
      </c>
      <c r="E75" s="164">
        <v>250</v>
      </c>
      <c r="F75" s="164">
        <v>0</v>
      </c>
      <c r="G75" s="166">
        <f>IF($B$154&lt;8,D75,E75)</f>
        <v>250</v>
      </c>
      <c r="H75" s="167"/>
      <c r="I75" s="168">
        <f>AVERAGE(G75,D75)</f>
        <v>250</v>
      </c>
      <c r="J75" s="169" t="s">
        <v>130</v>
      </c>
      <c r="K75" s="170">
        <v>361</v>
      </c>
      <c r="L75" s="273">
        <f t="shared" ref="L75:L78" si="12">SUM(I75*K75)</f>
        <v>90250</v>
      </c>
      <c r="N75" s="1">
        <v>7802</v>
      </c>
      <c r="O75" s="1">
        <v>0</v>
      </c>
      <c r="V75" s="396" t="s">
        <v>128</v>
      </c>
      <c r="W75" s="396"/>
      <c r="X75" s="159" t="s">
        <v>132</v>
      </c>
      <c r="Y75" s="171"/>
      <c r="Z75" s="172">
        <f>+I76</f>
        <v>0</v>
      </c>
      <c r="AA75" s="162" t="s">
        <v>130</v>
      </c>
      <c r="AB75" s="173">
        <f>+K76</f>
        <v>1357</v>
      </c>
      <c r="AC75" s="55">
        <f>ROUND(AB75*Z75,0)</f>
        <v>0</v>
      </c>
      <c r="AD75" s="9"/>
    </row>
    <row r="76" spans="1:30" ht="19.5" customHeight="1" x14ac:dyDescent="0.3">
      <c r="A76" s="1" t="s">
        <v>133</v>
      </c>
      <c r="B76" s="164" t="s">
        <v>128</v>
      </c>
      <c r="C76" s="165" t="s">
        <v>132</v>
      </c>
      <c r="D76" s="164">
        <v>0</v>
      </c>
      <c r="E76" s="164">
        <v>0</v>
      </c>
      <c r="F76" s="164">
        <v>0</v>
      </c>
      <c r="G76" s="166">
        <f>IF($B$154&lt;8,D76,E76)</f>
        <v>0</v>
      </c>
      <c r="H76" s="167"/>
      <c r="I76" s="168">
        <f>AVERAGE(G76,D76)</f>
        <v>0</v>
      </c>
      <c r="J76" s="169" t="s">
        <v>130</v>
      </c>
      <c r="K76" s="174">
        <v>1357</v>
      </c>
      <c r="L76" s="273">
        <f t="shared" si="12"/>
        <v>0</v>
      </c>
      <c r="N76" s="1">
        <v>7802</v>
      </c>
      <c r="O76" s="1">
        <v>110</v>
      </c>
      <c r="V76" s="392" t="str">
        <f>+B77</f>
        <v>14.  Digital Classrooms Allocation (UFTE share)</v>
      </c>
      <c r="W76" s="392"/>
      <c r="X76" s="392"/>
      <c r="Y76" s="393">
        <f>+I77</f>
        <v>1716988</v>
      </c>
      <c r="Z76" s="393"/>
      <c r="AA76" s="162" t="s">
        <v>130</v>
      </c>
      <c r="AB76" s="151">
        <f>AB57</f>
        <v>0</v>
      </c>
      <c r="AC76" s="55">
        <f>ROUND(Y76*AB76,0)</f>
        <v>0</v>
      </c>
      <c r="AD76" s="9"/>
    </row>
    <row r="77" spans="1:30" ht="26.25" customHeight="1" x14ac:dyDescent="0.3">
      <c r="B77" s="13" t="s">
        <v>134</v>
      </c>
      <c r="C77" s="13"/>
      <c r="D77" s="13"/>
      <c r="E77" s="13"/>
      <c r="F77" s="13"/>
      <c r="H77" s="152" t="s">
        <v>25</v>
      </c>
      <c r="I77" s="175">
        <v>1716988</v>
      </c>
      <c r="J77" s="153" t="s">
        <v>110</v>
      </c>
      <c r="K77" s="154">
        <f>K57</f>
        <v>1.8469999999999999E-3</v>
      </c>
      <c r="L77" s="273">
        <v>0</v>
      </c>
      <c r="O77" s="1"/>
      <c r="V77" s="392" t="str">
        <f>+B78</f>
        <v>15.  Florida Teachers Classroom Supply Assistance Program</v>
      </c>
      <c r="W77" s="392"/>
      <c r="X77" s="392"/>
      <c r="Y77" s="393">
        <f>+I78</f>
        <v>0</v>
      </c>
      <c r="Z77" s="393"/>
      <c r="AA77" s="162" t="s">
        <v>130</v>
      </c>
      <c r="AB77" s="151">
        <f>AB54</f>
        <v>0</v>
      </c>
      <c r="AC77" s="55">
        <f>ROUND(Y77*AB77,0)</f>
        <v>0</v>
      </c>
      <c r="AD77" s="9"/>
    </row>
    <row r="78" spans="1:30" ht="26.25" customHeight="1" x14ac:dyDescent="0.3">
      <c r="B78" s="391" t="s">
        <v>135</v>
      </c>
      <c r="C78" s="391"/>
      <c r="D78" s="391"/>
      <c r="E78" s="13"/>
      <c r="F78" s="13"/>
      <c r="H78" s="152" t="s">
        <v>136</v>
      </c>
      <c r="I78" s="176">
        <v>0</v>
      </c>
      <c r="J78" s="153" t="s">
        <v>110</v>
      </c>
      <c r="K78" s="154">
        <f>K54</f>
        <v>1.7049999999999999E-3</v>
      </c>
      <c r="L78" s="273">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13"/>
      <c r="F79" s="13"/>
      <c r="H79" s="152" t="s">
        <v>138</v>
      </c>
      <c r="I79" s="17"/>
      <c r="J79" s="17"/>
      <c r="K79" s="17"/>
      <c r="L79" s="273"/>
      <c r="N79" s="178"/>
      <c r="O79" s="1"/>
      <c r="Q79" s="152"/>
      <c r="V79" s="392"/>
      <c r="W79" s="392"/>
      <c r="X79" s="392"/>
      <c r="Y79" s="177"/>
      <c r="Z79" s="177"/>
      <c r="AA79" s="177"/>
      <c r="AB79" s="177"/>
      <c r="AC79" s="179"/>
      <c r="AD79" s="9"/>
    </row>
    <row r="80" spans="1:30" ht="21" customHeight="1" x14ac:dyDescent="0.3">
      <c r="B80" s="391"/>
      <c r="C80" s="391"/>
      <c r="D80" s="391"/>
      <c r="E80" s="13"/>
      <c r="F80" s="13"/>
      <c r="H80" s="180"/>
      <c r="I80" s="181"/>
      <c r="J80" s="181"/>
      <c r="K80" s="181"/>
      <c r="L80" s="291"/>
      <c r="N80" s="182"/>
      <c r="O80" s="1"/>
      <c r="Q80" s="152"/>
      <c r="V80" s="177"/>
      <c r="W80" s="177"/>
      <c r="X80" s="177"/>
      <c r="Y80" s="177"/>
      <c r="Z80" s="177"/>
      <c r="AA80" s="177"/>
      <c r="AB80" s="177"/>
      <c r="AC80" s="179"/>
      <c r="AD80" s="9"/>
    </row>
    <row r="81" spans="1:30" ht="21" customHeight="1" thickBot="1" x14ac:dyDescent="0.35">
      <c r="B81" s="13"/>
      <c r="C81" s="13"/>
      <c r="D81" s="13"/>
      <c r="E81" s="13"/>
      <c r="F81" s="13"/>
      <c r="G81" s="13"/>
      <c r="H81" s="13"/>
      <c r="I81" s="13"/>
      <c r="J81" s="13"/>
      <c r="K81" s="13"/>
      <c r="L81" s="291"/>
      <c r="M81" s="183"/>
      <c r="N81" s="182"/>
      <c r="O81" s="1"/>
      <c r="Q81" s="152"/>
      <c r="V81" s="177" t="s">
        <v>139</v>
      </c>
      <c r="W81" s="177"/>
      <c r="X81" s="177"/>
      <c r="Y81" s="177"/>
      <c r="Z81" s="177"/>
      <c r="AA81" s="177"/>
      <c r="AB81" s="177"/>
      <c r="AC81" s="184">
        <f>SUM(AC44:AC80)</f>
        <v>90250</v>
      </c>
      <c r="AD81" s="185"/>
    </row>
    <row r="82" spans="1:30" ht="22.5" customHeight="1" thickTop="1" thickBot="1" x14ac:dyDescent="0.35">
      <c r="B82" s="13" t="s">
        <v>140</v>
      </c>
      <c r="C82" s="13"/>
      <c r="D82" s="13"/>
      <c r="E82" s="13"/>
      <c r="F82" s="13"/>
      <c r="G82" s="13"/>
      <c r="H82" s="13"/>
      <c r="I82" s="13"/>
      <c r="J82" s="13"/>
      <c r="K82" s="13"/>
      <c r="L82" s="292">
        <f>SUM(L44:L81)</f>
        <v>2150591.5687535433</v>
      </c>
      <c r="M82" s="186"/>
      <c r="N82" s="187"/>
      <c r="O82" s="1"/>
      <c r="Q82" s="152"/>
      <c r="V82" s="177"/>
      <c r="W82" s="177"/>
      <c r="X82" s="177"/>
      <c r="Y82" s="177"/>
      <c r="Z82" s="177"/>
      <c r="AA82" s="177"/>
      <c r="AB82" s="177"/>
      <c r="AC82" s="188"/>
      <c r="AD82" s="185"/>
    </row>
    <row r="83" spans="1:30" ht="27.75" customHeight="1" thickTop="1" x14ac:dyDescent="0.3">
      <c r="B83" s="13" t="s">
        <v>141</v>
      </c>
      <c r="C83" s="13"/>
      <c r="D83" s="13"/>
      <c r="E83" s="13"/>
      <c r="F83" s="13"/>
      <c r="G83" s="13"/>
      <c r="H83" s="13"/>
      <c r="I83" s="13"/>
      <c r="J83" s="13"/>
      <c r="K83" s="51" t="s">
        <v>142</v>
      </c>
      <c r="L83" s="287" t="s">
        <v>143</v>
      </c>
      <c r="M83" s="186"/>
      <c r="N83" s="187"/>
      <c r="O83" s="1"/>
      <c r="Q83" s="152"/>
      <c r="V83" s="9" t="s">
        <v>144</v>
      </c>
      <c r="W83" s="9"/>
      <c r="X83" s="9"/>
      <c r="Y83" s="9"/>
      <c r="Z83" s="9"/>
      <c r="AA83" s="9"/>
      <c r="AB83" s="9"/>
      <c r="AC83" s="9"/>
      <c r="AD83" s="189"/>
    </row>
    <row r="84" spans="1:30" ht="18.75" customHeight="1" thickBot="1" x14ac:dyDescent="0.35">
      <c r="B84" s="13" t="s">
        <v>145</v>
      </c>
      <c r="C84" s="13"/>
      <c r="D84" s="13"/>
      <c r="E84" s="13"/>
      <c r="F84" s="13"/>
      <c r="G84" s="13"/>
      <c r="H84" s="13"/>
      <c r="I84" s="13"/>
      <c r="J84" s="13"/>
      <c r="K84" s="190" t="str">
        <f>IF(G26=0,"",IF((G11+G13+SUM(G15:G21))/G26&gt;0.75,1,""))</f>
        <v/>
      </c>
      <c r="L84" s="292">
        <f>'3421'!AC81</f>
        <v>90250</v>
      </c>
      <c r="M84" s="186"/>
      <c r="N84" s="187"/>
      <c r="O84" s="1"/>
      <c r="Q84" s="152"/>
      <c r="V84" s="191" t="s">
        <v>146</v>
      </c>
      <c r="W84" s="191"/>
      <c r="X84" s="191"/>
      <c r="Y84" s="191"/>
      <c r="Z84" s="191"/>
      <c r="AA84" s="191"/>
      <c r="AB84" s="191"/>
      <c r="AC84" s="191"/>
      <c r="AD84" s="9"/>
    </row>
    <row r="85" spans="1:30" ht="18.75" customHeight="1" thickTop="1" x14ac:dyDescent="0.3">
      <c r="B85" s="13"/>
      <c r="C85" s="13"/>
      <c r="D85" s="13"/>
      <c r="E85" s="13"/>
      <c r="F85" s="13"/>
      <c r="G85" s="13"/>
      <c r="H85" s="13"/>
      <c r="I85" s="13"/>
      <c r="J85" s="13"/>
      <c r="M85" s="186"/>
      <c r="N85" s="187"/>
      <c r="O85" s="1"/>
      <c r="Q85" s="152"/>
      <c r="V85" s="191" t="s">
        <v>147</v>
      </c>
      <c r="W85" s="191"/>
      <c r="X85" s="191"/>
      <c r="Y85" s="191"/>
      <c r="Z85" s="191"/>
      <c r="AA85" s="191"/>
      <c r="AB85" s="191"/>
      <c r="AC85" s="191"/>
      <c r="AD85" s="189"/>
    </row>
    <row r="86" spans="1:30" ht="18.75" customHeight="1" x14ac:dyDescent="0.3">
      <c r="B86" s="2" t="s">
        <v>148</v>
      </c>
      <c r="C86" s="13"/>
      <c r="D86" s="13"/>
      <c r="E86" s="13"/>
      <c r="F86" s="13"/>
      <c r="G86" s="13"/>
      <c r="H86" s="13"/>
      <c r="I86" s="13"/>
      <c r="J86" s="192" t="s">
        <v>149</v>
      </c>
      <c r="K86" s="193">
        <f>IF(K84=1,L84,L82)</f>
        <v>2150591.5687535433</v>
      </c>
      <c r="L86" s="273">
        <f>IF(G26=0,0,IF(G26&gt;250,-(((250/G26)*K86)*IF(M86="H",0.02,0.05)),IF(M86="H",-0.02*K86,-0.05*K86)))</f>
        <v>-80245.954057968018</v>
      </c>
      <c r="M86" s="186" t="str">
        <f>IF(B123="2911","H",IF(B123="3396","H"," "))</f>
        <v xml:space="preserve"> </v>
      </c>
      <c r="N86" s="187"/>
      <c r="O86" s="1"/>
      <c r="Q86" s="152"/>
      <c r="V86" s="191" t="s">
        <v>150</v>
      </c>
      <c r="W86" s="191"/>
      <c r="X86" s="191"/>
      <c r="Y86" s="191"/>
      <c r="Z86" s="191"/>
      <c r="AA86" s="191"/>
      <c r="AB86" s="191"/>
      <c r="AC86" s="191"/>
      <c r="AD86" s="189"/>
    </row>
    <row r="87" spans="1:30" ht="18.75" customHeight="1" x14ac:dyDescent="0.3">
      <c r="B87" s="2" t="s">
        <v>151</v>
      </c>
      <c r="C87" s="13"/>
      <c r="D87" s="13"/>
      <c r="E87" s="13"/>
      <c r="F87" s="13"/>
      <c r="G87" s="13"/>
      <c r="H87" s="13"/>
      <c r="I87" s="13"/>
      <c r="J87" s="13"/>
      <c r="K87" s="194"/>
      <c r="L87" s="287">
        <f>L82+L86</f>
        <v>2070345.6146955753</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196"/>
    </row>
    <row r="89" spans="1:30" ht="18.75" customHeight="1" x14ac:dyDescent="0.3">
      <c r="A89" s="1" t="s">
        <v>152</v>
      </c>
      <c r="B89" s="13" t="s">
        <v>153</v>
      </c>
      <c r="C89" s="13"/>
      <c r="D89" s="13"/>
      <c r="E89" s="13"/>
      <c r="F89" s="13">
        <v>0</v>
      </c>
      <c r="G89" s="13"/>
      <c r="H89" s="13"/>
      <c r="I89" s="13"/>
      <c r="J89" s="13"/>
      <c r="K89" s="194"/>
      <c r="L89" s="273">
        <f>-512166.47-155952.35</f>
        <v>-668118.81999999995</v>
      </c>
      <c r="M89" s="186"/>
      <c r="N89" s="187"/>
      <c r="O89" s="1"/>
      <c r="Q89" s="152"/>
      <c r="V89" s="183"/>
      <c r="W89" s="183"/>
      <c r="X89" s="183"/>
      <c r="Y89" s="183"/>
      <c r="Z89" s="183"/>
      <c r="AA89" s="183"/>
      <c r="AB89" s="183"/>
      <c r="AC89" s="183"/>
      <c r="AD89" s="195"/>
    </row>
    <row r="90" spans="1:30" ht="18.75" customHeight="1" x14ac:dyDescent="0.3">
      <c r="B90" s="13" t="s">
        <v>154</v>
      </c>
      <c r="C90" s="13"/>
      <c r="D90" s="13"/>
      <c r="E90" s="13"/>
      <c r="F90" s="13"/>
      <c r="G90" s="13"/>
      <c r="H90" s="13"/>
      <c r="I90" s="13"/>
      <c r="J90" s="13"/>
      <c r="K90" s="194"/>
      <c r="L90" s="287">
        <f>L87+L89</f>
        <v>1402226.7946955753</v>
      </c>
      <c r="M90" s="186"/>
      <c r="N90" s="187"/>
      <c r="O90" s="1"/>
      <c r="Q90" s="152"/>
      <c r="V90" s="183">
        <v>2911</v>
      </c>
      <c r="W90" s="197"/>
      <c r="X90" s="197"/>
      <c r="Y90" s="197"/>
      <c r="Z90" s="197"/>
      <c r="AA90" s="197"/>
      <c r="AB90" s="197"/>
      <c r="AC90" s="197"/>
      <c r="AD90" s="195"/>
    </row>
    <row r="91" spans="1:30" ht="18.75" customHeight="1" x14ac:dyDescent="0.3">
      <c r="B91" s="13" t="s">
        <v>155</v>
      </c>
      <c r="C91" s="13"/>
      <c r="D91" s="13"/>
      <c r="E91" s="13"/>
      <c r="F91" s="13"/>
      <c r="G91" s="13"/>
      <c r="H91" s="13"/>
      <c r="I91" s="13"/>
      <c r="J91" s="13"/>
      <c r="K91" s="194"/>
      <c r="L91" s="294">
        <v>8</v>
      </c>
      <c r="M91" s="186"/>
      <c r="N91" s="187"/>
      <c r="O91" s="1"/>
      <c r="Q91" s="152"/>
      <c r="V91" s="183"/>
      <c r="W91" s="197"/>
      <c r="X91" s="197"/>
      <c r="Y91" s="197"/>
      <c r="Z91" s="197"/>
      <c r="AA91" s="197"/>
      <c r="AB91" s="197"/>
      <c r="AC91" s="197"/>
      <c r="AD91" s="195"/>
    </row>
    <row r="92" spans="1:30" ht="18.75" customHeight="1" thickBot="1" x14ac:dyDescent="0.35">
      <c r="B92" s="13" t="s">
        <v>156</v>
      </c>
      <c r="C92" s="13"/>
      <c r="D92" s="13"/>
      <c r="E92" s="13"/>
      <c r="F92" s="13"/>
      <c r="G92" s="13"/>
      <c r="H92" s="13"/>
      <c r="I92" s="13"/>
      <c r="J92" s="13"/>
      <c r="K92" s="194"/>
      <c r="L92" s="370">
        <f>L90/L91</f>
        <v>175278.34933694691</v>
      </c>
      <c r="M92" s="186"/>
      <c r="N92" s="187"/>
      <c r="O92" s="1"/>
      <c r="Q92" s="152"/>
      <c r="V92" s="183">
        <v>3396</v>
      </c>
      <c r="W92" s="198"/>
      <c r="X92" s="198"/>
      <c r="Y92" s="198"/>
      <c r="Z92" s="198"/>
      <c r="AA92" s="198"/>
      <c r="AB92" s="198"/>
      <c r="AC92" s="198"/>
      <c r="AD92" s="199"/>
    </row>
    <row r="93" spans="1:30" ht="18.75" customHeight="1" thickTop="1" x14ac:dyDescent="0.3">
      <c r="N93" s="199"/>
      <c r="O93" s="200"/>
      <c r="P93" s="199"/>
      <c r="Q93" s="199"/>
      <c r="V93" s="198"/>
      <c r="W93" s="198"/>
      <c r="X93" s="198"/>
      <c r="Y93" s="198"/>
      <c r="Z93" s="198"/>
      <c r="AA93" s="198"/>
      <c r="AB93" s="198"/>
      <c r="AC93" s="198"/>
      <c r="AD93" s="195"/>
    </row>
    <row r="94" spans="1:30" ht="18.75" customHeight="1" thickBot="1" x14ac:dyDescent="0.35">
      <c r="B94" s="201" t="s">
        <v>157</v>
      </c>
      <c r="C94" s="13"/>
      <c r="D94" s="13"/>
      <c r="E94" s="13"/>
      <c r="G94" s="13"/>
      <c r="H94" s="13"/>
      <c r="I94" s="13"/>
      <c r="J94" s="13"/>
      <c r="L94" s="292">
        <f>IF(M86="H",(K86*0.02)+L86,(K86*0.05)+L86)</f>
        <v>27283.624379709159</v>
      </c>
      <c r="M94" s="186"/>
      <c r="V94" s="202"/>
      <c r="W94" s="202"/>
      <c r="X94" s="202"/>
      <c r="Y94" s="202"/>
      <c r="Z94" s="202"/>
      <c r="AA94" s="202"/>
      <c r="AB94" s="202"/>
      <c r="AC94" s="202"/>
      <c r="AD94" s="195"/>
    </row>
    <row r="95" spans="1:30" ht="21.75" customHeight="1" thickTop="1" x14ac:dyDescent="0.3">
      <c r="B95" s="203" t="s">
        <v>158</v>
      </c>
      <c r="C95" s="203"/>
      <c r="D95" s="203"/>
      <c r="E95" s="203"/>
      <c r="F95" s="203"/>
      <c r="G95" s="203"/>
      <c r="H95" s="203"/>
      <c r="I95" s="203"/>
      <c r="J95" s="203"/>
      <c r="K95" s="203"/>
      <c r="L95" s="293"/>
      <c r="M95" s="199"/>
      <c r="V95" s="202"/>
      <c r="W95" s="202"/>
      <c r="X95" s="202"/>
      <c r="Y95" s="202"/>
      <c r="Z95" s="202"/>
      <c r="AA95" s="202"/>
      <c r="AB95" s="202"/>
      <c r="AC95" s="202"/>
      <c r="AD95" s="195"/>
    </row>
    <row r="96" spans="1:30" x14ac:dyDescent="0.3">
      <c r="B96" s="204"/>
      <c r="V96" s="202"/>
      <c r="W96" s="202"/>
      <c r="X96" s="202"/>
      <c r="Y96" s="202"/>
      <c r="Z96" s="202"/>
      <c r="AA96" s="202"/>
      <c r="AB96" s="202"/>
      <c r="AC96" s="202"/>
      <c r="AD96" s="199"/>
    </row>
    <row r="97" spans="2:30" x14ac:dyDescent="0.3">
      <c r="B97" s="204"/>
      <c r="V97" s="202"/>
      <c r="W97" s="202"/>
      <c r="X97" s="202"/>
      <c r="Y97" s="202"/>
      <c r="Z97" s="202"/>
      <c r="AA97" s="202"/>
      <c r="AB97" s="202"/>
      <c r="AC97" s="202"/>
      <c r="AD97" s="199"/>
    </row>
    <row r="98" spans="2:30" hidden="1" x14ac:dyDescent="0.3">
      <c r="B98" s="205" t="s">
        <v>159</v>
      </c>
      <c r="C98" s="206"/>
      <c r="V98" s="207"/>
      <c r="W98" s="207"/>
      <c r="X98" s="207"/>
      <c r="Y98" s="207"/>
      <c r="Z98" s="207"/>
      <c r="AA98" s="207"/>
      <c r="AB98" s="207"/>
      <c r="AC98" s="207"/>
    </row>
    <row r="99" spans="2:30" hidden="1" x14ac:dyDescent="0.3">
      <c r="B99" s="208"/>
      <c r="C99" s="206"/>
      <c r="V99" s="204"/>
      <c r="W99" s="13"/>
      <c r="X99" s="13"/>
      <c r="Y99" s="13"/>
      <c r="Z99" s="13"/>
      <c r="AA99" s="13"/>
      <c r="AB99" s="13"/>
      <c r="AC99" s="13"/>
    </row>
    <row r="100" spans="2:30" hidden="1" x14ac:dyDescent="0.3">
      <c r="B100" s="209" t="s">
        <v>160</v>
      </c>
      <c r="C100" s="205" t="s">
        <v>161</v>
      </c>
      <c r="V100" s="204"/>
    </row>
    <row r="101" spans="2:30" hidden="1" x14ac:dyDescent="0.3">
      <c r="B101" s="209" t="s">
        <v>162</v>
      </c>
      <c r="C101" s="205" t="s">
        <v>163</v>
      </c>
      <c r="V101" s="204"/>
    </row>
    <row r="102" spans="2:30" hidden="1" x14ac:dyDescent="0.3">
      <c r="B102" s="209" t="s">
        <v>164</v>
      </c>
      <c r="C102" s="205" t="s">
        <v>165</v>
      </c>
      <c r="V102" s="204"/>
      <c r="W102" s="210"/>
      <c r="X102" s="210"/>
      <c r="Y102" s="210"/>
      <c r="Z102" s="210"/>
      <c r="AA102" s="210"/>
      <c r="AB102" s="210"/>
      <c r="AC102" s="210"/>
      <c r="AD102" s="210"/>
    </row>
    <row r="103" spans="2:30" hidden="1" x14ac:dyDescent="0.3">
      <c r="B103" s="209" t="s">
        <v>166</v>
      </c>
      <c r="C103" s="205" t="s">
        <v>167</v>
      </c>
      <c r="V103" s="204"/>
    </row>
    <row r="104" spans="2:30" hidden="1" x14ac:dyDescent="0.3">
      <c r="B104" s="211"/>
      <c r="C104" s="205" t="s">
        <v>168</v>
      </c>
      <c r="V104" s="204"/>
    </row>
    <row r="105" spans="2:30" hidden="1" x14ac:dyDescent="0.3">
      <c r="B105" s="209" t="s">
        <v>169</v>
      </c>
      <c r="C105" s="205" t="s">
        <v>170</v>
      </c>
      <c r="V105" s="204"/>
    </row>
    <row r="106" spans="2:30" hidden="1" x14ac:dyDescent="0.3">
      <c r="B106" s="209" t="s">
        <v>171</v>
      </c>
      <c r="C106" s="205" t="s">
        <v>172</v>
      </c>
      <c r="V106" s="204"/>
    </row>
    <row r="107" spans="2:30" hidden="1" x14ac:dyDescent="0.3">
      <c r="B107" s="209" t="s">
        <v>337</v>
      </c>
      <c r="C107" s="205" t="s">
        <v>174</v>
      </c>
      <c r="V107" s="204"/>
    </row>
    <row r="108" spans="2:30" hidden="1" x14ac:dyDescent="0.3">
      <c r="B108" s="209" t="s">
        <v>175</v>
      </c>
      <c r="C108" s="205" t="s">
        <v>176</v>
      </c>
      <c r="V108" s="204"/>
    </row>
    <row r="109" spans="2:30" hidden="1" x14ac:dyDescent="0.3">
      <c r="B109" s="209" t="s">
        <v>177</v>
      </c>
      <c r="C109" s="205" t="s">
        <v>178</v>
      </c>
      <c r="V109" s="204"/>
    </row>
    <row r="110" spans="2:30" hidden="1" x14ac:dyDescent="0.3">
      <c r="B110" s="211"/>
      <c r="C110" s="205"/>
      <c r="V110" s="204"/>
    </row>
    <row r="111" spans="2:30" hidden="1" x14ac:dyDescent="0.3">
      <c r="B111" s="209" t="s">
        <v>179</v>
      </c>
      <c r="C111" s="205" t="s">
        <v>180</v>
      </c>
      <c r="V111" s="204"/>
    </row>
    <row r="112" spans="2:30" hidden="1" x14ac:dyDescent="0.3">
      <c r="B112" s="209" t="s">
        <v>179</v>
      </c>
      <c r="C112" s="205" t="s">
        <v>181</v>
      </c>
    </row>
    <row r="113" spans="2:3" hidden="1" x14ac:dyDescent="0.3">
      <c r="B113" s="209" t="s">
        <v>182</v>
      </c>
      <c r="C113" s="205" t="s">
        <v>183</v>
      </c>
    </row>
    <row r="114" spans="2:3" hidden="1" x14ac:dyDescent="0.3">
      <c r="B114" s="209" t="s">
        <v>184</v>
      </c>
      <c r="C114" s="205" t="s">
        <v>185</v>
      </c>
    </row>
    <row r="115" spans="2:3" hidden="1" x14ac:dyDescent="0.3">
      <c r="B115" s="209" t="s">
        <v>182</v>
      </c>
      <c r="C115" s="205" t="s">
        <v>186</v>
      </c>
    </row>
    <row r="116" spans="2:3" hidden="1" x14ac:dyDescent="0.3">
      <c r="B116" s="209" t="s">
        <v>187</v>
      </c>
      <c r="C116" s="205" t="s">
        <v>188</v>
      </c>
    </row>
    <row r="117" spans="2:3" hidden="1" x14ac:dyDescent="0.3">
      <c r="B117" s="209" t="s">
        <v>189</v>
      </c>
      <c r="C117" s="205" t="s">
        <v>190</v>
      </c>
    </row>
    <row r="118" spans="2:3" hidden="1" x14ac:dyDescent="0.3">
      <c r="B118" s="211" t="s">
        <v>191</v>
      </c>
      <c r="C118" s="205" t="s">
        <v>192</v>
      </c>
    </row>
    <row r="119" spans="2:3" hidden="1" x14ac:dyDescent="0.3">
      <c r="B119" s="211"/>
      <c r="C119" s="205"/>
    </row>
    <row r="120" spans="2:3" hidden="1" x14ac:dyDescent="0.3">
      <c r="B120" s="209" t="s">
        <v>160</v>
      </c>
      <c r="C120" s="205" t="s">
        <v>193</v>
      </c>
    </row>
    <row r="121" spans="2:3" hidden="1" x14ac:dyDescent="0.3">
      <c r="B121" s="209" t="s">
        <v>194</v>
      </c>
      <c r="C121" s="205" t="s">
        <v>195</v>
      </c>
    </row>
    <row r="122" spans="2:3" hidden="1" x14ac:dyDescent="0.3">
      <c r="B122" s="209" t="s">
        <v>196</v>
      </c>
      <c r="C122" s="205" t="s">
        <v>197</v>
      </c>
    </row>
    <row r="123" spans="2:3" hidden="1" x14ac:dyDescent="0.3">
      <c r="B123" s="209" t="s">
        <v>338</v>
      </c>
      <c r="C123" s="205" t="s">
        <v>199</v>
      </c>
    </row>
    <row r="124" spans="2:3" hidden="1" x14ac:dyDescent="0.3">
      <c r="B124" s="209" t="s">
        <v>339</v>
      </c>
      <c r="C124" s="205" t="s">
        <v>201</v>
      </c>
    </row>
    <row r="125" spans="2:3" hidden="1" x14ac:dyDescent="0.3">
      <c r="B125" s="209" t="s">
        <v>202</v>
      </c>
      <c r="C125" s="205" t="s">
        <v>203</v>
      </c>
    </row>
    <row r="126" spans="2:3" hidden="1" x14ac:dyDescent="0.3">
      <c r="B126" s="209" t="s">
        <v>202</v>
      </c>
      <c r="C126" s="205" t="s">
        <v>204</v>
      </c>
    </row>
    <row r="127" spans="2:3" hidden="1" x14ac:dyDescent="0.3">
      <c r="B127" s="209" t="s">
        <v>202</v>
      </c>
      <c r="C127" s="205" t="s">
        <v>205</v>
      </c>
    </row>
    <row r="128" spans="2:3" hidden="1" x14ac:dyDescent="0.3">
      <c r="B128" s="209" t="s">
        <v>202</v>
      </c>
      <c r="C128" s="205" t="s">
        <v>206</v>
      </c>
    </row>
    <row r="129" spans="1:5" hidden="1" x14ac:dyDescent="0.3">
      <c r="B129" s="209" t="s">
        <v>166</v>
      </c>
      <c r="C129" s="205" t="s">
        <v>207</v>
      </c>
    </row>
    <row r="130" spans="1:5" hidden="1" x14ac:dyDescent="0.3">
      <c r="B130" s="209" t="s">
        <v>208</v>
      </c>
      <c r="C130" s="205" t="s">
        <v>209</v>
      </c>
    </row>
    <row r="131" spans="1:5" hidden="1" x14ac:dyDescent="0.3">
      <c r="B131" s="209" t="s">
        <v>202</v>
      </c>
      <c r="C131" s="205" t="s">
        <v>210</v>
      </c>
    </row>
    <row r="132" spans="1:5" hidden="1" x14ac:dyDescent="0.3">
      <c r="B132" s="205"/>
      <c r="C132" s="205"/>
    </row>
    <row r="133" spans="1:5" hidden="1" x14ac:dyDescent="0.3">
      <c r="B133" s="205"/>
      <c r="C133" s="205"/>
    </row>
    <row r="134" spans="1:5" hidden="1" x14ac:dyDescent="0.3">
      <c r="B134" s="211"/>
      <c r="C134" s="211"/>
    </row>
    <row r="135" spans="1:5" hidden="1" x14ac:dyDescent="0.3">
      <c r="B135" s="211">
        <f>NvsElapsedTime</f>
        <v>1.15740767796524E-5</v>
      </c>
      <c r="C135" s="211"/>
    </row>
    <row r="136" spans="1:5" hidden="1" x14ac:dyDescent="0.3">
      <c r="B136" s="212">
        <f>NvsEndTime</f>
        <v>41808.602789351899</v>
      </c>
      <c r="C136" s="212" t="s">
        <v>211</v>
      </c>
    </row>
    <row r="137" spans="1:5" x14ac:dyDescent="0.3">
      <c r="B137" s="205"/>
      <c r="C137" s="213"/>
    </row>
    <row r="138" spans="1:5" x14ac:dyDescent="0.3">
      <c r="B138" s="205"/>
      <c r="C138" s="205"/>
    </row>
    <row r="139" spans="1:5" hidden="1" x14ac:dyDescent="0.3">
      <c r="B139" s="214" t="s">
        <v>159</v>
      </c>
      <c r="C139" s="215"/>
      <c r="D139" s="215"/>
      <c r="E139" s="216"/>
    </row>
    <row r="140" spans="1:5" hidden="1" x14ac:dyDescent="0.3">
      <c r="B140" s="217"/>
      <c r="C140" s="215"/>
      <c r="D140" s="215"/>
      <c r="E140" s="216"/>
    </row>
    <row r="141" spans="1:5" hidden="1" x14ac:dyDescent="0.3">
      <c r="A141" s="214" t="s">
        <v>212</v>
      </c>
      <c r="B141" s="218" t="s">
        <v>160</v>
      </c>
      <c r="C141" s="219" t="s">
        <v>161</v>
      </c>
      <c r="D141" s="215"/>
    </row>
    <row r="142" spans="1:5" hidden="1" x14ac:dyDescent="0.3">
      <c r="A142" s="214" t="s">
        <v>213</v>
      </c>
      <c r="B142" s="218" t="s">
        <v>162</v>
      </c>
      <c r="C142" s="219" t="s">
        <v>163</v>
      </c>
      <c r="D142" s="215"/>
    </row>
    <row r="143" spans="1:5" hidden="1" x14ac:dyDescent="0.3">
      <c r="A143" s="214" t="s">
        <v>214</v>
      </c>
      <c r="B143" s="218" t="s">
        <v>164</v>
      </c>
      <c r="C143" s="219" t="s">
        <v>165</v>
      </c>
      <c r="D143" s="215"/>
    </row>
    <row r="144" spans="1:5" hidden="1" x14ac:dyDescent="0.3">
      <c r="A144" s="214" t="s">
        <v>215</v>
      </c>
      <c r="B144" s="218" t="s">
        <v>166</v>
      </c>
      <c r="C144" s="219" t="s">
        <v>167</v>
      </c>
      <c r="D144" s="215"/>
    </row>
    <row r="145" spans="1:4" hidden="1" x14ac:dyDescent="0.3">
      <c r="A145" s="214"/>
      <c r="B145" s="214"/>
      <c r="C145" s="219" t="s">
        <v>168</v>
      </c>
      <c r="D145" s="215"/>
    </row>
    <row r="146" spans="1:4" hidden="1" x14ac:dyDescent="0.3">
      <c r="A146" s="214" t="s">
        <v>216</v>
      </c>
      <c r="B146" s="218" t="s">
        <v>169</v>
      </c>
      <c r="C146" s="219" t="s">
        <v>170</v>
      </c>
      <c r="D146" s="215"/>
    </row>
    <row r="147" spans="1:4" hidden="1" x14ac:dyDescent="0.3">
      <c r="A147" s="214" t="s">
        <v>217</v>
      </c>
      <c r="B147" s="218" t="s">
        <v>171</v>
      </c>
      <c r="C147" s="219" t="s">
        <v>218</v>
      </c>
      <c r="D147" s="215"/>
    </row>
    <row r="148" spans="1:4" hidden="1" x14ac:dyDescent="0.3">
      <c r="A148" s="214" t="s">
        <v>219</v>
      </c>
      <c r="B148" s="218" t="s">
        <v>337</v>
      </c>
      <c r="C148" s="219" t="s">
        <v>174</v>
      </c>
      <c r="D148" s="215"/>
    </row>
    <row r="149" spans="1:4" hidden="1" x14ac:dyDescent="0.3">
      <c r="A149" s="214" t="s">
        <v>220</v>
      </c>
      <c r="B149" s="218" t="s">
        <v>175</v>
      </c>
      <c r="C149" s="219" t="s">
        <v>221</v>
      </c>
      <c r="D149" s="215"/>
    </row>
    <row r="150" spans="1:4" hidden="1" x14ac:dyDescent="0.3">
      <c r="A150" s="214" t="s">
        <v>222</v>
      </c>
      <c r="B150" s="218" t="s">
        <v>177</v>
      </c>
      <c r="C150" s="219" t="s">
        <v>223</v>
      </c>
      <c r="D150" s="215"/>
    </row>
    <row r="151" spans="1:4" hidden="1" x14ac:dyDescent="0.3">
      <c r="A151" s="214"/>
      <c r="B151" s="214"/>
      <c r="C151" s="219"/>
      <c r="D151" s="215"/>
    </row>
    <row r="152" spans="1:4" hidden="1" x14ac:dyDescent="0.3">
      <c r="A152" s="214" t="s">
        <v>224</v>
      </c>
      <c r="B152" s="218" t="s">
        <v>179</v>
      </c>
      <c r="C152" s="219" t="s">
        <v>225</v>
      </c>
      <c r="D152" s="215"/>
    </row>
    <row r="153" spans="1:4" hidden="1" x14ac:dyDescent="0.3">
      <c r="A153" s="214" t="s">
        <v>226</v>
      </c>
      <c r="B153" s="218" t="s">
        <v>179</v>
      </c>
      <c r="C153" s="219" t="s">
        <v>227</v>
      </c>
      <c r="D153" s="215"/>
    </row>
    <row r="154" spans="1:4" hidden="1" x14ac:dyDescent="0.3">
      <c r="A154" s="214" t="s">
        <v>228</v>
      </c>
      <c r="B154" s="218" t="s">
        <v>182</v>
      </c>
      <c r="C154" s="219" t="s">
        <v>183</v>
      </c>
      <c r="D154" s="215"/>
    </row>
    <row r="155" spans="1:4" hidden="1" x14ac:dyDescent="0.3">
      <c r="A155" s="214" t="s">
        <v>229</v>
      </c>
      <c r="B155" s="218" t="s">
        <v>184</v>
      </c>
      <c r="C155" s="219" t="s">
        <v>230</v>
      </c>
      <c r="D155" s="215"/>
    </row>
    <row r="156" spans="1:4" hidden="1" x14ac:dyDescent="0.3">
      <c r="A156" s="214" t="s">
        <v>231</v>
      </c>
      <c r="B156" s="218" t="s">
        <v>182</v>
      </c>
      <c r="C156" s="219" t="s">
        <v>232</v>
      </c>
      <c r="D156" s="215"/>
    </row>
    <row r="157" spans="1:4" hidden="1" x14ac:dyDescent="0.3">
      <c r="A157" s="214" t="s">
        <v>233</v>
      </c>
      <c r="B157" s="218" t="s">
        <v>187</v>
      </c>
      <c r="C157" s="219" t="s">
        <v>234</v>
      </c>
      <c r="D157" s="215"/>
    </row>
    <row r="158" spans="1:4" hidden="1" x14ac:dyDescent="0.3">
      <c r="A158" s="214" t="s">
        <v>235</v>
      </c>
      <c r="B158" s="218" t="s">
        <v>189</v>
      </c>
      <c r="C158" s="219" t="s">
        <v>234</v>
      </c>
      <c r="D158" s="215"/>
    </row>
    <row r="159" spans="1:4" hidden="1" x14ac:dyDescent="0.3">
      <c r="A159" s="214" t="s">
        <v>236</v>
      </c>
      <c r="B159" s="218" t="s">
        <v>179</v>
      </c>
      <c r="C159" s="219" t="s">
        <v>192</v>
      </c>
      <c r="D159" s="215"/>
    </row>
    <row r="160" spans="1:4" hidden="1" x14ac:dyDescent="0.3">
      <c r="A160" s="214"/>
      <c r="B160" s="214"/>
      <c r="C160" s="219"/>
      <c r="D160" s="215"/>
    </row>
    <row r="161" spans="1:4" hidden="1" x14ac:dyDescent="0.3">
      <c r="A161" s="214" t="s">
        <v>237</v>
      </c>
      <c r="B161" s="218" t="s">
        <v>160</v>
      </c>
      <c r="C161" s="219" t="s">
        <v>238</v>
      </c>
      <c r="D161" s="215"/>
    </row>
    <row r="162" spans="1:4" hidden="1" x14ac:dyDescent="0.3">
      <c r="A162" s="214" t="s">
        <v>239</v>
      </c>
      <c r="B162" s="218" t="s">
        <v>194</v>
      </c>
      <c r="C162" s="219" t="s">
        <v>240</v>
      </c>
      <c r="D162" s="215"/>
    </row>
    <row r="163" spans="1:4" hidden="1" x14ac:dyDescent="0.3">
      <c r="A163" s="214" t="s">
        <v>241</v>
      </c>
      <c r="B163" s="218" t="s">
        <v>196</v>
      </c>
      <c r="C163" s="219" t="s">
        <v>242</v>
      </c>
      <c r="D163" s="215"/>
    </row>
    <row r="164" spans="1:4" hidden="1" x14ac:dyDescent="0.3">
      <c r="A164" s="214" t="s">
        <v>243</v>
      </c>
      <c r="B164" s="218" t="s">
        <v>338</v>
      </c>
      <c r="C164" s="219" t="s">
        <v>244</v>
      </c>
      <c r="D164" s="215"/>
    </row>
    <row r="165" spans="1:4" hidden="1" x14ac:dyDescent="0.3">
      <c r="A165" s="214" t="s">
        <v>245</v>
      </c>
      <c r="B165" s="218" t="s">
        <v>339</v>
      </c>
      <c r="C165" s="219" t="s">
        <v>246</v>
      </c>
      <c r="D165" s="215"/>
    </row>
    <row r="166" spans="1:4" hidden="1" x14ac:dyDescent="0.3">
      <c r="A166" s="214" t="s">
        <v>247</v>
      </c>
      <c r="B166" s="218" t="s">
        <v>202</v>
      </c>
      <c r="C166" s="219" t="s">
        <v>248</v>
      </c>
      <c r="D166" s="215"/>
    </row>
    <row r="167" spans="1:4" hidden="1" x14ac:dyDescent="0.3">
      <c r="A167" s="214" t="s">
        <v>249</v>
      </c>
      <c r="B167" s="218" t="s">
        <v>202</v>
      </c>
      <c r="C167" s="219" t="s">
        <v>250</v>
      </c>
      <c r="D167" s="215"/>
    </row>
    <row r="168" spans="1:4" hidden="1" x14ac:dyDescent="0.3">
      <c r="A168" s="214" t="s">
        <v>251</v>
      </c>
      <c r="B168" s="218" t="s">
        <v>202</v>
      </c>
      <c r="C168" s="219" t="s">
        <v>252</v>
      </c>
      <c r="D168" s="215"/>
    </row>
    <row r="169" spans="1:4" hidden="1" x14ac:dyDescent="0.3">
      <c r="A169" s="214" t="s">
        <v>253</v>
      </c>
      <c r="B169" s="218" t="s">
        <v>202</v>
      </c>
      <c r="C169" s="219" t="s">
        <v>254</v>
      </c>
      <c r="D169" s="215"/>
    </row>
    <row r="170" spans="1:4" hidden="1" x14ac:dyDescent="0.3">
      <c r="A170" s="214" t="s">
        <v>255</v>
      </c>
      <c r="B170" s="218" t="s">
        <v>166</v>
      </c>
      <c r="C170" s="219" t="s">
        <v>207</v>
      </c>
      <c r="D170" s="215"/>
    </row>
    <row r="171" spans="1:4" hidden="1" x14ac:dyDescent="0.3">
      <c r="A171" s="214" t="s">
        <v>256</v>
      </c>
      <c r="B171" s="218" t="s">
        <v>208</v>
      </c>
      <c r="C171" s="219" t="s">
        <v>209</v>
      </c>
      <c r="D171" s="215"/>
    </row>
    <row r="172" spans="1:4" hidden="1" x14ac:dyDescent="0.3">
      <c r="A172" s="214" t="s">
        <v>257</v>
      </c>
      <c r="B172" s="218" t="s">
        <v>202</v>
      </c>
      <c r="C172" s="219" t="s">
        <v>258</v>
      </c>
      <c r="D172" s="215"/>
    </row>
    <row r="173" spans="1:4" hidden="1" x14ac:dyDescent="0.3">
      <c r="B173" s="217"/>
      <c r="C173" s="220"/>
      <c r="D173" s="215"/>
    </row>
    <row r="174" spans="1:4" hidden="1" x14ac:dyDescent="0.3">
      <c r="B174" s="217"/>
      <c r="C174" s="220"/>
      <c r="D174" s="215"/>
    </row>
    <row r="175" spans="1:4" hidden="1" x14ac:dyDescent="0.3">
      <c r="B175" s="217"/>
      <c r="C175" s="220"/>
      <c r="D175" s="215"/>
    </row>
    <row r="176" spans="1:4" hidden="1" x14ac:dyDescent="0.3">
      <c r="B176" s="214" t="s">
        <v>259</v>
      </c>
      <c r="C176" s="221">
        <f>NvsElapsedTime</f>
        <v>1.15740767796524E-5</v>
      </c>
      <c r="D176" s="215"/>
    </row>
    <row r="177" spans="2:5" hidden="1" x14ac:dyDescent="0.3">
      <c r="B177" s="214" t="s">
        <v>260</v>
      </c>
      <c r="C177" s="222">
        <f>NvsEndTime</f>
        <v>41808.602789351899</v>
      </c>
      <c r="D177" s="215"/>
    </row>
    <row r="178" spans="2:5" x14ac:dyDescent="0.3">
      <c r="B178" s="223"/>
      <c r="C178" s="215"/>
      <c r="D178" s="215"/>
      <c r="E178" s="216"/>
    </row>
    <row r="179" spans="2:5" x14ac:dyDescent="0.3">
      <c r="C179" s="183"/>
      <c r="D179" s="183"/>
    </row>
    <row r="180" spans="2:5" x14ac:dyDescent="0.3">
      <c r="C180" s="183"/>
      <c r="D180" s="18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9" priority="2" stopIfTrue="1" operator="lessThan">
      <formula>0</formula>
    </cfRule>
  </conditionalFormatting>
  <conditionalFormatting sqref="A141:A172">
    <cfRule type="cellIs" dxfId="2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'3431 updated'!B2</f>
        <v>50</v>
      </c>
      <c r="W2" s="449" t="s">
        <v>4</v>
      </c>
      <c r="X2" s="450"/>
      <c r="Y2" s="451"/>
      <c r="Z2" s="451"/>
      <c r="AA2" s="451"/>
      <c r="AB2" s="451"/>
      <c r="AC2" s="451"/>
      <c r="AD2" s="9"/>
    </row>
    <row r="3" spans="1:30" ht="20.399999999999999" x14ac:dyDescent="0.35">
      <c r="B3" s="10" t="str">
        <f>"Revenue Estimate Worksheet for "&amp;B126</f>
        <v>Revenue Estimate Worksheet for Renaissance CS @ WPBch</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'3431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194.45</v>
      </c>
      <c r="E10" s="296">
        <v>0</v>
      </c>
      <c r="F10" s="296">
        <v>0</v>
      </c>
      <c r="G10" s="46">
        <f>IF($B$156&lt;8,D10*2,D10+E10)</f>
        <v>388.9</v>
      </c>
      <c r="H10" s="47"/>
      <c r="I10" s="48">
        <v>1.1259999999999999</v>
      </c>
      <c r="J10" s="48"/>
      <c r="K10" s="49">
        <f>ROUND(G10*I10,4)</f>
        <v>437.90140000000002</v>
      </c>
      <c r="L10" s="319">
        <f>SUM(K10*$G$7)*($K$7)</f>
        <v>1816717.741574862</v>
      </c>
      <c r="N10" s="51">
        <v>5101</v>
      </c>
      <c r="O10" s="52">
        <v>101</v>
      </c>
      <c r="Q10" s="259"/>
      <c r="V10" s="439" t="s">
        <v>27</v>
      </c>
      <c r="W10" s="439"/>
      <c r="X10" s="434">
        <f>IF('3431 updated'!K$84=1,'3431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17.5</v>
      </c>
      <c r="E11" s="298">
        <v>0</v>
      </c>
      <c r="F11" s="298">
        <v>0</v>
      </c>
      <c r="G11" s="46">
        <f t="shared" ref="G11:G25" si="2">IF($B$156&lt;8,D11*2,D11+E11)</f>
        <v>35</v>
      </c>
      <c r="H11" s="47"/>
      <c r="I11" s="56">
        <f>I10</f>
        <v>1.1259999999999999</v>
      </c>
      <c r="J11" s="56"/>
      <c r="K11" s="49">
        <f t="shared" ref="K11:K25" si="3">ROUND(G11*I11,4)</f>
        <v>39.409999999999997</v>
      </c>
      <c r="L11" s="319">
        <f t="shared" ref="L11:L25" si="4">SUM(K11*$G$7)*($K$7)</f>
        <v>163499.92531529997</v>
      </c>
      <c r="M11" s="1" t="str">
        <f>IF(ROUND(G11,2)=ROUND(SUM(G28:G30),2)," ","CHECK 2. PK-3 Lines Below")</f>
        <v xml:space="preserve"> </v>
      </c>
      <c r="N11" s="51">
        <v>5101</v>
      </c>
      <c r="O11" s="57" t="s">
        <v>30</v>
      </c>
      <c r="Q11" s="259"/>
      <c r="V11" s="395" t="s">
        <v>29</v>
      </c>
      <c r="W11" s="395"/>
      <c r="X11" s="434">
        <f>IF('3431 updated'!K$84=1,'3431 updated'!G11,0)</f>
        <v>0</v>
      </c>
      <c r="Y11" s="434"/>
      <c r="Z11" s="435">
        <v>1</v>
      </c>
      <c r="AA11" s="435"/>
      <c r="AB11" s="54">
        <f t="shared" si="0"/>
        <v>0</v>
      </c>
      <c r="AC11" s="55">
        <f t="shared" si="1"/>
        <v>0</v>
      </c>
      <c r="AD11" s="9"/>
    </row>
    <row r="12" spans="1:30" x14ac:dyDescent="0.3">
      <c r="A12" s="1" t="s">
        <v>31</v>
      </c>
      <c r="B12" s="298" t="s">
        <v>32</v>
      </c>
      <c r="C12" s="298"/>
      <c r="D12" s="298">
        <v>199.78</v>
      </c>
      <c r="E12" s="298">
        <v>0</v>
      </c>
      <c r="F12" s="298">
        <v>0</v>
      </c>
      <c r="G12" s="46">
        <f t="shared" si="2"/>
        <v>399.56</v>
      </c>
      <c r="H12" s="47"/>
      <c r="I12" s="56">
        <v>1</v>
      </c>
      <c r="J12" s="56"/>
      <c r="K12" s="49">
        <f t="shared" si="3"/>
        <v>399.56</v>
      </c>
      <c r="L12" s="319">
        <f t="shared" si="4"/>
        <v>1657651.1078148</v>
      </c>
      <c r="N12" s="51">
        <v>5102</v>
      </c>
      <c r="O12" s="52">
        <v>102</v>
      </c>
      <c r="Q12" s="259"/>
      <c r="V12" s="395" t="s">
        <v>32</v>
      </c>
      <c r="W12" s="395"/>
      <c r="X12" s="434">
        <f>IF('3431 updated'!K$84=1,'3431 updated'!G12,0)</f>
        <v>0</v>
      </c>
      <c r="Y12" s="434"/>
      <c r="Z12" s="435">
        <v>1</v>
      </c>
      <c r="AA12" s="435"/>
      <c r="AB12" s="54">
        <f t="shared" si="0"/>
        <v>0</v>
      </c>
      <c r="AC12" s="55">
        <f t="shared" si="1"/>
        <v>0</v>
      </c>
      <c r="AD12" s="9"/>
    </row>
    <row r="13" spans="1:30" x14ac:dyDescent="0.3">
      <c r="A13" s="1" t="s">
        <v>33</v>
      </c>
      <c r="B13" s="298" t="s">
        <v>34</v>
      </c>
      <c r="C13" s="298"/>
      <c r="D13" s="298">
        <v>28.5</v>
      </c>
      <c r="E13" s="298">
        <v>0</v>
      </c>
      <c r="F13" s="298">
        <v>0</v>
      </c>
      <c r="G13" s="46">
        <f t="shared" si="2"/>
        <v>57</v>
      </c>
      <c r="H13" s="47"/>
      <c r="I13" s="56">
        <f>I12</f>
        <v>1</v>
      </c>
      <c r="J13" s="56"/>
      <c r="K13" s="49">
        <f t="shared" si="3"/>
        <v>57</v>
      </c>
      <c r="L13" s="319">
        <f t="shared" si="4"/>
        <v>236475.40580999997</v>
      </c>
      <c r="M13" s="1" t="str">
        <f>IF(ROUND(G13,2)=ROUND(SUM(G31:G33),2)," ","CHECK 2. 4-8 Lines Below")</f>
        <v xml:space="preserve"> </v>
      </c>
      <c r="N13" s="51">
        <v>5102</v>
      </c>
      <c r="O13" s="57" t="s">
        <v>35</v>
      </c>
      <c r="Q13" s="259"/>
      <c r="V13" s="395" t="s">
        <v>34</v>
      </c>
      <c r="W13" s="395"/>
      <c r="X13" s="434">
        <f>IF('3431 updated'!K$84=1,'3431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IF('3431 updated'!K$84=1,'3431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IF('3431 updated'!K$84=1,'3431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IF('3431 updated'!K$84=1,'3431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IF('3431 updated'!K$84=1,'3431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IF('3431 updated'!K$84=1,'3431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IF('3431 updated'!K$84=1,'3431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IF('3431 updated'!K$84=1,'3431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IF('3431 updated'!K$84=1,'3431 updated'!G21,0)</f>
        <v>0</v>
      </c>
      <c r="Y21" s="434"/>
      <c r="Z21" s="435">
        <v>1</v>
      </c>
      <c r="AA21" s="435"/>
      <c r="AB21" s="54">
        <f t="shared" si="0"/>
        <v>0</v>
      </c>
      <c r="AC21" s="55">
        <f t="shared" si="1"/>
        <v>0</v>
      </c>
      <c r="AD21" s="9"/>
    </row>
    <row r="22" spans="1:30" ht="16.2" x14ac:dyDescent="0.35">
      <c r="A22" s="1" t="s">
        <v>53</v>
      </c>
      <c r="B22" s="298" t="s">
        <v>54</v>
      </c>
      <c r="C22" s="298"/>
      <c r="D22" s="298">
        <v>16.77</v>
      </c>
      <c r="E22" s="298">
        <v>0</v>
      </c>
      <c r="F22" s="298">
        <v>0</v>
      </c>
      <c r="G22" s="46">
        <f t="shared" si="2"/>
        <v>33.54</v>
      </c>
      <c r="H22" s="47"/>
      <c r="I22" s="56">
        <v>1.147</v>
      </c>
      <c r="J22" s="56"/>
      <c r="K22" s="49">
        <f t="shared" si="3"/>
        <v>38.470399999999998</v>
      </c>
      <c r="L22" s="319">
        <f t="shared" si="4"/>
        <v>159601.81494163195</v>
      </c>
      <c r="N22" s="51">
        <v>5101</v>
      </c>
      <c r="O22" s="52">
        <v>130</v>
      </c>
      <c r="Q22" s="259"/>
      <c r="V22" s="395" t="s">
        <v>54</v>
      </c>
      <c r="W22" s="395"/>
      <c r="X22" s="434">
        <f>IF('3431 updated'!K$84=1,'3431 updated'!G22,0)</f>
        <v>0</v>
      </c>
      <c r="Y22" s="434"/>
      <c r="Z22" s="435">
        <v>1</v>
      </c>
      <c r="AA22" s="435"/>
      <c r="AB22" s="54">
        <f t="shared" si="0"/>
        <v>0</v>
      </c>
      <c r="AC22" s="55">
        <f t="shared" si="1"/>
        <v>0</v>
      </c>
      <c r="AD22" s="9"/>
    </row>
    <row r="23" spans="1:30" ht="16.2" x14ac:dyDescent="0.35">
      <c r="A23" s="1" t="s">
        <v>55</v>
      </c>
      <c r="B23" s="298" t="s">
        <v>56</v>
      </c>
      <c r="C23" s="298"/>
      <c r="D23" s="298">
        <v>8.49</v>
      </c>
      <c r="E23" s="298">
        <v>0</v>
      </c>
      <c r="F23" s="298">
        <v>0</v>
      </c>
      <c r="G23" s="46">
        <f t="shared" si="2"/>
        <v>16.98</v>
      </c>
      <c r="H23" s="47"/>
      <c r="I23" s="56">
        <f>I22</f>
        <v>1.147</v>
      </c>
      <c r="J23" s="56"/>
      <c r="K23" s="49">
        <f t="shared" si="3"/>
        <v>19.476099999999999</v>
      </c>
      <c r="L23" s="319">
        <f t="shared" si="4"/>
        <v>80800.327212212986</v>
      </c>
      <c r="N23" s="51">
        <v>5102</v>
      </c>
      <c r="O23" s="52">
        <v>130</v>
      </c>
      <c r="Q23" s="259"/>
      <c r="V23" s="395" t="s">
        <v>56</v>
      </c>
      <c r="W23" s="395"/>
      <c r="X23" s="434">
        <f>IF('3431 updated'!K$84=1,'3431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IF('3431 updated'!K$84=1,'3431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IF('3431 updated'!K$84=1,'3431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465.49</v>
      </c>
      <c r="E26" s="60">
        <f t="shared" si="5"/>
        <v>0</v>
      </c>
      <c r="F26" s="60"/>
      <c r="G26" s="60">
        <f>SUM(G10:G25)</f>
        <v>930.98</v>
      </c>
      <c r="H26" s="61"/>
      <c r="I26" s="61"/>
      <c r="J26" s="62"/>
      <c r="K26" s="63">
        <f>SUM(K10:K25)</f>
        <v>991.81790000000001</v>
      </c>
      <c r="L26" s="320">
        <f>SUM(L10:L25)</f>
        <v>4114746.3226688071</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16.5</v>
      </c>
      <c r="E28" s="298">
        <v>0</v>
      </c>
      <c r="F28" s="74">
        <v>0</v>
      </c>
      <c r="G28" s="46">
        <f t="shared" ref="G28:G36" si="6">IF($B$156&lt;8,D28*2,D28+E28)</f>
        <v>33</v>
      </c>
      <c r="H28" s="75"/>
      <c r="I28" s="76" t="s">
        <v>69</v>
      </c>
      <c r="J28" s="51">
        <v>251</v>
      </c>
      <c r="K28" s="77">
        <v>1047</v>
      </c>
      <c r="L28" s="319">
        <f>SUM(G28*K28)</f>
        <v>34551</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1</v>
      </c>
      <c r="E29" s="298">
        <v>0</v>
      </c>
      <c r="F29" s="84">
        <v>0</v>
      </c>
      <c r="G29" s="46">
        <f t="shared" si="6"/>
        <v>2</v>
      </c>
      <c r="H29" s="75"/>
      <c r="I29" s="51" t="s">
        <v>69</v>
      </c>
      <c r="J29" s="51">
        <v>252</v>
      </c>
      <c r="K29" s="77">
        <v>3380</v>
      </c>
      <c r="L29" s="319">
        <f t="shared" ref="L29:L36" si="8">SUM(G29*K29)</f>
        <v>6760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26</v>
      </c>
      <c r="E31" s="298">
        <v>0</v>
      </c>
      <c r="F31" s="84">
        <v>0</v>
      </c>
      <c r="G31" s="46">
        <f t="shared" si="6"/>
        <v>52</v>
      </c>
      <c r="H31" s="75"/>
      <c r="I31" s="85" t="s">
        <v>73</v>
      </c>
      <c r="J31" s="51">
        <v>251</v>
      </c>
      <c r="K31" s="77">
        <v>1173</v>
      </c>
      <c r="L31" s="319">
        <f t="shared" si="8"/>
        <v>60996</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2.5</v>
      </c>
      <c r="E32" s="298">
        <v>0</v>
      </c>
      <c r="F32" s="84">
        <v>0</v>
      </c>
      <c r="G32" s="46">
        <f t="shared" si="6"/>
        <v>5</v>
      </c>
      <c r="H32" s="75"/>
      <c r="I32" s="85" t="s">
        <v>73</v>
      </c>
      <c r="J32" s="51">
        <v>252</v>
      </c>
      <c r="K32" s="77">
        <v>3506</v>
      </c>
      <c r="L32" s="319">
        <f t="shared" si="8"/>
        <v>17530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46</v>
      </c>
      <c r="E37" s="60">
        <f t="shared" si="10"/>
        <v>0</v>
      </c>
      <c r="F37" s="60"/>
      <c r="G37" s="60">
        <f>SUM(G28:G36)</f>
        <v>92</v>
      </c>
      <c r="H37" s="61"/>
      <c r="I37" s="298" t="s">
        <v>81</v>
      </c>
      <c r="J37" s="298"/>
      <c r="K37" s="298"/>
      <c r="L37" s="319">
        <f>SUM(L28:L36)</f>
        <v>119837</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175955.22</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4410538.5426688073</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515.78180000000009</v>
      </c>
      <c r="D47" s="114"/>
      <c r="E47" s="114"/>
      <c r="F47" s="114"/>
      <c r="G47" s="115">
        <f>K7</f>
        <v>1.0289999999999999</v>
      </c>
      <c r="H47" s="115"/>
      <c r="I47" s="116">
        <v>1317.85</v>
      </c>
      <c r="J47" s="117" t="s">
        <v>96</v>
      </c>
      <c r="K47" s="118">
        <f>ROUND(C47*G47*I47,0)</f>
        <v>699435</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476.03609999999998</v>
      </c>
      <c r="D48" s="114"/>
      <c r="E48" s="114"/>
      <c r="F48" s="114"/>
      <c r="G48" s="115">
        <f>K7</f>
        <v>1.0289999999999999</v>
      </c>
      <c r="H48" s="115"/>
      <c r="I48" s="116">
        <v>898.92</v>
      </c>
      <c r="J48" s="117" t="s">
        <v>96</v>
      </c>
      <c r="K48" s="118">
        <f>ROUND(C48*G48*I48,0)</f>
        <v>440328</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991.81790000000001</v>
      </c>
      <c r="D50" s="136"/>
      <c r="E50" s="137"/>
      <c r="F50" s="137"/>
      <c r="G50" s="138" t="s">
        <v>98</v>
      </c>
      <c r="H50" s="138"/>
      <c r="I50" s="138"/>
      <c r="J50" s="138"/>
      <c r="K50" s="138"/>
      <c r="L50" s="319">
        <f>IF(B2=75,0,K49+K48+K47)</f>
        <v>1139763</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991.81790000000001</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4.9389999999999998E-3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930.98</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5.0889999999999998E-3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4.9389999999999998E-3</v>
      </c>
      <c r="L59" s="319">
        <f>SUM(I59*K59)</f>
        <v>20919.445657</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4.9389999999999998E-3</v>
      </c>
      <c r="L67" s="319">
        <f>SUM(I67*K67)</f>
        <v>532354.87125700002</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5.0889999999999998E-3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4.9389999999999998E-3</v>
      </c>
      <c r="L70" s="319">
        <f t="shared" si="11"/>
        <v>-20781.514203999999</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4.9389999999999998E-3</v>
      </c>
      <c r="L71" s="319">
        <f t="shared" si="11"/>
        <v>9295.8203140000005</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5.0889999999999998E-3</v>
      </c>
      <c r="L72" s="319">
        <f t="shared" si="11"/>
        <v>72372.694422</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8</v>
      </c>
      <c r="AA74" s="304" t="s">
        <v>130</v>
      </c>
      <c r="AB74" s="163">
        <f>+K75</f>
        <v>365</v>
      </c>
      <c r="AC74" s="55">
        <f>ROUND(AB74*Z74,0)</f>
        <v>2920</v>
      </c>
      <c r="AD74" s="9"/>
    </row>
    <row r="75" spans="1:30" ht="19.5" customHeight="1" x14ac:dyDescent="0.3">
      <c r="A75" s="1" t="s">
        <v>131</v>
      </c>
      <c r="B75" s="164" t="s">
        <v>128</v>
      </c>
      <c r="C75" s="165" t="s">
        <v>129</v>
      </c>
      <c r="D75" s="164">
        <v>8</v>
      </c>
      <c r="E75" s="164">
        <v>0</v>
      </c>
      <c r="F75" s="164">
        <v>0</v>
      </c>
      <c r="G75" s="166">
        <f>IF($B$156&lt;8,D75,E75)</f>
        <v>8</v>
      </c>
      <c r="H75" s="167"/>
      <c r="I75" s="168">
        <f>AVERAGE(G75,D75)</f>
        <v>8</v>
      </c>
      <c r="J75" s="169" t="s">
        <v>130</v>
      </c>
      <c r="K75" s="170">
        <v>365</v>
      </c>
      <c r="L75" s="319">
        <f t="shared" ref="L75:L78" si="12">SUM(I75*K75)</f>
        <v>2920</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5.0889999999999998E-3</v>
      </c>
      <c r="L77" s="319">
        <f t="shared" si="12"/>
        <v>8763.7719889999989</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4.9389999999999998E-3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2920</v>
      </c>
      <c r="AD81" s="185"/>
    </row>
    <row r="82" spans="1:30" ht="22.5" customHeight="1" thickTop="1" thickBot="1" x14ac:dyDescent="0.35">
      <c r="B82" s="298" t="s">
        <v>140</v>
      </c>
      <c r="C82" s="298"/>
      <c r="D82" s="298"/>
      <c r="E82" s="298"/>
      <c r="F82" s="298"/>
      <c r="G82" s="298"/>
      <c r="H82" s="298"/>
      <c r="I82" s="298"/>
      <c r="J82" s="298"/>
      <c r="K82" s="298"/>
      <c r="L82" s="331">
        <f>SUM(L44:L81)</f>
        <v>6176146.6321038073</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'3431 updated'!AC81</f>
        <v>2920</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6176146.6321038073</v>
      </c>
      <c r="L86" s="319">
        <f>IF(G26=0,0,IF(G26&gt;250,-(((250/G26)*K86)*IF(M86="H",0.02,0.05)),IF(M86="H",-0.02*K86,-0.05*K86)))</f>
        <v>-82925.339858318752</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6093221.2922454886</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-2515961.86</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3577259.4322454887</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596209.90537424816</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273">
        <v>419681.02862316719</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176528.87675108097</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225881.99174687162</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340</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341</v>
      </c>
      <c r="C125" s="205" t="s">
        <v>199</v>
      </c>
    </row>
    <row r="126" spans="2:22" hidden="1" x14ac:dyDescent="0.3">
      <c r="B126" s="209" t="s">
        <v>342</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1.15740695036948E-5</v>
      </c>
      <c r="C137" s="211"/>
    </row>
    <row r="138" spans="1:5" hidden="1" x14ac:dyDescent="0.3">
      <c r="B138" s="212">
        <f>NvsEndTime</f>
        <v>41808.602800925903</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340</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341</v>
      </c>
      <c r="C166" s="219" t="s">
        <v>244</v>
      </c>
      <c r="D166" s="215"/>
    </row>
    <row r="167" spans="1:4" hidden="1" x14ac:dyDescent="0.3">
      <c r="A167" s="214" t="s">
        <v>245</v>
      </c>
      <c r="B167" s="218" t="s">
        <v>342</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1.15740695036948E-5</v>
      </c>
      <c r="D178" s="215"/>
    </row>
    <row r="179" spans="2:5" hidden="1" x14ac:dyDescent="0.3">
      <c r="B179" s="214" t="s">
        <v>260</v>
      </c>
      <c r="C179" s="222">
        <f>NvsEndTime</f>
        <v>41808.602800925903</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27" priority="2" stopIfTrue="1" operator="lessThan">
      <formula>0</formula>
    </cfRule>
  </conditionalFormatting>
  <conditionalFormatting sqref="A143:A174">
    <cfRule type="cellIs" dxfId="2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'3441 updated'!B2</f>
        <v>50</v>
      </c>
      <c r="W2" s="449" t="s">
        <v>4</v>
      </c>
      <c r="X2" s="450"/>
      <c r="Y2" s="451"/>
      <c r="Z2" s="451"/>
      <c r="AA2" s="451"/>
      <c r="AB2" s="451"/>
      <c r="AC2" s="451"/>
      <c r="AD2" s="9"/>
    </row>
    <row r="3" spans="1:30" ht="20.399999999999999" x14ac:dyDescent="0.35">
      <c r="B3" s="10" t="str">
        <f>"Revenue Estimate Worksheet for "&amp;B126</f>
        <v>Revenue Estimate Worksheet for South Tech Preparatory Academy</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'3441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0</v>
      </c>
      <c r="E10" s="296">
        <v>0</v>
      </c>
      <c r="F10" s="296">
        <v>0</v>
      </c>
      <c r="G10" s="46">
        <f>IF($B$156&lt;8,D10*2,D10+E10)</f>
        <v>0</v>
      </c>
      <c r="H10" s="47"/>
      <c r="I10" s="48">
        <v>1.1259999999999999</v>
      </c>
      <c r="J10" s="48"/>
      <c r="K10" s="49">
        <f>ROUND(G10*I10,4)</f>
        <v>0</v>
      </c>
      <c r="L10" s="319">
        <f>SUM(K10*$G$7)*($K$7)</f>
        <v>0</v>
      </c>
      <c r="N10" s="51">
        <v>5101</v>
      </c>
      <c r="O10" s="52">
        <v>101</v>
      </c>
      <c r="Q10" s="259"/>
      <c r="V10" s="439" t="s">
        <v>27</v>
      </c>
      <c r="W10" s="439"/>
      <c r="X10" s="434">
        <f>IF('3441 updated'!K$84=1,'3441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0</v>
      </c>
      <c r="E11" s="298">
        <v>0</v>
      </c>
      <c r="F11" s="298">
        <v>0</v>
      </c>
      <c r="G11" s="46">
        <f t="shared" ref="G11:G25" si="2">IF($B$156&lt;8,D11*2,D11+E11)</f>
        <v>0</v>
      </c>
      <c r="H11" s="47"/>
      <c r="I11" s="56">
        <f>I10</f>
        <v>1.1259999999999999</v>
      </c>
      <c r="J11" s="56"/>
      <c r="K11" s="49">
        <f t="shared" ref="K11:K25" si="3">ROUND(G11*I11,4)</f>
        <v>0</v>
      </c>
      <c r="L11" s="319">
        <f t="shared" ref="L11:L25" si="4">SUM(K11*$G$7)*($K$7)</f>
        <v>0</v>
      </c>
      <c r="M11" s="1" t="str">
        <f>IF(ROUND(G11,2)=ROUND(SUM(G28:G30),2)," ","CHECK 2. PK-3 Lines Below")</f>
        <v xml:space="preserve"> </v>
      </c>
      <c r="N11" s="51">
        <v>5101</v>
      </c>
      <c r="O11" s="57" t="s">
        <v>30</v>
      </c>
      <c r="Q11" s="259"/>
      <c r="V11" s="395" t="s">
        <v>29</v>
      </c>
      <c r="W11" s="395"/>
      <c r="X11" s="434">
        <f>IF('3441 updated'!K$84=1,'3441 updated'!G11,0)</f>
        <v>0</v>
      </c>
      <c r="Y11" s="434"/>
      <c r="Z11" s="435">
        <v>1</v>
      </c>
      <c r="AA11" s="435"/>
      <c r="AB11" s="54">
        <f t="shared" si="0"/>
        <v>0</v>
      </c>
      <c r="AC11" s="55">
        <f t="shared" si="1"/>
        <v>0</v>
      </c>
      <c r="AD11" s="9"/>
    </row>
    <row r="12" spans="1:30" x14ac:dyDescent="0.3">
      <c r="A12" s="1" t="s">
        <v>31</v>
      </c>
      <c r="B12" s="298" t="s">
        <v>32</v>
      </c>
      <c r="C12" s="298"/>
      <c r="D12" s="298">
        <v>82.56</v>
      </c>
      <c r="E12" s="298">
        <v>0</v>
      </c>
      <c r="F12" s="298">
        <v>0</v>
      </c>
      <c r="G12" s="46">
        <f t="shared" si="2"/>
        <v>165.12</v>
      </c>
      <c r="H12" s="47"/>
      <c r="I12" s="56">
        <v>1</v>
      </c>
      <c r="J12" s="56"/>
      <c r="K12" s="49">
        <f t="shared" si="3"/>
        <v>165.12</v>
      </c>
      <c r="L12" s="319">
        <f t="shared" si="4"/>
        <v>685031.91240959987</v>
      </c>
      <c r="N12" s="51">
        <v>5102</v>
      </c>
      <c r="O12" s="52">
        <v>102</v>
      </c>
      <c r="Q12" s="259"/>
      <c r="V12" s="395" t="s">
        <v>32</v>
      </c>
      <c r="W12" s="395"/>
      <c r="X12" s="434">
        <f>IF('3441 updated'!K$84=1,'3441 updated'!G12,0)</f>
        <v>0</v>
      </c>
      <c r="Y12" s="434"/>
      <c r="Z12" s="435">
        <v>1</v>
      </c>
      <c r="AA12" s="435"/>
      <c r="AB12" s="54">
        <f t="shared" si="0"/>
        <v>0</v>
      </c>
      <c r="AC12" s="55">
        <f t="shared" si="1"/>
        <v>0</v>
      </c>
      <c r="AD12" s="9"/>
    </row>
    <row r="13" spans="1:30" x14ac:dyDescent="0.3">
      <c r="A13" s="1" t="s">
        <v>33</v>
      </c>
      <c r="B13" s="298" t="s">
        <v>34</v>
      </c>
      <c r="C13" s="298"/>
      <c r="D13" s="298">
        <v>9.5</v>
      </c>
      <c r="E13" s="298">
        <v>0</v>
      </c>
      <c r="F13" s="298">
        <v>0</v>
      </c>
      <c r="G13" s="46">
        <f t="shared" si="2"/>
        <v>19</v>
      </c>
      <c r="H13" s="47"/>
      <c r="I13" s="56">
        <f>I12</f>
        <v>1</v>
      </c>
      <c r="J13" s="56"/>
      <c r="K13" s="49">
        <f t="shared" si="3"/>
        <v>19</v>
      </c>
      <c r="L13" s="319">
        <f t="shared" si="4"/>
        <v>78825.135269999999</v>
      </c>
      <c r="M13" s="1" t="str">
        <f>IF(ROUND(G13,2)=ROUND(SUM(G31:G33),2)," ","CHECK 2. 4-8 Lines Below")</f>
        <v xml:space="preserve"> </v>
      </c>
      <c r="N13" s="51">
        <v>5102</v>
      </c>
      <c r="O13" s="57" t="s">
        <v>35</v>
      </c>
      <c r="Q13" s="259"/>
      <c r="V13" s="395" t="s">
        <v>34</v>
      </c>
      <c r="W13" s="395"/>
      <c r="X13" s="434">
        <f>IF('3441 updated'!K$84=1,'3441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IF('3441 updated'!K$84=1,'3441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IF('3441 updated'!K$84=1,'3441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IF('3441 updated'!K$84=1,'3441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IF('3441 updated'!K$84=1,'3441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IF('3441 updated'!K$84=1,'3441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IF('3441 updated'!K$84=1,'3441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IF('3441 updated'!K$84=1,'3441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IF('3441 updated'!K$84=1,'3441 updated'!G21,0)</f>
        <v>0</v>
      </c>
      <c r="Y21" s="434"/>
      <c r="Z21" s="435">
        <v>1</v>
      </c>
      <c r="AA21" s="435"/>
      <c r="AB21" s="54">
        <f t="shared" si="0"/>
        <v>0</v>
      </c>
      <c r="AC21" s="55">
        <f t="shared" si="1"/>
        <v>0</v>
      </c>
      <c r="AD21" s="9"/>
    </row>
    <row r="22" spans="1:30" ht="16.2" x14ac:dyDescent="0.35">
      <c r="A22" s="1" t="s">
        <v>53</v>
      </c>
      <c r="B22" s="298" t="s">
        <v>54</v>
      </c>
      <c r="C22" s="298"/>
      <c r="D22" s="298">
        <v>0</v>
      </c>
      <c r="E22" s="298">
        <v>0</v>
      </c>
      <c r="F22" s="298">
        <v>0</v>
      </c>
      <c r="G22" s="46">
        <f t="shared" si="2"/>
        <v>0</v>
      </c>
      <c r="H22" s="47"/>
      <c r="I22" s="56">
        <v>1.147</v>
      </c>
      <c r="J22" s="56"/>
      <c r="K22" s="49">
        <f t="shared" si="3"/>
        <v>0</v>
      </c>
      <c r="L22" s="319">
        <f t="shared" si="4"/>
        <v>0</v>
      </c>
      <c r="N22" s="51">
        <v>5101</v>
      </c>
      <c r="O22" s="52">
        <v>130</v>
      </c>
      <c r="Q22" s="259"/>
      <c r="V22" s="395" t="s">
        <v>54</v>
      </c>
      <c r="W22" s="395"/>
      <c r="X22" s="434">
        <f>IF('3441 updated'!K$84=1,'3441 updated'!G22,0)</f>
        <v>0</v>
      </c>
      <c r="Y22" s="434"/>
      <c r="Z22" s="435">
        <v>1</v>
      </c>
      <c r="AA22" s="435"/>
      <c r="AB22" s="54">
        <f t="shared" si="0"/>
        <v>0</v>
      </c>
      <c r="AC22" s="55">
        <f t="shared" si="1"/>
        <v>0</v>
      </c>
      <c r="AD22" s="9"/>
    </row>
    <row r="23" spans="1:30" ht="16.2" x14ac:dyDescent="0.35">
      <c r="A23" s="1" t="s">
        <v>55</v>
      </c>
      <c r="B23" s="298" t="s">
        <v>56</v>
      </c>
      <c r="C23" s="298"/>
      <c r="D23" s="298">
        <v>1.44</v>
      </c>
      <c r="E23" s="298">
        <v>0</v>
      </c>
      <c r="F23" s="298">
        <v>0</v>
      </c>
      <c r="G23" s="46">
        <f t="shared" si="2"/>
        <v>2.88</v>
      </c>
      <c r="H23" s="47"/>
      <c r="I23" s="56">
        <f>I22</f>
        <v>1.147</v>
      </c>
      <c r="J23" s="56"/>
      <c r="K23" s="49">
        <f t="shared" si="3"/>
        <v>3.3033999999999999</v>
      </c>
      <c r="L23" s="319">
        <f t="shared" si="4"/>
        <v>13704.786939521999</v>
      </c>
      <c r="N23" s="51">
        <v>5102</v>
      </c>
      <c r="O23" s="52">
        <v>130</v>
      </c>
      <c r="Q23" s="259"/>
      <c r="V23" s="395" t="s">
        <v>56</v>
      </c>
      <c r="W23" s="395"/>
      <c r="X23" s="434">
        <f>IF('3441 updated'!K$84=1,'3441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IF('3441 updated'!K$84=1,'3441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IF('3441 updated'!K$84=1,'3441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93.5</v>
      </c>
      <c r="E26" s="60">
        <f t="shared" si="5"/>
        <v>0</v>
      </c>
      <c r="F26" s="60"/>
      <c r="G26" s="60">
        <f>SUM(G10:G25)</f>
        <v>187</v>
      </c>
      <c r="H26" s="61"/>
      <c r="I26" s="61"/>
      <c r="J26" s="62"/>
      <c r="K26" s="63">
        <f>SUM(K10:K25)</f>
        <v>187.42340000000002</v>
      </c>
      <c r="L26" s="320">
        <f>SUM(L10:L25)</f>
        <v>777561.83461912186</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0</v>
      </c>
      <c r="E28" s="298">
        <v>0</v>
      </c>
      <c r="F28" s="74">
        <v>0</v>
      </c>
      <c r="G28" s="46">
        <f t="shared" ref="G28:G36" si="6">IF($B$156&lt;8,D28*2,D28+E28)</f>
        <v>0</v>
      </c>
      <c r="H28" s="75"/>
      <c r="I28" s="76" t="s">
        <v>69</v>
      </c>
      <c r="J28" s="51">
        <v>251</v>
      </c>
      <c r="K28" s="77">
        <v>1047</v>
      </c>
      <c r="L28" s="319">
        <f>SUM(G28*K28)</f>
        <v>0</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v>
      </c>
      <c r="E29" s="298">
        <v>0</v>
      </c>
      <c r="F29" s="84">
        <v>0</v>
      </c>
      <c r="G29" s="46">
        <f t="shared" si="6"/>
        <v>0</v>
      </c>
      <c r="H29" s="75"/>
      <c r="I29" s="51" t="s">
        <v>69</v>
      </c>
      <c r="J29" s="51">
        <v>252</v>
      </c>
      <c r="K29" s="77">
        <v>3380</v>
      </c>
      <c r="L29" s="319">
        <f t="shared" ref="L29:L36" si="8">SUM(G29*K29)</f>
        <v>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9.5</v>
      </c>
      <c r="E31" s="298">
        <v>0</v>
      </c>
      <c r="F31" s="84">
        <v>0</v>
      </c>
      <c r="G31" s="46">
        <f t="shared" si="6"/>
        <v>19</v>
      </c>
      <c r="H31" s="75"/>
      <c r="I31" s="85" t="s">
        <v>73</v>
      </c>
      <c r="J31" s="51">
        <v>251</v>
      </c>
      <c r="K31" s="77">
        <v>1173</v>
      </c>
      <c r="L31" s="319">
        <f t="shared" si="8"/>
        <v>22287</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9.5</v>
      </c>
      <c r="E37" s="60">
        <f t="shared" si="10"/>
        <v>0</v>
      </c>
      <c r="F37" s="60"/>
      <c r="G37" s="60">
        <f>SUM(G28:G36)</f>
        <v>19</v>
      </c>
      <c r="H37" s="61"/>
      <c r="I37" s="298" t="s">
        <v>81</v>
      </c>
      <c r="J37" s="298"/>
      <c r="K37" s="298"/>
      <c r="L37" s="319">
        <f>SUM(L28:L36)</f>
        <v>22287</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35343</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835191.83461912186</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1317.85</v>
      </c>
      <c r="J47" s="117" t="s">
        <v>96</v>
      </c>
      <c r="K47" s="118">
        <f>ROUND(C47*G47*I47,0)</f>
        <v>0</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187.42340000000002</v>
      </c>
      <c r="D48" s="114"/>
      <c r="E48" s="114"/>
      <c r="F48" s="114"/>
      <c r="G48" s="115">
        <f>K7</f>
        <v>1.0289999999999999</v>
      </c>
      <c r="H48" s="115"/>
      <c r="I48" s="116">
        <v>898.92</v>
      </c>
      <c r="J48" s="117" t="s">
        <v>96</v>
      </c>
      <c r="K48" s="118">
        <f>ROUND(C48*G48*I48,0)</f>
        <v>173365</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187.42340000000002</v>
      </c>
      <c r="D50" s="136"/>
      <c r="E50" s="137"/>
      <c r="F50" s="137"/>
      <c r="G50" s="138" t="s">
        <v>98</v>
      </c>
      <c r="H50" s="138"/>
      <c r="I50" s="138"/>
      <c r="J50" s="138"/>
      <c r="K50" s="138"/>
      <c r="L50" s="319">
        <f>IF(B2=75,0,K49+K48+K47)</f>
        <v>173365</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187.42340000000002</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9.3300000000000002E-4</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187</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1.0219999999999999E-3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9.3300000000000002E-4</v>
      </c>
      <c r="L59" s="319">
        <f>SUM(I59*K59)</f>
        <v>3951.7802790000001</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9.3300000000000002E-4</v>
      </c>
      <c r="L67" s="319">
        <f>SUM(I67*K67)</f>
        <v>100564.30347900001</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1.0219999999999999E-3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9.3300000000000002E-4</v>
      </c>
      <c r="L70" s="319">
        <f t="shared" si="11"/>
        <v>-3925.7243880000001</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9.3300000000000002E-4</v>
      </c>
      <c r="L71" s="319">
        <f t="shared" si="11"/>
        <v>1756.0235580000001</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1.0219999999999999E-3</v>
      </c>
      <c r="L72" s="319">
        <f t="shared" si="11"/>
        <v>14534.268755999999</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151</v>
      </c>
      <c r="AA74" s="304" t="s">
        <v>130</v>
      </c>
      <c r="AB74" s="163">
        <f>+K75</f>
        <v>365</v>
      </c>
      <c r="AC74" s="55">
        <f>ROUND(AB74*Z74,0)</f>
        <v>55115</v>
      </c>
      <c r="AD74" s="9"/>
    </row>
    <row r="75" spans="1:30" ht="19.5" customHeight="1" x14ac:dyDescent="0.3">
      <c r="A75" s="1" t="s">
        <v>131</v>
      </c>
      <c r="B75" s="164" t="s">
        <v>128</v>
      </c>
      <c r="C75" s="165" t="s">
        <v>129</v>
      </c>
      <c r="D75" s="164">
        <v>151</v>
      </c>
      <c r="E75" s="164">
        <v>0</v>
      </c>
      <c r="F75" s="164">
        <v>0</v>
      </c>
      <c r="G75" s="166">
        <f>IF($B$156&lt;8,D75,E75)</f>
        <v>151</v>
      </c>
      <c r="H75" s="167"/>
      <c r="I75" s="168">
        <f>AVERAGE(G75,D75)</f>
        <v>151</v>
      </c>
      <c r="J75" s="169" t="s">
        <v>130</v>
      </c>
      <c r="K75" s="170">
        <v>365</v>
      </c>
      <c r="L75" s="319">
        <f t="shared" ref="L75:L78" si="12">SUM(I75*K75)</f>
        <v>55115</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1.0219999999999999E-3</v>
      </c>
      <c r="L77" s="319">
        <f t="shared" si="12"/>
        <v>1759.9872219999997</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9.3300000000000002E-4</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55115</v>
      </c>
      <c r="AD81" s="185"/>
    </row>
    <row r="82" spans="1:30" ht="22.5" customHeight="1" thickTop="1" thickBot="1" x14ac:dyDescent="0.35">
      <c r="B82" s="298" t="s">
        <v>140</v>
      </c>
      <c r="C82" s="298"/>
      <c r="D82" s="298"/>
      <c r="E82" s="298"/>
      <c r="F82" s="298"/>
      <c r="G82" s="298"/>
      <c r="H82" s="298"/>
      <c r="I82" s="298"/>
      <c r="J82" s="298"/>
      <c r="K82" s="298"/>
      <c r="L82" s="331">
        <f>SUM(L44:L81)</f>
        <v>1182312.473525122</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'3441 updated'!AC81</f>
        <v>55115</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1182312.473525122</v>
      </c>
      <c r="L86" s="319">
        <f>IF(G26=0,0,IF(G26&gt;250,-(((250/G26)*K86)*IF(M86="H",0.02,0.05)),IF(M86="H",-0.02*K86,-0.05*K86)))</f>
        <v>-59115.623676256102</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1123196.849848866</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-448400.33</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674796.51984886592</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112466.08664147765</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273">
        <v>107222.158694802</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5243.9279466756561</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0</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343</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344</v>
      </c>
      <c r="C125" s="205" t="s">
        <v>199</v>
      </c>
    </row>
    <row r="126" spans="2:22" hidden="1" x14ac:dyDescent="0.3">
      <c r="B126" s="209" t="s">
        <v>345</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1.15740695036948E-5</v>
      </c>
      <c r="C137" s="211"/>
    </row>
    <row r="138" spans="1:5" hidden="1" x14ac:dyDescent="0.3">
      <c r="B138" s="212">
        <f>NvsEndTime</f>
        <v>41808.602858796301</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343</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344</v>
      </c>
      <c r="C166" s="219" t="s">
        <v>244</v>
      </c>
      <c r="D166" s="215"/>
    </row>
    <row r="167" spans="1:4" hidden="1" x14ac:dyDescent="0.3">
      <c r="A167" s="214" t="s">
        <v>245</v>
      </c>
      <c r="B167" s="218" t="s">
        <v>345</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1.15740695036948E-5</v>
      </c>
      <c r="D178" s="215"/>
    </row>
    <row r="179" spans="2:5" hidden="1" x14ac:dyDescent="0.3">
      <c r="B179" s="214" t="s">
        <v>260</v>
      </c>
      <c r="C179" s="222">
        <f>NvsEndTime</f>
        <v>41808.602858796301</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25" priority="2" stopIfTrue="1" operator="lessThan">
      <formula>0</formula>
    </cfRule>
  </conditionalFormatting>
  <conditionalFormatting sqref="A143:A174">
    <cfRule type="cellIs" dxfId="2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80"/>
  <sheetViews>
    <sheetView topLeftCell="B2" zoomScale="70" zoomScaleNormal="70" workbookViewId="0">
      <selection activeCell="B2" sqref="B2"/>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27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76"/>
      <c r="N2" s="3"/>
      <c r="O2" s="1"/>
      <c r="V2" s="8">
        <f>'3443'!B2</f>
        <v>50</v>
      </c>
      <c r="W2" s="449" t="s">
        <v>4</v>
      </c>
      <c r="X2" s="450"/>
      <c r="Y2" s="451"/>
      <c r="Z2" s="451"/>
      <c r="AA2" s="451"/>
      <c r="AB2" s="451"/>
      <c r="AC2" s="451"/>
      <c r="AD2" s="9"/>
    </row>
    <row r="3" spans="1:30" ht="20.399999999999999" x14ac:dyDescent="0.35">
      <c r="B3" s="10" t="str">
        <f>"Revenue Estimate Worksheet for "&amp;B124</f>
        <v>Revenue Estimate Worksheet for Riviera Beach Maritime Academy</v>
      </c>
      <c r="C3" s="11"/>
      <c r="D3" s="11"/>
      <c r="E3" s="11"/>
      <c r="F3" s="11"/>
      <c r="G3" s="11"/>
      <c r="H3" s="11"/>
      <c r="I3" s="11"/>
      <c r="J3" s="11"/>
      <c r="K3" s="11"/>
      <c r="L3" s="277"/>
      <c r="M3" s="10"/>
      <c r="N3" s="10"/>
      <c r="O3" s="10"/>
      <c r="P3" s="10"/>
      <c r="Q3" s="10"/>
      <c r="V3" s="452" t="s">
        <v>5</v>
      </c>
      <c r="W3" s="452"/>
      <c r="X3" s="452"/>
      <c r="Y3" s="452"/>
      <c r="Z3" s="452"/>
      <c r="AA3" s="452"/>
      <c r="AB3" s="452"/>
      <c r="AC3" s="452"/>
      <c r="AD3" s="12"/>
    </row>
    <row r="4" spans="1:30" ht="17.399999999999999" x14ac:dyDescent="0.3">
      <c r="B4" s="391" t="s">
        <v>6</v>
      </c>
      <c r="C4" s="391"/>
      <c r="D4" s="391"/>
      <c r="E4" s="391"/>
      <c r="F4" s="391"/>
      <c r="G4" s="391"/>
      <c r="H4" s="391"/>
      <c r="I4" s="391"/>
      <c r="J4" s="13"/>
      <c r="K4" s="13"/>
      <c r="L4" s="278"/>
      <c r="M4" s="14"/>
      <c r="N4" s="14"/>
      <c r="O4" s="14"/>
      <c r="P4" s="14"/>
      <c r="Q4" s="14"/>
      <c r="V4" s="453" t="str">
        <f>+Based_on_the_Second_Calculation_of_the_FEFP_2010_11</f>
        <v>Based on the Final Conference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279"/>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278"/>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280"/>
      <c r="O7" s="1"/>
      <c r="V7" s="442" t="s">
        <v>11</v>
      </c>
      <c r="W7" s="442"/>
      <c r="X7" s="443">
        <f>'3443'!G7</f>
        <v>4031.77</v>
      </c>
      <c r="Y7" s="443"/>
      <c r="Z7" s="444" t="s">
        <v>12</v>
      </c>
      <c r="AA7" s="444"/>
      <c r="AB7" s="445">
        <f>+K7</f>
        <v>1.0289999999999999</v>
      </c>
      <c r="AC7" s="445"/>
      <c r="AD7" s="9"/>
    </row>
    <row r="8" spans="1:30" ht="51" customHeight="1" x14ac:dyDescent="0.3">
      <c r="B8" s="27" t="s">
        <v>13</v>
      </c>
      <c r="C8" s="27"/>
      <c r="D8" s="28" t="s">
        <v>491</v>
      </c>
      <c r="E8" s="28" t="s">
        <v>492</v>
      </c>
      <c r="F8" s="29"/>
      <c r="G8" s="30" t="s">
        <v>14</v>
      </c>
      <c r="H8" s="31"/>
      <c r="I8" s="32" t="s">
        <v>15</v>
      </c>
      <c r="J8" s="33"/>
      <c r="K8" s="34" t="s">
        <v>16</v>
      </c>
      <c r="L8" s="281"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282" t="s">
        <v>25</v>
      </c>
      <c r="O9" s="1"/>
      <c r="V9" s="456" t="s">
        <v>21</v>
      </c>
      <c r="W9" s="456"/>
      <c r="X9" s="457" t="s">
        <v>22</v>
      </c>
      <c r="Y9" s="457"/>
      <c r="Z9" s="458" t="s">
        <v>23</v>
      </c>
      <c r="AA9" s="458"/>
      <c r="AB9" s="43" t="s">
        <v>24</v>
      </c>
      <c r="AC9" s="44" t="s">
        <v>25</v>
      </c>
      <c r="AD9" s="9"/>
    </row>
    <row r="10" spans="1:30" x14ac:dyDescent="0.3">
      <c r="A10" s="1" t="s">
        <v>26</v>
      </c>
      <c r="B10" s="45" t="s">
        <v>27</v>
      </c>
      <c r="C10" s="45"/>
      <c r="D10" s="45">
        <v>0</v>
      </c>
      <c r="E10" s="45">
        <v>0</v>
      </c>
      <c r="F10" s="45">
        <v>0</v>
      </c>
      <c r="G10" s="46">
        <f>IF($B$154&lt;8,D10*2,D10+E10)</f>
        <v>0</v>
      </c>
      <c r="H10" s="47"/>
      <c r="I10" s="48">
        <v>1.1259999999999999</v>
      </c>
      <c r="J10" s="48"/>
      <c r="K10" s="49">
        <f>ROUND(G10*I10,4)</f>
        <v>0</v>
      </c>
      <c r="L10" s="273">
        <f>SUM(K10*$G$7)*($K$7)</f>
        <v>0</v>
      </c>
      <c r="N10" s="51">
        <v>5101</v>
      </c>
      <c r="O10" s="52">
        <v>101</v>
      </c>
      <c r="Q10" s="53"/>
      <c r="V10" s="439" t="s">
        <v>27</v>
      </c>
      <c r="W10" s="439"/>
      <c r="X10" s="434">
        <f>IF('3443'!K$84=1,'3443'!G10,0)</f>
        <v>0</v>
      </c>
      <c r="Y10" s="434"/>
      <c r="Z10" s="440">
        <v>1</v>
      </c>
      <c r="AA10" s="440"/>
      <c r="AB10" s="54">
        <f t="shared" ref="AB10:AB25" si="0">ROUND(X10*Z10,4)</f>
        <v>0</v>
      </c>
      <c r="AC10" s="55">
        <f t="shared" ref="AC10:AC25" si="1">ROUND(ROUND(AB10*$X$7,4)*($AB$7),0)</f>
        <v>0</v>
      </c>
      <c r="AD10" s="9">
        <v>1</v>
      </c>
    </row>
    <row r="11" spans="1:30" x14ac:dyDescent="0.3">
      <c r="A11" s="1" t="s">
        <v>28</v>
      </c>
      <c r="B11" s="13" t="s">
        <v>29</v>
      </c>
      <c r="C11" s="13"/>
      <c r="D11" s="13">
        <v>0</v>
      </c>
      <c r="E11" s="13">
        <v>0</v>
      </c>
      <c r="F11" s="13">
        <v>0</v>
      </c>
      <c r="G11" s="46">
        <f t="shared" ref="G11:G25" si="2">IF($B$154&lt;8,D11*2,D11+E11)</f>
        <v>0</v>
      </c>
      <c r="H11" s="47"/>
      <c r="I11" s="56">
        <f>I10</f>
        <v>1.1259999999999999</v>
      </c>
      <c r="J11" s="56"/>
      <c r="K11" s="49">
        <f t="shared" ref="K11:K25" si="3">ROUND(G11*I11,4)</f>
        <v>0</v>
      </c>
      <c r="L11" s="273">
        <f t="shared" ref="L11:L25" si="4">SUM(K11*$G$7)*($K$7)</f>
        <v>0</v>
      </c>
      <c r="M11" s="1" t="str">
        <f>IF(ROUND(G11,2)=ROUND(SUM(G28:G30),2)," ","CHECK 2. PK-3 Lines Below")</f>
        <v xml:space="preserve"> </v>
      </c>
      <c r="N11" s="51">
        <v>5101</v>
      </c>
      <c r="O11" s="57" t="s">
        <v>30</v>
      </c>
      <c r="Q11" s="53"/>
      <c r="V11" s="395" t="s">
        <v>29</v>
      </c>
      <c r="W11" s="395"/>
      <c r="X11" s="434">
        <f>IF('3443'!K$84=1,'3443'!G11,0)</f>
        <v>0</v>
      </c>
      <c r="Y11" s="434"/>
      <c r="Z11" s="435">
        <v>1</v>
      </c>
      <c r="AA11" s="435"/>
      <c r="AB11" s="54">
        <f t="shared" si="0"/>
        <v>0</v>
      </c>
      <c r="AC11" s="55">
        <f t="shared" si="1"/>
        <v>0</v>
      </c>
      <c r="AD11" s="9"/>
    </row>
    <row r="12" spans="1:30" x14ac:dyDescent="0.3">
      <c r="A12" s="1" t="s">
        <v>31</v>
      </c>
      <c r="B12" s="13" t="s">
        <v>32</v>
      </c>
      <c r="C12" s="13"/>
      <c r="D12" s="13">
        <v>0</v>
      </c>
      <c r="E12" s="13">
        <v>0</v>
      </c>
      <c r="F12" s="13">
        <v>0</v>
      </c>
      <c r="G12" s="46">
        <f t="shared" si="2"/>
        <v>0</v>
      </c>
      <c r="H12" s="47"/>
      <c r="I12" s="56">
        <v>1</v>
      </c>
      <c r="J12" s="56"/>
      <c r="K12" s="49">
        <f t="shared" si="3"/>
        <v>0</v>
      </c>
      <c r="L12" s="273">
        <f t="shared" si="4"/>
        <v>0</v>
      </c>
      <c r="N12" s="51">
        <v>5102</v>
      </c>
      <c r="O12" s="52">
        <v>102</v>
      </c>
      <c r="Q12" s="53"/>
      <c r="V12" s="395" t="s">
        <v>32</v>
      </c>
      <c r="W12" s="395"/>
      <c r="X12" s="434">
        <f>IF('3443'!K$84=1,'3443'!G12,0)</f>
        <v>0</v>
      </c>
      <c r="Y12" s="434"/>
      <c r="Z12" s="435">
        <v>1</v>
      </c>
      <c r="AA12" s="435"/>
      <c r="AB12" s="54">
        <f t="shared" si="0"/>
        <v>0</v>
      </c>
      <c r="AC12" s="55">
        <f t="shared" si="1"/>
        <v>0</v>
      </c>
      <c r="AD12" s="9"/>
    </row>
    <row r="13" spans="1:30" x14ac:dyDescent="0.3">
      <c r="A13" s="1" t="s">
        <v>33</v>
      </c>
      <c r="B13" s="13" t="s">
        <v>34</v>
      </c>
      <c r="C13" s="13"/>
      <c r="D13" s="13">
        <v>0</v>
      </c>
      <c r="E13" s="13">
        <v>0</v>
      </c>
      <c r="F13" s="13">
        <v>0</v>
      </c>
      <c r="G13" s="46">
        <f t="shared" si="2"/>
        <v>0</v>
      </c>
      <c r="H13" s="47"/>
      <c r="I13" s="56">
        <f>I12</f>
        <v>1</v>
      </c>
      <c r="J13" s="56"/>
      <c r="K13" s="49">
        <f t="shared" si="3"/>
        <v>0</v>
      </c>
      <c r="L13" s="273">
        <f t="shared" si="4"/>
        <v>0</v>
      </c>
      <c r="M13" s="1" t="str">
        <f>IF(ROUND(G13,2)=ROUND(SUM(G31:G33),2)," ","CHECK 2. 4-8 Lines Below")</f>
        <v xml:space="preserve"> </v>
      </c>
      <c r="N13" s="51">
        <v>5102</v>
      </c>
      <c r="O13" s="57" t="s">
        <v>35</v>
      </c>
      <c r="Q13" s="53"/>
      <c r="V13" s="395" t="s">
        <v>34</v>
      </c>
      <c r="W13" s="395"/>
      <c r="X13" s="434">
        <f>IF('3443'!K$84=1,'3443'!G13,0)</f>
        <v>0</v>
      </c>
      <c r="Y13" s="434"/>
      <c r="Z13" s="435">
        <v>1</v>
      </c>
      <c r="AA13" s="435"/>
      <c r="AB13" s="54">
        <f t="shared" si="0"/>
        <v>0</v>
      </c>
      <c r="AC13" s="55">
        <f t="shared" si="1"/>
        <v>0</v>
      </c>
      <c r="AD13" s="9"/>
    </row>
    <row r="14" spans="1:30" x14ac:dyDescent="0.3">
      <c r="A14" s="1" t="s">
        <v>36</v>
      </c>
      <c r="B14" s="13" t="s">
        <v>37</v>
      </c>
      <c r="C14" s="13"/>
      <c r="D14" s="13">
        <v>62.05</v>
      </c>
      <c r="E14" s="13">
        <v>62.05</v>
      </c>
      <c r="F14" s="13">
        <v>0</v>
      </c>
      <c r="G14" s="46">
        <f t="shared" si="2"/>
        <v>124.1</v>
      </c>
      <c r="H14" s="47"/>
      <c r="I14" s="56">
        <v>1.004</v>
      </c>
      <c r="J14" s="56"/>
      <c r="K14" s="49">
        <f t="shared" si="3"/>
        <v>124.5964</v>
      </c>
      <c r="L14" s="273">
        <f t="shared" si="4"/>
        <v>516912.00442921196</v>
      </c>
      <c r="N14" s="51">
        <v>5103</v>
      </c>
      <c r="O14" s="52">
        <v>103</v>
      </c>
      <c r="Q14" s="53"/>
      <c r="V14" s="395" t="s">
        <v>37</v>
      </c>
      <c r="W14" s="395"/>
      <c r="X14" s="434">
        <f>IF('3443'!K$84=1,'3443'!G14,0)</f>
        <v>0</v>
      </c>
      <c r="Y14" s="434"/>
      <c r="Z14" s="435">
        <v>1</v>
      </c>
      <c r="AA14" s="435"/>
      <c r="AB14" s="54">
        <f t="shared" si="0"/>
        <v>0</v>
      </c>
      <c r="AC14" s="55">
        <f t="shared" si="1"/>
        <v>0</v>
      </c>
      <c r="AD14" s="9"/>
    </row>
    <row r="15" spans="1:30" x14ac:dyDescent="0.3">
      <c r="A15" s="1" t="s">
        <v>38</v>
      </c>
      <c r="B15" s="13" t="s">
        <v>39</v>
      </c>
      <c r="C15" s="13"/>
      <c r="D15" s="13">
        <v>12.96</v>
      </c>
      <c r="E15" s="13">
        <v>12.28</v>
      </c>
      <c r="F15" s="13">
        <v>0</v>
      </c>
      <c r="G15" s="46">
        <f t="shared" si="2"/>
        <v>25.240000000000002</v>
      </c>
      <c r="H15" s="47"/>
      <c r="I15" s="56">
        <f>I14</f>
        <v>1.004</v>
      </c>
      <c r="J15" s="56"/>
      <c r="K15" s="49">
        <f t="shared" si="3"/>
        <v>25.341000000000001</v>
      </c>
      <c r="L15" s="273">
        <f t="shared" si="4"/>
        <v>105131.98699352999</v>
      </c>
      <c r="M15" s="1" t="str">
        <f>IF(ROUND(G15,2)=ROUND(SUM(G34:G36),2)," ","CHECK 2. 9-12 Lines Below")</f>
        <v xml:space="preserve"> </v>
      </c>
      <c r="N15" s="51">
        <v>5103</v>
      </c>
      <c r="O15" s="57" t="s">
        <v>40</v>
      </c>
      <c r="Q15" s="53"/>
      <c r="V15" s="395" t="s">
        <v>39</v>
      </c>
      <c r="W15" s="395"/>
      <c r="X15" s="434">
        <f>IF('3443'!K$84=1,'3443'!G15,0)</f>
        <v>0</v>
      </c>
      <c r="Y15" s="434"/>
      <c r="Z15" s="435">
        <v>1</v>
      </c>
      <c r="AA15" s="435"/>
      <c r="AB15" s="54">
        <f t="shared" si="0"/>
        <v>0</v>
      </c>
      <c r="AC15" s="58">
        <f t="shared" si="1"/>
        <v>0</v>
      </c>
      <c r="AD15" s="9"/>
    </row>
    <row r="16" spans="1:30" ht="16.2" x14ac:dyDescent="0.35">
      <c r="A16" s="1" t="s">
        <v>41</v>
      </c>
      <c r="B16" s="13" t="s">
        <v>42</v>
      </c>
      <c r="C16" s="13"/>
      <c r="D16" s="13">
        <v>0</v>
      </c>
      <c r="E16" s="13">
        <v>0</v>
      </c>
      <c r="F16" s="13">
        <v>0</v>
      </c>
      <c r="G16" s="46">
        <f t="shared" si="2"/>
        <v>0</v>
      </c>
      <c r="H16" s="47"/>
      <c r="I16" s="56">
        <v>3.548</v>
      </c>
      <c r="J16" s="56"/>
      <c r="K16" s="49">
        <f t="shared" si="3"/>
        <v>0</v>
      </c>
      <c r="L16" s="273">
        <f t="shared" si="4"/>
        <v>0</v>
      </c>
      <c r="N16" s="51">
        <v>5101</v>
      </c>
      <c r="O16" s="1">
        <v>254</v>
      </c>
      <c r="Q16" s="53"/>
      <c r="V16" s="395" t="s">
        <v>42</v>
      </c>
      <c r="W16" s="395"/>
      <c r="X16" s="434">
        <f>IF('3443'!K$84=1,'3443'!G16,0)</f>
        <v>0</v>
      </c>
      <c r="Y16" s="434"/>
      <c r="Z16" s="435">
        <v>1</v>
      </c>
      <c r="AA16" s="435"/>
      <c r="AB16" s="54">
        <f t="shared" si="0"/>
        <v>0</v>
      </c>
      <c r="AC16" s="55">
        <f t="shared" si="1"/>
        <v>0</v>
      </c>
      <c r="AD16" s="9"/>
    </row>
    <row r="17" spans="1:30" ht="16.2" x14ac:dyDescent="0.35">
      <c r="A17" s="1" t="s">
        <v>43</v>
      </c>
      <c r="B17" s="13" t="s">
        <v>44</v>
      </c>
      <c r="C17" s="13"/>
      <c r="D17" s="13">
        <v>0</v>
      </c>
      <c r="E17" s="13">
        <v>0</v>
      </c>
      <c r="F17" s="13">
        <v>0</v>
      </c>
      <c r="G17" s="46">
        <f t="shared" si="2"/>
        <v>0</v>
      </c>
      <c r="H17" s="47"/>
      <c r="I17" s="56">
        <f>I16</f>
        <v>3.548</v>
      </c>
      <c r="J17" s="56"/>
      <c r="K17" s="49">
        <f t="shared" si="3"/>
        <v>0</v>
      </c>
      <c r="L17" s="273">
        <f t="shared" si="4"/>
        <v>0</v>
      </c>
      <c r="N17" s="51">
        <v>5102</v>
      </c>
      <c r="O17" s="53">
        <v>254</v>
      </c>
      <c r="Q17" s="53"/>
      <c r="V17" s="395" t="s">
        <v>44</v>
      </c>
      <c r="W17" s="395"/>
      <c r="X17" s="434">
        <f>IF('3443'!K$84=1,'3443'!G17,0)</f>
        <v>0</v>
      </c>
      <c r="Y17" s="434"/>
      <c r="Z17" s="435">
        <v>1</v>
      </c>
      <c r="AA17" s="435"/>
      <c r="AB17" s="54">
        <f t="shared" si="0"/>
        <v>0</v>
      </c>
      <c r="AC17" s="55">
        <f t="shared" si="1"/>
        <v>0</v>
      </c>
      <c r="AD17" s="9"/>
    </row>
    <row r="18" spans="1:30" ht="16.2" x14ac:dyDescent="0.35">
      <c r="A18" s="1" t="s">
        <v>45</v>
      </c>
      <c r="B18" s="13" t="s">
        <v>46</v>
      </c>
      <c r="C18" s="13"/>
      <c r="D18" s="13">
        <v>0</v>
      </c>
      <c r="E18" s="13">
        <v>0</v>
      </c>
      <c r="F18" s="13">
        <v>0</v>
      </c>
      <c r="G18" s="46">
        <f t="shared" si="2"/>
        <v>0</v>
      </c>
      <c r="H18" s="47"/>
      <c r="I18" s="56">
        <f>I17</f>
        <v>3.548</v>
      </c>
      <c r="J18" s="56"/>
      <c r="K18" s="49">
        <f t="shared" si="3"/>
        <v>0</v>
      </c>
      <c r="L18" s="273">
        <f t="shared" si="4"/>
        <v>0</v>
      </c>
      <c r="N18" s="51">
        <v>5103</v>
      </c>
      <c r="O18" s="53">
        <v>254</v>
      </c>
      <c r="Q18" s="53"/>
      <c r="V18" s="395" t="s">
        <v>46</v>
      </c>
      <c r="W18" s="395"/>
      <c r="X18" s="434">
        <f>IF('3443'!K$84=1,'3443'!G18,0)</f>
        <v>0</v>
      </c>
      <c r="Y18" s="434"/>
      <c r="Z18" s="435">
        <v>1</v>
      </c>
      <c r="AA18" s="435"/>
      <c r="AB18" s="54">
        <f t="shared" si="0"/>
        <v>0</v>
      </c>
      <c r="AC18" s="55">
        <f t="shared" si="1"/>
        <v>0</v>
      </c>
      <c r="AD18" s="9"/>
    </row>
    <row r="19" spans="1:30" ht="15" customHeight="1" x14ac:dyDescent="0.35">
      <c r="A19" s="1" t="s">
        <v>47</v>
      </c>
      <c r="B19" s="13" t="s">
        <v>48</v>
      </c>
      <c r="C19" s="13"/>
      <c r="D19" s="13">
        <v>0</v>
      </c>
      <c r="E19" s="13">
        <v>0</v>
      </c>
      <c r="F19" s="13">
        <v>0</v>
      </c>
      <c r="G19" s="46">
        <f t="shared" si="2"/>
        <v>0</v>
      </c>
      <c r="H19" s="47"/>
      <c r="I19" s="56">
        <v>5.1040000000000001</v>
      </c>
      <c r="J19" s="56"/>
      <c r="K19" s="49">
        <f t="shared" si="3"/>
        <v>0</v>
      </c>
      <c r="L19" s="273">
        <f t="shared" si="4"/>
        <v>0</v>
      </c>
      <c r="N19" s="51">
        <v>5101</v>
      </c>
      <c r="O19" s="1">
        <v>255</v>
      </c>
      <c r="Q19" s="53"/>
      <c r="V19" s="395" t="s">
        <v>48</v>
      </c>
      <c r="W19" s="395"/>
      <c r="X19" s="434">
        <f>IF('3443'!K$84=1,'3443'!G19,0)</f>
        <v>0</v>
      </c>
      <c r="Y19" s="434"/>
      <c r="Z19" s="435">
        <v>1</v>
      </c>
      <c r="AA19" s="435"/>
      <c r="AB19" s="54">
        <f t="shared" si="0"/>
        <v>0</v>
      </c>
      <c r="AC19" s="55">
        <f t="shared" si="1"/>
        <v>0</v>
      </c>
      <c r="AD19" s="9"/>
    </row>
    <row r="20" spans="1:30" ht="15" customHeight="1" x14ac:dyDescent="0.35">
      <c r="A20" s="1" t="s">
        <v>49</v>
      </c>
      <c r="B20" s="13" t="s">
        <v>50</v>
      </c>
      <c r="C20" s="13"/>
      <c r="D20" s="13">
        <v>0</v>
      </c>
      <c r="E20" s="13">
        <v>0</v>
      </c>
      <c r="F20" s="13">
        <v>0</v>
      </c>
      <c r="G20" s="46">
        <f t="shared" si="2"/>
        <v>0</v>
      </c>
      <c r="H20" s="47"/>
      <c r="I20" s="56">
        <f>I19</f>
        <v>5.1040000000000001</v>
      </c>
      <c r="J20" s="56"/>
      <c r="K20" s="49">
        <f t="shared" si="3"/>
        <v>0</v>
      </c>
      <c r="L20" s="273">
        <f t="shared" si="4"/>
        <v>0</v>
      </c>
      <c r="N20" s="51">
        <v>5102</v>
      </c>
      <c r="O20" s="53">
        <v>255</v>
      </c>
      <c r="Q20" s="53"/>
      <c r="V20" s="395" t="s">
        <v>50</v>
      </c>
      <c r="W20" s="395"/>
      <c r="X20" s="434">
        <f>IF('3443'!K$84=1,'3443'!G20,0)</f>
        <v>0</v>
      </c>
      <c r="Y20" s="434"/>
      <c r="Z20" s="435">
        <v>1</v>
      </c>
      <c r="AA20" s="435"/>
      <c r="AB20" s="54">
        <f t="shared" si="0"/>
        <v>0</v>
      </c>
      <c r="AC20" s="55">
        <f t="shared" si="1"/>
        <v>0</v>
      </c>
      <c r="AD20" s="9"/>
    </row>
    <row r="21" spans="1:30" ht="15" customHeight="1" x14ac:dyDescent="0.35">
      <c r="A21" s="1" t="s">
        <v>51</v>
      </c>
      <c r="B21" s="13" t="s">
        <v>52</v>
      </c>
      <c r="C21" s="13"/>
      <c r="D21" s="13">
        <v>0</v>
      </c>
      <c r="E21" s="13">
        <v>0</v>
      </c>
      <c r="F21" s="13">
        <v>0</v>
      </c>
      <c r="G21" s="46">
        <f t="shared" si="2"/>
        <v>0</v>
      </c>
      <c r="H21" s="47"/>
      <c r="I21" s="56">
        <f>I20</f>
        <v>5.1040000000000001</v>
      </c>
      <c r="J21" s="56"/>
      <c r="K21" s="49">
        <f t="shared" si="3"/>
        <v>0</v>
      </c>
      <c r="L21" s="273">
        <f t="shared" si="4"/>
        <v>0</v>
      </c>
      <c r="N21" s="51">
        <v>5103</v>
      </c>
      <c r="O21" s="53">
        <v>255</v>
      </c>
      <c r="Q21" s="53"/>
      <c r="V21" s="395" t="s">
        <v>52</v>
      </c>
      <c r="W21" s="395"/>
      <c r="X21" s="434">
        <f>IF('3443'!K$84=1,'3443'!G21,0)</f>
        <v>0</v>
      </c>
      <c r="Y21" s="434"/>
      <c r="Z21" s="435">
        <v>1</v>
      </c>
      <c r="AA21" s="435"/>
      <c r="AB21" s="54">
        <f t="shared" si="0"/>
        <v>0</v>
      </c>
      <c r="AC21" s="55">
        <f t="shared" si="1"/>
        <v>0</v>
      </c>
      <c r="AD21" s="9"/>
    </row>
    <row r="22" spans="1:30" ht="16.2" x14ac:dyDescent="0.35">
      <c r="A22" s="1" t="s">
        <v>53</v>
      </c>
      <c r="B22" s="13" t="s">
        <v>54</v>
      </c>
      <c r="C22" s="13"/>
      <c r="D22" s="13">
        <v>0</v>
      </c>
      <c r="E22" s="13">
        <v>0</v>
      </c>
      <c r="F22" s="13">
        <v>0</v>
      </c>
      <c r="G22" s="46">
        <f t="shared" si="2"/>
        <v>0</v>
      </c>
      <c r="H22" s="47"/>
      <c r="I22" s="56">
        <v>1.147</v>
      </c>
      <c r="J22" s="56"/>
      <c r="K22" s="49">
        <f t="shared" si="3"/>
        <v>0</v>
      </c>
      <c r="L22" s="273">
        <f t="shared" si="4"/>
        <v>0</v>
      </c>
      <c r="N22" s="51">
        <v>5101</v>
      </c>
      <c r="O22" s="52">
        <v>130</v>
      </c>
      <c r="Q22" s="53"/>
      <c r="V22" s="395" t="s">
        <v>54</v>
      </c>
      <c r="W22" s="395"/>
      <c r="X22" s="434">
        <f>IF('3443'!K$84=1,'3443'!G22,0)</f>
        <v>0</v>
      </c>
      <c r="Y22" s="434"/>
      <c r="Z22" s="435">
        <v>1</v>
      </c>
      <c r="AA22" s="435"/>
      <c r="AB22" s="54">
        <f t="shared" si="0"/>
        <v>0</v>
      </c>
      <c r="AC22" s="55">
        <f t="shared" si="1"/>
        <v>0</v>
      </c>
      <c r="AD22" s="9"/>
    </row>
    <row r="23" spans="1:30" ht="16.2" x14ac:dyDescent="0.35">
      <c r="A23" s="1" t="s">
        <v>55</v>
      </c>
      <c r="B23" s="13" t="s">
        <v>56</v>
      </c>
      <c r="C23" s="13"/>
      <c r="D23" s="13">
        <v>0</v>
      </c>
      <c r="E23" s="13">
        <v>0</v>
      </c>
      <c r="F23" s="13">
        <v>0</v>
      </c>
      <c r="G23" s="46">
        <f t="shared" si="2"/>
        <v>0</v>
      </c>
      <c r="H23" s="47"/>
      <c r="I23" s="56">
        <f>I22</f>
        <v>1.147</v>
      </c>
      <c r="J23" s="56"/>
      <c r="K23" s="49">
        <f t="shared" si="3"/>
        <v>0</v>
      </c>
      <c r="L23" s="273">
        <f t="shared" si="4"/>
        <v>0</v>
      </c>
      <c r="N23" s="51">
        <v>5102</v>
      </c>
      <c r="O23" s="52">
        <v>130</v>
      </c>
      <c r="Q23" s="53"/>
      <c r="V23" s="395" t="s">
        <v>56</v>
      </c>
      <c r="W23" s="395"/>
      <c r="X23" s="434">
        <f>IF('3443'!K$84=1,'3443'!G23,0)</f>
        <v>0</v>
      </c>
      <c r="Y23" s="434"/>
      <c r="Z23" s="435">
        <v>1</v>
      </c>
      <c r="AA23" s="435"/>
      <c r="AB23" s="54">
        <f t="shared" si="0"/>
        <v>0</v>
      </c>
      <c r="AC23" s="55">
        <f t="shared" si="1"/>
        <v>0</v>
      </c>
      <c r="AD23" s="9"/>
    </row>
    <row r="24" spans="1:30" ht="16.2" x14ac:dyDescent="0.35">
      <c r="A24" s="1" t="s">
        <v>57</v>
      </c>
      <c r="B24" s="13" t="s">
        <v>58</v>
      </c>
      <c r="C24" s="13"/>
      <c r="D24" s="13">
        <v>0</v>
      </c>
      <c r="E24" s="13">
        <v>0</v>
      </c>
      <c r="F24" s="13">
        <v>0</v>
      </c>
      <c r="G24" s="46">
        <f t="shared" si="2"/>
        <v>0</v>
      </c>
      <c r="H24" s="47"/>
      <c r="I24" s="56">
        <f>I23</f>
        <v>1.147</v>
      </c>
      <c r="J24" s="56"/>
      <c r="K24" s="49">
        <f t="shared" si="3"/>
        <v>0</v>
      </c>
      <c r="L24" s="273">
        <f t="shared" si="4"/>
        <v>0</v>
      </c>
      <c r="N24" s="51">
        <v>5103</v>
      </c>
      <c r="O24" s="52">
        <v>130</v>
      </c>
      <c r="Q24" s="53"/>
      <c r="V24" s="395" t="s">
        <v>58</v>
      </c>
      <c r="W24" s="395"/>
      <c r="X24" s="434">
        <f>IF('3443'!K$84=1,'3443'!G24,0)</f>
        <v>0</v>
      </c>
      <c r="Y24" s="434"/>
      <c r="Z24" s="435">
        <v>1</v>
      </c>
      <c r="AA24" s="435"/>
      <c r="AB24" s="54">
        <f t="shared" si="0"/>
        <v>0</v>
      </c>
      <c r="AC24" s="55">
        <f t="shared" si="1"/>
        <v>0</v>
      </c>
      <c r="AD24" s="9"/>
    </row>
    <row r="25" spans="1:30" ht="16.8" thickBot="1" x14ac:dyDescent="0.4">
      <c r="A25" s="1" t="s">
        <v>59</v>
      </c>
      <c r="B25" s="13" t="s">
        <v>60</v>
      </c>
      <c r="C25" s="13"/>
      <c r="D25" s="13">
        <v>20.239999999999998</v>
      </c>
      <c r="E25" s="13">
        <v>20.07</v>
      </c>
      <c r="F25" s="13">
        <v>0</v>
      </c>
      <c r="G25" s="46">
        <f t="shared" si="2"/>
        <v>40.31</v>
      </c>
      <c r="H25" s="47"/>
      <c r="I25" s="56">
        <v>1.004</v>
      </c>
      <c r="J25" s="56"/>
      <c r="K25" s="49">
        <f t="shared" si="3"/>
        <v>40.471200000000003</v>
      </c>
      <c r="L25" s="273">
        <f t="shared" si="4"/>
        <v>167902.51655469599</v>
      </c>
      <c r="N25" s="51">
        <v>5310</v>
      </c>
      <c r="O25" s="52">
        <v>300</v>
      </c>
      <c r="Q25" s="53"/>
      <c r="V25" s="395" t="s">
        <v>60</v>
      </c>
      <c r="W25" s="395"/>
      <c r="X25" s="434">
        <f>IF('3443'!K$84=1,'3443'!G25,0)</f>
        <v>0</v>
      </c>
      <c r="Y25" s="434"/>
      <c r="Z25" s="435">
        <v>1</v>
      </c>
      <c r="AA25" s="435"/>
      <c r="AB25" s="54">
        <f t="shared" si="0"/>
        <v>0</v>
      </c>
      <c r="AC25" s="55">
        <f t="shared" si="1"/>
        <v>0</v>
      </c>
      <c r="AD25" s="9"/>
    </row>
    <row r="26" spans="1:30" ht="20.25" customHeight="1" thickBot="1" x14ac:dyDescent="0.35">
      <c r="B26" s="59" t="s">
        <v>61</v>
      </c>
      <c r="C26" s="59"/>
      <c r="D26" s="60">
        <f t="shared" ref="D26:E26" si="5">SUM(D10:D25)</f>
        <v>95.249999999999986</v>
      </c>
      <c r="E26" s="60">
        <f t="shared" si="5"/>
        <v>94.4</v>
      </c>
      <c r="F26" s="60"/>
      <c r="G26" s="60">
        <f>SUM(G10:G25)</f>
        <v>189.65</v>
      </c>
      <c r="H26" s="61"/>
      <c r="I26" s="61"/>
      <c r="J26" s="62"/>
      <c r="K26" s="63">
        <f>SUM(K10:K25)</f>
        <v>190.40860000000001</v>
      </c>
      <c r="L26" s="272">
        <f>SUM(L10:L25)</f>
        <v>789946.50797743793</v>
      </c>
      <c r="N26" s="53"/>
      <c r="O26" s="64"/>
      <c r="P26" s="53"/>
      <c r="Q26" s="53"/>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29"/>
      <c r="G27" s="67" t="s">
        <v>63</v>
      </c>
      <c r="H27" s="68"/>
      <c r="I27" s="69" t="s">
        <v>64</v>
      </c>
      <c r="J27" s="69" t="s">
        <v>65</v>
      </c>
      <c r="K27" s="70" t="s">
        <v>66</v>
      </c>
      <c r="N27" s="53"/>
      <c r="O27" s="64"/>
      <c r="P27" s="53"/>
      <c r="Q27" s="53"/>
      <c r="V27" s="406" t="s">
        <v>62</v>
      </c>
      <c r="W27" s="406"/>
      <c r="X27" s="426" t="s">
        <v>63</v>
      </c>
      <c r="Y27" s="426"/>
      <c r="Z27" s="71" t="s">
        <v>64</v>
      </c>
      <c r="AA27" s="72" t="s">
        <v>65</v>
      </c>
      <c r="AB27" s="73" t="s">
        <v>66</v>
      </c>
      <c r="AC27" s="9"/>
      <c r="AD27" s="9"/>
    </row>
    <row r="28" spans="1:30" ht="15.75" customHeight="1" x14ac:dyDescent="0.3">
      <c r="A28" s="1" t="s">
        <v>67</v>
      </c>
      <c r="B28" s="427" t="s">
        <v>68</v>
      </c>
      <c r="C28" s="428"/>
      <c r="D28" s="13">
        <v>0</v>
      </c>
      <c r="E28" s="13">
        <v>0</v>
      </c>
      <c r="F28" s="74">
        <v>0</v>
      </c>
      <c r="G28" s="46">
        <f t="shared" ref="G28:G36" si="6">IF($B$154&lt;8,D28*2,D28+E28)</f>
        <v>0</v>
      </c>
      <c r="H28" s="75"/>
      <c r="I28" s="76" t="s">
        <v>69</v>
      </c>
      <c r="J28" s="51">
        <v>251</v>
      </c>
      <c r="K28" s="77">
        <v>1047</v>
      </c>
      <c r="L28" s="273">
        <f>SUM(G28*K28)</f>
        <v>0</v>
      </c>
      <c r="N28" s="2">
        <v>5101</v>
      </c>
      <c r="O28" s="53">
        <v>251</v>
      </c>
      <c r="P28" s="78"/>
      <c r="Q28" s="79"/>
      <c r="V28" s="433" t="s">
        <v>68</v>
      </c>
      <c r="W28" s="433"/>
      <c r="X28" s="422"/>
      <c r="Y28" s="422"/>
      <c r="Z28" s="80" t="s">
        <v>69</v>
      </c>
      <c r="AA28" s="81">
        <v>251</v>
      </c>
      <c r="AB28" s="82">
        <f>+K28</f>
        <v>1047</v>
      </c>
      <c r="AC28" s="83">
        <f t="shared" ref="AC28:AC36" si="7">ROUND(X28*AB28,0)</f>
        <v>0</v>
      </c>
      <c r="AD28" s="9"/>
    </row>
    <row r="29" spans="1:30" x14ac:dyDescent="0.3">
      <c r="A29" s="1" t="s">
        <v>70</v>
      </c>
      <c r="B29" s="429"/>
      <c r="C29" s="430"/>
      <c r="D29" s="13">
        <v>0</v>
      </c>
      <c r="E29" s="13">
        <v>0</v>
      </c>
      <c r="F29" s="84">
        <v>0</v>
      </c>
      <c r="G29" s="46">
        <f t="shared" si="6"/>
        <v>0</v>
      </c>
      <c r="H29" s="75"/>
      <c r="I29" s="51" t="s">
        <v>69</v>
      </c>
      <c r="J29" s="51">
        <v>252</v>
      </c>
      <c r="K29" s="77">
        <v>3380</v>
      </c>
      <c r="L29" s="273">
        <f t="shared" ref="L29:L36" si="8">SUM(G29*K29)</f>
        <v>0</v>
      </c>
      <c r="N29" s="2">
        <v>5101</v>
      </c>
      <c r="O29" s="53">
        <v>252</v>
      </c>
      <c r="P29" s="78"/>
      <c r="Q29" s="79"/>
      <c r="V29" s="433"/>
      <c r="W29" s="433"/>
      <c r="X29" s="422"/>
      <c r="Y29" s="422"/>
      <c r="Z29" s="81" t="s">
        <v>69</v>
      </c>
      <c r="AA29" s="81">
        <v>252</v>
      </c>
      <c r="AB29" s="82">
        <f t="shared" ref="AB29:AB36" si="9">+K29</f>
        <v>3380</v>
      </c>
      <c r="AC29" s="83">
        <f t="shared" si="7"/>
        <v>0</v>
      </c>
      <c r="AD29" s="9"/>
    </row>
    <row r="30" spans="1:30" x14ac:dyDescent="0.3">
      <c r="A30" s="1" t="s">
        <v>71</v>
      </c>
      <c r="B30" s="429"/>
      <c r="C30" s="430"/>
      <c r="D30" s="13">
        <v>0</v>
      </c>
      <c r="E30" s="13">
        <v>0</v>
      </c>
      <c r="F30" s="84">
        <v>0</v>
      </c>
      <c r="G30" s="46">
        <f t="shared" si="6"/>
        <v>0</v>
      </c>
      <c r="H30" s="75"/>
      <c r="I30" s="51" t="s">
        <v>69</v>
      </c>
      <c r="J30" s="51">
        <v>253</v>
      </c>
      <c r="K30" s="77">
        <v>6896</v>
      </c>
      <c r="L30" s="273">
        <f t="shared" si="8"/>
        <v>0</v>
      </c>
      <c r="N30" s="2">
        <v>5101</v>
      </c>
      <c r="O30" s="53">
        <v>253</v>
      </c>
      <c r="P30" s="78"/>
      <c r="Q30" s="64"/>
      <c r="V30" s="433"/>
      <c r="W30" s="433"/>
      <c r="X30" s="422"/>
      <c r="Y30" s="422"/>
      <c r="Z30" s="81" t="s">
        <v>69</v>
      </c>
      <c r="AA30" s="81">
        <v>253</v>
      </c>
      <c r="AB30" s="82">
        <f t="shared" si="9"/>
        <v>6896</v>
      </c>
      <c r="AC30" s="83">
        <f t="shared" si="7"/>
        <v>0</v>
      </c>
      <c r="AD30" s="9"/>
    </row>
    <row r="31" spans="1:30" x14ac:dyDescent="0.3">
      <c r="A31" s="1" t="s">
        <v>72</v>
      </c>
      <c r="B31" s="429"/>
      <c r="C31" s="430"/>
      <c r="D31" s="13">
        <v>0</v>
      </c>
      <c r="E31" s="13">
        <v>0</v>
      </c>
      <c r="F31" s="84">
        <v>0</v>
      </c>
      <c r="G31" s="46">
        <f t="shared" si="6"/>
        <v>0</v>
      </c>
      <c r="H31" s="75"/>
      <c r="I31" s="85" t="s">
        <v>73</v>
      </c>
      <c r="J31" s="51">
        <v>251</v>
      </c>
      <c r="K31" s="77">
        <v>1173</v>
      </c>
      <c r="L31" s="273">
        <f t="shared" si="8"/>
        <v>0</v>
      </c>
      <c r="N31" s="2">
        <v>5102</v>
      </c>
      <c r="O31" s="53">
        <v>251</v>
      </c>
      <c r="P31" s="78"/>
      <c r="Q31" s="64"/>
      <c r="V31" s="433"/>
      <c r="W31" s="433"/>
      <c r="X31" s="422"/>
      <c r="Y31" s="422"/>
      <c r="Z31" s="86" t="s">
        <v>73</v>
      </c>
      <c r="AA31" s="81">
        <v>251</v>
      </c>
      <c r="AB31" s="82">
        <f t="shared" si="9"/>
        <v>1173</v>
      </c>
      <c r="AC31" s="83">
        <f t="shared" si="7"/>
        <v>0</v>
      </c>
      <c r="AD31" s="9"/>
    </row>
    <row r="32" spans="1:30" x14ac:dyDescent="0.3">
      <c r="A32" s="1" t="s">
        <v>74</v>
      </c>
      <c r="B32" s="429"/>
      <c r="C32" s="430"/>
      <c r="D32" s="13">
        <v>0</v>
      </c>
      <c r="E32" s="13">
        <v>0</v>
      </c>
      <c r="F32" s="84">
        <v>0</v>
      </c>
      <c r="G32" s="46">
        <f t="shared" si="6"/>
        <v>0</v>
      </c>
      <c r="H32" s="75"/>
      <c r="I32" s="85" t="s">
        <v>73</v>
      </c>
      <c r="J32" s="51">
        <v>252</v>
      </c>
      <c r="K32" s="77">
        <v>3506</v>
      </c>
      <c r="L32" s="273">
        <f t="shared" si="8"/>
        <v>0</v>
      </c>
      <c r="N32" s="2">
        <v>5102</v>
      </c>
      <c r="O32" s="53">
        <v>252</v>
      </c>
      <c r="P32" s="78"/>
      <c r="Q32" s="53"/>
      <c r="V32" s="433"/>
      <c r="W32" s="433"/>
      <c r="X32" s="422"/>
      <c r="Y32" s="422"/>
      <c r="Z32" s="86" t="s">
        <v>73</v>
      </c>
      <c r="AA32" s="81">
        <v>252</v>
      </c>
      <c r="AB32" s="82">
        <f t="shared" si="9"/>
        <v>3506</v>
      </c>
      <c r="AC32" s="83">
        <f t="shared" si="7"/>
        <v>0</v>
      </c>
      <c r="AD32" s="9"/>
    </row>
    <row r="33" spans="1:30" x14ac:dyDescent="0.3">
      <c r="A33" s="1" t="s">
        <v>75</v>
      </c>
      <c r="B33" s="429"/>
      <c r="C33" s="430"/>
      <c r="D33" s="13">
        <v>0</v>
      </c>
      <c r="E33" s="13">
        <v>0</v>
      </c>
      <c r="F33" s="84">
        <v>0</v>
      </c>
      <c r="G33" s="46">
        <f t="shared" si="6"/>
        <v>0</v>
      </c>
      <c r="H33" s="75"/>
      <c r="I33" s="85" t="s">
        <v>73</v>
      </c>
      <c r="J33" s="51">
        <v>253</v>
      </c>
      <c r="K33" s="77">
        <v>7023</v>
      </c>
      <c r="L33" s="273">
        <f t="shared" si="8"/>
        <v>0</v>
      </c>
      <c r="N33" s="2">
        <v>5102</v>
      </c>
      <c r="O33" s="53">
        <v>253</v>
      </c>
      <c r="P33" s="78"/>
      <c r="Q33" s="79"/>
      <c r="V33" s="433"/>
      <c r="W33" s="433"/>
      <c r="X33" s="422"/>
      <c r="Y33" s="422"/>
      <c r="Z33" s="86" t="s">
        <v>73</v>
      </c>
      <c r="AA33" s="81">
        <v>253</v>
      </c>
      <c r="AB33" s="82">
        <f t="shared" si="9"/>
        <v>7023</v>
      </c>
      <c r="AC33" s="83">
        <f t="shared" si="7"/>
        <v>0</v>
      </c>
      <c r="AD33" s="9"/>
    </row>
    <row r="34" spans="1:30" x14ac:dyDescent="0.3">
      <c r="A34" s="1" t="s">
        <v>76</v>
      </c>
      <c r="B34" s="429"/>
      <c r="C34" s="430"/>
      <c r="D34" s="13">
        <v>12.96</v>
      </c>
      <c r="E34" s="13">
        <v>12.28</v>
      </c>
      <c r="F34" s="84">
        <v>0</v>
      </c>
      <c r="G34" s="46">
        <f t="shared" si="6"/>
        <v>25.240000000000002</v>
      </c>
      <c r="H34" s="75"/>
      <c r="I34" s="85" t="s">
        <v>77</v>
      </c>
      <c r="J34" s="51">
        <v>251</v>
      </c>
      <c r="K34" s="77">
        <v>835</v>
      </c>
      <c r="L34" s="273">
        <f t="shared" si="8"/>
        <v>21075.4</v>
      </c>
      <c r="N34" s="2">
        <v>5103</v>
      </c>
      <c r="O34" s="53">
        <v>251</v>
      </c>
      <c r="P34" s="78"/>
      <c r="Q34" s="79"/>
      <c r="V34" s="433"/>
      <c r="W34" s="433"/>
      <c r="X34" s="422"/>
      <c r="Y34" s="422"/>
      <c r="Z34" s="86" t="s">
        <v>77</v>
      </c>
      <c r="AA34" s="81">
        <v>251</v>
      </c>
      <c r="AB34" s="82">
        <f t="shared" si="9"/>
        <v>835</v>
      </c>
      <c r="AC34" s="83">
        <f t="shared" si="7"/>
        <v>0</v>
      </c>
      <c r="AD34" s="9"/>
    </row>
    <row r="35" spans="1:30" x14ac:dyDescent="0.3">
      <c r="A35" s="1" t="s">
        <v>78</v>
      </c>
      <c r="B35" s="429"/>
      <c r="C35" s="430"/>
      <c r="D35" s="13">
        <v>0</v>
      </c>
      <c r="E35" s="13">
        <v>0</v>
      </c>
      <c r="F35" s="84">
        <v>0</v>
      </c>
      <c r="G35" s="46">
        <f t="shared" si="6"/>
        <v>0</v>
      </c>
      <c r="H35" s="75"/>
      <c r="I35" s="85" t="s">
        <v>77</v>
      </c>
      <c r="J35" s="51">
        <v>252</v>
      </c>
      <c r="K35" s="77">
        <v>3168</v>
      </c>
      <c r="L35" s="273">
        <f t="shared" si="8"/>
        <v>0</v>
      </c>
      <c r="N35" s="2">
        <v>5103</v>
      </c>
      <c r="O35" s="53">
        <v>252</v>
      </c>
      <c r="P35" s="78"/>
      <c r="Q35" s="87"/>
      <c r="V35" s="433"/>
      <c r="W35" s="433"/>
      <c r="X35" s="422"/>
      <c r="Y35" s="422"/>
      <c r="Z35" s="86" t="s">
        <v>77</v>
      </c>
      <c r="AA35" s="81">
        <v>252</v>
      </c>
      <c r="AB35" s="82">
        <f t="shared" si="9"/>
        <v>3168</v>
      </c>
      <c r="AC35" s="83">
        <f t="shared" si="7"/>
        <v>0</v>
      </c>
      <c r="AD35" s="9"/>
    </row>
    <row r="36" spans="1:30" ht="16.2" thickBot="1" x14ac:dyDescent="0.35">
      <c r="A36" s="1" t="s">
        <v>79</v>
      </c>
      <c r="B36" s="431"/>
      <c r="C36" s="432"/>
      <c r="D36" s="13">
        <v>0</v>
      </c>
      <c r="E36" s="13">
        <v>0</v>
      </c>
      <c r="F36" s="84">
        <v>0</v>
      </c>
      <c r="G36" s="46">
        <f t="shared" si="6"/>
        <v>0</v>
      </c>
      <c r="H36" s="75"/>
      <c r="I36" s="85" t="s">
        <v>77</v>
      </c>
      <c r="J36" s="51">
        <v>253</v>
      </c>
      <c r="K36" s="77">
        <v>6685</v>
      </c>
      <c r="L36" s="273">
        <f t="shared" si="8"/>
        <v>0</v>
      </c>
      <c r="N36" s="2">
        <v>5103</v>
      </c>
      <c r="O36" s="53">
        <v>253</v>
      </c>
      <c r="P36" s="78"/>
      <c r="Q36" s="88"/>
      <c r="V36" s="433"/>
      <c r="W36" s="433"/>
      <c r="X36" s="423"/>
      <c r="Y36" s="423"/>
      <c r="Z36" s="86" t="s">
        <v>77</v>
      </c>
      <c r="AA36" s="81">
        <v>253</v>
      </c>
      <c r="AB36" s="82">
        <f t="shared" si="9"/>
        <v>6685</v>
      </c>
      <c r="AC36" s="89">
        <f t="shared" si="7"/>
        <v>0</v>
      </c>
      <c r="AD36" s="9"/>
    </row>
    <row r="37" spans="1:30" ht="18.75" customHeight="1" x14ac:dyDescent="0.3">
      <c r="B37" s="13" t="s">
        <v>80</v>
      </c>
      <c r="C37" s="13"/>
      <c r="D37" s="60">
        <f t="shared" ref="D37:E37" si="10">SUM(D28:D36)</f>
        <v>12.96</v>
      </c>
      <c r="E37" s="60">
        <f t="shared" si="10"/>
        <v>12.28</v>
      </c>
      <c r="F37" s="60"/>
      <c r="G37" s="60">
        <f>SUM(G28:G36)</f>
        <v>25.240000000000002</v>
      </c>
      <c r="H37" s="61"/>
      <c r="I37" s="13" t="s">
        <v>81</v>
      </c>
      <c r="J37" s="13"/>
      <c r="K37" s="13"/>
      <c r="L37" s="273">
        <f>SUM(L28:L36)</f>
        <v>21075.4</v>
      </c>
      <c r="N37" s="53"/>
      <c r="O37" s="64"/>
      <c r="P37" s="53"/>
      <c r="Q37" s="53"/>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283"/>
      <c r="M38" s="64"/>
      <c r="N38" s="53"/>
      <c r="O38" s="64"/>
      <c r="P38" s="53"/>
      <c r="Q38" s="53"/>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13" t="s">
        <v>84</v>
      </c>
      <c r="J39" s="13"/>
      <c r="K39" s="13"/>
      <c r="L39" s="278"/>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181379.8</v>
      </c>
      <c r="H40" s="96"/>
      <c r="I40" s="96"/>
      <c r="J40" s="96"/>
      <c r="K40" s="50">
        <f>ROUND(+G39/G40,0)</f>
        <v>191</v>
      </c>
      <c r="L40" s="273">
        <f>SUM(K40*$G$26)</f>
        <v>36223.15</v>
      </c>
      <c r="N40" s="97"/>
      <c r="O40" s="97"/>
      <c r="P40" s="97"/>
      <c r="Q40" s="97"/>
      <c r="V40" s="420" t="s">
        <v>85</v>
      </c>
      <c r="W40" s="420"/>
      <c r="X40" s="421">
        <f>+G40</f>
        <v>181379.8</v>
      </c>
      <c r="Y40" s="421"/>
      <c r="Z40" s="421"/>
      <c r="AA40" s="421"/>
      <c r="AB40" s="55">
        <f>ROUND(X39/X40,0)</f>
        <v>191</v>
      </c>
      <c r="AC40" s="55">
        <f>ROUND(AB40*$X$26,0)</f>
        <v>0</v>
      </c>
      <c r="AD40" s="9"/>
    </row>
    <row r="41" spans="1:30" ht="15.75" customHeight="1" x14ac:dyDescent="0.3">
      <c r="B41" s="98" t="s">
        <v>86</v>
      </c>
      <c r="C41" s="98"/>
      <c r="D41" s="98"/>
      <c r="E41" s="98"/>
      <c r="F41" s="98"/>
      <c r="G41" s="98"/>
      <c r="H41" s="98"/>
      <c r="I41" s="98"/>
      <c r="J41" s="98"/>
      <c r="K41" s="98"/>
      <c r="L41" s="284"/>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283"/>
      <c r="M42" s="97"/>
      <c r="O42" s="1"/>
      <c r="V42" s="412" t="s">
        <v>87</v>
      </c>
      <c r="W42" s="412"/>
      <c r="X42" s="412"/>
      <c r="Y42" s="412"/>
      <c r="Z42" s="412"/>
      <c r="AA42" s="412"/>
      <c r="AB42" s="412"/>
      <c r="AC42" s="412"/>
      <c r="AD42" s="100"/>
    </row>
    <row r="43" spans="1:30" x14ac:dyDescent="0.3">
      <c r="B43" s="101" t="s">
        <v>88</v>
      </c>
      <c r="C43" s="101"/>
      <c r="D43" s="101"/>
      <c r="E43" s="101"/>
      <c r="F43" s="101"/>
      <c r="G43" s="101"/>
      <c r="H43" s="101"/>
      <c r="I43" s="101"/>
      <c r="J43" s="101"/>
      <c r="K43" s="101"/>
      <c r="L43" s="285"/>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274">
        <f>SUM(L26,L37,L40)</f>
        <v>847245.05797743797</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283"/>
      <c r="M45" s="105"/>
      <c r="O45" s="1"/>
      <c r="V45" s="412" t="s">
        <v>90</v>
      </c>
      <c r="W45" s="412"/>
      <c r="X45" s="412"/>
      <c r="Y45" s="412"/>
      <c r="Z45" s="412"/>
      <c r="AA45" s="412"/>
      <c r="AB45" s="412"/>
      <c r="AC45" s="412"/>
      <c r="AD45" s="106"/>
    </row>
    <row r="46" spans="1:30" ht="18.75" customHeight="1" x14ac:dyDescent="0.3">
      <c r="B46" s="1"/>
      <c r="C46" s="107" t="s">
        <v>91</v>
      </c>
      <c r="D46" s="107"/>
      <c r="E46" s="107"/>
      <c r="F46" s="107"/>
      <c r="G46" s="107" t="s">
        <v>92</v>
      </c>
      <c r="H46" s="108"/>
      <c r="I46" s="109" t="s">
        <v>93</v>
      </c>
      <c r="J46" s="110"/>
      <c r="K46" s="110"/>
      <c r="L46" s="286"/>
      <c r="M46" s="111"/>
      <c r="O46" s="1"/>
      <c r="V46" s="9"/>
      <c r="W46" s="112"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1325.01</v>
      </c>
      <c r="J47" s="117" t="s">
        <v>96</v>
      </c>
      <c r="K47" s="118">
        <f>ROUND(C47*G47*I47,0)</f>
        <v>0</v>
      </c>
      <c r="L47" s="287"/>
      <c r="O47" s="1"/>
      <c r="V47" s="100" t="s">
        <v>95</v>
      </c>
      <c r="W47" s="119">
        <f>AB10+AB11+AB16+AB19+AB22</f>
        <v>0</v>
      </c>
      <c r="X47" s="407">
        <f>AB7</f>
        <v>1.0289999999999999</v>
      </c>
      <c r="Y47" s="407"/>
      <c r="Z47" s="120">
        <f>+I47</f>
        <v>1325.01</v>
      </c>
      <c r="AA47" s="121" t="s">
        <v>96</v>
      </c>
      <c r="AB47" s="122">
        <f>ROUND(W47*X47*Z47,0)</f>
        <v>0</v>
      </c>
      <c r="AC47" s="123"/>
      <c r="AD47" s="9"/>
    </row>
    <row r="48" spans="1:30" ht="18" customHeight="1" x14ac:dyDescent="0.3">
      <c r="B48" s="124" t="s">
        <v>73</v>
      </c>
      <c r="C48" s="114">
        <f>K12+K13+K17+K20+K23</f>
        <v>0</v>
      </c>
      <c r="D48" s="114"/>
      <c r="E48" s="114"/>
      <c r="F48" s="114"/>
      <c r="G48" s="115">
        <f>K7</f>
        <v>1.0289999999999999</v>
      </c>
      <c r="H48" s="115"/>
      <c r="I48" s="116">
        <v>903.8</v>
      </c>
      <c r="J48" s="117" t="s">
        <v>96</v>
      </c>
      <c r="K48" s="118">
        <f>ROUND(C48*G48*I48,0)</f>
        <v>0</v>
      </c>
      <c r="L48" s="288"/>
      <c r="O48" s="1"/>
      <c r="V48" s="125" t="s">
        <v>73</v>
      </c>
      <c r="W48" s="119">
        <f>AB12+AB13+AB17+AB20+AB23</f>
        <v>0</v>
      </c>
      <c r="X48" s="407">
        <f>AB7</f>
        <v>1.0289999999999999</v>
      </c>
      <c r="Y48" s="407"/>
      <c r="Z48" s="120">
        <f>+I48</f>
        <v>903.8</v>
      </c>
      <c r="AA48" s="121" t="s">
        <v>96</v>
      </c>
      <c r="AB48" s="122">
        <f>ROUND(W48*X48*Z48,0)</f>
        <v>0</v>
      </c>
      <c r="AC48" s="126"/>
      <c r="AD48" s="9"/>
    </row>
    <row r="49" spans="2:30" ht="19.5" customHeight="1" thickBot="1" x14ac:dyDescent="0.4">
      <c r="B49" s="127" t="s">
        <v>77</v>
      </c>
      <c r="C49" s="128">
        <f>K14+K15+K18+K21+K24+K25</f>
        <v>190.40860000000001</v>
      </c>
      <c r="D49" s="114"/>
      <c r="E49" s="114"/>
      <c r="F49" s="114"/>
      <c r="G49" s="115">
        <f>K7</f>
        <v>1.0289999999999999</v>
      </c>
      <c r="H49" s="115"/>
      <c r="I49" s="116">
        <v>905.98</v>
      </c>
      <c r="J49" s="117" t="s">
        <v>96</v>
      </c>
      <c r="K49" s="118">
        <f>ROUND(C49*G49*I49,0)</f>
        <v>177509</v>
      </c>
      <c r="L49" s="288"/>
      <c r="M49" s="102"/>
      <c r="N49" s="129"/>
      <c r="O49" s="130"/>
      <c r="P49" s="64"/>
      <c r="Q49" s="131"/>
      <c r="V49" s="132" t="s">
        <v>77</v>
      </c>
      <c r="W49" s="133">
        <f>AB14+AB15+AB18+AB21+AB24+AB25</f>
        <v>0</v>
      </c>
      <c r="X49" s="407">
        <f>AB7</f>
        <v>1.0289999999999999</v>
      </c>
      <c r="Y49" s="407"/>
      <c r="Z49" s="120">
        <f>+I49</f>
        <v>905.98</v>
      </c>
      <c r="AA49" s="121" t="s">
        <v>96</v>
      </c>
      <c r="AB49" s="122">
        <f>ROUND(W49*X49*Z49,0)</f>
        <v>0</v>
      </c>
      <c r="AC49" s="126"/>
      <c r="AD49" s="103"/>
    </row>
    <row r="50" spans="2:30" ht="24" customHeight="1" thickBot="1" x14ac:dyDescent="0.35">
      <c r="B50" s="134" t="s">
        <v>97</v>
      </c>
      <c r="C50" s="135">
        <f>SUM(C47:C49)</f>
        <v>190.40860000000001</v>
      </c>
      <c r="D50" s="136"/>
      <c r="E50" s="137"/>
      <c r="F50" s="137"/>
      <c r="G50" s="138" t="s">
        <v>98</v>
      </c>
      <c r="H50" s="138"/>
      <c r="I50" s="138"/>
      <c r="J50" s="138"/>
      <c r="K50" s="138"/>
      <c r="L50" s="273">
        <f>IF(B2=75,0,K49+K48+K47)</f>
        <v>177509</v>
      </c>
      <c r="N50" s="3"/>
      <c r="O50" s="1"/>
      <c r="V50" s="139"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289"/>
      <c r="M51" s="129"/>
      <c r="N51" s="64"/>
      <c r="O51" s="1"/>
      <c r="V51" s="410" t="s">
        <v>99</v>
      </c>
      <c r="W51" s="410"/>
      <c r="X51" s="410"/>
      <c r="Y51" s="410"/>
      <c r="Z51" s="410"/>
      <c r="AA51" s="410"/>
      <c r="AB51" s="410"/>
      <c r="AC51" s="410"/>
      <c r="AD51" s="142"/>
    </row>
    <row r="52" spans="2:30" ht="27.75" customHeight="1" x14ac:dyDescent="0.3">
      <c r="B52" s="13" t="s">
        <v>100</v>
      </c>
      <c r="C52" s="13"/>
      <c r="D52" s="13"/>
      <c r="E52" s="13"/>
      <c r="F52" s="13"/>
      <c r="G52" s="13"/>
      <c r="H52" s="13"/>
      <c r="I52" s="13"/>
      <c r="J52" s="13"/>
      <c r="K52" s="13"/>
      <c r="L52" s="278"/>
      <c r="O52" s="1"/>
      <c r="V52" s="392" t="s">
        <v>100</v>
      </c>
      <c r="W52" s="392"/>
      <c r="X52" s="392"/>
      <c r="Y52" s="392"/>
      <c r="Z52" s="392"/>
      <c r="AA52" s="392"/>
      <c r="AB52" s="392"/>
      <c r="AC52" s="392"/>
      <c r="AD52" s="9"/>
    </row>
    <row r="53" spans="2:30" x14ac:dyDescent="0.3">
      <c r="B53" s="13" t="s">
        <v>101</v>
      </c>
      <c r="C53" s="13"/>
      <c r="D53" s="13"/>
      <c r="E53" s="13"/>
      <c r="F53" s="13"/>
      <c r="G53" s="143">
        <f>K26</f>
        <v>190.40860000000001</v>
      </c>
      <c r="H53" s="56" t="s">
        <v>102</v>
      </c>
      <c r="I53" s="56"/>
      <c r="J53" s="144">
        <v>198050.23</v>
      </c>
      <c r="K53" s="144"/>
      <c r="L53" s="290"/>
      <c r="N53" s="3"/>
      <c r="O53" s="1"/>
      <c r="V53" s="402" t="s">
        <v>101</v>
      </c>
      <c r="W53" s="402"/>
      <c r="X53" s="145">
        <f>AB26</f>
        <v>0</v>
      </c>
      <c r="Y53" s="403" t="s">
        <v>102</v>
      </c>
      <c r="Z53" s="403"/>
      <c r="AA53" s="404">
        <f>+J53</f>
        <v>198050.23</v>
      </c>
      <c r="AB53" s="404"/>
      <c r="AC53" s="404"/>
      <c r="AD53" s="9"/>
    </row>
    <row r="54" spans="2:30" x14ac:dyDescent="0.3">
      <c r="B54" s="13" t="s">
        <v>103</v>
      </c>
      <c r="C54" s="13"/>
      <c r="D54" s="13"/>
      <c r="E54" s="13"/>
      <c r="F54" s="13"/>
      <c r="G54" s="13"/>
      <c r="H54" s="13"/>
      <c r="I54" s="13"/>
      <c r="J54" s="13"/>
      <c r="K54" s="146">
        <f>ROUND(G53/J53,6)</f>
        <v>9.6100000000000005E-4</v>
      </c>
      <c r="L54" s="278"/>
      <c r="N54" s="64"/>
      <c r="O54" s="1"/>
      <c r="V54" s="402" t="s">
        <v>103</v>
      </c>
      <c r="W54" s="402"/>
      <c r="X54" s="402"/>
      <c r="Y54" s="402"/>
      <c r="Z54" s="402"/>
      <c r="AA54" s="402"/>
      <c r="AB54" s="405">
        <f>ROUND(X53/AA53,6)</f>
        <v>0</v>
      </c>
      <c r="AC54" s="405"/>
      <c r="AD54" s="9"/>
    </row>
    <row r="55" spans="2:30" ht="24" customHeight="1" x14ac:dyDescent="0.3">
      <c r="B55" s="13" t="s">
        <v>104</v>
      </c>
      <c r="C55" s="13"/>
      <c r="D55" s="13"/>
      <c r="E55" s="13"/>
      <c r="F55" s="13"/>
      <c r="G55" s="13"/>
      <c r="H55" s="13"/>
      <c r="I55" s="13"/>
      <c r="J55" s="13"/>
      <c r="K55" s="13"/>
      <c r="L55" s="278"/>
      <c r="O55" s="1"/>
      <c r="V55" s="392" t="s">
        <v>104</v>
      </c>
      <c r="W55" s="392"/>
      <c r="X55" s="392"/>
      <c r="Y55" s="392"/>
      <c r="Z55" s="392"/>
      <c r="AA55" s="392"/>
      <c r="AB55" s="392"/>
      <c r="AC55" s="392"/>
      <c r="AD55" s="9"/>
    </row>
    <row r="56" spans="2:30" x14ac:dyDescent="0.3">
      <c r="B56" s="13" t="s">
        <v>105</v>
      </c>
      <c r="C56" s="13"/>
      <c r="D56" s="13"/>
      <c r="E56" s="13"/>
      <c r="F56" s="13"/>
      <c r="G56" s="147">
        <f>G26</f>
        <v>189.65</v>
      </c>
      <c r="H56" s="56" t="s">
        <v>106</v>
      </c>
      <c r="I56" s="56"/>
      <c r="J56" s="144">
        <f>+G40</f>
        <v>181379.8</v>
      </c>
      <c r="K56" s="144"/>
      <c r="L56" s="290"/>
      <c r="O56" s="1"/>
      <c r="V56" s="402" t="s">
        <v>105</v>
      </c>
      <c r="W56" s="402"/>
      <c r="X56" s="148">
        <f>X26</f>
        <v>0</v>
      </c>
      <c r="Y56" s="403" t="s">
        <v>106</v>
      </c>
      <c r="Z56" s="403"/>
      <c r="AA56" s="404">
        <f>+J56</f>
        <v>181379.8</v>
      </c>
      <c r="AB56" s="404"/>
      <c r="AC56" s="404"/>
      <c r="AD56" s="9"/>
    </row>
    <row r="57" spans="2:30" x14ac:dyDescent="0.3">
      <c r="B57" s="13" t="s">
        <v>107</v>
      </c>
      <c r="C57" s="13"/>
      <c r="D57" s="13"/>
      <c r="E57" s="13"/>
      <c r="F57" s="13"/>
      <c r="G57" s="13"/>
      <c r="H57" s="13"/>
      <c r="I57" s="13"/>
      <c r="J57" s="13"/>
      <c r="K57" s="146">
        <f>ROUND(G56/J56,6)</f>
        <v>1.0460000000000001E-3</v>
      </c>
      <c r="L57" s="278"/>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288"/>
      <c r="N58" s="19"/>
      <c r="O58" s="19"/>
      <c r="V58" s="406" t="s">
        <v>109</v>
      </c>
      <c r="W58" s="406"/>
      <c r="X58" s="406"/>
      <c r="Y58" s="393">
        <f>X65+X64+X62+X61+X60</f>
        <v>4230917</v>
      </c>
      <c r="Z58" s="393"/>
      <c r="AA58" s="150" t="s">
        <v>110</v>
      </c>
      <c r="AB58" s="151">
        <f>AB54</f>
        <v>0</v>
      </c>
      <c r="AC58" s="55">
        <f>ROUND(Y58*AB58,0)</f>
        <v>0</v>
      </c>
      <c r="AD58" s="9"/>
    </row>
    <row r="59" spans="2:30" x14ac:dyDescent="0.3">
      <c r="B59" s="59" t="s">
        <v>109</v>
      </c>
      <c r="C59" s="59"/>
      <c r="D59" s="59"/>
      <c r="E59" s="59"/>
      <c r="F59" s="59"/>
      <c r="G59" s="59"/>
      <c r="H59" s="152" t="s">
        <v>21</v>
      </c>
      <c r="I59" s="118">
        <v>4230917</v>
      </c>
      <c r="J59" s="153" t="s">
        <v>110</v>
      </c>
      <c r="K59" s="154">
        <f>K54</f>
        <v>9.6100000000000005E-4</v>
      </c>
      <c r="L59" s="273">
        <f>SUM(I59*K59)</f>
        <v>4065.9112370000003</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288"/>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288"/>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288"/>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288"/>
      <c r="O63" s="1"/>
      <c r="P63" s="153"/>
      <c r="Q63" s="153"/>
      <c r="V63" s="399" t="s">
        <v>115</v>
      </c>
      <c r="W63" s="399"/>
      <c r="X63" s="399"/>
      <c r="Y63" s="399"/>
      <c r="Z63" s="399"/>
      <c r="AA63" s="399"/>
      <c r="AB63" s="399"/>
      <c r="AC63" s="399"/>
      <c r="AD63" s="106"/>
    </row>
    <row r="64" spans="2:30" ht="13.5" customHeight="1" x14ac:dyDescent="0.3">
      <c r="B64" s="59" t="s">
        <v>115</v>
      </c>
      <c r="C64" s="59"/>
      <c r="D64" s="59"/>
      <c r="E64" s="59"/>
      <c r="F64" s="59"/>
      <c r="G64" s="59"/>
      <c r="H64" s="59"/>
      <c r="I64" s="59"/>
      <c r="J64" s="59"/>
      <c r="K64" s="59"/>
      <c r="L64" s="288"/>
      <c r="M64" s="105"/>
      <c r="N64" s="19"/>
      <c r="O64" s="1"/>
      <c r="V64" s="400" t="s">
        <v>116</v>
      </c>
      <c r="W64" s="400"/>
      <c r="X64" s="401">
        <f>+G65</f>
        <v>4230917</v>
      </c>
      <c r="Y64" s="401"/>
      <c r="Z64" s="401"/>
      <c r="AA64" s="401"/>
      <c r="AB64" s="401"/>
      <c r="AC64" s="401"/>
      <c r="AD64" s="9"/>
    </row>
    <row r="65" spans="1:30" ht="12.75" customHeight="1" x14ac:dyDescent="0.3">
      <c r="B65" s="155" t="s">
        <v>116</v>
      </c>
      <c r="C65" s="59"/>
      <c r="D65" s="59"/>
      <c r="E65" s="59"/>
      <c r="F65" s="59"/>
      <c r="G65" s="156">
        <f>+I59</f>
        <v>4230917</v>
      </c>
      <c r="H65" s="156"/>
      <c r="I65" s="156"/>
      <c r="J65" s="156"/>
      <c r="K65" s="156"/>
      <c r="L65" s="288"/>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288"/>
      <c r="M66" s="19"/>
      <c r="N66" s="3"/>
      <c r="O66" s="157"/>
      <c r="P66" s="157"/>
      <c r="Q66" s="157"/>
      <c r="V66" s="392" t="s">
        <v>118</v>
      </c>
      <c r="W66" s="392"/>
      <c r="X66" s="392"/>
      <c r="Y66" s="393">
        <f>+I67</f>
        <v>103698709</v>
      </c>
      <c r="Z66" s="393"/>
      <c r="AA66" s="150" t="s">
        <v>110</v>
      </c>
      <c r="AB66" s="151">
        <f>AB54</f>
        <v>0</v>
      </c>
      <c r="AC66" s="55">
        <f>ROUND(Y66*AB66,0)</f>
        <v>0</v>
      </c>
      <c r="AD66" s="9"/>
    </row>
    <row r="67" spans="1:30" ht="20.25" customHeight="1" x14ac:dyDescent="0.3">
      <c r="B67" s="13" t="s">
        <v>118</v>
      </c>
      <c r="C67" s="13"/>
      <c r="D67" s="13"/>
      <c r="E67" s="13"/>
      <c r="F67" s="13"/>
      <c r="H67" s="152" t="s">
        <v>23</v>
      </c>
      <c r="I67" s="118">
        <v>103698709</v>
      </c>
      <c r="J67" s="153" t="s">
        <v>110</v>
      </c>
      <c r="K67" s="154">
        <f>K54</f>
        <v>9.6100000000000005E-4</v>
      </c>
      <c r="L67" s="273">
        <f>SUM(I67*K67)</f>
        <v>99654.459349000012</v>
      </c>
      <c r="O67" s="1"/>
      <c r="V67" s="392" t="s">
        <v>119</v>
      </c>
      <c r="W67" s="392"/>
      <c r="X67" s="392"/>
      <c r="Y67" s="392"/>
      <c r="Z67" s="392"/>
      <c r="AA67" s="392"/>
      <c r="AB67" s="392"/>
      <c r="AC67" s="392"/>
      <c r="AD67" s="9"/>
    </row>
    <row r="68" spans="1:30" ht="20.25" customHeight="1" x14ac:dyDescent="0.3">
      <c r="B68" s="13" t="s">
        <v>119</v>
      </c>
      <c r="C68" s="13"/>
      <c r="D68" s="13"/>
      <c r="E68" s="13"/>
      <c r="F68" s="13"/>
      <c r="H68" s="13"/>
      <c r="I68" s="13"/>
      <c r="J68" s="51"/>
      <c r="K68" s="13"/>
      <c r="L68" s="278"/>
      <c r="O68" s="1"/>
      <c r="V68" s="397" t="s">
        <v>120</v>
      </c>
      <c r="W68" s="397"/>
      <c r="X68" s="397"/>
      <c r="Y68" s="393">
        <f>+I69</f>
        <v>0</v>
      </c>
      <c r="Z68" s="393"/>
      <c r="AA68" s="150" t="s">
        <v>110</v>
      </c>
      <c r="AB68" s="151">
        <f>AB57</f>
        <v>0</v>
      </c>
      <c r="AC68" s="55">
        <f>ROUND(Y68*AB68,0)</f>
        <v>0</v>
      </c>
      <c r="AD68" s="9"/>
    </row>
    <row r="69" spans="1:30" ht="15" customHeight="1" x14ac:dyDescent="0.3">
      <c r="B69" s="158" t="s">
        <v>120</v>
      </c>
      <c r="C69" s="13"/>
      <c r="D69" s="13"/>
      <c r="E69" s="13"/>
      <c r="F69" s="13"/>
      <c r="H69" s="152" t="s">
        <v>22</v>
      </c>
      <c r="I69" s="118">
        <v>0</v>
      </c>
      <c r="J69" s="153" t="s">
        <v>110</v>
      </c>
      <c r="K69" s="154">
        <f>K57</f>
        <v>1.0460000000000001E-3</v>
      </c>
      <c r="L69" s="273">
        <f t="shared" ref="L69:L72" si="11">SUM(I69*K69)</f>
        <v>0</v>
      </c>
      <c r="O69" s="1"/>
      <c r="V69" s="392" t="s">
        <v>121</v>
      </c>
      <c r="W69" s="392"/>
      <c r="X69" s="392"/>
      <c r="Y69" s="398">
        <f>+I70</f>
        <v>0</v>
      </c>
      <c r="Z69" s="398"/>
      <c r="AA69" s="150" t="s">
        <v>110</v>
      </c>
      <c r="AB69" s="151">
        <f>AB54</f>
        <v>0</v>
      </c>
      <c r="AC69" s="55">
        <f>ROUND(Y69*AB69,0)</f>
        <v>0</v>
      </c>
      <c r="AD69" s="9"/>
    </row>
    <row r="70" spans="1:30" ht="20.25" customHeight="1" x14ac:dyDescent="0.3">
      <c r="B70" s="13" t="s">
        <v>121</v>
      </c>
      <c r="C70" s="13"/>
      <c r="D70" s="13"/>
      <c r="E70" s="13"/>
      <c r="F70" s="13"/>
      <c r="H70" s="152" t="s">
        <v>21</v>
      </c>
      <c r="I70" s="118">
        <v>0</v>
      </c>
      <c r="J70" s="153" t="s">
        <v>110</v>
      </c>
      <c r="K70" s="154">
        <f>K54</f>
        <v>9.6100000000000005E-4</v>
      </c>
      <c r="L70" s="273">
        <f t="shared" si="11"/>
        <v>0</v>
      </c>
      <c r="O70" s="1"/>
      <c r="V70" s="392" t="s">
        <v>122</v>
      </c>
      <c r="W70" s="392"/>
      <c r="X70" s="392"/>
      <c r="Y70" s="394">
        <f>+I71</f>
        <v>1865769</v>
      </c>
      <c r="Z70" s="394"/>
      <c r="AA70" s="150" t="s">
        <v>110</v>
      </c>
      <c r="AB70" s="151">
        <f>AB54</f>
        <v>0</v>
      </c>
      <c r="AC70" s="55">
        <f>ROUND(Y70*AB70,0)</f>
        <v>0</v>
      </c>
      <c r="AD70" s="9"/>
    </row>
    <row r="71" spans="1:30" ht="20.25" customHeight="1" x14ac:dyDescent="0.3">
      <c r="B71" s="13" t="s">
        <v>122</v>
      </c>
      <c r="C71" s="13"/>
      <c r="D71" s="13"/>
      <c r="E71" s="13"/>
      <c r="F71" s="13"/>
      <c r="H71" s="152" t="s">
        <v>21</v>
      </c>
      <c r="I71" s="118">
        <v>1865769</v>
      </c>
      <c r="J71" s="153" t="s">
        <v>110</v>
      </c>
      <c r="K71" s="154">
        <f>K54</f>
        <v>9.6100000000000005E-4</v>
      </c>
      <c r="L71" s="273">
        <f t="shared" si="11"/>
        <v>1793.004009</v>
      </c>
      <c r="O71" s="1"/>
      <c r="V71" s="392" t="s">
        <v>123</v>
      </c>
      <c r="W71" s="392"/>
      <c r="X71" s="392"/>
      <c r="Y71" s="394">
        <f>+I72</f>
        <v>13963927</v>
      </c>
      <c r="Z71" s="394"/>
      <c r="AA71" s="150" t="s">
        <v>110</v>
      </c>
      <c r="AB71" s="151">
        <f>AB57</f>
        <v>0</v>
      </c>
      <c r="AC71" s="55">
        <f>ROUND(Y71*AB71,0)</f>
        <v>0</v>
      </c>
      <c r="AD71" s="9"/>
    </row>
    <row r="72" spans="1:30" ht="21" customHeight="1" x14ac:dyDescent="0.35">
      <c r="B72" s="13" t="s">
        <v>123</v>
      </c>
      <c r="C72" s="13"/>
      <c r="D72" s="13"/>
      <c r="E72" s="13"/>
      <c r="F72" s="13"/>
      <c r="H72" s="152" t="s">
        <v>22</v>
      </c>
      <c r="I72" s="118">
        <v>13963927</v>
      </c>
      <c r="J72" s="153" t="s">
        <v>110</v>
      </c>
      <c r="K72" s="154">
        <f>K57</f>
        <v>1.0460000000000001E-3</v>
      </c>
      <c r="L72" s="273">
        <f t="shared" si="11"/>
        <v>14606.267642000001</v>
      </c>
      <c r="O72" s="1"/>
      <c r="V72" s="395" t="s">
        <v>124</v>
      </c>
      <c r="W72" s="395"/>
      <c r="X72" s="395"/>
      <c r="Y72" s="395"/>
      <c r="Z72" s="395"/>
      <c r="AA72" s="395"/>
      <c r="AB72" s="395"/>
      <c r="AC72" s="58"/>
      <c r="AD72" s="9"/>
    </row>
    <row r="73" spans="1:30" ht="17.25" customHeight="1" x14ac:dyDescent="0.35">
      <c r="B73" s="13" t="s">
        <v>124</v>
      </c>
      <c r="C73" s="13"/>
      <c r="D73" s="13"/>
      <c r="E73" s="13"/>
      <c r="F73" s="13"/>
      <c r="H73" s="13"/>
      <c r="I73" s="13"/>
      <c r="J73" s="51"/>
      <c r="K73" s="13"/>
      <c r="L73" s="291"/>
      <c r="O73" s="1"/>
      <c r="V73" s="392" t="s">
        <v>125</v>
      </c>
      <c r="W73" s="392"/>
      <c r="X73" s="392"/>
      <c r="Y73" s="392"/>
      <c r="Z73" s="392"/>
      <c r="AA73" s="392"/>
      <c r="AB73" s="392"/>
      <c r="AC73" s="392"/>
      <c r="AD73" s="9"/>
    </row>
    <row r="74" spans="1:30" ht="31.2" x14ac:dyDescent="0.3">
      <c r="B74" s="13" t="s">
        <v>125</v>
      </c>
      <c r="C74" s="13"/>
      <c r="D74" s="29" t="s">
        <v>126</v>
      </c>
      <c r="E74" s="29" t="s">
        <v>127</v>
      </c>
      <c r="F74" s="29"/>
      <c r="H74" s="152" t="s">
        <v>24</v>
      </c>
      <c r="I74" s="17"/>
      <c r="J74" s="152"/>
      <c r="K74" s="17"/>
      <c r="L74" s="287"/>
      <c r="O74" s="1"/>
      <c r="V74" s="396" t="s">
        <v>128</v>
      </c>
      <c r="W74" s="396"/>
      <c r="X74" s="159" t="s">
        <v>129</v>
      </c>
      <c r="Y74" s="160"/>
      <c r="Z74" s="161">
        <f>+I75</f>
        <v>122.5</v>
      </c>
      <c r="AA74" s="162" t="s">
        <v>130</v>
      </c>
      <c r="AB74" s="163">
        <f>+K75</f>
        <v>361</v>
      </c>
      <c r="AC74" s="55">
        <f>ROUND(AB74*Z74,0)</f>
        <v>44223</v>
      </c>
      <c r="AD74" s="9"/>
    </row>
    <row r="75" spans="1:30" ht="19.5" customHeight="1" x14ac:dyDescent="0.3">
      <c r="A75" s="1" t="s">
        <v>131</v>
      </c>
      <c r="B75" s="164" t="s">
        <v>128</v>
      </c>
      <c r="C75" s="165" t="s">
        <v>129</v>
      </c>
      <c r="D75" s="164">
        <v>117</v>
      </c>
      <c r="E75" s="164">
        <v>128</v>
      </c>
      <c r="F75" s="164">
        <v>0</v>
      </c>
      <c r="G75" s="166">
        <f>IF($B$154&lt;8,D75,E75)</f>
        <v>128</v>
      </c>
      <c r="H75" s="167"/>
      <c r="I75" s="168">
        <f>AVERAGE(G75,D75)</f>
        <v>122.5</v>
      </c>
      <c r="J75" s="169" t="s">
        <v>130</v>
      </c>
      <c r="K75" s="170">
        <v>361</v>
      </c>
      <c r="L75" s="273">
        <f t="shared" ref="L75:L78" si="12">SUM(I75*K75)</f>
        <v>44222.5</v>
      </c>
      <c r="N75" s="1">
        <v>7802</v>
      </c>
      <c r="O75" s="1">
        <v>0</v>
      </c>
      <c r="V75" s="396" t="s">
        <v>128</v>
      </c>
      <c r="W75" s="396"/>
      <c r="X75" s="159" t="s">
        <v>132</v>
      </c>
      <c r="Y75" s="171"/>
      <c r="Z75" s="172">
        <f>+I76</f>
        <v>0</v>
      </c>
      <c r="AA75" s="162" t="s">
        <v>130</v>
      </c>
      <c r="AB75" s="173">
        <f>+K76</f>
        <v>1357</v>
      </c>
      <c r="AC75" s="55">
        <f>ROUND(AB75*Z75,0)</f>
        <v>0</v>
      </c>
      <c r="AD75" s="9"/>
    </row>
    <row r="76" spans="1:30" ht="19.5" customHeight="1" x14ac:dyDescent="0.3">
      <c r="A76" s="1" t="s">
        <v>133</v>
      </c>
      <c r="B76" s="164" t="s">
        <v>128</v>
      </c>
      <c r="C76" s="165" t="s">
        <v>132</v>
      </c>
      <c r="D76" s="164">
        <v>0</v>
      </c>
      <c r="E76" s="164">
        <v>0</v>
      </c>
      <c r="F76" s="164">
        <v>0</v>
      </c>
      <c r="G76" s="166">
        <f>IF($B$154&lt;8,D76,E76)</f>
        <v>0</v>
      </c>
      <c r="H76" s="167"/>
      <c r="I76" s="168">
        <f>AVERAGE(G76,D76)</f>
        <v>0</v>
      </c>
      <c r="J76" s="169" t="s">
        <v>130</v>
      </c>
      <c r="K76" s="174">
        <v>1357</v>
      </c>
      <c r="L76" s="273">
        <f t="shared" si="12"/>
        <v>0</v>
      </c>
      <c r="N76" s="1">
        <v>7802</v>
      </c>
      <c r="O76" s="1">
        <v>110</v>
      </c>
      <c r="V76" s="392" t="str">
        <f>+B77</f>
        <v>14.  Digital Classrooms Allocation (UFTE share)</v>
      </c>
      <c r="W76" s="392"/>
      <c r="X76" s="392"/>
      <c r="Y76" s="393">
        <f>+I77</f>
        <v>1716988</v>
      </c>
      <c r="Z76" s="393"/>
      <c r="AA76" s="162" t="s">
        <v>130</v>
      </c>
      <c r="AB76" s="151">
        <f>AB57</f>
        <v>0</v>
      </c>
      <c r="AC76" s="55">
        <f>ROUND(Y76*AB76,0)</f>
        <v>0</v>
      </c>
      <c r="AD76" s="9"/>
    </row>
    <row r="77" spans="1:30" ht="26.25" customHeight="1" x14ac:dyDescent="0.3">
      <c r="B77" s="13" t="s">
        <v>134</v>
      </c>
      <c r="C77" s="13"/>
      <c r="D77" s="13"/>
      <c r="E77" s="13"/>
      <c r="F77" s="13"/>
      <c r="H77" s="152" t="s">
        <v>25</v>
      </c>
      <c r="I77" s="175">
        <v>1716988</v>
      </c>
      <c r="J77" s="153" t="s">
        <v>110</v>
      </c>
      <c r="K77" s="154">
        <f>K57</f>
        <v>1.0460000000000001E-3</v>
      </c>
      <c r="L77" s="273">
        <f t="shared" si="12"/>
        <v>1795.9694480000001</v>
      </c>
      <c r="O77" s="1"/>
      <c r="V77" s="392" t="str">
        <f>+B78</f>
        <v>15.  Florida Teachers Classroom Supply Assistance Program</v>
      </c>
      <c r="W77" s="392"/>
      <c r="X77" s="392"/>
      <c r="Y77" s="393">
        <f>+I78</f>
        <v>0</v>
      </c>
      <c r="Z77" s="393"/>
      <c r="AA77" s="162" t="s">
        <v>130</v>
      </c>
      <c r="AB77" s="151">
        <f>AB54</f>
        <v>0</v>
      </c>
      <c r="AC77" s="55">
        <f>ROUND(Y77*AB77,0)</f>
        <v>0</v>
      </c>
      <c r="AD77" s="9"/>
    </row>
    <row r="78" spans="1:30" ht="26.25" customHeight="1" x14ac:dyDescent="0.3">
      <c r="B78" s="391" t="s">
        <v>135</v>
      </c>
      <c r="C78" s="391"/>
      <c r="D78" s="391"/>
      <c r="E78" s="13"/>
      <c r="F78" s="13"/>
      <c r="H78" s="152" t="s">
        <v>136</v>
      </c>
      <c r="I78" s="176">
        <v>0</v>
      </c>
      <c r="J78" s="153" t="s">
        <v>110</v>
      </c>
      <c r="K78" s="154">
        <f>K54</f>
        <v>9.6100000000000005E-4</v>
      </c>
      <c r="L78" s="273">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13"/>
      <c r="F79" s="13"/>
      <c r="H79" s="152" t="s">
        <v>138</v>
      </c>
      <c r="I79" s="17"/>
      <c r="J79" s="17"/>
      <c r="K79" s="17"/>
      <c r="L79" s="273"/>
      <c r="N79" s="178"/>
      <c r="O79" s="1"/>
      <c r="Q79" s="152"/>
      <c r="V79" s="392"/>
      <c r="W79" s="392"/>
      <c r="X79" s="392"/>
      <c r="Y79" s="177"/>
      <c r="Z79" s="177"/>
      <c r="AA79" s="177"/>
      <c r="AB79" s="177"/>
      <c r="AC79" s="179"/>
      <c r="AD79" s="9"/>
    </row>
    <row r="80" spans="1:30" ht="21" customHeight="1" x14ac:dyDescent="0.3">
      <c r="B80" s="391"/>
      <c r="C80" s="391"/>
      <c r="D80" s="391"/>
      <c r="E80" s="13"/>
      <c r="F80" s="13"/>
      <c r="H80" s="180"/>
      <c r="I80" s="181"/>
      <c r="J80" s="181"/>
      <c r="K80" s="181"/>
      <c r="L80" s="291"/>
      <c r="N80" s="182"/>
      <c r="O80" s="1"/>
      <c r="Q80" s="152"/>
      <c r="V80" s="177"/>
      <c r="W80" s="177"/>
      <c r="X80" s="177"/>
      <c r="Y80" s="177"/>
      <c r="Z80" s="177"/>
      <c r="AA80" s="177"/>
      <c r="AB80" s="177"/>
      <c r="AC80" s="179"/>
      <c r="AD80" s="9"/>
    </row>
    <row r="81" spans="1:30" ht="21" customHeight="1" thickBot="1" x14ac:dyDescent="0.35">
      <c r="B81" s="13"/>
      <c r="C81" s="13"/>
      <c r="D81" s="13"/>
      <c r="E81" s="13"/>
      <c r="F81" s="13"/>
      <c r="G81" s="13"/>
      <c r="H81" s="13"/>
      <c r="I81" s="13"/>
      <c r="J81" s="13"/>
      <c r="K81" s="13"/>
      <c r="L81" s="291"/>
      <c r="M81" s="183"/>
      <c r="N81" s="182"/>
      <c r="O81" s="1"/>
      <c r="Q81" s="152"/>
      <c r="V81" s="177" t="s">
        <v>139</v>
      </c>
      <c r="W81" s="177"/>
      <c r="X81" s="177"/>
      <c r="Y81" s="177"/>
      <c r="Z81" s="177"/>
      <c r="AA81" s="177"/>
      <c r="AB81" s="177"/>
      <c r="AC81" s="184">
        <f>SUM(AC44:AC80)</f>
        <v>44223</v>
      </c>
      <c r="AD81" s="185"/>
    </row>
    <row r="82" spans="1:30" ht="22.5" customHeight="1" thickTop="1" thickBot="1" x14ac:dyDescent="0.35">
      <c r="B82" s="13" t="s">
        <v>140</v>
      </c>
      <c r="C82" s="13"/>
      <c r="D82" s="13"/>
      <c r="E82" s="13"/>
      <c r="F82" s="13"/>
      <c r="G82" s="13"/>
      <c r="H82" s="13"/>
      <c r="I82" s="13"/>
      <c r="J82" s="13"/>
      <c r="K82" s="13"/>
      <c r="L82" s="292">
        <f>SUM(L44:L81)</f>
        <v>1190892.1696624379</v>
      </c>
      <c r="M82" s="186"/>
      <c r="N82" s="187"/>
      <c r="O82" s="1"/>
      <c r="Q82" s="152"/>
      <c r="V82" s="177"/>
      <c r="W82" s="177"/>
      <c r="X82" s="177"/>
      <c r="Y82" s="177"/>
      <c r="Z82" s="177"/>
      <c r="AA82" s="177"/>
      <c r="AB82" s="177"/>
      <c r="AC82" s="188"/>
      <c r="AD82" s="185"/>
    </row>
    <row r="83" spans="1:30" ht="27.75" customHeight="1" thickTop="1" x14ac:dyDescent="0.3">
      <c r="B83" s="13" t="s">
        <v>141</v>
      </c>
      <c r="C83" s="13"/>
      <c r="D83" s="13"/>
      <c r="E83" s="13"/>
      <c r="F83" s="13"/>
      <c r="G83" s="13"/>
      <c r="H83" s="13"/>
      <c r="I83" s="13"/>
      <c r="J83" s="13"/>
      <c r="K83" s="51" t="s">
        <v>142</v>
      </c>
      <c r="L83" s="287" t="s">
        <v>143</v>
      </c>
      <c r="M83" s="186"/>
      <c r="N83" s="187"/>
      <c r="O83" s="1"/>
      <c r="Q83" s="152"/>
      <c r="V83" s="9" t="s">
        <v>144</v>
      </c>
      <c r="W83" s="9"/>
      <c r="X83" s="9"/>
      <c r="Y83" s="9"/>
      <c r="Z83" s="9"/>
      <c r="AA83" s="9"/>
      <c r="AB83" s="9"/>
      <c r="AC83" s="9"/>
      <c r="AD83" s="189"/>
    </row>
    <row r="84" spans="1:30" ht="18.75" customHeight="1" thickBot="1" x14ac:dyDescent="0.35">
      <c r="B84" s="13" t="s">
        <v>145</v>
      </c>
      <c r="C84" s="13"/>
      <c r="D84" s="13"/>
      <c r="E84" s="13"/>
      <c r="F84" s="13"/>
      <c r="G84" s="13"/>
      <c r="H84" s="13"/>
      <c r="I84" s="13"/>
      <c r="J84" s="13"/>
      <c r="K84" s="190" t="str">
        <f>IF(G26=0,"",IF((G11+G13+SUM(G15:G21))/G26&gt;0.75,1,""))</f>
        <v/>
      </c>
      <c r="L84" s="292">
        <f>'3443'!AC81</f>
        <v>44223</v>
      </c>
      <c r="M84" s="186"/>
      <c r="N84" s="187"/>
      <c r="O84" s="1"/>
      <c r="Q84" s="152"/>
      <c r="V84" s="191" t="s">
        <v>146</v>
      </c>
      <c r="W84" s="191"/>
      <c r="X84" s="191"/>
      <c r="Y84" s="191"/>
      <c r="Z84" s="191"/>
      <c r="AA84" s="191"/>
      <c r="AB84" s="191"/>
      <c r="AC84" s="191"/>
      <c r="AD84" s="9"/>
    </row>
    <row r="85" spans="1:30" ht="18.75" customHeight="1" thickTop="1" x14ac:dyDescent="0.3">
      <c r="B85" s="13"/>
      <c r="C85" s="13"/>
      <c r="D85" s="13"/>
      <c r="E85" s="13"/>
      <c r="F85" s="13"/>
      <c r="G85" s="13"/>
      <c r="H85" s="13"/>
      <c r="I85" s="13"/>
      <c r="J85" s="13"/>
      <c r="M85" s="186"/>
      <c r="N85" s="187"/>
      <c r="O85" s="1"/>
      <c r="Q85" s="152"/>
      <c r="V85" s="191" t="s">
        <v>147</v>
      </c>
      <c r="W85" s="191"/>
      <c r="X85" s="191"/>
      <c r="Y85" s="191"/>
      <c r="Z85" s="191"/>
      <c r="AA85" s="191"/>
      <c r="AB85" s="191"/>
      <c r="AC85" s="191"/>
      <c r="AD85" s="189"/>
    </row>
    <row r="86" spans="1:30" ht="18.75" customHeight="1" x14ac:dyDescent="0.3">
      <c r="B86" s="2" t="s">
        <v>148</v>
      </c>
      <c r="C86" s="13"/>
      <c r="D86" s="13"/>
      <c r="E86" s="13"/>
      <c r="F86" s="13"/>
      <c r="G86" s="13"/>
      <c r="H86" s="13"/>
      <c r="I86" s="13"/>
      <c r="J86" s="192" t="s">
        <v>149</v>
      </c>
      <c r="K86" s="193">
        <f>IF(K84=1,L84,L82)</f>
        <v>1190892.1696624379</v>
      </c>
      <c r="L86" s="273">
        <f>IF(G26=0,0,IF(G26&gt;250,-(((250/G26)*K86)*IF(M86="H",0.02,0.05)),IF(M86="H",-0.02*K86,-0.05*K86)))</f>
        <v>-59544.608483121898</v>
      </c>
      <c r="M86" s="186" t="str">
        <f>IF(B123="2911","H",IF(B123="3396","H"," "))</f>
        <v xml:space="preserve"> </v>
      </c>
      <c r="N86" s="187"/>
      <c r="O86" s="1"/>
      <c r="Q86" s="152"/>
      <c r="V86" s="191" t="s">
        <v>150</v>
      </c>
      <c r="W86" s="191"/>
      <c r="X86" s="191"/>
      <c r="Y86" s="191"/>
      <c r="Z86" s="191"/>
      <c r="AA86" s="191"/>
      <c r="AB86" s="191"/>
      <c r="AC86" s="191"/>
      <c r="AD86" s="189"/>
    </row>
    <row r="87" spans="1:30" ht="18.75" customHeight="1" x14ac:dyDescent="0.3">
      <c r="B87" s="2" t="s">
        <v>151</v>
      </c>
      <c r="C87" s="13"/>
      <c r="D87" s="13"/>
      <c r="E87" s="13"/>
      <c r="F87" s="13"/>
      <c r="G87" s="13"/>
      <c r="H87" s="13"/>
      <c r="I87" s="13"/>
      <c r="J87" s="13"/>
      <c r="K87" s="194"/>
      <c r="L87" s="287">
        <f>L82+L86</f>
        <v>1131347.5611793159</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196"/>
    </row>
    <row r="89" spans="1:30" ht="18.75" customHeight="1" x14ac:dyDescent="0.3">
      <c r="A89" s="1" t="s">
        <v>152</v>
      </c>
      <c r="B89" s="13" t="s">
        <v>153</v>
      </c>
      <c r="C89" s="13"/>
      <c r="D89" s="13"/>
      <c r="E89" s="13"/>
      <c r="F89" s="13">
        <v>0</v>
      </c>
      <c r="G89" s="13"/>
      <c r="H89" s="13"/>
      <c r="I89" s="13"/>
      <c r="J89" s="13"/>
      <c r="K89" s="194"/>
      <c r="L89" s="273">
        <f>-282666.34-94108.34</f>
        <v>-376774.68000000005</v>
      </c>
      <c r="M89" s="186"/>
      <c r="N89" s="187"/>
      <c r="O89" s="1"/>
      <c r="Q89" s="152"/>
      <c r="V89" s="183"/>
      <c r="W89" s="183"/>
      <c r="X89" s="183"/>
      <c r="Y89" s="183"/>
      <c r="Z89" s="183"/>
      <c r="AA89" s="183"/>
      <c r="AB89" s="183"/>
      <c r="AC89" s="183"/>
      <c r="AD89" s="195"/>
    </row>
    <row r="90" spans="1:30" ht="18.75" customHeight="1" x14ac:dyDescent="0.3">
      <c r="B90" s="13" t="s">
        <v>154</v>
      </c>
      <c r="C90" s="13"/>
      <c r="D90" s="13"/>
      <c r="E90" s="13"/>
      <c r="F90" s="13"/>
      <c r="G90" s="13"/>
      <c r="H90" s="13"/>
      <c r="I90" s="13"/>
      <c r="J90" s="13"/>
      <c r="K90" s="194"/>
      <c r="L90" s="287">
        <f>L87+L89</f>
        <v>754572.88117931585</v>
      </c>
      <c r="M90" s="186"/>
      <c r="N90" s="187"/>
      <c r="O90" s="1"/>
      <c r="Q90" s="152"/>
      <c r="V90" s="183">
        <v>2911</v>
      </c>
      <c r="W90" s="197"/>
      <c r="X90" s="197"/>
      <c r="Y90" s="197"/>
      <c r="Z90" s="197"/>
      <c r="AA90" s="197"/>
      <c r="AB90" s="197"/>
      <c r="AC90" s="197"/>
      <c r="AD90" s="195"/>
    </row>
    <row r="91" spans="1:30" ht="18.75" customHeight="1" x14ac:dyDescent="0.3">
      <c r="B91" s="13" t="s">
        <v>155</v>
      </c>
      <c r="C91" s="13"/>
      <c r="D91" s="13"/>
      <c r="E91" s="13"/>
      <c r="F91" s="13"/>
      <c r="G91" s="13"/>
      <c r="H91" s="13"/>
      <c r="I91" s="13"/>
      <c r="J91" s="13"/>
      <c r="K91" s="194"/>
      <c r="L91" s="294">
        <v>8</v>
      </c>
      <c r="M91" s="186"/>
      <c r="N91" s="187"/>
      <c r="O91" s="1"/>
      <c r="Q91" s="152"/>
      <c r="V91" s="183"/>
      <c r="W91" s="197"/>
      <c r="X91" s="197"/>
      <c r="Y91" s="197"/>
      <c r="Z91" s="197"/>
      <c r="AA91" s="197"/>
      <c r="AB91" s="197"/>
      <c r="AC91" s="197"/>
      <c r="AD91" s="195"/>
    </row>
    <row r="92" spans="1:30" ht="18.75" customHeight="1" thickBot="1" x14ac:dyDescent="0.35">
      <c r="B92" s="13" t="s">
        <v>156</v>
      </c>
      <c r="C92" s="13"/>
      <c r="D92" s="13"/>
      <c r="E92" s="13"/>
      <c r="F92" s="13"/>
      <c r="G92" s="13"/>
      <c r="H92" s="13"/>
      <c r="I92" s="13"/>
      <c r="J92" s="13"/>
      <c r="K92" s="194"/>
      <c r="L92" s="370">
        <f>L90/L91</f>
        <v>94321.610147414482</v>
      </c>
      <c r="M92" s="186"/>
      <c r="N92" s="187"/>
      <c r="O92" s="1"/>
      <c r="Q92" s="152"/>
      <c r="V92" s="183">
        <v>3396</v>
      </c>
      <c r="W92" s="198"/>
      <c r="X92" s="198"/>
      <c r="Y92" s="198"/>
      <c r="Z92" s="198"/>
      <c r="AA92" s="198"/>
      <c r="AB92" s="198"/>
      <c r="AC92" s="198"/>
      <c r="AD92" s="199"/>
    </row>
    <row r="93" spans="1:30" ht="18.75" customHeight="1" thickTop="1" x14ac:dyDescent="0.3">
      <c r="N93" s="199"/>
      <c r="O93" s="200"/>
      <c r="P93" s="199"/>
      <c r="Q93" s="199"/>
      <c r="V93" s="198"/>
      <c r="W93" s="198"/>
      <c r="X93" s="198"/>
      <c r="Y93" s="198"/>
      <c r="Z93" s="198"/>
      <c r="AA93" s="198"/>
      <c r="AB93" s="198"/>
      <c r="AC93" s="198"/>
      <c r="AD93" s="195"/>
    </row>
    <row r="94" spans="1:30" ht="18.75" customHeight="1" thickBot="1" x14ac:dyDescent="0.35">
      <c r="B94" s="201" t="s">
        <v>157</v>
      </c>
      <c r="C94" s="13"/>
      <c r="D94" s="13"/>
      <c r="E94" s="13"/>
      <c r="G94" s="13"/>
      <c r="H94" s="13"/>
      <c r="I94" s="13"/>
      <c r="J94" s="13"/>
      <c r="L94" s="292">
        <f>IF(M86="H",(K86*0.02)+L86,(K86*0.05)+L86)</f>
        <v>0</v>
      </c>
      <c r="M94" s="186"/>
      <c r="V94" s="202"/>
      <c r="W94" s="202"/>
      <c r="X94" s="202"/>
      <c r="Y94" s="202"/>
      <c r="Z94" s="202"/>
      <c r="AA94" s="202"/>
      <c r="AB94" s="202"/>
      <c r="AC94" s="202"/>
      <c r="AD94" s="195"/>
    </row>
    <row r="95" spans="1:30" ht="21.75" customHeight="1" thickTop="1" x14ac:dyDescent="0.3">
      <c r="B95" s="203" t="s">
        <v>158</v>
      </c>
      <c r="C95" s="203"/>
      <c r="D95" s="203"/>
      <c r="E95" s="203"/>
      <c r="F95" s="203"/>
      <c r="G95" s="203"/>
      <c r="H95" s="203"/>
      <c r="I95" s="203"/>
      <c r="J95" s="203"/>
      <c r="K95" s="203"/>
      <c r="L95" s="293"/>
      <c r="M95" s="199"/>
      <c r="V95" s="202"/>
      <c r="W95" s="202"/>
      <c r="X95" s="202"/>
      <c r="Y95" s="202"/>
      <c r="Z95" s="202"/>
      <c r="AA95" s="202"/>
      <c r="AB95" s="202"/>
      <c r="AC95" s="202"/>
      <c r="AD95" s="195"/>
    </row>
    <row r="96" spans="1:30" x14ac:dyDescent="0.3">
      <c r="B96" s="204"/>
      <c r="V96" s="202"/>
      <c r="W96" s="202"/>
      <c r="X96" s="202"/>
      <c r="Y96" s="202"/>
      <c r="Z96" s="202"/>
      <c r="AA96" s="202"/>
      <c r="AB96" s="202"/>
      <c r="AC96" s="202"/>
      <c r="AD96" s="199"/>
    </row>
    <row r="97" spans="2:30" x14ac:dyDescent="0.3">
      <c r="B97" s="204"/>
      <c r="V97" s="202"/>
      <c r="W97" s="202"/>
      <c r="X97" s="202"/>
      <c r="Y97" s="202"/>
      <c r="Z97" s="202"/>
      <c r="AA97" s="202"/>
      <c r="AB97" s="202"/>
      <c r="AC97" s="202"/>
      <c r="AD97" s="199"/>
    </row>
    <row r="98" spans="2:30" hidden="1" x14ac:dyDescent="0.3">
      <c r="B98" s="205" t="s">
        <v>159</v>
      </c>
      <c r="C98" s="206"/>
      <c r="V98" s="207"/>
      <c r="W98" s="207"/>
      <c r="X98" s="207"/>
      <c r="Y98" s="207"/>
      <c r="Z98" s="207"/>
      <c r="AA98" s="207"/>
      <c r="AB98" s="207"/>
      <c r="AC98" s="207"/>
    </row>
    <row r="99" spans="2:30" hidden="1" x14ac:dyDescent="0.3">
      <c r="B99" s="208"/>
      <c r="C99" s="206"/>
      <c r="V99" s="204"/>
      <c r="W99" s="13"/>
      <c r="X99" s="13"/>
      <c r="Y99" s="13"/>
      <c r="Z99" s="13"/>
      <c r="AA99" s="13"/>
      <c r="AB99" s="13"/>
      <c r="AC99" s="13"/>
    </row>
    <row r="100" spans="2:30" hidden="1" x14ac:dyDescent="0.3">
      <c r="B100" s="209" t="s">
        <v>160</v>
      </c>
      <c r="C100" s="205" t="s">
        <v>161</v>
      </c>
      <c r="V100" s="204"/>
    </row>
    <row r="101" spans="2:30" hidden="1" x14ac:dyDescent="0.3">
      <c r="B101" s="209" t="s">
        <v>162</v>
      </c>
      <c r="C101" s="205" t="s">
        <v>163</v>
      </c>
      <c r="V101" s="204"/>
    </row>
    <row r="102" spans="2:30" hidden="1" x14ac:dyDescent="0.3">
      <c r="B102" s="209" t="s">
        <v>164</v>
      </c>
      <c r="C102" s="205" t="s">
        <v>165</v>
      </c>
      <c r="V102" s="204"/>
      <c r="W102" s="210"/>
      <c r="X102" s="210"/>
      <c r="Y102" s="210"/>
      <c r="Z102" s="210"/>
      <c r="AA102" s="210"/>
      <c r="AB102" s="210"/>
      <c r="AC102" s="210"/>
      <c r="AD102" s="210"/>
    </row>
    <row r="103" spans="2:30" hidden="1" x14ac:dyDescent="0.3">
      <c r="B103" s="209" t="s">
        <v>166</v>
      </c>
      <c r="C103" s="205" t="s">
        <v>167</v>
      </c>
      <c r="V103" s="204"/>
    </row>
    <row r="104" spans="2:30" hidden="1" x14ac:dyDescent="0.3">
      <c r="B104" s="211"/>
      <c r="C104" s="205" t="s">
        <v>168</v>
      </c>
      <c r="V104" s="204"/>
    </row>
    <row r="105" spans="2:30" hidden="1" x14ac:dyDescent="0.3">
      <c r="B105" s="209" t="s">
        <v>169</v>
      </c>
      <c r="C105" s="205" t="s">
        <v>170</v>
      </c>
      <c r="V105" s="204"/>
    </row>
    <row r="106" spans="2:30" hidden="1" x14ac:dyDescent="0.3">
      <c r="B106" s="209" t="s">
        <v>171</v>
      </c>
      <c r="C106" s="205" t="s">
        <v>172</v>
      </c>
      <c r="V106" s="204"/>
    </row>
    <row r="107" spans="2:30" hidden="1" x14ac:dyDescent="0.3">
      <c r="B107" s="209" t="s">
        <v>346</v>
      </c>
      <c r="C107" s="205" t="s">
        <v>174</v>
      </c>
      <c r="V107" s="204"/>
    </row>
    <row r="108" spans="2:30" hidden="1" x14ac:dyDescent="0.3">
      <c r="B108" s="209" t="s">
        <v>175</v>
      </c>
      <c r="C108" s="205" t="s">
        <v>176</v>
      </c>
      <c r="V108" s="204"/>
    </row>
    <row r="109" spans="2:30" hidden="1" x14ac:dyDescent="0.3">
      <c r="B109" s="209" t="s">
        <v>177</v>
      </c>
      <c r="C109" s="205" t="s">
        <v>178</v>
      </c>
      <c r="V109" s="204"/>
    </row>
    <row r="110" spans="2:30" hidden="1" x14ac:dyDescent="0.3">
      <c r="B110" s="211"/>
      <c r="C110" s="205"/>
      <c r="V110" s="204"/>
    </row>
    <row r="111" spans="2:30" hidden="1" x14ac:dyDescent="0.3">
      <c r="B111" s="209" t="s">
        <v>179</v>
      </c>
      <c r="C111" s="205" t="s">
        <v>180</v>
      </c>
      <c r="V111" s="204"/>
    </row>
    <row r="112" spans="2:30" hidden="1" x14ac:dyDescent="0.3">
      <c r="B112" s="209" t="s">
        <v>179</v>
      </c>
      <c r="C112" s="205" t="s">
        <v>181</v>
      </c>
    </row>
    <row r="113" spans="2:3" hidden="1" x14ac:dyDescent="0.3">
      <c r="B113" s="209" t="s">
        <v>182</v>
      </c>
      <c r="C113" s="205" t="s">
        <v>183</v>
      </c>
    </row>
    <row r="114" spans="2:3" hidden="1" x14ac:dyDescent="0.3">
      <c r="B114" s="209" t="s">
        <v>184</v>
      </c>
      <c r="C114" s="205" t="s">
        <v>185</v>
      </c>
    </row>
    <row r="115" spans="2:3" hidden="1" x14ac:dyDescent="0.3">
      <c r="B115" s="209" t="s">
        <v>182</v>
      </c>
      <c r="C115" s="205" t="s">
        <v>186</v>
      </c>
    </row>
    <row r="116" spans="2:3" hidden="1" x14ac:dyDescent="0.3">
      <c r="B116" s="209" t="s">
        <v>187</v>
      </c>
      <c r="C116" s="205" t="s">
        <v>188</v>
      </c>
    </row>
    <row r="117" spans="2:3" hidden="1" x14ac:dyDescent="0.3">
      <c r="B117" s="209" t="s">
        <v>189</v>
      </c>
      <c r="C117" s="205" t="s">
        <v>190</v>
      </c>
    </row>
    <row r="118" spans="2:3" hidden="1" x14ac:dyDescent="0.3">
      <c r="B118" s="211" t="s">
        <v>191</v>
      </c>
      <c r="C118" s="205" t="s">
        <v>192</v>
      </c>
    </row>
    <row r="119" spans="2:3" hidden="1" x14ac:dyDescent="0.3">
      <c r="B119" s="211"/>
      <c r="C119" s="205"/>
    </row>
    <row r="120" spans="2:3" hidden="1" x14ac:dyDescent="0.3">
      <c r="B120" s="209" t="s">
        <v>160</v>
      </c>
      <c r="C120" s="205" t="s">
        <v>193</v>
      </c>
    </row>
    <row r="121" spans="2:3" hidden="1" x14ac:dyDescent="0.3">
      <c r="B121" s="209" t="s">
        <v>194</v>
      </c>
      <c r="C121" s="205" t="s">
        <v>195</v>
      </c>
    </row>
    <row r="122" spans="2:3" hidden="1" x14ac:dyDescent="0.3">
      <c r="B122" s="209" t="s">
        <v>196</v>
      </c>
      <c r="C122" s="205" t="s">
        <v>197</v>
      </c>
    </row>
    <row r="123" spans="2:3" hidden="1" x14ac:dyDescent="0.3">
      <c r="B123" s="209" t="s">
        <v>347</v>
      </c>
      <c r="C123" s="205" t="s">
        <v>199</v>
      </c>
    </row>
    <row r="124" spans="2:3" hidden="1" x14ac:dyDescent="0.3">
      <c r="B124" s="209" t="s">
        <v>348</v>
      </c>
      <c r="C124" s="205" t="s">
        <v>201</v>
      </c>
    </row>
    <row r="125" spans="2:3" hidden="1" x14ac:dyDescent="0.3">
      <c r="B125" s="209" t="s">
        <v>202</v>
      </c>
      <c r="C125" s="205" t="s">
        <v>203</v>
      </c>
    </row>
    <row r="126" spans="2:3" hidden="1" x14ac:dyDescent="0.3">
      <c r="B126" s="209" t="s">
        <v>202</v>
      </c>
      <c r="C126" s="205" t="s">
        <v>204</v>
      </c>
    </row>
    <row r="127" spans="2:3" hidden="1" x14ac:dyDescent="0.3">
      <c r="B127" s="209" t="s">
        <v>202</v>
      </c>
      <c r="C127" s="205" t="s">
        <v>205</v>
      </c>
    </row>
    <row r="128" spans="2:3" hidden="1" x14ac:dyDescent="0.3">
      <c r="B128" s="209" t="s">
        <v>202</v>
      </c>
      <c r="C128" s="205" t="s">
        <v>206</v>
      </c>
    </row>
    <row r="129" spans="1:5" hidden="1" x14ac:dyDescent="0.3">
      <c r="B129" s="209" t="s">
        <v>166</v>
      </c>
      <c r="C129" s="205" t="s">
        <v>207</v>
      </c>
    </row>
    <row r="130" spans="1:5" hidden="1" x14ac:dyDescent="0.3">
      <c r="B130" s="209" t="s">
        <v>208</v>
      </c>
      <c r="C130" s="205" t="s">
        <v>209</v>
      </c>
    </row>
    <row r="131" spans="1:5" hidden="1" x14ac:dyDescent="0.3">
      <c r="B131" s="209" t="s">
        <v>202</v>
      </c>
      <c r="C131" s="205" t="s">
        <v>210</v>
      </c>
    </row>
    <row r="132" spans="1:5" hidden="1" x14ac:dyDescent="0.3">
      <c r="B132" s="205"/>
      <c r="C132" s="205"/>
    </row>
    <row r="133" spans="1:5" hidden="1" x14ac:dyDescent="0.3">
      <c r="B133" s="205"/>
      <c r="C133" s="205"/>
    </row>
    <row r="134" spans="1:5" hidden="1" x14ac:dyDescent="0.3">
      <c r="B134" s="211"/>
      <c r="C134" s="211"/>
    </row>
    <row r="135" spans="1:5" hidden="1" x14ac:dyDescent="0.3">
      <c r="B135" s="211">
        <f>NvsElapsedTime</f>
        <v>2.3148153559304801E-5</v>
      </c>
      <c r="C135" s="211"/>
    </row>
    <row r="136" spans="1:5" hidden="1" x14ac:dyDescent="0.3">
      <c r="B136" s="212">
        <f>NvsEndTime</f>
        <v>41808.602881944404</v>
      </c>
      <c r="C136" s="212" t="s">
        <v>211</v>
      </c>
    </row>
    <row r="137" spans="1:5" x14ac:dyDescent="0.3">
      <c r="B137" s="205"/>
      <c r="C137" s="213"/>
    </row>
    <row r="138" spans="1:5" x14ac:dyDescent="0.3">
      <c r="B138" s="205"/>
      <c r="C138" s="205"/>
    </row>
    <row r="139" spans="1:5" hidden="1" x14ac:dyDescent="0.3">
      <c r="B139" s="214" t="s">
        <v>159</v>
      </c>
      <c r="C139" s="215"/>
      <c r="D139" s="215"/>
      <c r="E139" s="216"/>
    </row>
    <row r="140" spans="1:5" hidden="1" x14ac:dyDescent="0.3">
      <c r="B140" s="217"/>
      <c r="C140" s="215"/>
      <c r="D140" s="215"/>
      <c r="E140" s="216"/>
    </row>
    <row r="141" spans="1:5" hidden="1" x14ac:dyDescent="0.3">
      <c r="A141" s="214" t="s">
        <v>212</v>
      </c>
      <c r="B141" s="218" t="s">
        <v>160</v>
      </c>
      <c r="C141" s="219" t="s">
        <v>161</v>
      </c>
      <c r="D141" s="215"/>
    </row>
    <row r="142" spans="1:5" hidden="1" x14ac:dyDescent="0.3">
      <c r="A142" s="214" t="s">
        <v>213</v>
      </c>
      <c r="B142" s="218" t="s">
        <v>162</v>
      </c>
      <c r="C142" s="219" t="s">
        <v>163</v>
      </c>
      <c r="D142" s="215"/>
    </row>
    <row r="143" spans="1:5" hidden="1" x14ac:dyDescent="0.3">
      <c r="A143" s="214" t="s">
        <v>214</v>
      </c>
      <c r="B143" s="218" t="s">
        <v>164</v>
      </c>
      <c r="C143" s="219" t="s">
        <v>165</v>
      </c>
      <c r="D143" s="215"/>
    </row>
    <row r="144" spans="1:5" hidden="1" x14ac:dyDescent="0.3">
      <c r="A144" s="214" t="s">
        <v>215</v>
      </c>
      <c r="B144" s="218" t="s">
        <v>166</v>
      </c>
      <c r="C144" s="219" t="s">
        <v>167</v>
      </c>
      <c r="D144" s="215"/>
    </row>
    <row r="145" spans="1:4" hidden="1" x14ac:dyDescent="0.3">
      <c r="A145" s="214"/>
      <c r="B145" s="214"/>
      <c r="C145" s="219" t="s">
        <v>168</v>
      </c>
      <c r="D145" s="215"/>
    </row>
    <row r="146" spans="1:4" hidden="1" x14ac:dyDescent="0.3">
      <c r="A146" s="214" t="s">
        <v>216</v>
      </c>
      <c r="B146" s="218" t="s">
        <v>169</v>
      </c>
      <c r="C146" s="219" t="s">
        <v>170</v>
      </c>
      <c r="D146" s="215"/>
    </row>
    <row r="147" spans="1:4" hidden="1" x14ac:dyDescent="0.3">
      <c r="A147" s="214" t="s">
        <v>217</v>
      </c>
      <c r="B147" s="218" t="s">
        <v>171</v>
      </c>
      <c r="C147" s="219" t="s">
        <v>218</v>
      </c>
      <c r="D147" s="215"/>
    </row>
    <row r="148" spans="1:4" hidden="1" x14ac:dyDescent="0.3">
      <c r="A148" s="214" t="s">
        <v>219</v>
      </c>
      <c r="B148" s="218" t="s">
        <v>346</v>
      </c>
      <c r="C148" s="219" t="s">
        <v>174</v>
      </c>
      <c r="D148" s="215"/>
    </row>
    <row r="149" spans="1:4" hidden="1" x14ac:dyDescent="0.3">
      <c r="A149" s="214" t="s">
        <v>220</v>
      </c>
      <c r="B149" s="218" t="s">
        <v>175</v>
      </c>
      <c r="C149" s="219" t="s">
        <v>221</v>
      </c>
      <c r="D149" s="215"/>
    </row>
    <row r="150" spans="1:4" hidden="1" x14ac:dyDescent="0.3">
      <c r="A150" s="214" t="s">
        <v>222</v>
      </c>
      <c r="B150" s="218" t="s">
        <v>177</v>
      </c>
      <c r="C150" s="219" t="s">
        <v>223</v>
      </c>
      <c r="D150" s="215"/>
    </row>
    <row r="151" spans="1:4" hidden="1" x14ac:dyDescent="0.3">
      <c r="A151" s="214"/>
      <c r="B151" s="214"/>
      <c r="C151" s="219"/>
      <c r="D151" s="215"/>
    </row>
    <row r="152" spans="1:4" hidden="1" x14ac:dyDescent="0.3">
      <c r="A152" s="214" t="s">
        <v>224</v>
      </c>
      <c r="B152" s="218" t="s">
        <v>179</v>
      </c>
      <c r="C152" s="219" t="s">
        <v>225</v>
      </c>
      <c r="D152" s="215"/>
    </row>
    <row r="153" spans="1:4" hidden="1" x14ac:dyDescent="0.3">
      <c r="A153" s="214" t="s">
        <v>226</v>
      </c>
      <c r="B153" s="218" t="s">
        <v>179</v>
      </c>
      <c r="C153" s="219" t="s">
        <v>227</v>
      </c>
      <c r="D153" s="215"/>
    </row>
    <row r="154" spans="1:4" hidden="1" x14ac:dyDescent="0.3">
      <c r="A154" s="214" t="s">
        <v>228</v>
      </c>
      <c r="B154" s="218" t="s">
        <v>182</v>
      </c>
      <c r="C154" s="219" t="s">
        <v>183</v>
      </c>
      <c r="D154" s="215"/>
    </row>
    <row r="155" spans="1:4" hidden="1" x14ac:dyDescent="0.3">
      <c r="A155" s="214" t="s">
        <v>229</v>
      </c>
      <c r="B155" s="218" t="s">
        <v>184</v>
      </c>
      <c r="C155" s="219" t="s">
        <v>230</v>
      </c>
      <c r="D155" s="215"/>
    </row>
    <row r="156" spans="1:4" hidden="1" x14ac:dyDescent="0.3">
      <c r="A156" s="214" t="s">
        <v>231</v>
      </c>
      <c r="B156" s="218" t="s">
        <v>182</v>
      </c>
      <c r="C156" s="219" t="s">
        <v>232</v>
      </c>
      <c r="D156" s="215"/>
    </row>
    <row r="157" spans="1:4" hidden="1" x14ac:dyDescent="0.3">
      <c r="A157" s="214" t="s">
        <v>233</v>
      </c>
      <c r="B157" s="218" t="s">
        <v>187</v>
      </c>
      <c r="C157" s="219" t="s">
        <v>234</v>
      </c>
      <c r="D157" s="215"/>
    </row>
    <row r="158" spans="1:4" hidden="1" x14ac:dyDescent="0.3">
      <c r="A158" s="214" t="s">
        <v>235</v>
      </c>
      <c r="B158" s="218" t="s">
        <v>189</v>
      </c>
      <c r="C158" s="219" t="s">
        <v>234</v>
      </c>
      <c r="D158" s="215"/>
    </row>
    <row r="159" spans="1:4" hidden="1" x14ac:dyDescent="0.3">
      <c r="A159" s="214" t="s">
        <v>236</v>
      </c>
      <c r="B159" s="218" t="s">
        <v>179</v>
      </c>
      <c r="C159" s="219" t="s">
        <v>192</v>
      </c>
      <c r="D159" s="215"/>
    </row>
    <row r="160" spans="1:4" hidden="1" x14ac:dyDescent="0.3">
      <c r="A160" s="214"/>
      <c r="B160" s="214"/>
      <c r="C160" s="219"/>
      <c r="D160" s="215"/>
    </row>
    <row r="161" spans="1:4" hidden="1" x14ac:dyDescent="0.3">
      <c r="A161" s="214" t="s">
        <v>237</v>
      </c>
      <c r="B161" s="218" t="s">
        <v>160</v>
      </c>
      <c r="C161" s="219" t="s">
        <v>238</v>
      </c>
      <c r="D161" s="215"/>
    </row>
    <row r="162" spans="1:4" hidden="1" x14ac:dyDescent="0.3">
      <c r="A162" s="214" t="s">
        <v>239</v>
      </c>
      <c r="B162" s="218" t="s">
        <v>194</v>
      </c>
      <c r="C162" s="219" t="s">
        <v>240</v>
      </c>
      <c r="D162" s="215"/>
    </row>
    <row r="163" spans="1:4" hidden="1" x14ac:dyDescent="0.3">
      <c r="A163" s="214" t="s">
        <v>241</v>
      </c>
      <c r="B163" s="218" t="s">
        <v>196</v>
      </c>
      <c r="C163" s="219" t="s">
        <v>242</v>
      </c>
      <c r="D163" s="215"/>
    </row>
    <row r="164" spans="1:4" hidden="1" x14ac:dyDescent="0.3">
      <c r="A164" s="214" t="s">
        <v>243</v>
      </c>
      <c r="B164" s="218" t="s">
        <v>347</v>
      </c>
      <c r="C164" s="219" t="s">
        <v>244</v>
      </c>
      <c r="D164" s="215"/>
    </row>
    <row r="165" spans="1:4" hidden="1" x14ac:dyDescent="0.3">
      <c r="A165" s="214" t="s">
        <v>245</v>
      </c>
      <c r="B165" s="218" t="s">
        <v>348</v>
      </c>
      <c r="C165" s="219" t="s">
        <v>246</v>
      </c>
      <c r="D165" s="215"/>
    </row>
    <row r="166" spans="1:4" hidden="1" x14ac:dyDescent="0.3">
      <c r="A166" s="214" t="s">
        <v>247</v>
      </c>
      <c r="B166" s="218" t="s">
        <v>202</v>
      </c>
      <c r="C166" s="219" t="s">
        <v>248</v>
      </c>
      <c r="D166" s="215"/>
    </row>
    <row r="167" spans="1:4" hidden="1" x14ac:dyDescent="0.3">
      <c r="A167" s="214" t="s">
        <v>249</v>
      </c>
      <c r="B167" s="218" t="s">
        <v>202</v>
      </c>
      <c r="C167" s="219" t="s">
        <v>250</v>
      </c>
      <c r="D167" s="215"/>
    </row>
    <row r="168" spans="1:4" hidden="1" x14ac:dyDescent="0.3">
      <c r="A168" s="214" t="s">
        <v>251</v>
      </c>
      <c r="B168" s="218" t="s">
        <v>202</v>
      </c>
      <c r="C168" s="219" t="s">
        <v>252</v>
      </c>
      <c r="D168" s="215"/>
    </row>
    <row r="169" spans="1:4" hidden="1" x14ac:dyDescent="0.3">
      <c r="A169" s="214" t="s">
        <v>253</v>
      </c>
      <c r="B169" s="218" t="s">
        <v>202</v>
      </c>
      <c r="C169" s="219" t="s">
        <v>254</v>
      </c>
      <c r="D169" s="215"/>
    </row>
    <row r="170" spans="1:4" hidden="1" x14ac:dyDescent="0.3">
      <c r="A170" s="214" t="s">
        <v>255</v>
      </c>
      <c r="B170" s="218" t="s">
        <v>166</v>
      </c>
      <c r="C170" s="219" t="s">
        <v>207</v>
      </c>
      <c r="D170" s="215"/>
    </row>
    <row r="171" spans="1:4" hidden="1" x14ac:dyDescent="0.3">
      <c r="A171" s="214" t="s">
        <v>256</v>
      </c>
      <c r="B171" s="218" t="s">
        <v>208</v>
      </c>
      <c r="C171" s="219" t="s">
        <v>209</v>
      </c>
      <c r="D171" s="215"/>
    </row>
    <row r="172" spans="1:4" hidden="1" x14ac:dyDescent="0.3">
      <c r="A172" s="214" t="s">
        <v>257</v>
      </c>
      <c r="B172" s="218" t="s">
        <v>202</v>
      </c>
      <c r="C172" s="219" t="s">
        <v>258</v>
      </c>
      <c r="D172" s="215"/>
    </row>
    <row r="173" spans="1:4" hidden="1" x14ac:dyDescent="0.3">
      <c r="B173" s="217"/>
      <c r="C173" s="220"/>
      <c r="D173" s="215"/>
    </row>
    <row r="174" spans="1:4" hidden="1" x14ac:dyDescent="0.3">
      <c r="B174" s="217"/>
      <c r="C174" s="220"/>
      <c r="D174" s="215"/>
    </row>
    <row r="175" spans="1:4" hidden="1" x14ac:dyDescent="0.3">
      <c r="B175" s="217"/>
      <c r="C175" s="220"/>
      <c r="D175" s="215"/>
    </row>
    <row r="176" spans="1:4" hidden="1" x14ac:dyDescent="0.3">
      <c r="B176" s="214" t="s">
        <v>259</v>
      </c>
      <c r="C176" s="221">
        <f>NvsElapsedTime</f>
        <v>2.3148153559304801E-5</v>
      </c>
      <c r="D176" s="215"/>
    </row>
    <row r="177" spans="2:5" hidden="1" x14ac:dyDescent="0.3">
      <c r="B177" s="214" t="s">
        <v>260</v>
      </c>
      <c r="C177" s="222">
        <f>NvsEndTime</f>
        <v>41808.602881944404</v>
      </c>
      <c r="D177" s="215"/>
    </row>
    <row r="178" spans="2:5" x14ac:dyDescent="0.3">
      <c r="B178" s="223"/>
      <c r="C178" s="215"/>
      <c r="D178" s="215"/>
      <c r="E178" s="216"/>
    </row>
    <row r="179" spans="2:5" x14ac:dyDescent="0.3">
      <c r="C179" s="183"/>
      <c r="D179" s="183"/>
    </row>
    <row r="180" spans="2:5" x14ac:dyDescent="0.3">
      <c r="C180" s="183"/>
      <c r="D180" s="18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3" priority="2" stopIfTrue="1" operator="lessThan">
      <formula>0</formula>
    </cfRule>
  </conditionalFormatting>
  <conditionalFormatting sqref="A141:A172">
    <cfRule type="cellIs" dxfId="2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79"/>
  <sheetViews>
    <sheetView topLeftCell="B2" zoomScale="70" zoomScaleNormal="70" zoomScalePageLayoutView="80" workbookViewId="0">
      <selection activeCell="K94" sqref="K94"/>
    </sheetView>
  </sheetViews>
  <sheetFormatPr defaultColWidth="8.6640625" defaultRowHeight="13.2" x14ac:dyDescent="0.25"/>
  <cols>
    <col min="1" max="1" width="11.33203125" hidden="1" customWidth="1"/>
    <col min="2" max="2" width="10.44140625" customWidth="1"/>
    <col min="3" max="3" width="29" customWidth="1"/>
    <col min="4" max="5" width="12.44140625" customWidth="1"/>
    <col min="6" max="6" width="12.44140625" hidden="1" customWidth="1"/>
    <col min="7" max="7" width="15.44140625" customWidth="1"/>
    <col min="8" max="8" width="6.5546875" customWidth="1"/>
    <col min="9" max="9" width="12.5546875" customWidth="1"/>
    <col min="10" max="10" width="16.33203125" customWidth="1"/>
    <col min="11" max="11" width="15.5546875" bestFit="1" customWidth="1"/>
    <col min="12" max="12" width="21.44140625" customWidth="1"/>
    <col min="13" max="13" width="12.5546875" customWidth="1"/>
    <col min="14" max="15" width="10.5546875" hidden="1" customWidth="1"/>
    <col min="16" max="16" width="35" hidden="1" customWidth="1"/>
    <col min="17" max="17" width="7.44140625" customWidth="1"/>
    <col min="19" max="21" width="0" hidden="1" customWidth="1"/>
    <col min="24" max="24" width="12.6640625" customWidth="1"/>
    <col min="28" max="28" width="13.33203125" bestFit="1" customWidth="1"/>
  </cols>
  <sheetData>
    <row r="1" spans="1:30" ht="19.95" hidden="1" customHeight="1" thickBot="1" x14ac:dyDescent="0.35">
      <c r="A1" s="1" t="s">
        <v>0</v>
      </c>
      <c r="B1" s="302"/>
      <c r="C1" s="1"/>
      <c r="D1" s="1" t="s">
        <v>2</v>
      </c>
      <c r="E1" s="1"/>
      <c r="F1" s="1"/>
      <c r="G1" s="1"/>
      <c r="H1" s="1"/>
      <c r="I1" s="1"/>
      <c r="J1" s="1"/>
      <c r="K1" s="1"/>
      <c r="L1" s="311"/>
      <c r="M1" s="1"/>
      <c r="N1" s="1"/>
      <c r="O1" s="3"/>
      <c r="P1" s="1"/>
      <c r="Q1" s="1"/>
      <c r="R1" s="1"/>
      <c r="S1" s="1"/>
      <c r="T1" s="1"/>
      <c r="U1" s="1"/>
      <c r="V1" s="1"/>
      <c r="W1" s="1"/>
      <c r="X1" s="1"/>
      <c r="Y1" s="1"/>
      <c r="Z1" s="1"/>
      <c r="AA1" s="1"/>
      <c r="AB1" s="1"/>
      <c r="AC1" s="1"/>
      <c r="AD1" s="1"/>
    </row>
    <row r="2" spans="1:30" ht="16.2" thickBot="1" x14ac:dyDescent="0.35">
      <c r="A2" s="1"/>
      <c r="B2" s="4">
        <v>50</v>
      </c>
      <c r="C2" s="5" t="s">
        <v>4</v>
      </c>
      <c r="D2" s="6"/>
      <c r="E2" s="6"/>
      <c r="F2" s="6"/>
      <c r="G2" s="6"/>
      <c r="H2" s="7"/>
      <c r="I2" s="7"/>
      <c r="J2" s="7"/>
      <c r="K2" s="7"/>
      <c r="L2" s="312"/>
      <c r="M2" s="1" t="s">
        <v>382</v>
      </c>
      <c r="N2" s="3"/>
      <c r="O2" s="1"/>
      <c r="P2" s="1"/>
      <c r="Q2" s="1"/>
      <c r="R2" s="1"/>
      <c r="S2" s="1"/>
      <c r="T2" s="1"/>
      <c r="U2" s="1"/>
      <c r="V2" s="8">
        <f>'3924 updated'!B2</f>
        <v>50</v>
      </c>
      <c r="W2" s="449" t="s">
        <v>4</v>
      </c>
      <c r="X2" s="450"/>
      <c r="Y2" s="451"/>
      <c r="Z2" s="451"/>
      <c r="AA2" s="451"/>
      <c r="AB2" s="451"/>
      <c r="AC2" s="451"/>
      <c r="AD2" s="9"/>
    </row>
    <row r="3" spans="1:30" ht="20.399999999999999" x14ac:dyDescent="0.35">
      <c r="A3" s="1"/>
      <c r="B3" s="10" t="str">
        <f>"Revenue Estimate Worksheet for Palm Beach Maritime Academy HS"</f>
        <v>Revenue Estimate Worksheet for Palm Beach Maritime Academy HS</v>
      </c>
      <c r="C3" s="11"/>
      <c r="D3" s="11"/>
      <c r="E3" s="11"/>
      <c r="F3" s="11"/>
      <c r="G3" s="11"/>
      <c r="H3" s="11"/>
      <c r="I3" s="11"/>
      <c r="J3" s="11"/>
      <c r="K3" s="11"/>
      <c r="L3" s="313"/>
      <c r="M3" s="10"/>
      <c r="N3" s="10"/>
      <c r="O3" s="10"/>
      <c r="P3" s="10"/>
      <c r="Q3" s="10"/>
      <c r="R3" s="1"/>
      <c r="S3" s="1"/>
      <c r="T3" s="1"/>
      <c r="U3" s="1"/>
      <c r="V3" s="452" t="s">
        <v>5</v>
      </c>
      <c r="W3" s="452"/>
      <c r="X3" s="452"/>
      <c r="Y3" s="452"/>
      <c r="Z3" s="452"/>
      <c r="AA3" s="452"/>
      <c r="AB3" s="452"/>
      <c r="AC3" s="452"/>
      <c r="AD3" s="12"/>
    </row>
    <row r="4" spans="1:30" ht="17.399999999999999" x14ac:dyDescent="0.3">
      <c r="A4" s="1"/>
      <c r="B4" s="391" t="s">
        <v>494</v>
      </c>
      <c r="C4" s="391"/>
      <c r="D4" s="391"/>
      <c r="E4" s="391"/>
      <c r="F4" s="391"/>
      <c r="G4" s="391"/>
      <c r="H4" s="391"/>
      <c r="I4" s="391"/>
      <c r="J4" s="298"/>
      <c r="K4" s="298"/>
      <c r="L4" s="314"/>
      <c r="M4" s="14"/>
      <c r="N4" s="14"/>
      <c r="O4" s="14"/>
      <c r="P4" s="14"/>
      <c r="Q4" s="14"/>
      <c r="R4" s="1"/>
      <c r="S4" s="1"/>
      <c r="T4" s="1"/>
      <c r="U4" s="1"/>
      <c r="V4" s="453" t="str">
        <f>+Based_on_the_Second_Calculation_of_the_FEFP_2010_11</f>
        <v>Based on the Third Calculation of the FEFP 2014-15</v>
      </c>
      <c r="W4" s="453"/>
      <c r="X4" s="453"/>
      <c r="Y4" s="453"/>
      <c r="Z4" s="453"/>
      <c r="AA4" s="453"/>
      <c r="AB4" s="453"/>
      <c r="AC4" s="453"/>
      <c r="AD4" s="15"/>
    </row>
    <row r="5" spans="1:30" ht="18.75" customHeight="1" x14ac:dyDescent="0.3">
      <c r="A5" s="1"/>
      <c r="B5" s="16" t="s">
        <v>7</v>
      </c>
      <c r="C5" s="16"/>
      <c r="D5" s="17"/>
      <c r="E5" s="16"/>
      <c r="F5" s="16"/>
      <c r="G5" s="18" t="s">
        <v>8</v>
      </c>
      <c r="H5" s="18"/>
      <c r="I5" s="18"/>
      <c r="J5" s="18"/>
      <c r="K5" s="18"/>
      <c r="L5" s="315"/>
      <c r="M5" s="19"/>
      <c r="N5" s="19"/>
      <c r="O5" s="19"/>
      <c r="P5" s="19"/>
      <c r="Q5" s="19"/>
      <c r="R5" s="1"/>
      <c r="S5" s="1"/>
      <c r="T5" s="1"/>
      <c r="U5" s="1"/>
      <c r="V5" s="454" t="s">
        <v>7</v>
      </c>
      <c r="W5" s="454"/>
      <c r="X5" s="455" t="s">
        <v>8</v>
      </c>
      <c r="Y5" s="455"/>
      <c r="Z5" s="20"/>
      <c r="AA5" s="20"/>
      <c r="AB5" s="20"/>
      <c r="AC5" s="20"/>
      <c r="AD5" s="21"/>
    </row>
    <row r="6" spans="1:30" ht="21" customHeight="1" x14ac:dyDescent="0.3">
      <c r="A6" s="1"/>
      <c r="B6" s="16" t="s">
        <v>9</v>
      </c>
      <c r="C6" s="16"/>
      <c r="D6" s="16"/>
      <c r="E6" s="16"/>
      <c r="F6" s="16"/>
      <c r="G6" s="16"/>
      <c r="H6" s="16"/>
      <c r="I6" s="16"/>
      <c r="J6" s="16"/>
      <c r="K6" s="16"/>
      <c r="L6" s="314"/>
      <c r="M6" s="22"/>
      <c r="N6" s="22"/>
      <c r="O6" s="19"/>
      <c r="P6" s="19"/>
      <c r="Q6" s="19"/>
      <c r="R6" s="1"/>
      <c r="S6" s="1"/>
      <c r="T6" s="1"/>
      <c r="U6" s="1"/>
      <c r="V6" s="441" t="s">
        <v>10</v>
      </c>
      <c r="W6" s="441"/>
      <c r="X6" s="441"/>
      <c r="Y6" s="441"/>
      <c r="Z6" s="441"/>
      <c r="AA6" s="441"/>
      <c r="AB6" s="441"/>
      <c r="AC6" s="441"/>
      <c r="AD6" s="23"/>
    </row>
    <row r="7" spans="1:30" ht="18" customHeight="1" x14ac:dyDescent="0.3">
      <c r="A7" s="1"/>
      <c r="B7" s="24" t="s">
        <v>11</v>
      </c>
      <c r="C7" s="24"/>
      <c r="D7" s="24"/>
      <c r="E7" s="24"/>
      <c r="F7" s="24"/>
      <c r="G7" s="25">
        <v>4031.77</v>
      </c>
      <c r="H7" s="25"/>
      <c r="I7" s="24" t="s">
        <v>12</v>
      </c>
      <c r="J7" s="24"/>
      <c r="K7" s="26">
        <v>1.0289999999999999</v>
      </c>
      <c r="L7" s="316"/>
      <c r="M7" s="1"/>
      <c r="N7" s="1"/>
      <c r="O7" s="1"/>
      <c r="P7" s="1"/>
      <c r="Q7" s="1"/>
      <c r="R7" s="1"/>
      <c r="S7" s="1"/>
      <c r="T7" s="1"/>
      <c r="U7" s="1"/>
      <c r="V7" s="442" t="s">
        <v>11</v>
      </c>
      <c r="W7" s="442"/>
      <c r="X7" s="443">
        <f>'3924 updated'!G7</f>
        <v>4031.77</v>
      </c>
      <c r="Y7" s="443"/>
      <c r="Z7" s="444" t="s">
        <v>12</v>
      </c>
      <c r="AA7" s="444"/>
      <c r="AB7" s="445">
        <f>+K7</f>
        <v>1.0289999999999999</v>
      </c>
      <c r="AC7" s="445"/>
      <c r="AD7" s="9"/>
    </row>
    <row r="8" spans="1:30" ht="51" customHeight="1" x14ac:dyDescent="0.3">
      <c r="A8" s="1"/>
      <c r="B8" s="27" t="s">
        <v>13</v>
      </c>
      <c r="C8" s="27"/>
      <c r="D8" s="310" t="s">
        <v>491</v>
      </c>
      <c r="E8" s="310" t="s">
        <v>492</v>
      </c>
      <c r="F8" s="310"/>
      <c r="G8" s="30" t="s">
        <v>14</v>
      </c>
      <c r="H8" s="31"/>
      <c r="I8" s="32" t="s">
        <v>15</v>
      </c>
      <c r="J8" s="33"/>
      <c r="K8" s="34" t="s">
        <v>16</v>
      </c>
      <c r="L8" s="317" t="s">
        <v>17</v>
      </c>
      <c r="M8" s="1"/>
      <c r="N8" s="1" t="s">
        <v>18</v>
      </c>
      <c r="O8" s="1" t="s">
        <v>19</v>
      </c>
      <c r="P8" s="1"/>
      <c r="Q8" s="1"/>
      <c r="R8" s="1"/>
      <c r="S8" s="1"/>
      <c r="T8" s="1"/>
      <c r="U8" s="1"/>
      <c r="V8" s="446" t="s">
        <v>13</v>
      </c>
      <c r="W8" s="446"/>
      <c r="X8" s="447" t="s">
        <v>14</v>
      </c>
      <c r="Y8" s="447"/>
      <c r="Z8" s="448" t="s">
        <v>15</v>
      </c>
      <c r="AA8" s="448"/>
      <c r="AB8" s="35" t="s">
        <v>16</v>
      </c>
      <c r="AC8" s="36" t="s">
        <v>20</v>
      </c>
      <c r="AD8" s="9"/>
    </row>
    <row r="9" spans="1:30" ht="14.25" customHeight="1" x14ac:dyDescent="0.3">
      <c r="A9" s="1"/>
      <c r="B9" s="37" t="s">
        <v>21</v>
      </c>
      <c r="C9" s="37"/>
      <c r="D9" s="37"/>
      <c r="E9" s="37"/>
      <c r="F9" s="37"/>
      <c r="G9" s="38" t="s">
        <v>22</v>
      </c>
      <c r="H9" s="39"/>
      <c r="I9" s="40" t="s">
        <v>23</v>
      </c>
      <c r="J9" s="41"/>
      <c r="K9" s="42" t="s">
        <v>24</v>
      </c>
      <c r="L9" s="318" t="s">
        <v>25</v>
      </c>
      <c r="M9" s="1"/>
      <c r="N9" s="1"/>
      <c r="O9" s="1"/>
      <c r="P9" s="1"/>
      <c r="Q9" s="1"/>
      <c r="R9" s="1"/>
      <c r="S9" s="1"/>
      <c r="T9" s="1"/>
      <c r="U9" s="1"/>
      <c r="V9" s="456" t="s">
        <v>21</v>
      </c>
      <c r="W9" s="456"/>
      <c r="X9" s="457" t="s">
        <v>22</v>
      </c>
      <c r="Y9" s="457"/>
      <c r="Z9" s="458" t="s">
        <v>23</v>
      </c>
      <c r="AA9" s="458"/>
      <c r="AB9" s="43" t="s">
        <v>24</v>
      </c>
      <c r="AC9" s="44" t="s">
        <v>25</v>
      </c>
      <c r="AD9" s="9"/>
    </row>
    <row r="10" spans="1:30" ht="15.6" x14ac:dyDescent="0.3">
      <c r="A10" s="1" t="s">
        <v>26</v>
      </c>
      <c r="B10" s="296" t="s">
        <v>27</v>
      </c>
      <c r="C10" s="296"/>
      <c r="D10" s="296">
        <v>0</v>
      </c>
      <c r="E10" s="296">
        <v>0</v>
      </c>
      <c r="F10" s="296"/>
      <c r="G10" s="46">
        <f>IF($B$156&lt;8,D10*2,D10+E10)</f>
        <v>0</v>
      </c>
      <c r="H10" s="47"/>
      <c r="I10" s="48">
        <v>1.1259999999999999</v>
      </c>
      <c r="J10" s="48"/>
      <c r="K10" s="49">
        <f>ROUND(G10*I10,4)</f>
        <v>0</v>
      </c>
      <c r="L10" s="319">
        <f>SUM(K10*$G$7)*($K$7)</f>
        <v>0</v>
      </c>
      <c r="M10" s="1"/>
      <c r="N10" s="51">
        <v>5101</v>
      </c>
      <c r="O10" s="52">
        <v>101</v>
      </c>
      <c r="P10" s="1"/>
      <c r="Q10" s="259"/>
      <c r="R10" s="1"/>
      <c r="S10" s="1"/>
      <c r="T10" s="1"/>
      <c r="U10" s="1"/>
      <c r="V10" s="439" t="s">
        <v>27</v>
      </c>
      <c r="W10" s="439"/>
      <c r="X10" s="434">
        <f>IF('3924 updated'!K$84=1,'3924 updated'!G10,0)</f>
        <v>0</v>
      </c>
      <c r="Y10" s="434"/>
      <c r="Z10" s="440">
        <v>1</v>
      </c>
      <c r="AA10" s="440"/>
      <c r="AB10" s="54">
        <f t="shared" ref="AB10:AB25" si="0">ROUND(X10*Z10,4)</f>
        <v>0</v>
      </c>
      <c r="AC10" s="55">
        <f t="shared" ref="AC10:AC25" si="1">ROUND(ROUND(AB10*$X$7,4)*($AB$7),0)</f>
        <v>0</v>
      </c>
      <c r="AD10" s="9">
        <v>1</v>
      </c>
    </row>
    <row r="11" spans="1:30" ht="15.6" x14ac:dyDescent="0.3">
      <c r="A11" s="1" t="s">
        <v>28</v>
      </c>
      <c r="B11" s="298" t="s">
        <v>29</v>
      </c>
      <c r="C11" s="298"/>
      <c r="D11" s="298">
        <v>0</v>
      </c>
      <c r="E11" s="298">
        <v>0</v>
      </c>
      <c r="F11" s="298"/>
      <c r="G11" s="46">
        <f t="shared" ref="G11:G25" si="2">IF($B$156&lt;8,D11*2,D11+E11)</f>
        <v>0</v>
      </c>
      <c r="H11" s="47"/>
      <c r="I11" s="56">
        <f>I10</f>
        <v>1.1259999999999999</v>
      </c>
      <c r="J11" s="56"/>
      <c r="K11" s="49">
        <f t="shared" ref="K11:K25" si="3">ROUND(G11*I11,4)</f>
        <v>0</v>
      </c>
      <c r="L11" s="319">
        <f t="shared" ref="L11:L25" si="4">SUM(K11*$G$7)*($K$7)</f>
        <v>0</v>
      </c>
      <c r="M11" s="1" t="str">
        <f>IF(ROUND(G11,2)=ROUND(SUM(G28:G30),2)," ","CHECK 2. PK-3 Lines Below")</f>
        <v xml:space="preserve"> </v>
      </c>
      <c r="N11" s="51">
        <v>5101</v>
      </c>
      <c r="O11" s="57" t="s">
        <v>30</v>
      </c>
      <c r="P11" s="1"/>
      <c r="Q11" s="259"/>
      <c r="R11" s="1"/>
      <c r="S11" s="1"/>
      <c r="T11" s="1"/>
      <c r="U11" s="1"/>
      <c r="V11" s="395" t="s">
        <v>29</v>
      </c>
      <c r="W11" s="395"/>
      <c r="X11" s="434">
        <f>IF('3924 updated'!K$84=1,'3924 updated'!G11,0)</f>
        <v>0</v>
      </c>
      <c r="Y11" s="434"/>
      <c r="Z11" s="435">
        <v>1</v>
      </c>
      <c r="AA11" s="435"/>
      <c r="AB11" s="54">
        <f t="shared" si="0"/>
        <v>0</v>
      </c>
      <c r="AC11" s="55">
        <f t="shared" si="1"/>
        <v>0</v>
      </c>
      <c r="AD11" s="9"/>
    </row>
    <row r="12" spans="1:30" ht="15.6" x14ac:dyDescent="0.3">
      <c r="A12" s="1" t="s">
        <v>31</v>
      </c>
      <c r="B12" s="298" t="s">
        <v>32</v>
      </c>
      <c r="C12" s="298"/>
      <c r="D12" s="298">
        <v>0</v>
      </c>
      <c r="E12" s="298">
        <v>0</v>
      </c>
      <c r="F12" s="298"/>
      <c r="G12" s="46">
        <f t="shared" si="2"/>
        <v>0</v>
      </c>
      <c r="H12" s="47"/>
      <c r="I12" s="56">
        <v>1</v>
      </c>
      <c r="J12" s="56"/>
      <c r="K12" s="49">
        <f t="shared" si="3"/>
        <v>0</v>
      </c>
      <c r="L12" s="319">
        <f t="shared" si="4"/>
        <v>0</v>
      </c>
      <c r="M12" s="1"/>
      <c r="N12" s="51">
        <v>5102</v>
      </c>
      <c r="O12" s="52">
        <v>102</v>
      </c>
      <c r="P12" s="1"/>
      <c r="Q12" s="259"/>
      <c r="R12" s="1"/>
      <c r="S12" s="1"/>
      <c r="T12" s="1"/>
      <c r="U12" s="1"/>
      <c r="V12" s="395" t="s">
        <v>32</v>
      </c>
      <c r="W12" s="395"/>
      <c r="X12" s="434">
        <f>IF('3924 updated'!K$84=1,'3924 updated'!G12,0)</f>
        <v>0</v>
      </c>
      <c r="Y12" s="434"/>
      <c r="Z12" s="435">
        <v>1</v>
      </c>
      <c r="AA12" s="435"/>
      <c r="AB12" s="54">
        <f t="shared" si="0"/>
        <v>0</v>
      </c>
      <c r="AC12" s="55">
        <f t="shared" si="1"/>
        <v>0</v>
      </c>
      <c r="AD12" s="9"/>
    </row>
    <row r="13" spans="1:30" ht="15.6" x14ac:dyDescent="0.3">
      <c r="A13" s="1" t="s">
        <v>33</v>
      </c>
      <c r="B13" s="298" t="s">
        <v>34</v>
      </c>
      <c r="C13" s="298"/>
      <c r="D13" s="298">
        <v>0</v>
      </c>
      <c r="E13" s="298">
        <v>0</v>
      </c>
      <c r="F13" s="298"/>
      <c r="G13" s="46">
        <f t="shared" si="2"/>
        <v>0</v>
      </c>
      <c r="H13" s="47"/>
      <c r="I13" s="56">
        <f>I12</f>
        <v>1</v>
      </c>
      <c r="J13" s="56"/>
      <c r="K13" s="49">
        <f t="shared" si="3"/>
        <v>0</v>
      </c>
      <c r="L13" s="319">
        <f t="shared" si="4"/>
        <v>0</v>
      </c>
      <c r="M13" s="1" t="str">
        <f>IF(ROUND(G13,2)=ROUND(SUM(G31:G33),2)," ","CHECK 2. 4-8 Lines Below")</f>
        <v xml:space="preserve"> </v>
      </c>
      <c r="N13" s="51">
        <v>5102</v>
      </c>
      <c r="O13" s="57" t="s">
        <v>35</v>
      </c>
      <c r="P13" s="1"/>
      <c r="Q13" s="259"/>
      <c r="R13" s="1"/>
      <c r="S13" s="1"/>
      <c r="T13" s="1"/>
      <c r="U13" s="1"/>
      <c r="V13" s="395" t="s">
        <v>34</v>
      </c>
      <c r="W13" s="395"/>
      <c r="X13" s="434">
        <f>IF('3924 updated'!K$84=1,'3924 updated'!G13,0)</f>
        <v>0</v>
      </c>
      <c r="Y13" s="434"/>
      <c r="Z13" s="435">
        <v>1</v>
      </c>
      <c r="AA13" s="435"/>
      <c r="AB13" s="54">
        <f t="shared" si="0"/>
        <v>0</v>
      </c>
      <c r="AC13" s="55">
        <f t="shared" si="1"/>
        <v>0</v>
      </c>
      <c r="AD13" s="9"/>
    </row>
    <row r="14" spans="1:30" ht="15.6" x14ac:dyDescent="0.3">
      <c r="A14" s="1" t="s">
        <v>36</v>
      </c>
      <c r="B14" s="298" t="s">
        <v>37</v>
      </c>
      <c r="C14" s="298"/>
      <c r="D14" s="298">
        <v>26.06</v>
      </c>
      <c r="E14" s="298">
        <v>0</v>
      </c>
      <c r="F14" s="298"/>
      <c r="G14" s="46">
        <f t="shared" si="2"/>
        <v>52.12</v>
      </c>
      <c r="H14" s="47"/>
      <c r="I14" s="56">
        <v>1.004</v>
      </c>
      <c r="J14" s="56"/>
      <c r="K14" s="49">
        <f t="shared" si="3"/>
        <v>52.328499999999998</v>
      </c>
      <c r="L14" s="319">
        <f t="shared" si="4"/>
        <v>217094.79426190496</v>
      </c>
      <c r="M14" s="1"/>
      <c r="N14" s="51">
        <v>5103</v>
      </c>
      <c r="O14" s="52">
        <v>103</v>
      </c>
      <c r="P14" s="1"/>
      <c r="Q14" s="259"/>
      <c r="R14" s="1"/>
      <c r="S14" s="1"/>
      <c r="T14" s="1"/>
      <c r="U14" s="1"/>
      <c r="V14" s="395" t="s">
        <v>37</v>
      </c>
      <c r="W14" s="395"/>
      <c r="X14" s="434">
        <f>IF('3924 updated'!K$84=1,'3924 updated'!G14,0)</f>
        <v>0</v>
      </c>
      <c r="Y14" s="434"/>
      <c r="Z14" s="435">
        <v>1</v>
      </c>
      <c r="AA14" s="435"/>
      <c r="AB14" s="54">
        <f t="shared" si="0"/>
        <v>0</v>
      </c>
      <c r="AC14" s="55">
        <f t="shared" si="1"/>
        <v>0</v>
      </c>
      <c r="AD14" s="9"/>
    </row>
    <row r="15" spans="1:30" ht="15.6" x14ac:dyDescent="0.3">
      <c r="A15" s="1" t="s">
        <v>38</v>
      </c>
      <c r="B15" s="298" t="s">
        <v>39</v>
      </c>
      <c r="C15" s="298"/>
      <c r="D15" s="298">
        <v>4</v>
      </c>
      <c r="E15" s="298">
        <v>0</v>
      </c>
      <c r="F15" s="298"/>
      <c r="G15" s="46">
        <f t="shared" si="2"/>
        <v>8</v>
      </c>
      <c r="H15" s="47"/>
      <c r="I15" s="56">
        <f>I14</f>
        <v>1.004</v>
      </c>
      <c r="J15" s="56"/>
      <c r="K15" s="49">
        <f t="shared" si="3"/>
        <v>8.032</v>
      </c>
      <c r="L15" s="319">
        <f t="shared" si="4"/>
        <v>33322.288762559998</v>
      </c>
      <c r="M15" s="1" t="str">
        <f>IF(ROUND(G15,2)=ROUND(SUM(G34:G36),2)," ","CHECK 2. 9-12 Lines Below")</f>
        <v xml:space="preserve"> </v>
      </c>
      <c r="N15" s="51">
        <v>5103</v>
      </c>
      <c r="O15" s="57" t="s">
        <v>40</v>
      </c>
      <c r="P15" s="1"/>
      <c r="Q15" s="259"/>
      <c r="R15" s="1"/>
      <c r="S15" s="1"/>
      <c r="T15" s="1"/>
      <c r="U15" s="1"/>
      <c r="V15" s="395" t="s">
        <v>39</v>
      </c>
      <c r="W15" s="395"/>
      <c r="X15" s="434">
        <f>IF('3924 updated'!K$84=1,'3924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c r="G16" s="46">
        <f t="shared" si="2"/>
        <v>0</v>
      </c>
      <c r="H16" s="47"/>
      <c r="I16" s="56">
        <v>3.548</v>
      </c>
      <c r="J16" s="56"/>
      <c r="K16" s="49">
        <f t="shared" si="3"/>
        <v>0</v>
      </c>
      <c r="L16" s="319">
        <f t="shared" si="4"/>
        <v>0</v>
      </c>
      <c r="M16" s="1"/>
      <c r="N16" s="51">
        <v>5101</v>
      </c>
      <c r="O16" s="1">
        <v>254</v>
      </c>
      <c r="P16" s="1"/>
      <c r="Q16" s="259"/>
      <c r="R16" s="1"/>
      <c r="S16" s="1"/>
      <c r="T16" s="1"/>
      <c r="U16" s="1"/>
      <c r="V16" s="395" t="s">
        <v>42</v>
      </c>
      <c r="W16" s="395"/>
      <c r="X16" s="434">
        <f>IF('3924 updated'!K$84=1,'3924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c r="G17" s="46">
        <f t="shared" si="2"/>
        <v>0</v>
      </c>
      <c r="H17" s="47"/>
      <c r="I17" s="56">
        <f>I16</f>
        <v>3.548</v>
      </c>
      <c r="J17" s="56"/>
      <c r="K17" s="49">
        <f t="shared" si="3"/>
        <v>0</v>
      </c>
      <c r="L17" s="319">
        <f t="shared" si="4"/>
        <v>0</v>
      </c>
      <c r="M17" s="1"/>
      <c r="N17" s="51">
        <v>5102</v>
      </c>
      <c r="O17" s="259">
        <v>254</v>
      </c>
      <c r="P17" s="1"/>
      <c r="Q17" s="259"/>
      <c r="R17" s="1"/>
      <c r="S17" s="1"/>
      <c r="T17" s="1"/>
      <c r="U17" s="1"/>
      <c r="V17" s="395" t="s">
        <v>44</v>
      </c>
      <c r="W17" s="395"/>
      <c r="X17" s="434">
        <f>IF('3924 updated'!K$84=1,'3924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c r="G18" s="46">
        <f t="shared" si="2"/>
        <v>0</v>
      </c>
      <c r="H18" s="47"/>
      <c r="I18" s="56">
        <f>I17</f>
        <v>3.548</v>
      </c>
      <c r="J18" s="56"/>
      <c r="K18" s="49">
        <f t="shared" si="3"/>
        <v>0</v>
      </c>
      <c r="L18" s="319">
        <f t="shared" si="4"/>
        <v>0</v>
      </c>
      <c r="M18" s="1"/>
      <c r="N18" s="51">
        <v>5103</v>
      </c>
      <c r="O18" s="259">
        <v>254</v>
      </c>
      <c r="P18" s="1"/>
      <c r="Q18" s="259"/>
      <c r="R18" s="1"/>
      <c r="S18" s="1"/>
      <c r="T18" s="1"/>
      <c r="U18" s="1"/>
      <c r="V18" s="395" t="s">
        <v>46</v>
      </c>
      <c r="W18" s="395"/>
      <c r="X18" s="434">
        <f>IF('3924 updated'!K$84=1,'3924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c r="G19" s="46">
        <f t="shared" si="2"/>
        <v>0</v>
      </c>
      <c r="H19" s="47"/>
      <c r="I19" s="56">
        <v>5.1040000000000001</v>
      </c>
      <c r="J19" s="56"/>
      <c r="K19" s="49">
        <f t="shared" si="3"/>
        <v>0</v>
      </c>
      <c r="L19" s="319">
        <f t="shared" si="4"/>
        <v>0</v>
      </c>
      <c r="M19" s="1"/>
      <c r="N19" s="51">
        <v>5101</v>
      </c>
      <c r="O19" s="1">
        <v>255</v>
      </c>
      <c r="P19" s="1"/>
      <c r="Q19" s="259"/>
      <c r="R19" s="1"/>
      <c r="S19" s="1"/>
      <c r="T19" s="1"/>
      <c r="U19" s="1"/>
      <c r="V19" s="395" t="s">
        <v>48</v>
      </c>
      <c r="W19" s="395"/>
      <c r="X19" s="434">
        <f>IF('3924 updated'!K$84=1,'3924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c r="G20" s="46">
        <f t="shared" si="2"/>
        <v>0</v>
      </c>
      <c r="H20" s="47"/>
      <c r="I20" s="56">
        <f>I19</f>
        <v>5.1040000000000001</v>
      </c>
      <c r="J20" s="56"/>
      <c r="K20" s="49">
        <f t="shared" si="3"/>
        <v>0</v>
      </c>
      <c r="L20" s="319">
        <f t="shared" si="4"/>
        <v>0</v>
      </c>
      <c r="M20" s="1"/>
      <c r="N20" s="51">
        <v>5102</v>
      </c>
      <c r="O20" s="259">
        <v>255</v>
      </c>
      <c r="P20" s="1"/>
      <c r="Q20" s="259"/>
      <c r="R20" s="1"/>
      <c r="S20" s="1"/>
      <c r="T20" s="1"/>
      <c r="U20" s="1"/>
      <c r="V20" s="395" t="s">
        <v>50</v>
      </c>
      <c r="W20" s="395"/>
      <c r="X20" s="434">
        <f>IF('3924 updated'!K$84=1,'3924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c r="G21" s="46">
        <f t="shared" si="2"/>
        <v>0</v>
      </c>
      <c r="H21" s="47"/>
      <c r="I21" s="56">
        <f>I20</f>
        <v>5.1040000000000001</v>
      </c>
      <c r="J21" s="56"/>
      <c r="K21" s="49">
        <f t="shared" si="3"/>
        <v>0</v>
      </c>
      <c r="L21" s="319">
        <f t="shared" si="4"/>
        <v>0</v>
      </c>
      <c r="M21" s="1"/>
      <c r="N21" s="51">
        <v>5103</v>
      </c>
      <c r="O21" s="259">
        <v>255</v>
      </c>
      <c r="P21" s="1"/>
      <c r="Q21" s="259"/>
      <c r="R21" s="1"/>
      <c r="S21" s="1"/>
      <c r="T21" s="1"/>
      <c r="U21" s="1"/>
      <c r="V21" s="395" t="s">
        <v>52</v>
      </c>
      <c r="W21" s="395"/>
      <c r="X21" s="434">
        <f>IF('3924 updated'!K$84=1,'3924 updated'!G21,0)</f>
        <v>0</v>
      </c>
      <c r="Y21" s="434"/>
      <c r="Z21" s="435">
        <v>1</v>
      </c>
      <c r="AA21" s="435"/>
      <c r="AB21" s="54">
        <f t="shared" si="0"/>
        <v>0</v>
      </c>
      <c r="AC21" s="55">
        <f t="shared" si="1"/>
        <v>0</v>
      </c>
      <c r="AD21" s="9"/>
    </row>
    <row r="22" spans="1:30" ht="16.2" x14ac:dyDescent="0.35">
      <c r="A22" s="1" t="s">
        <v>53</v>
      </c>
      <c r="B22" s="298" t="s">
        <v>54</v>
      </c>
      <c r="C22" s="298"/>
      <c r="D22" s="298">
        <v>0</v>
      </c>
      <c r="E22" s="298">
        <v>0</v>
      </c>
      <c r="F22" s="298"/>
      <c r="G22" s="46">
        <f t="shared" si="2"/>
        <v>0</v>
      </c>
      <c r="H22" s="47"/>
      <c r="I22" s="56">
        <v>1.147</v>
      </c>
      <c r="J22" s="56"/>
      <c r="K22" s="49">
        <f t="shared" si="3"/>
        <v>0</v>
      </c>
      <c r="L22" s="319">
        <f t="shared" si="4"/>
        <v>0</v>
      </c>
      <c r="M22" s="1"/>
      <c r="N22" s="51">
        <v>5101</v>
      </c>
      <c r="O22" s="52">
        <v>130</v>
      </c>
      <c r="P22" s="1"/>
      <c r="Q22" s="259"/>
      <c r="R22" s="1"/>
      <c r="S22" s="1"/>
      <c r="T22" s="1"/>
      <c r="U22" s="1"/>
      <c r="V22" s="395" t="s">
        <v>54</v>
      </c>
      <c r="W22" s="395"/>
      <c r="X22" s="434">
        <f>IF('3924 updated'!K$84=1,'3924 updated'!G22,0)</f>
        <v>0</v>
      </c>
      <c r="Y22" s="434"/>
      <c r="Z22" s="435">
        <v>1</v>
      </c>
      <c r="AA22" s="435"/>
      <c r="AB22" s="54">
        <f t="shared" si="0"/>
        <v>0</v>
      </c>
      <c r="AC22" s="55">
        <f t="shared" si="1"/>
        <v>0</v>
      </c>
      <c r="AD22" s="9"/>
    </row>
    <row r="23" spans="1:30" ht="16.2" x14ac:dyDescent="0.35">
      <c r="A23" s="1" t="s">
        <v>55</v>
      </c>
      <c r="B23" s="298" t="s">
        <v>56</v>
      </c>
      <c r="C23" s="298"/>
      <c r="D23" s="298">
        <v>0</v>
      </c>
      <c r="E23" s="298">
        <v>0</v>
      </c>
      <c r="F23" s="298"/>
      <c r="G23" s="46">
        <f t="shared" si="2"/>
        <v>0</v>
      </c>
      <c r="H23" s="47"/>
      <c r="I23" s="56">
        <f>I22</f>
        <v>1.147</v>
      </c>
      <c r="J23" s="56"/>
      <c r="K23" s="49">
        <f t="shared" si="3"/>
        <v>0</v>
      </c>
      <c r="L23" s="319">
        <f t="shared" si="4"/>
        <v>0</v>
      </c>
      <c r="M23" s="1"/>
      <c r="N23" s="51">
        <v>5102</v>
      </c>
      <c r="O23" s="52">
        <v>130</v>
      </c>
      <c r="P23" s="1"/>
      <c r="Q23" s="259"/>
      <c r="R23" s="1"/>
      <c r="S23" s="1"/>
      <c r="T23" s="1"/>
      <c r="U23" s="1"/>
      <c r="V23" s="395" t="s">
        <v>56</v>
      </c>
      <c r="W23" s="395"/>
      <c r="X23" s="434">
        <f>IF('3924 updated'!K$84=1,'3924 updated'!G23,0)</f>
        <v>0</v>
      </c>
      <c r="Y23" s="434"/>
      <c r="Z23" s="435">
        <v>1</v>
      </c>
      <c r="AA23" s="435"/>
      <c r="AB23" s="54">
        <f t="shared" si="0"/>
        <v>0</v>
      </c>
      <c r="AC23" s="55">
        <f t="shared" si="1"/>
        <v>0</v>
      </c>
      <c r="AD23" s="9"/>
    </row>
    <row r="24" spans="1:30" ht="16.2" x14ac:dyDescent="0.35">
      <c r="A24" s="1" t="s">
        <v>57</v>
      </c>
      <c r="B24" s="298" t="s">
        <v>58</v>
      </c>
      <c r="C24" s="298"/>
      <c r="D24" s="298">
        <v>1.22</v>
      </c>
      <c r="E24" s="298">
        <v>0</v>
      </c>
      <c r="F24" s="298"/>
      <c r="G24" s="46">
        <f t="shared" si="2"/>
        <v>2.44</v>
      </c>
      <c r="H24" s="47"/>
      <c r="I24" s="56">
        <f>I23</f>
        <v>1.147</v>
      </c>
      <c r="J24" s="56"/>
      <c r="K24" s="49">
        <f t="shared" si="3"/>
        <v>2.7987000000000002</v>
      </c>
      <c r="L24" s="319">
        <f t="shared" si="4"/>
        <v>11610.942425271</v>
      </c>
      <c r="M24" s="1"/>
      <c r="N24" s="51">
        <v>5103</v>
      </c>
      <c r="O24" s="52">
        <v>130</v>
      </c>
      <c r="P24" s="1"/>
      <c r="Q24" s="259"/>
      <c r="R24" s="1"/>
      <c r="S24" s="1"/>
      <c r="T24" s="1"/>
      <c r="U24" s="1"/>
      <c r="V24" s="395" t="s">
        <v>58</v>
      </c>
      <c r="W24" s="395"/>
      <c r="X24" s="434">
        <f>IF('3924 updated'!K$84=1,'3924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c r="G25" s="46">
        <f t="shared" si="2"/>
        <v>0</v>
      </c>
      <c r="H25" s="47"/>
      <c r="I25" s="56">
        <v>1.004</v>
      </c>
      <c r="J25" s="56"/>
      <c r="K25" s="49">
        <f t="shared" si="3"/>
        <v>0</v>
      </c>
      <c r="L25" s="319">
        <f t="shared" si="4"/>
        <v>0</v>
      </c>
      <c r="M25" s="1"/>
      <c r="N25" s="51">
        <v>5310</v>
      </c>
      <c r="O25" s="52">
        <v>300</v>
      </c>
      <c r="P25" s="1"/>
      <c r="Q25" s="259"/>
      <c r="R25" s="1"/>
      <c r="S25" s="1"/>
      <c r="T25" s="1"/>
      <c r="U25" s="1"/>
      <c r="V25" s="395" t="s">
        <v>60</v>
      </c>
      <c r="W25" s="395"/>
      <c r="X25" s="434">
        <f>IF('3924 updated'!K$84=1,'3924 updated'!G25,0)</f>
        <v>0</v>
      </c>
      <c r="Y25" s="434"/>
      <c r="Z25" s="435">
        <v>1</v>
      </c>
      <c r="AA25" s="435"/>
      <c r="AB25" s="54">
        <f t="shared" si="0"/>
        <v>0</v>
      </c>
      <c r="AC25" s="55">
        <f t="shared" si="1"/>
        <v>0</v>
      </c>
      <c r="AD25" s="9"/>
    </row>
    <row r="26" spans="1:30" ht="20.25" customHeight="1" thickBot="1" x14ac:dyDescent="0.35">
      <c r="A26" s="1"/>
      <c r="B26" s="59" t="s">
        <v>61</v>
      </c>
      <c r="C26" s="59"/>
      <c r="D26" s="60">
        <f t="shared" ref="D26:E26" si="5">SUM(D10:D25)</f>
        <v>31.279999999999998</v>
      </c>
      <c r="E26" s="60">
        <f t="shared" si="5"/>
        <v>0</v>
      </c>
      <c r="F26" s="60"/>
      <c r="G26" s="60">
        <f>SUM(G10:G25)</f>
        <v>62.559999999999995</v>
      </c>
      <c r="H26" s="61"/>
      <c r="I26" s="61"/>
      <c r="J26" s="62"/>
      <c r="K26" s="63">
        <f>SUM(K10:K25)</f>
        <v>63.159199999999998</v>
      </c>
      <c r="L26" s="320">
        <f>SUM(L10:L25)</f>
        <v>262028.02544973596</v>
      </c>
      <c r="M26" s="1"/>
      <c r="N26" s="259"/>
      <c r="O26" s="64"/>
      <c r="P26" s="259"/>
      <c r="Q26" s="259"/>
      <c r="R26" s="1"/>
      <c r="S26" s="1"/>
      <c r="T26" s="1"/>
      <c r="U26" s="1"/>
      <c r="V26" s="436" t="s">
        <v>61</v>
      </c>
      <c r="W26" s="436"/>
      <c r="X26" s="425">
        <f>SUM(X10:X25)</f>
        <v>0</v>
      </c>
      <c r="Y26" s="425"/>
      <c r="Z26" s="437"/>
      <c r="AA26" s="438"/>
      <c r="AB26" s="65">
        <f>SUM(AB10:AB25)</f>
        <v>0</v>
      </c>
      <c r="AC26" s="66">
        <f>SUM(AC10:AC25)</f>
        <v>0</v>
      </c>
      <c r="AD26" s="9"/>
    </row>
    <row r="27" spans="1:30" ht="51.75" customHeight="1" x14ac:dyDescent="0.3">
      <c r="A27" s="1"/>
      <c r="B27" s="59" t="s">
        <v>62</v>
      </c>
      <c r="C27" s="59"/>
      <c r="D27" s="310" t="s">
        <v>491</v>
      </c>
      <c r="E27" s="310" t="s">
        <v>492</v>
      </c>
      <c r="F27" s="310"/>
      <c r="G27" s="67" t="s">
        <v>63</v>
      </c>
      <c r="H27" s="68"/>
      <c r="I27" s="69" t="s">
        <v>64</v>
      </c>
      <c r="J27" s="69" t="s">
        <v>65</v>
      </c>
      <c r="K27" s="70" t="s">
        <v>66</v>
      </c>
      <c r="L27" s="311"/>
      <c r="M27" s="1"/>
      <c r="N27" s="259"/>
      <c r="O27" s="64"/>
      <c r="P27" s="259"/>
      <c r="Q27" s="259"/>
      <c r="R27" s="1"/>
      <c r="S27" s="1"/>
      <c r="T27" s="1"/>
      <c r="U27" s="1"/>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0</v>
      </c>
      <c r="E28" s="298">
        <v>0</v>
      </c>
      <c r="F28" s="74"/>
      <c r="G28" s="46">
        <f t="shared" ref="G28:G36" si="6">IF($B$156&lt;8,D28*2,D28+E28)</f>
        <v>0</v>
      </c>
      <c r="H28" s="75"/>
      <c r="I28" s="76" t="s">
        <v>69</v>
      </c>
      <c r="J28" s="51">
        <v>251</v>
      </c>
      <c r="K28" s="77">
        <v>1047</v>
      </c>
      <c r="L28" s="319">
        <f>SUM(G28*K28)</f>
        <v>0</v>
      </c>
      <c r="M28" s="1"/>
      <c r="N28" s="302">
        <v>5101</v>
      </c>
      <c r="O28" s="259">
        <v>251</v>
      </c>
      <c r="P28" s="78"/>
      <c r="Q28" s="79"/>
      <c r="R28" s="1"/>
      <c r="S28" s="1"/>
      <c r="T28" s="1"/>
      <c r="U28" s="1"/>
      <c r="V28" s="433" t="s">
        <v>68</v>
      </c>
      <c r="W28" s="433"/>
      <c r="X28" s="422"/>
      <c r="Y28" s="422"/>
      <c r="Z28" s="80" t="s">
        <v>69</v>
      </c>
      <c r="AA28" s="303">
        <v>251</v>
      </c>
      <c r="AB28" s="82">
        <f>+K28</f>
        <v>1047</v>
      </c>
      <c r="AC28" s="83">
        <f t="shared" ref="AC28:AC36" si="7">ROUND(X28*AB28,0)</f>
        <v>0</v>
      </c>
      <c r="AD28" s="9"/>
    </row>
    <row r="29" spans="1:30" ht="15.6" x14ac:dyDescent="0.3">
      <c r="A29" s="1" t="s">
        <v>70</v>
      </c>
      <c r="B29" s="429"/>
      <c r="C29" s="430"/>
      <c r="D29" s="298">
        <v>0</v>
      </c>
      <c r="E29" s="298">
        <v>0</v>
      </c>
      <c r="F29" s="84"/>
      <c r="G29" s="46">
        <f t="shared" si="6"/>
        <v>0</v>
      </c>
      <c r="H29" s="75"/>
      <c r="I29" s="51" t="s">
        <v>69</v>
      </c>
      <c r="J29" s="51">
        <v>252</v>
      </c>
      <c r="K29" s="77">
        <v>3380</v>
      </c>
      <c r="L29" s="319">
        <f t="shared" ref="L29:L36" si="8">SUM(G29*K29)</f>
        <v>0</v>
      </c>
      <c r="M29" s="1"/>
      <c r="N29" s="302">
        <v>5101</v>
      </c>
      <c r="O29" s="259">
        <v>252</v>
      </c>
      <c r="P29" s="78"/>
      <c r="Q29" s="79"/>
      <c r="R29" s="1"/>
      <c r="S29" s="1"/>
      <c r="T29" s="1"/>
      <c r="U29" s="1"/>
      <c r="V29" s="433"/>
      <c r="W29" s="433"/>
      <c r="X29" s="422"/>
      <c r="Y29" s="422"/>
      <c r="Z29" s="303" t="s">
        <v>69</v>
      </c>
      <c r="AA29" s="303">
        <v>252</v>
      </c>
      <c r="AB29" s="82">
        <f t="shared" ref="AB29:AB36" si="9">+K29</f>
        <v>3380</v>
      </c>
      <c r="AC29" s="83">
        <f t="shared" si="7"/>
        <v>0</v>
      </c>
      <c r="AD29" s="9"/>
    </row>
    <row r="30" spans="1:30" ht="15.6" x14ac:dyDescent="0.3">
      <c r="A30" s="1" t="s">
        <v>71</v>
      </c>
      <c r="B30" s="429"/>
      <c r="C30" s="430"/>
      <c r="D30" s="298">
        <v>0</v>
      </c>
      <c r="E30" s="298">
        <v>0</v>
      </c>
      <c r="F30" s="84"/>
      <c r="G30" s="46">
        <f t="shared" si="6"/>
        <v>0</v>
      </c>
      <c r="H30" s="75"/>
      <c r="I30" s="51" t="s">
        <v>69</v>
      </c>
      <c r="J30" s="51">
        <v>253</v>
      </c>
      <c r="K30" s="77">
        <v>6896</v>
      </c>
      <c r="L30" s="319">
        <f t="shared" si="8"/>
        <v>0</v>
      </c>
      <c r="M30" s="1"/>
      <c r="N30" s="302">
        <v>5101</v>
      </c>
      <c r="O30" s="259">
        <v>253</v>
      </c>
      <c r="P30" s="78"/>
      <c r="Q30" s="64"/>
      <c r="R30" s="1"/>
      <c r="S30" s="1"/>
      <c r="T30" s="1"/>
      <c r="U30" s="1"/>
      <c r="V30" s="433"/>
      <c r="W30" s="433"/>
      <c r="X30" s="422"/>
      <c r="Y30" s="422"/>
      <c r="Z30" s="303" t="s">
        <v>69</v>
      </c>
      <c r="AA30" s="303">
        <v>253</v>
      </c>
      <c r="AB30" s="82">
        <f t="shared" si="9"/>
        <v>6896</v>
      </c>
      <c r="AC30" s="83">
        <f t="shared" si="7"/>
        <v>0</v>
      </c>
      <c r="AD30" s="9"/>
    </row>
    <row r="31" spans="1:30" ht="15.6" x14ac:dyDescent="0.3">
      <c r="A31" s="1" t="s">
        <v>72</v>
      </c>
      <c r="B31" s="429"/>
      <c r="C31" s="430"/>
      <c r="D31" s="298">
        <v>0</v>
      </c>
      <c r="E31" s="298">
        <v>0</v>
      </c>
      <c r="F31" s="84"/>
      <c r="G31" s="46">
        <f t="shared" si="6"/>
        <v>0</v>
      </c>
      <c r="H31" s="75"/>
      <c r="I31" s="85" t="s">
        <v>73</v>
      </c>
      <c r="J31" s="51">
        <v>251</v>
      </c>
      <c r="K31" s="77">
        <v>1173</v>
      </c>
      <c r="L31" s="319">
        <f t="shared" si="8"/>
        <v>0</v>
      </c>
      <c r="M31" s="1"/>
      <c r="N31" s="302">
        <v>5102</v>
      </c>
      <c r="O31" s="259">
        <v>251</v>
      </c>
      <c r="P31" s="78"/>
      <c r="Q31" s="64"/>
      <c r="R31" s="1"/>
      <c r="S31" s="1"/>
      <c r="T31" s="1"/>
      <c r="U31" s="1"/>
      <c r="V31" s="433"/>
      <c r="W31" s="433"/>
      <c r="X31" s="422"/>
      <c r="Y31" s="422"/>
      <c r="Z31" s="86" t="s">
        <v>73</v>
      </c>
      <c r="AA31" s="303">
        <v>251</v>
      </c>
      <c r="AB31" s="82">
        <f t="shared" si="9"/>
        <v>1173</v>
      </c>
      <c r="AC31" s="83">
        <f t="shared" si="7"/>
        <v>0</v>
      </c>
      <c r="AD31" s="9"/>
    </row>
    <row r="32" spans="1:30" ht="15.6" x14ac:dyDescent="0.3">
      <c r="A32" s="1" t="s">
        <v>74</v>
      </c>
      <c r="B32" s="429"/>
      <c r="C32" s="430"/>
      <c r="D32" s="298">
        <v>0</v>
      </c>
      <c r="E32" s="298">
        <v>0</v>
      </c>
      <c r="F32" s="84"/>
      <c r="G32" s="46">
        <f t="shared" si="6"/>
        <v>0</v>
      </c>
      <c r="H32" s="75"/>
      <c r="I32" s="85" t="s">
        <v>73</v>
      </c>
      <c r="J32" s="51">
        <v>252</v>
      </c>
      <c r="K32" s="77">
        <v>3506</v>
      </c>
      <c r="L32" s="319">
        <f t="shared" si="8"/>
        <v>0</v>
      </c>
      <c r="M32" s="1"/>
      <c r="N32" s="302">
        <v>5102</v>
      </c>
      <c r="O32" s="259">
        <v>252</v>
      </c>
      <c r="P32" s="78"/>
      <c r="Q32" s="259"/>
      <c r="R32" s="1"/>
      <c r="S32" s="1"/>
      <c r="T32" s="1"/>
      <c r="U32" s="1"/>
      <c r="V32" s="433"/>
      <c r="W32" s="433"/>
      <c r="X32" s="422"/>
      <c r="Y32" s="422"/>
      <c r="Z32" s="86" t="s">
        <v>73</v>
      </c>
      <c r="AA32" s="303">
        <v>252</v>
      </c>
      <c r="AB32" s="82">
        <f t="shared" si="9"/>
        <v>3506</v>
      </c>
      <c r="AC32" s="83">
        <f t="shared" si="7"/>
        <v>0</v>
      </c>
      <c r="AD32" s="9"/>
    </row>
    <row r="33" spans="1:30" ht="15.6" x14ac:dyDescent="0.3">
      <c r="A33" s="1" t="s">
        <v>75</v>
      </c>
      <c r="B33" s="429"/>
      <c r="C33" s="430"/>
      <c r="D33" s="298">
        <v>0</v>
      </c>
      <c r="E33" s="298">
        <v>0</v>
      </c>
      <c r="F33" s="84"/>
      <c r="G33" s="46">
        <f t="shared" si="6"/>
        <v>0</v>
      </c>
      <c r="H33" s="75"/>
      <c r="I33" s="85" t="s">
        <v>73</v>
      </c>
      <c r="J33" s="51">
        <v>253</v>
      </c>
      <c r="K33" s="77">
        <v>7023</v>
      </c>
      <c r="L33" s="319">
        <f t="shared" si="8"/>
        <v>0</v>
      </c>
      <c r="M33" s="1"/>
      <c r="N33" s="302">
        <v>5102</v>
      </c>
      <c r="O33" s="259">
        <v>253</v>
      </c>
      <c r="P33" s="78"/>
      <c r="Q33" s="79"/>
      <c r="R33" s="1"/>
      <c r="S33" s="1"/>
      <c r="T33" s="1"/>
      <c r="U33" s="1"/>
      <c r="V33" s="433"/>
      <c r="W33" s="433"/>
      <c r="X33" s="422"/>
      <c r="Y33" s="422"/>
      <c r="Z33" s="86" t="s">
        <v>73</v>
      </c>
      <c r="AA33" s="303">
        <v>253</v>
      </c>
      <c r="AB33" s="82">
        <f t="shared" si="9"/>
        <v>7023</v>
      </c>
      <c r="AC33" s="83">
        <f t="shared" si="7"/>
        <v>0</v>
      </c>
      <c r="AD33" s="9"/>
    </row>
    <row r="34" spans="1:30" ht="15.6" x14ac:dyDescent="0.3">
      <c r="A34" s="1" t="s">
        <v>76</v>
      </c>
      <c r="B34" s="429"/>
      <c r="C34" s="430"/>
      <c r="D34" s="298">
        <v>4</v>
      </c>
      <c r="E34" s="298">
        <v>0</v>
      </c>
      <c r="F34" s="84"/>
      <c r="G34" s="46">
        <f t="shared" si="6"/>
        <v>8</v>
      </c>
      <c r="H34" s="75"/>
      <c r="I34" s="85" t="s">
        <v>77</v>
      </c>
      <c r="J34" s="51">
        <v>251</v>
      </c>
      <c r="K34" s="77">
        <v>835</v>
      </c>
      <c r="L34" s="319">
        <f t="shared" si="8"/>
        <v>6680</v>
      </c>
      <c r="M34" s="1"/>
      <c r="N34" s="302">
        <v>5103</v>
      </c>
      <c r="O34" s="259">
        <v>251</v>
      </c>
      <c r="P34" s="78"/>
      <c r="Q34" s="79"/>
      <c r="R34" s="1"/>
      <c r="S34" s="1"/>
      <c r="T34" s="1"/>
      <c r="U34" s="1"/>
      <c r="V34" s="433"/>
      <c r="W34" s="433"/>
      <c r="X34" s="422"/>
      <c r="Y34" s="422"/>
      <c r="Z34" s="86" t="s">
        <v>77</v>
      </c>
      <c r="AA34" s="303">
        <v>251</v>
      </c>
      <c r="AB34" s="82">
        <f t="shared" si="9"/>
        <v>835</v>
      </c>
      <c r="AC34" s="83">
        <f t="shared" si="7"/>
        <v>0</v>
      </c>
      <c r="AD34" s="9"/>
    </row>
    <row r="35" spans="1:30" ht="15.6" x14ac:dyDescent="0.3">
      <c r="A35" s="1" t="s">
        <v>78</v>
      </c>
      <c r="B35" s="429"/>
      <c r="C35" s="430"/>
      <c r="D35" s="298">
        <v>0</v>
      </c>
      <c r="E35" s="298">
        <v>0</v>
      </c>
      <c r="F35" s="84"/>
      <c r="G35" s="46">
        <f t="shared" si="6"/>
        <v>0</v>
      </c>
      <c r="H35" s="75"/>
      <c r="I35" s="85" t="s">
        <v>77</v>
      </c>
      <c r="J35" s="51">
        <v>252</v>
      </c>
      <c r="K35" s="77">
        <v>3168</v>
      </c>
      <c r="L35" s="319">
        <f t="shared" si="8"/>
        <v>0</v>
      </c>
      <c r="M35" s="1"/>
      <c r="N35" s="302">
        <v>5103</v>
      </c>
      <c r="O35" s="259">
        <v>252</v>
      </c>
      <c r="P35" s="78"/>
      <c r="Q35" s="87"/>
      <c r="R35" s="1"/>
      <c r="S35" s="1"/>
      <c r="T35" s="1"/>
      <c r="U35" s="1"/>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c r="G36" s="46">
        <f t="shared" si="6"/>
        <v>0</v>
      </c>
      <c r="H36" s="75"/>
      <c r="I36" s="85" t="s">
        <v>77</v>
      </c>
      <c r="J36" s="51">
        <v>253</v>
      </c>
      <c r="K36" s="77">
        <v>6685</v>
      </c>
      <c r="L36" s="319">
        <f t="shared" si="8"/>
        <v>0</v>
      </c>
      <c r="M36" s="1"/>
      <c r="N36" s="302">
        <v>5103</v>
      </c>
      <c r="O36" s="259">
        <v>253</v>
      </c>
      <c r="P36" s="78"/>
      <c r="Q36" s="88"/>
      <c r="R36" s="1"/>
      <c r="S36" s="1"/>
      <c r="T36" s="1"/>
      <c r="U36" s="1"/>
      <c r="V36" s="433"/>
      <c r="W36" s="433"/>
      <c r="X36" s="423"/>
      <c r="Y36" s="423"/>
      <c r="Z36" s="86" t="s">
        <v>77</v>
      </c>
      <c r="AA36" s="303">
        <v>253</v>
      </c>
      <c r="AB36" s="82">
        <f t="shared" si="9"/>
        <v>6685</v>
      </c>
      <c r="AC36" s="89">
        <f t="shared" si="7"/>
        <v>0</v>
      </c>
      <c r="AD36" s="9"/>
    </row>
    <row r="37" spans="1:30" ht="18.75" customHeight="1" x14ac:dyDescent="0.3">
      <c r="A37" s="1"/>
      <c r="B37" s="298" t="s">
        <v>80</v>
      </c>
      <c r="C37" s="298"/>
      <c r="D37" s="60">
        <f t="shared" ref="D37:E37" si="10">SUM(D28:D36)</f>
        <v>4</v>
      </c>
      <c r="E37" s="60">
        <f t="shared" si="10"/>
        <v>0</v>
      </c>
      <c r="F37" s="60"/>
      <c r="G37" s="60">
        <f>SUM(G28:G36)</f>
        <v>8</v>
      </c>
      <c r="H37" s="61"/>
      <c r="I37" s="298" t="s">
        <v>81</v>
      </c>
      <c r="J37" s="298"/>
      <c r="K37" s="298"/>
      <c r="L37" s="319">
        <f>SUM(L28:L36)</f>
        <v>6680</v>
      </c>
      <c r="M37" s="1"/>
      <c r="N37" s="259"/>
      <c r="O37" s="64"/>
      <c r="P37" s="259"/>
      <c r="Q37" s="259"/>
      <c r="R37" s="1"/>
      <c r="S37" s="1"/>
      <c r="T37" s="1"/>
      <c r="U37" s="1"/>
      <c r="V37" s="424" t="s">
        <v>80</v>
      </c>
      <c r="W37" s="424"/>
      <c r="X37" s="425">
        <f>SUM(X28:X36)</f>
        <v>0</v>
      </c>
      <c r="Y37" s="425"/>
      <c r="Z37" s="424" t="s">
        <v>81</v>
      </c>
      <c r="AA37" s="424"/>
      <c r="AB37" s="424"/>
      <c r="AC37" s="55">
        <f>SUM(AC28:AC36)</f>
        <v>0</v>
      </c>
      <c r="AD37" s="9"/>
    </row>
    <row r="38" spans="1:30" ht="30.75" customHeight="1" x14ac:dyDescent="0.3">
      <c r="A38" s="1"/>
      <c r="B38" s="90" t="s">
        <v>82</v>
      </c>
      <c r="C38" s="90"/>
      <c r="D38" s="90"/>
      <c r="E38" s="90"/>
      <c r="F38" s="90"/>
      <c r="G38" s="90"/>
      <c r="H38" s="91"/>
      <c r="I38" s="90"/>
      <c r="J38" s="90"/>
      <c r="K38" s="90"/>
      <c r="L38" s="321"/>
      <c r="M38" s="64"/>
      <c r="N38" s="259"/>
      <c r="O38" s="64"/>
      <c r="P38" s="259"/>
      <c r="Q38" s="259"/>
      <c r="R38" s="1"/>
      <c r="S38" s="1"/>
      <c r="T38" s="1"/>
      <c r="U38" s="1"/>
      <c r="V38" s="412" t="s">
        <v>82</v>
      </c>
      <c r="W38" s="412"/>
      <c r="X38" s="412"/>
      <c r="Y38" s="412"/>
      <c r="Z38" s="412"/>
      <c r="AA38" s="412"/>
      <c r="AB38" s="412"/>
      <c r="AC38" s="412"/>
      <c r="AD38" s="92"/>
    </row>
    <row r="39" spans="1:30" ht="15.75" customHeight="1" x14ac:dyDescent="0.3">
      <c r="A39" s="1"/>
      <c r="B39" s="93" t="s">
        <v>83</v>
      </c>
      <c r="C39" s="93"/>
      <c r="D39" s="93"/>
      <c r="E39" s="93"/>
      <c r="F39" s="93"/>
      <c r="G39" s="94">
        <v>34651002</v>
      </c>
      <c r="H39" s="94"/>
      <c r="I39" s="298" t="s">
        <v>84</v>
      </c>
      <c r="J39" s="298"/>
      <c r="K39" s="298"/>
      <c r="L39" s="314"/>
      <c r="M39" s="1"/>
      <c r="N39" s="1"/>
      <c r="O39" s="1"/>
      <c r="P39" s="1"/>
      <c r="Q39" s="1"/>
      <c r="R39" s="1"/>
      <c r="S39" s="1"/>
      <c r="T39" s="1"/>
      <c r="U39" s="1"/>
      <c r="V39" s="417" t="s">
        <v>83</v>
      </c>
      <c r="W39" s="417"/>
      <c r="X39" s="418">
        <f>+G39</f>
        <v>34651002</v>
      </c>
      <c r="Y39" s="418"/>
      <c r="Z39" s="419" t="s">
        <v>84</v>
      </c>
      <c r="AA39" s="419"/>
      <c r="AB39" s="419"/>
      <c r="AC39" s="419"/>
      <c r="AD39" s="9"/>
    </row>
    <row r="40" spans="1:30" ht="15.75" customHeight="1" x14ac:dyDescent="0.3">
      <c r="A40" s="1"/>
      <c r="B40" s="95" t="s">
        <v>85</v>
      </c>
      <c r="C40" s="95"/>
      <c r="D40" s="95"/>
      <c r="E40" s="95"/>
      <c r="F40" s="95"/>
      <c r="G40" s="96">
        <v>182954.62</v>
      </c>
      <c r="H40" s="96"/>
      <c r="I40" s="96"/>
      <c r="J40" s="96"/>
      <c r="K40" s="50">
        <f>ROUND(G39/G40,0)</f>
        <v>189</v>
      </c>
      <c r="L40" s="319">
        <f>SUM(K40*$G$26)</f>
        <v>11823.839999999998</v>
      </c>
      <c r="M40" s="1"/>
      <c r="N40" s="97"/>
      <c r="O40" s="97"/>
      <c r="P40" s="97"/>
      <c r="Q40" s="97"/>
      <c r="R40" s="1"/>
      <c r="S40" s="1"/>
      <c r="T40" s="1"/>
      <c r="U40" s="1"/>
      <c r="V40" s="420" t="s">
        <v>85</v>
      </c>
      <c r="W40" s="420"/>
      <c r="X40" s="421">
        <f>+G40</f>
        <v>182954.62</v>
      </c>
      <c r="Y40" s="421"/>
      <c r="Z40" s="421"/>
      <c r="AA40" s="421"/>
      <c r="AB40" s="55">
        <f>ROUND(X39/X40,0)</f>
        <v>189</v>
      </c>
      <c r="AC40" s="55">
        <f>ROUND(AB40*$X$26,0)</f>
        <v>0</v>
      </c>
      <c r="AD40" s="9"/>
    </row>
    <row r="41" spans="1:30" ht="15.75" customHeight="1" x14ac:dyDescent="0.3">
      <c r="A41" s="1"/>
      <c r="B41" s="98" t="s">
        <v>86</v>
      </c>
      <c r="C41" s="98"/>
      <c r="D41" s="98"/>
      <c r="E41" s="98"/>
      <c r="F41" s="98"/>
      <c r="G41" s="98"/>
      <c r="H41" s="98"/>
      <c r="I41" s="98"/>
      <c r="J41" s="98"/>
      <c r="K41" s="98"/>
      <c r="L41" s="322"/>
      <c r="M41" s="1"/>
      <c r="N41" s="64"/>
      <c r="O41" s="99"/>
      <c r="P41" s="64"/>
      <c r="Q41" s="64"/>
      <c r="R41" s="1"/>
      <c r="S41" s="1"/>
      <c r="T41" s="1"/>
      <c r="U41" s="1"/>
      <c r="V41" s="411" t="s">
        <v>86</v>
      </c>
      <c r="W41" s="411"/>
      <c r="X41" s="411"/>
      <c r="Y41" s="411"/>
      <c r="Z41" s="411"/>
      <c r="AA41" s="411"/>
      <c r="AB41" s="411"/>
      <c r="AC41" s="411"/>
      <c r="AD41" s="9"/>
    </row>
    <row r="42" spans="1:30" ht="28.5" customHeight="1" x14ac:dyDescent="0.3">
      <c r="A42" s="1"/>
      <c r="B42" s="90" t="s">
        <v>87</v>
      </c>
      <c r="C42" s="90"/>
      <c r="D42" s="90"/>
      <c r="E42" s="90"/>
      <c r="F42" s="90"/>
      <c r="G42" s="90"/>
      <c r="H42" s="90"/>
      <c r="I42" s="90"/>
      <c r="J42" s="90"/>
      <c r="K42" s="90"/>
      <c r="L42" s="321"/>
      <c r="M42" s="97"/>
      <c r="N42" s="1"/>
      <c r="O42" s="1"/>
      <c r="P42" s="1"/>
      <c r="Q42" s="1"/>
      <c r="R42" s="1"/>
      <c r="S42" s="1"/>
      <c r="T42" s="1"/>
      <c r="U42" s="1"/>
      <c r="V42" s="412" t="s">
        <v>87</v>
      </c>
      <c r="W42" s="412"/>
      <c r="X42" s="412"/>
      <c r="Y42" s="412"/>
      <c r="Z42" s="412"/>
      <c r="AA42" s="412"/>
      <c r="AB42" s="412"/>
      <c r="AC42" s="412"/>
      <c r="AD42" s="307"/>
    </row>
    <row r="43" spans="1:30" ht="15.6" x14ac:dyDescent="0.3">
      <c r="A43" s="1"/>
      <c r="B43" s="101" t="s">
        <v>88</v>
      </c>
      <c r="C43" s="101"/>
      <c r="D43" s="101"/>
      <c r="E43" s="101"/>
      <c r="F43" s="101"/>
      <c r="G43" s="101"/>
      <c r="H43" s="101"/>
      <c r="I43" s="101"/>
      <c r="J43" s="101"/>
      <c r="K43" s="101"/>
      <c r="L43" s="323"/>
      <c r="M43" s="102"/>
      <c r="N43" s="64"/>
      <c r="O43" s="64"/>
      <c r="P43" s="64"/>
      <c r="Q43" s="64"/>
      <c r="R43" s="1"/>
      <c r="S43" s="1"/>
      <c r="T43" s="1"/>
      <c r="U43" s="1"/>
      <c r="V43" s="413" t="s">
        <v>88</v>
      </c>
      <c r="W43" s="413"/>
      <c r="X43" s="413"/>
      <c r="Y43" s="413"/>
      <c r="Z43" s="413"/>
      <c r="AA43" s="413"/>
      <c r="AB43" s="413"/>
      <c r="AC43" s="413"/>
      <c r="AD43" s="103"/>
    </row>
    <row r="44" spans="1:30" ht="24" customHeight="1" x14ac:dyDescent="0.3">
      <c r="A44" s="1"/>
      <c r="B44" s="59" t="s">
        <v>89</v>
      </c>
      <c r="C44" s="59"/>
      <c r="D44" s="59"/>
      <c r="E44" s="59"/>
      <c r="F44" s="59"/>
      <c r="G44" s="59"/>
      <c r="H44" s="59"/>
      <c r="I44" s="59"/>
      <c r="J44" s="59"/>
      <c r="K44" s="59"/>
      <c r="L44" s="324">
        <f>SUM(L26,L37,L40)</f>
        <v>280531.86544973595</v>
      </c>
      <c r="M44" s="1"/>
      <c r="N44" s="1"/>
      <c r="O44" s="1"/>
      <c r="P44" s="1"/>
      <c r="Q44" s="1"/>
      <c r="R44" s="1"/>
      <c r="S44" s="1"/>
      <c r="T44" s="1"/>
      <c r="U44" s="1"/>
      <c r="V44" s="414" t="s">
        <v>89</v>
      </c>
      <c r="W44" s="414"/>
      <c r="X44" s="414"/>
      <c r="Y44" s="414"/>
      <c r="Z44" s="414"/>
      <c r="AA44" s="414"/>
      <c r="AB44" s="414"/>
      <c r="AC44" s="104">
        <f>SUM(AC26,AC37,AC40)</f>
        <v>0</v>
      </c>
      <c r="AD44" s="9"/>
    </row>
    <row r="45" spans="1:30" ht="30.75" customHeight="1" x14ac:dyDescent="0.3">
      <c r="A45" s="1"/>
      <c r="B45" s="90" t="s">
        <v>90</v>
      </c>
      <c r="C45" s="90"/>
      <c r="D45" s="90"/>
      <c r="E45" s="90"/>
      <c r="F45" s="90"/>
      <c r="G45" s="90"/>
      <c r="H45" s="90"/>
      <c r="I45" s="90"/>
      <c r="J45" s="90"/>
      <c r="K45" s="90"/>
      <c r="L45" s="321"/>
      <c r="M45" s="105"/>
      <c r="N45" s="1"/>
      <c r="O45" s="1"/>
      <c r="P45" s="1"/>
      <c r="Q45" s="1"/>
      <c r="R45" s="1"/>
      <c r="S45" s="1"/>
      <c r="T45" s="1"/>
      <c r="U45" s="1"/>
      <c r="V45" s="412" t="s">
        <v>90</v>
      </c>
      <c r="W45" s="412"/>
      <c r="X45" s="412"/>
      <c r="Y45" s="412"/>
      <c r="Z45" s="412"/>
      <c r="AA45" s="412"/>
      <c r="AB45" s="412"/>
      <c r="AC45" s="412"/>
      <c r="AD45" s="306"/>
    </row>
    <row r="46" spans="1:30" ht="18.75" customHeight="1" x14ac:dyDescent="0.3">
      <c r="A46" s="1"/>
      <c r="B46" s="1"/>
      <c r="C46" s="107" t="s">
        <v>91</v>
      </c>
      <c r="D46" s="107"/>
      <c r="E46" s="107"/>
      <c r="F46" s="107"/>
      <c r="G46" s="107" t="s">
        <v>92</v>
      </c>
      <c r="H46" s="108"/>
      <c r="I46" s="109" t="s">
        <v>93</v>
      </c>
      <c r="J46" s="110"/>
      <c r="K46" s="110"/>
      <c r="L46" s="325"/>
      <c r="M46" s="111"/>
      <c r="N46" s="1"/>
      <c r="O46" s="1"/>
      <c r="P46" s="1"/>
      <c r="Q46" s="1"/>
      <c r="R46" s="1"/>
      <c r="S46" s="1"/>
      <c r="T46" s="1"/>
      <c r="U46" s="1"/>
      <c r="V46" s="9"/>
      <c r="W46" s="309" t="s">
        <v>91</v>
      </c>
      <c r="X46" s="415" t="s">
        <v>94</v>
      </c>
      <c r="Y46" s="415"/>
      <c r="Z46" s="416" t="s">
        <v>93</v>
      </c>
      <c r="AA46" s="416"/>
      <c r="AB46" s="416"/>
      <c r="AC46" s="416"/>
      <c r="AD46" s="113"/>
    </row>
    <row r="47" spans="1:30" ht="18.75" customHeight="1" x14ac:dyDescent="0.3">
      <c r="A47" s="1"/>
      <c r="B47" s="97" t="s">
        <v>95</v>
      </c>
      <c r="C47" s="114">
        <f>K10+K11+K16+K19+K22</f>
        <v>0</v>
      </c>
      <c r="D47" s="114"/>
      <c r="E47" s="114"/>
      <c r="F47" s="114"/>
      <c r="G47" s="115">
        <f>K7</f>
        <v>1.0289999999999999</v>
      </c>
      <c r="H47" s="115"/>
      <c r="I47" s="116">
        <v>1317.85</v>
      </c>
      <c r="J47" s="117" t="s">
        <v>96</v>
      </c>
      <c r="K47" s="118">
        <f>ROUND(C47*G47*I47,0)</f>
        <v>0</v>
      </c>
      <c r="L47" s="326"/>
      <c r="M47" s="1"/>
      <c r="N47" s="1"/>
      <c r="O47" s="1"/>
      <c r="P47" s="1"/>
      <c r="Q47" s="1"/>
      <c r="R47" s="1"/>
      <c r="S47" s="1"/>
      <c r="T47" s="1"/>
      <c r="U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A48" s="1"/>
      <c r="B48" s="124" t="s">
        <v>73</v>
      </c>
      <c r="C48" s="114">
        <f>K12+K13+K17+K20+K23</f>
        <v>0</v>
      </c>
      <c r="D48" s="114"/>
      <c r="E48" s="114"/>
      <c r="F48" s="114"/>
      <c r="G48" s="115">
        <f>K7</f>
        <v>1.0289999999999999</v>
      </c>
      <c r="H48" s="115"/>
      <c r="I48" s="116">
        <v>898.92</v>
      </c>
      <c r="J48" s="117" t="s">
        <v>96</v>
      </c>
      <c r="K48" s="118">
        <f>ROUND(C48*G48*I48,0)</f>
        <v>0</v>
      </c>
      <c r="L48" s="327"/>
      <c r="M48" s="1"/>
      <c r="N48" s="1"/>
      <c r="O48" s="1"/>
      <c r="P48" s="1"/>
      <c r="Q48" s="1"/>
      <c r="R48" s="1"/>
      <c r="S48" s="1"/>
      <c r="T48" s="1"/>
      <c r="U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63.159199999999998</v>
      </c>
      <c r="D49" s="114"/>
      <c r="E49" s="114"/>
      <c r="F49" s="114"/>
      <c r="G49" s="115">
        <f>K7</f>
        <v>1.0289999999999999</v>
      </c>
      <c r="H49" s="115"/>
      <c r="I49" s="116">
        <v>901.09</v>
      </c>
      <c r="J49" s="117" t="s">
        <v>96</v>
      </c>
      <c r="K49" s="118">
        <f>ROUND(C49*G49*I49,0)</f>
        <v>58563</v>
      </c>
      <c r="L49" s="327"/>
      <c r="M49" s="102"/>
      <c r="N49" s="129"/>
      <c r="O49" s="130"/>
      <c r="P49" s="64"/>
      <c r="Q49" s="131"/>
      <c r="R49" s="1"/>
      <c r="S49" s="1"/>
      <c r="T49" s="1"/>
      <c r="U49" s="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63.159199999999998</v>
      </c>
      <c r="D50" s="136"/>
      <c r="E50" s="137"/>
      <c r="F50" s="137"/>
      <c r="G50" s="138" t="s">
        <v>98</v>
      </c>
      <c r="H50" s="138"/>
      <c r="I50" s="138"/>
      <c r="J50" s="138"/>
      <c r="K50" s="138"/>
      <c r="L50" s="319">
        <f>IF(B2=75,0,K49+K48+K47)</f>
        <v>58563</v>
      </c>
      <c r="M50" s="1"/>
      <c r="N50" s="3"/>
      <c r="O50" s="1"/>
      <c r="P50" s="1"/>
      <c r="Q50" s="1"/>
      <c r="R50" s="1"/>
      <c r="S50" s="1"/>
      <c r="T50" s="1"/>
      <c r="U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P51" s="1"/>
      <c r="Q51" s="1"/>
      <c r="R51" s="1"/>
      <c r="S51" s="1"/>
      <c r="T51" s="1"/>
      <c r="U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M52" s="1"/>
      <c r="N52" s="1"/>
      <c r="O52" s="1"/>
      <c r="P52" s="1"/>
      <c r="Q52" s="1"/>
      <c r="R52" s="1"/>
      <c r="S52" s="1"/>
      <c r="T52" s="1"/>
      <c r="U52" s="1"/>
      <c r="V52" s="392" t="s">
        <v>100</v>
      </c>
      <c r="W52" s="392"/>
      <c r="X52" s="392"/>
      <c r="Y52" s="392"/>
      <c r="Z52" s="392"/>
      <c r="AA52" s="392"/>
      <c r="AB52" s="392"/>
      <c r="AC52" s="392"/>
      <c r="AD52" s="9"/>
    </row>
    <row r="53" spans="2:30" ht="15.6" x14ac:dyDescent="0.3">
      <c r="B53" s="298" t="s">
        <v>101</v>
      </c>
      <c r="C53" s="298"/>
      <c r="D53" s="298"/>
      <c r="E53" s="298"/>
      <c r="F53" s="298"/>
      <c r="G53" s="143">
        <f>K26</f>
        <v>63.159199999999998</v>
      </c>
      <c r="H53" s="56" t="s">
        <v>102</v>
      </c>
      <c r="I53" s="56"/>
      <c r="J53" s="144">
        <v>200815.52</v>
      </c>
      <c r="K53" s="144"/>
      <c r="L53" s="329"/>
      <c r="M53" s="1"/>
      <c r="N53" s="3"/>
      <c r="O53" s="1"/>
      <c r="P53" s="1"/>
      <c r="Q53" s="1"/>
      <c r="R53" s="1"/>
      <c r="S53" s="1"/>
      <c r="T53" s="1"/>
      <c r="U53" s="1"/>
      <c r="V53" s="402" t="s">
        <v>101</v>
      </c>
      <c r="W53" s="402"/>
      <c r="X53" s="145">
        <f>AB26</f>
        <v>0</v>
      </c>
      <c r="Y53" s="403" t="s">
        <v>102</v>
      </c>
      <c r="Z53" s="403"/>
      <c r="AA53" s="404">
        <f>+J53</f>
        <v>200815.52</v>
      </c>
      <c r="AB53" s="404"/>
      <c r="AC53" s="404"/>
      <c r="AD53" s="9"/>
    </row>
    <row r="54" spans="2:30" ht="15.6" x14ac:dyDescent="0.3">
      <c r="B54" s="298" t="s">
        <v>103</v>
      </c>
      <c r="C54" s="298"/>
      <c r="D54" s="298"/>
      <c r="E54" s="298"/>
      <c r="F54" s="298"/>
      <c r="G54" s="298"/>
      <c r="H54" s="298"/>
      <c r="I54" s="298"/>
      <c r="J54" s="298"/>
      <c r="K54" s="146">
        <f>ROUND(G53/J53,6)</f>
        <v>3.1500000000000001E-4</v>
      </c>
      <c r="L54" s="314"/>
      <c r="M54" s="1"/>
      <c r="N54" s="64"/>
      <c r="O54" s="1"/>
      <c r="P54" s="1"/>
      <c r="Q54" s="1"/>
      <c r="R54" s="1"/>
      <c r="S54" s="1"/>
      <c r="T54" s="1"/>
      <c r="U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M55" s="1"/>
      <c r="N55" s="1"/>
      <c r="O55" s="1"/>
      <c r="P55" s="1"/>
      <c r="Q55" s="1"/>
      <c r="R55" s="1"/>
      <c r="S55" s="1"/>
      <c r="T55" s="1"/>
      <c r="U55" s="1"/>
      <c r="V55" s="392" t="s">
        <v>104</v>
      </c>
      <c r="W55" s="392"/>
      <c r="X55" s="392"/>
      <c r="Y55" s="392"/>
      <c r="Z55" s="392"/>
      <c r="AA55" s="392"/>
      <c r="AB55" s="392"/>
      <c r="AC55" s="392"/>
      <c r="AD55" s="9"/>
    </row>
    <row r="56" spans="2:30" ht="15.6" x14ac:dyDescent="0.3">
      <c r="B56" s="298" t="s">
        <v>105</v>
      </c>
      <c r="C56" s="298"/>
      <c r="D56" s="298"/>
      <c r="E56" s="298"/>
      <c r="F56" s="298"/>
      <c r="G56" s="147">
        <f>G26</f>
        <v>62.559999999999995</v>
      </c>
      <c r="H56" s="56" t="s">
        <v>106</v>
      </c>
      <c r="I56" s="56"/>
      <c r="J56" s="144">
        <f>+G40</f>
        <v>182954.62</v>
      </c>
      <c r="K56" s="144"/>
      <c r="L56" s="329"/>
      <c r="M56" s="1"/>
      <c r="N56" s="1"/>
      <c r="O56" s="1"/>
      <c r="P56" s="1"/>
      <c r="Q56" s="1"/>
      <c r="R56" s="1"/>
      <c r="S56" s="1"/>
      <c r="T56" s="1"/>
      <c r="U56" s="1"/>
      <c r="V56" s="402" t="s">
        <v>105</v>
      </c>
      <c r="W56" s="402"/>
      <c r="X56" s="148">
        <f>X26</f>
        <v>0</v>
      </c>
      <c r="Y56" s="403" t="s">
        <v>106</v>
      </c>
      <c r="Z56" s="403"/>
      <c r="AA56" s="404">
        <f>+J56</f>
        <v>182954.62</v>
      </c>
      <c r="AB56" s="404"/>
      <c r="AC56" s="404"/>
      <c r="AD56" s="9"/>
    </row>
    <row r="57" spans="2:30" ht="15.6" x14ac:dyDescent="0.3">
      <c r="B57" s="298" t="s">
        <v>107</v>
      </c>
      <c r="C57" s="298"/>
      <c r="D57" s="298"/>
      <c r="E57" s="298"/>
      <c r="F57" s="298"/>
      <c r="G57" s="298"/>
      <c r="H57" s="298"/>
      <c r="I57" s="298"/>
      <c r="J57" s="298"/>
      <c r="K57" s="146">
        <f>ROUND(G56/J56,6)</f>
        <v>3.4200000000000002E-4</v>
      </c>
      <c r="L57" s="314"/>
      <c r="M57" s="1"/>
      <c r="N57" s="1"/>
      <c r="O57" s="1"/>
      <c r="P57" s="1"/>
      <c r="Q57" s="1"/>
      <c r="R57" s="1"/>
      <c r="S57" s="1"/>
      <c r="T57" s="1"/>
      <c r="U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M58" s="1"/>
      <c r="N58" s="19"/>
      <c r="O58" s="19"/>
      <c r="P58" s="1"/>
      <c r="Q58" s="1"/>
      <c r="R58" s="1"/>
      <c r="S58" s="1"/>
      <c r="T58" s="1"/>
      <c r="U58" s="1"/>
      <c r="V58" s="406" t="s">
        <v>109</v>
      </c>
      <c r="W58" s="406"/>
      <c r="X58" s="406"/>
      <c r="Y58" s="393">
        <f>X65+X64+X62+X61+X60</f>
        <v>4235563</v>
      </c>
      <c r="Z58" s="393"/>
      <c r="AA58" s="305" t="s">
        <v>110</v>
      </c>
      <c r="AB58" s="151">
        <f>AB54</f>
        <v>0</v>
      </c>
      <c r="AC58" s="55">
        <f>ROUND(Y58*AB58,0)</f>
        <v>0</v>
      </c>
      <c r="AD58" s="9"/>
    </row>
    <row r="59" spans="2:30" ht="15.6" x14ac:dyDescent="0.3">
      <c r="B59" s="59" t="s">
        <v>109</v>
      </c>
      <c r="C59" s="59"/>
      <c r="D59" s="59"/>
      <c r="E59" s="59"/>
      <c r="F59" s="59"/>
      <c r="G59" s="59"/>
      <c r="H59" s="152" t="s">
        <v>21</v>
      </c>
      <c r="I59" s="118">
        <v>4235563</v>
      </c>
      <c r="J59" s="153" t="s">
        <v>110</v>
      </c>
      <c r="K59" s="154">
        <f>K54</f>
        <v>3.1500000000000001E-4</v>
      </c>
      <c r="L59" s="319">
        <f>SUM(I59*K59)</f>
        <v>1334.2023450000002</v>
      </c>
      <c r="M59" s="1"/>
      <c r="N59" s="1"/>
      <c r="O59" s="1"/>
      <c r="P59" s="153"/>
      <c r="Q59" s="153"/>
      <c r="R59" s="1"/>
      <c r="S59" s="1"/>
      <c r="T59" s="1"/>
      <c r="U59" s="1"/>
      <c r="V59" s="399" t="s">
        <v>111</v>
      </c>
      <c r="W59" s="399"/>
      <c r="X59" s="399"/>
      <c r="Y59" s="399"/>
      <c r="Z59" s="399"/>
      <c r="AA59" s="399"/>
      <c r="AB59" s="399"/>
      <c r="AC59" s="399"/>
      <c r="AD59" s="9"/>
    </row>
    <row r="60" spans="2:30" ht="15.6" x14ac:dyDescent="0.3">
      <c r="B60" s="59" t="s">
        <v>111</v>
      </c>
      <c r="C60" s="59"/>
      <c r="D60" s="59"/>
      <c r="E60" s="59"/>
      <c r="F60" s="59"/>
      <c r="G60" s="59"/>
      <c r="H60" s="59"/>
      <c r="I60" s="59"/>
      <c r="J60" s="59"/>
      <c r="K60" s="59"/>
      <c r="L60" s="327"/>
      <c r="M60" s="1"/>
      <c r="N60" s="1"/>
      <c r="O60" s="1"/>
      <c r="P60" s="153"/>
      <c r="Q60" s="153"/>
      <c r="R60" s="1"/>
      <c r="S60" s="1"/>
      <c r="T60" s="1"/>
      <c r="U60" s="1"/>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M61" s="1"/>
      <c r="N61" s="1"/>
      <c r="O61" s="1"/>
      <c r="P61" s="153"/>
      <c r="Q61" s="153"/>
      <c r="R61" s="1"/>
      <c r="S61" s="1"/>
      <c r="T61" s="1"/>
      <c r="U61" s="1"/>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M62" s="1"/>
      <c r="N62" s="153"/>
      <c r="O62" s="153"/>
      <c r="P62" s="153"/>
      <c r="Q62" s="153"/>
      <c r="R62" s="1"/>
      <c r="S62" s="1"/>
      <c r="T62" s="1"/>
      <c r="U62" s="1"/>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M63" s="1"/>
      <c r="N63" s="1"/>
      <c r="O63" s="1"/>
      <c r="P63" s="153"/>
      <c r="Q63" s="153"/>
      <c r="R63" s="1"/>
      <c r="S63" s="1"/>
      <c r="T63" s="1"/>
      <c r="U63" s="1"/>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P64" s="1"/>
      <c r="Q64" s="1"/>
      <c r="R64" s="1"/>
      <c r="S64" s="1"/>
      <c r="T64" s="1"/>
      <c r="U64" s="1"/>
      <c r="V64" s="400" t="s">
        <v>116</v>
      </c>
      <c r="W64" s="400"/>
      <c r="X64" s="401">
        <f>+G65</f>
        <v>4235563</v>
      </c>
      <c r="Y64" s="401"/>
      <c r="Z64" s="401"/>
      <c r="AA64" s="401"/>
      <c r="AB64" s="401"/>
      <c r="AC64" s="401"/>
      <c r="AD64" s="9"/>
    </row>
    <row r="65" spans="1:30" ht="12.75" customHeight="1" x14ac:dyDescent="0.3">
      <c r="A65" s="1"/>
      <c r="B65" s="155" t="s">
        <v>116</v>
      </c>
      <c r="C65" s="59"/>
      <c r="D65" s="59"/>
      <c r="E65" s="59"/>
      <c r="F65" s="59"/>
      <c r="G65" s="156">
        <f>+I59</f>
        <v>4235563</v>
      </c>
      <c r="H65" s="156"/>
      <c r="I65" s="156"/>
      <c r="J65" s="156"/>
      <c r="K65" s="156"/>
      <c r="L65" s="327"/>
      <c r="M65" s="1"/>
      <c r="N65" s="1"/>
      <c r="O65" s="1"/>
      <c r="P65" s="1"/>
      <c r="Q65" s="1"/>
      <c r="R65" s="1"/>
      <c r="S65" s="1"/>
      <c r="T65" s="1"/>
      <c r="U65" s="1"/>
      <c r="V65" s="400" t="s">
        <v>117</v>
      </c>
      <c r="W65" s="400"/>
      <c r="X65" s="401">
        <f>+G66</f>
        <v>0</v>
      </c>
      <c r="Y65" s="401"/>
      <c r="Z65" s="401"/>
      <c r="AA65" s="401"/>
      <c r="AB65" s="401"/>
      <c r="AC65" s="401"/>
      <c r="AD65" s="21"/>
    </row>
    <row r="66" spans="1:30" ht="15" customHeight="1" x14ac:dyDescent="0.3">
      <c r="A66" s="1"/>
      <c r="B66" s="155" t="s">
        <v>117</v>
      </c>
      <c r="C66" s="59"/>
      <c r="D66" s="59"/>
      <c r="E66" s="59"/>
      <c r="F66" s="59"/>
      <c r="G66" s="156">
        <v>0</v>
      </c>
      <c r="H66" s="156"/>
      <c r="I66" s="156"/>
      <c r="J66" s="156"/>
      <c r="K66" s="156"/>
      <c r="L66" s="327"/>
      <c r="M66" s="19"/>
      <c r="N66" s="3"/>
      <c r="O66" s="157"/>
      <c r="P66" s="157"/>
      <c r="Q66" s="157"/>
      <c r="R66" s="1"/>
      <c r="S66" s="1"/>
      <c r="T66" s="1"/>
      <c r="U66" s="1"/>
      <c r="V66" s="392" t="s">
        <v>118</v>
      </c>
      <c r="W66" s="392"/>
      <c r="X66" s="392"/>
      <c r="Y66" s="393">
        <f>+I67</f>
        <v>107785963</v>
      </c>
      <c r="Z66" s="393"/>
      <c r="AA66" s="305" t="s">
        <v>110</v>
      </c>
      <c r="AB66" s="151">
        <f>AB54</f>
        <v>0</v>
      </c>
      <c r="AC66" s="55">
        <f>ROUND(Y66*AB66,0)</f>
        <v>0</v>
      </c>
      <c r="AD66" s="9"/>
    </row>
    <row r="67" spans="1:30" ht="20.25" customHeight="1" x14ac:dyDescent="0.3">
      <c r="A67" s="1"/>
      <c r="B67" s="298" t="s">
        <v>118</v>
      </c>
      <c r="C67" s="298"/>
      <c r="D67" s="298"/>
      <c r="E67" s="298"/>
      <c r="F67" s="298"/>
      <c r="G67" s="1"/>
      <c r="H67" s="152" t="s">
        <v>24</v>
      </c>
      <c r="I67" s="118">
        <v>107785963</v>
      </c>
      <c r="J67" s="153" t="s">
        <v>110</v>
      </c>
      <c r="K67" s="154">
        <f>K54</f>
        <v>3.1500000000000001E-4</v>
      </c>
      <c r="L67" s="319">
        <f>SUM(I67*K67)</f>
        <v>33952.578345000002</v>
      </c>
      <c r="M67" s="1"/>
      <c r="N67" s="1"/>
      <c r="O67" s="1"/>
      <c r="P67" s="1"/>
      <c r="Q67" s="1"/>
      <c r="R67" s="1"/>
      <c r="S67" s="1"/>
      <c r="T67" s="1"/>
      <c r="U67" s="1"/>
      <c r="V67" s="392" t="s">
        <v>119</v>
      </c>
      <c r="W67" s="392"/>
      <c r="X67" s="392"/>
      <c r="Y67" s="392"/>
      <c r="Z67" s="392"/>
      <c r="AA67" s="392"/>
      <c r="AB67" s="392"/>
      <c r="AC67" s="392"/>
      <c r="AD67" s="9"/>
    </row>
    <row r="68" spans="1:30" ht="20.25" customHeight="1" x14ac:dyDescent="0.3">
      <c r="A68" s="1"/>
      <c r="B68" s="298" t="s">
        <v>119</v>
      </c>
      <c r="C68" s="298"/>
      <c r="D68" s="298"/>
      <c r="E68" s="298"/>
      <c r="F68" s="298"/>
      <c r="G68" s="1"/>
      <c r="H68" s="298"/>
      <c r="I68" s="298"/>
      <c r="J68" s="51"/>
      <c r="K68" s="298"/>
      <c r="L68" s="314"/>
      <c r="M68" s="1"/>
      <c r="N68" s="1"/>
      <c r="O68" s="1"/>
      <c r="P68" s="1"/>
      <c r="Q68" s="1"/>
      <c r="R68" s="1"/>
      <c r="S68" s="1"/>
      <c r="T68" s="1"/>
      <c r="U68" s="1"/>
      <c r="V68" s="397" t="s">
        <v>120</v>
      </c>
      <c r="W68" s="397"/>
      <c r="X68" s="397"/>
      <c r="Y68" s="393">
        <f>+I69</f>
        <v>0</v>
      </c>
      <c r="Z68" s="393"/>
      <c r="AA68" s="305" t="s">
        <v>110</v>
      </c>
      <c r="AB68" s="151">
        <f>AB57</f>
        <v>0</v>
      </c>
      <c r="AC68" s="55">
        <f>ROUND(Y68*AB68,0)</f>
        <v>0</v>
      </c>
      <c r="AD68" s="9"/>
    </row>
    <row r="69" spans="1:30" ht="15" customHeight="1" x14ac:dyDescent="0.3">
      <c r="A69" s="1"/>
      <c r="B69" s="158" t="s">
        <v>120</v>
      </c>
      <c r="C69" s="298"/>
      <c r="D69" s="298"/>
      <c r="E69" s="298"/>
      <c r="F69" s="298"/>
      <c r="G69" s="1"/>
      <c r="H69" s="152" t="s">
        <v>22</v>
      </c>
      <c r="I69" s="118">
        <v>0</v>
      </c>
      <c r="J69" s="153" t="s">
        <v>110</v>
      </c>
      <c r="K69" s="154">
        <f>K57</f>
        <v>3.4200000000000002E-4</v>
      </c>
      <c r="L69" s="319">
        <f t="shared" ref="L69:L72" si="11">SUM(I69*K69)</f>
        <v>0</v>
      </c>
      <c r="M69" s="1"/>
      <c r="N69" s="1"/>
      <c r="O69" s="1"/>
      <c r="P69" s="1"/>
      <c r="Q69" s="1"/>
      <c r="R69" s="1"/>
      <c r="S69" s="1"/>
      <c r="T69" s="1"/>
      <c r="U69" s="1"/>
      <c r="V69" s="392" t="s">
        <v>121</v>
      </c>
      <c r="W69" s="392"/>
      <c r="X69" s="392"/>
      <c r="Y69" s="398">
        <f>+I70</f>
        <v>-4207636</v>
      </c>
      <c r="Z69" s="398"/>
      <c r="AA69" s="305" t="s">
        <v>110</v>
      </c>
      <c r="AB69" s="151">
        <f>AB54</f>
        <v>0</v>
      </c>
      <c r="AC69" s="55">
        <f>ROUND(Y69*AB69,0)</f>
        <v>0</v>
      </c>
      <c r="AD69" s="9"/>
    </row>
    <row r="70" spans="1:30" ht="20.25" customHeight="1" x14ac:dyDescent="0.3">
      <c r="A70" s="1"/>
      <c r="B70" s="298" t="s">
        <v>121</v>
      </c>
      <c r="C70" s="298"/>
      <c r="D70" s="298"/>
      <c r="E70" s="298"/>
      <c r="F70" s="298"/>
      <c r="G70" s="1"/>
      <c r="H70" s="152" t="s">
        <v>21</v>
      </c>
      <c r="I70" s="118">
        <v>-4207636</v>
      </c>
      <c r="J70" s="153" t="s">
        <v>110</v>
      </c>
      <c r="K70" s="154">
        <f>K54</f>
        <v>3.1500000000000001E-4</v>
      </c>
      <c r="L70" s="319">
        <f t="shared" si="11"/>
        <v>-1325.40534</v>
      </c>
      <c r="M70" s="1"/>
      <c r="N70" s="1"/>
      <c r="O70" s="1"/>
      <c r="P70" s="1"/>
      <c r="Q70" s="1"/>
      <c r="R70" s="1"/>
      <c r="S70" s="1"/>
      <c r="T70" s="1"/>
      <c r="U70" s="1"/>
      <c r="V70" s="392" t="s">
        <v>122</v>
      </c>
      <c r="W70" s="392"/>
      <c r="X70" s="392"/>
      <c r="Y70" s="394">
        <f>+I71</f>
        <v>1882126</v>
      </c>
      <c r="Z70" s="394"/>
      <c r="AA70" s="305" t="s">
        <v>110</v>
      </c>
      <c r="AB70" s="151">
        <f>AB54</f>
        <v>0</v>
      </c>
      <c r="AC70" s="55">
        <f>ROUND(Y70*AB70,0)</f>
        <v>0</v>
      </c>
      <c r="AD70" s="9"/>
    </row>
    <row r="71" spans="1:30" ht="20.25" customHeight="1" x14ac:dyDescent="0.3">
      <c r="A71" s="1"/>
      <c r="B71" s="298" t="s">
        <v>122</v>
      </c>
      <c r="C71" s="298"/>
      <c r="D71" s="298"/>
      <c r="E71" s="298"/>
      <c r="F71" s="298"/>
      <c r="G71" s="1"/>
      <c r="H71" s="152" t="s">
        <v>21</v>
      </c>
      <c r="I71" s="118">
        <v>1882126</v>
      </c>
      <c r="J71" s="153" t="s">
        <v>110</v>
      </c>
      <c r="K71" s="154">
        <f>K54</f>
        <v>3.1500000000000001E-4</v>
      </c>
      <c r="L71" s="319">
        <f t="shared" si="11"/>
        <v>592.86968999999999</v>
      </c>
      <c r="M71" s="1"/>
      <c r="N71" s="1"/>
      <c r="O71" s="1"/>
      <c r="P71" s="1"/>
      <c r="Q71" s="1"/>
      <c r="R71" s="1"/>
      <c r="S71" s="1"/>
      <c r="T71" s="1"/>
      <c r="U71" s="1"/>
      <c r="V71" s="392" t="s">
        <v>123</v>
      </c>
      <c r="W71" s="392"/>
      <c r="X71" s="392"/>
      <c r="Y71" s="394">
        <f>+I72</f>
        <v>14221398</v>
      </c>
      <c r="Z71" s="394"/>
      <c r="AA71" s="305" t="s">
        <v>110</v>
      </c>
      <c r="AB71" s="151">
        <f>AB57</f>
        <v>0</v>
      </c>
      <c r="AC71" s="55">
        <f>ROUND(Y71*AB71,0)</f>
        <v>0</v>
      </c>
      <c r="AD71" s="9"/>
    </row>
    <row r="72" spans="1:30" ht="21" customHeight="1" x14ac:dyDescent="0.35">
      <c r="A72" s="1"/>
      <c r="B72" s="298" t="s">
        <v>123</v>
      </c>
      <c r="C72" s="298"/>
      <c r="D72" s="298"/>
      <c r="E72" s="298"/>
      <c r="F72" s="298"/>
      <c r="G72" s="1"/>
      <c r="H72" s="152" t="s">
        <v>22</v>
      </c>
      <c r="I72" s="118">
        <v>14221398</v>
      </c>
      <c r="J72" s="153" t="s">
        <v>110</v>
      </c>
      <c r="K72" s="154">
        <f>K57</f>
        <v>3.4200000000000002E-4</v>
      </c>
      <c r="L72" s="319">
        <f t="shared" si="11"/>
        <v>4863.718116</v>
      </c>
      <c r="M72" s="1"/>
      <c r="N72" s="1"/>
      <c r="O72" s="1"/>
      <c r="P72" s="1"/>
      <c r="Q72" s="1"/>
      <c r="R72" s="1"/>
      <c r="S72" s="1"/>
      <c r="T72" s="1"/>
      <c r="U72" s="1"/>
      <c r="V72" s="395" t="s">
        <v>124</v>
      </c>
      <c r="W72" s="395"/>
      <c r="X72" s="395"/>
      <c r="Y72" s="395"/>
      <c r="Z72" s="395"/>
      <c r="AA72" s="395"/>
      <c r="AB72" s="395"/>
      <c r="AC72" s="58"/>
      <c r="AD72" s="9"/>
    </row>
    <row r="73" spans="1:30" ht="17.25" customHeight="1" x14ac:dyDescent="0.35">
      <c r="A73" s="1"/>
      <c r="B73" s="298" t="s">
        <v>124</v>
      </c>
      <c r="C73" s="298"/>
      <c r="D73" s="298"/>
      <c r="E73" s="298"/>
      <c r="F73" s="298"/>
      <c r="G73" s="1"/>
      <c r="H73" s="298"/>
      <c r="I73" s="298"/>
      <c r="J73" s="51"/>
      <c r="K73" s="298"/>
      <c r="L73" s="330"/>
      <c r="M73" s="1"/>
      <c r="N73" s="1"/>
      <c r="O73" s="1"/>
      <c r="P73" s="1"/>
      <c r="Q73" s="1"/>
      <c r="R73" s="1"/>
      <c r="S73" s="1"/>
      <c r="T73" s="1"/>
      <c r="U73" s="1"/>
      <c r="V73" s="392" t="s">
        <v>125</v>
      </c>
      <c r="W73" s="392"/>
      <c r="X73" s="392"/>
      <c r="Y73" s="392"/>
      <c r="Z73" s="392"/>
      <c r="AA73" s="392"/>
      <c r="AB73" s="392"/>
      <c r="AC73" s="392"/>
      <c r="AD73" s="9"/>
    </row>
    <row r="74" spans="1:30" ht="31.2" x14ac:dyDescent="0.3">
      <c r="A74" s="1"/>
      <c r="B74" s="298" t="s">
        <v>125</v>
      </c>
      <c r="C74" s="298"/>
      <c r="D74" s="310" t="s">
        <v>126</v>
      </c>
      <c r="E74" s="310" t="s">
        <v>127</v>
      </c>
      <c r="F74" s="310"/>
      <c r="G74" s="1"/>
      <c r="H74" s="152" t="s">
        <v>25</v>
      </c>
      <c r="I74" s="17"/>
      <c r="J74" s="152"/>
      <c r="K74" s="17"/>
      <c r="L74" s="326"/>
      <c r="M74" s="1"/>
      <c r="N74" s="1"/>
      <c r="O74" s="1"/>
      <c r="P74" s="1"/>
      <c r="Q74" s="1"/>
      <c r="R74" s="1"/>
      <c r="S74" s="1"/>
      <c r="T74" s="1"/>
      <c r="U74" s="1"/>
      <c r="V74" s="396" t="s">
        <v>128</v>
      </c>
      <c r="W74" s="396"/>
      <c r="X74" s="159" t="s">
        <v>129</v>
      </c>
      <c r="Y74" s="160"/>
      <c r="Z74" s="161">
        <f>+I75</f>
        <v>0</v>
      </c>
      <c r="AA74" s="304" t="s">
        <v>130</v>
      </c>
      <c r="AB74" s="163">
        <f>+K75</f>
        <v>365</v>
      </c>
      <c r="AC74" s="55">
        <f>ROUND(AB74*Z74,0)</f>
        <v>0</v>
      </c>
      <c r="AD74" s="9"/>
    </row>
    <row r="75" spans="1:30" ht="19.5" customHeight="1" x14ac:dyDescent="0.3">
      <c r="A75" s="1" t="s">
        <v>131</v>
      </c>
      <c r="B75" s="164" t="s">
        <v>128</v>
      </c>
      <c r="C75" s="165" t="s">
        <v>129</v>
      </c>
      <c r="D75" s="164">
        <v>0</v>
      </c>
      <c r="E75" s="164">
        <v>0</v>
      </c>
      <c r="F75" s="164"/>
      <c r="G75" s="166">
        <f>IF(E75=0,D75,E75)</f>
        <v>0</v>
      </c>
      <c r="H75" s="167"/>
      <c r="I75" s="168">
        <f>AVERAGE(G75,D75)</f>
        <v>0</v>
      </c>
      <c r="J75" s="169" t="s">
        <v>130</v>
      </c>
      <c r="K75" s="170">
        <v>365</v>
      </c>
      <c r="L75" s="319">
        <f t="shared" ref="L75:L78" si="12">SUM(I75*K75)</f>
        <v>0</v>
      </c>
      <c r="M75" s="1"/>
      <c r="N75" s="1">
        <v>7802</v>
      </c>
      <c r="O75" s="1">
        <v>0</v>
      </c>
      <c r="P75" s="1"/>
      <c r="Q75" s="1"/>
      <c r="R75" s="1"/>
      <c r="S75" s="1"/>
      <c r="T75" s="1"/>
      <c r="U75" s="1"/>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c r="G76" s="166">
        <f>IF(E76=0,D76,E76)</f>
        <v>0</v>
      </c>
      <c r="H76" s="167"/>
      <c r="I76" s="168">
        <f>AVERAGE(G76,D76)</f>
        <v>0</v>
      </c>
      <c r="J76" s="169" t="s">
        <v>130</v>
      </c>
      <c r="K76" s="174">
        <v>1373</v>
      </c>
      <c r="L76" s="319">
        <f t="shared" si="12"/>
        <v>0</v>
      </c>
      <c r="M76" s="1"/>
      <c r="N76" s="1">
        <v>7802</v>
      </c>
      <c r="O76" s="1">
        <v>110</v>
      </c>
      <c r="P76" s="1"/>
      <c r="Q76" s="1"/>
      <c r="R76" s="1"/>
      <c r="S76" s="1"/>
      <c r="T76" s="1"/>
      <c r="U76" s="1"/>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A77" s="1"/>
      <c r="B77" s="298" t="s">
        <v>134</v>
      </c>
      <c r="C77" s="298"/>
      <c r="D77" s="298"/>
      <c r="E77" s="298"/>
      <c r="F77" s="298"/>
      <c r="G77" s="1"/>
      <c r="H77" s="152" t="s">
        <v>25</v>
      </c>
      <c r="I77" s="175">
        <v>1722101</v>
      </c>
      <c r="J77" s="153" t="s">
        <v>110</v>
      </c>
      <c r="K77" s="154">
        <f>K57</f>
        <v>3.4200000000000002E-4</v>
      </c>
      <c r="L77" s="319">
        <v>0</v>
      </c>
      <c r="M77" s="1"/>
      <c r="N77" s="1"/>
      <c r="O77" s="1"/>
      <c r="P77" s="1"/>
      <c r="Q77" s="1"/>
      <c r="R77" s="1"/>
      <c r="S77" s="1"/>
      <c r="T77" s="1"/>
      <c r="U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A78" s="1"/>
      <c r="B78" s="391" t="s">
        <v>135</v>
      </c>
      <c r="C78" s="391"/>
      <c r="D78" s="391"/>
      <c r="E78" s="298"/>
      <c r="F78" s="298"/>
      <c r="G78" s="1"/>
      <c r="H78" s="152" t="s">
        <v>136</v>
      </c>
      <c r="I78" s="176">
        <v>0</v>
      </c>
      <c r="J78" s="153" t="s">
        <v>110</v>
      </c>
      <c r="K78" s="154">
        <f>K54</f>
        <v>3.1500000000000001E-4</v>
      </c>
      <c r="L78" s="319">
        <f t="shared" si="12"/>
        <v>0</v>
      </c>
      <c r="M78" s="1"/>
      <c r="N78" s="1"/>
      <c r="O78" s="1"/>
      <c r="P78" s="1"/>
      <c r="Q78" s="1"/>
      <c r="R78" s="1"/>
      <c r="S78" s="1"/>
      <c r="T78" s="1"/>
      <c r="U78" s="1"/>
      <c r="V78" s="392" t="str">
        <f t="shared" ref="V78:V79" si="13">+B79</f>
        <v>16.  Food Service Allocation</v>
      </c>
      <c r="W78" s="392"/>
      <c r="X78" s="392"/>
      <c r="Y78" s="177"/>
      <c r="Z78" s="177"/>
      <c r="AA78" s="177"/>
      <c r="AB78" s="177"/>
      <c r="AC78" s="122"/>
      <c r="AD78" s="9"/>
    </row>
    <row r="79" spans="1:30" ht="21" customHeight="1" x14ac:dyDescent="0.3">
      <c r="A79" s="1"/>
      <c r="B79" s="391" t="s">
        <v>137</v>
      </c>
      <c r="C79" s="391"/>
      <c r="D79" s="391"/>
      <c r="E79" s="298"/>
      <c r="F79" s="298"/>
      <c r="G79" s="1"/>
      <c r="H79" s="152" t="s">
        <v>138</v>
      </c>
      <c r="I79" s="17"/>
      <c r="J79" s="17"/>
      <c r="K79" s="17"/>
      <c r="L79" s="319"/>
      <c r="M79" s="1"/>
      <c r="N79" s="178"/>
      <c r="O79" s="1"/>
      <c r="P79" s="1"/>
      <c r="Q79" s="152"/>
      <c r="R79" s="1"/>
      <c r="S79" s="1"/>
      <c r="T79" s="1"/>
      <c r="U79" s="1"/>
      <c r="V79" s="392">
        <f t="shared" si="13"/>
        <v>0</v>
      </c>
      <c r="W79" s="392"/>
      <c r="X79" s="392"/>
      <c r="Y79" s="177"/>
      <c r="Z79" s="177"/>
      <c r="AA79" s="177"/>
      <c r="AB79" s="177"/>
      <c r="AC79" s="179"/>
      <c r="AD79" s="9"/>
    </row>
    <row r="80" spans="1:30" ht="21" customHeight="1" x14ac:dyDescent="0.3">
      <c r="A80" s="1"/>
      <c r="B80" s="391"/>
      <c r="C80" s="391"/>
      <c r="D80" s="391"/>
      <c r="E80" s="298"/>
      <c r="F80" s="298"/>
      <c r="G80" s="1"/>
      <c r="H80" s="180"/>
      <c r="I80" s="181"/>
      <c r="J80" s="181"/>
      <c r="K80" s="181"/>
      <c r="L80" s="330"/>
      <c r="M80" s="1"/>
      <c r="N80" s="182"/>
      <c r="O80" s="1"/>
      <c r="P80" s="1"/>
      <c r="Q80" s="152"/>
      <c r="R80" s="1"/>
      <c r="S80" s="1"/>
      <c r="T80" s="1"/>
      <c r="U80" s="1"/>
      <c r="V80" s="177"/>
      <c r="W80" s="177"/>
      <c r="X80" s="177"/>
      <c r="Y80" s="177"/>
      <c r="Z80" s="177"/>
      <c r="AA80" s="177"/>
      <c r="AB80" s="177"/>
      <c r="AC80" s="179"/>
      <c r="AD80" s="9"/>
    </row>
    <row r="81" spans="1:30" ht="21" customHeight="1" thickBot="1" x14ac:dyDescent="0.35">
      <c r="A81" s="1"/>
      <c r="B81" s="298"/>
      <c r="C81" s="298"/>
      <c r="D81" s="298"/>
      <c r="E81" s="298"/>
      <c r="F81" s="298"/>
      <c r="G81" s="298"/>
      <c r="H81" s="298"/>
      <c r="I81" s="298"/>
      <c r="J81" s="298"/>
      <c r="K81" s="298"/>
      <c r="L81" s="330"/>
      <c r="M81" s="183"/>
      <c r="N81" s="182"/>
      <c r="O81" s="1"/>
      <c r="P81" s="1"/>
      <c r="Q81" s="152"/>
      <c r="R81" s="1"/>
      <c r="S81" s="1"/>
      <c r="T81" s="1"/>
      <c r="U81" s="1"/>
      <c r="V81" s="177" t="s">
        <v>139</v>
      </c>
      <c r="W81" s="177"/>
      <c r="X81" s="177"/>
      <c r="Y81" s="177"/>
      <c r="Z81" s="177"/>
      <c r="AA81" s="177"/>
      <c r="AB81" s="177"/>
      <c r="AC81" s="184">
        <f>SUM(AC44:AC80)</f>
        <v>0</v>
      </c>
      <c r="AD81" s="185"/>
    </row>
    <row r="82" spans="1:30" ht="22.5" customHeight="1" thickTop="1" thickBot="1" x14ac:dyDescent="0.35">
      <c r="A82" s="1"/>
      <c r="B82" s="298" t="s">
        <v>140</v>
      </c>
      <c r="C82" s="298"/>
      <c r="D82" s="298"/>
      <c r="E82" s="298"/>
      <c r="F82" s="298"/>
      <c r="G82" s="298"/>
      <c r="H82" s="298"/>
      <c r="I82" s="298"/>
      <c r="J82" s="298"/>
      <c r="K82" s="298"/>
      <c r="L82" s="331">
        <f>SUM(L44:L81)</f>
        <v>378512.82860573597</v>
      </c>
      <c r="M82" s="186"/>
      <c r="N82" s="187"/>
      <c r="O82" s="1"/>
      <c r="P82" s="1"/>
      <c r="Q82" s="152"/>
      <c r="R82" s="1"/>
      <c r="S82" s="1"/>
      <c r="T82" s="1"/>
      <c r="U82" s="1"/>
      <c r="V82" s="177"/>
      <c r="W82" s="177"/>
      <c r="X82" s="177"/>
      <c r="Y82" s="177"/>
      <c r="Z82" s="177"/>
      <c r="AA82" s="177"/>
      <c r="AB82" s="177"/>
      <c r="AC82" s="188"/>
      <c r="AD82" s="185"/>
    </row>
    <row r="83" spans="1:30" ht="27.75" customHeight="1" thickTop="1" x14ac:dyDescent="0.3">
      <c r="A83" s="1"/>
      <c r="B83" s="298" t="s">
        <v>141</v>
      </c>
      <c r="C83" s="298"/>
      <c r="D83" s="298"/>
      <c r="E83" s="298"/>
      <c r="F83" s="298"/>
      <c r="G83" s="298"/>
      <c r="H83" s="298"/>
      <c r="I83" s="298"/>
      <c r="J83" s="298"/>
      <c r="K83" s="51" t="s">
        <v>142</v>
      </c>
      <c r="L83" s="326" t="s">
        <v>143</v>
      </c>
      <c r="M83" s="186"/>
      <c r="N83" s="187"/>
      <c r="O83" s="1"/>
      <c r="P83" s="1"/>
      <c r="Q83" s="152"/>
      <c r="R83" s="1"/>
      <c r="S83" s="1"/>
      <c r="T83" s="1"/>
      <c r="U83" s="1"/>
      <c r="V83" s="9" t="s">
        <v>144</v>
      </c>
      <c r="W83" s="9"/>
      <c r="X83" s="9"/>
      <c r="Y83" s="9"/>
      <c r="Z83" s="9"/>
      <c r="AA83" s="9"/>
      <c r="AB83" s="9"/>
      <c r="AC83" s="9"/>
      <c r="AD83" s="189"/>
    </row>
    <row r="84" spans="1:30" ht="18.75" customHeight="1" thickBot="1" x14ac:dyDescent="0.35">
      <c r="A84" s="1"/>
      <c r="B84" s="298" t="s">
        <v>145</v>
      </c>
      <c r="C84" s="298"/>
      <c r="D84" s="298"/>
      <c r="E84" s="298"/>
      <c r="F84" s="298"/>
      <c r="G84" s="298"/>
      <c r="H84" s="298"/>
      <c r="I84" s="298"/>
      <c r="J84" s="298"/>
      <c r="K84" s="190" t="str">
        <f>IF(G26=0,"",IF((G11+G13+SUM(G15:G21))/G26&gt;0.75,1,""))</f>
        <v/>
      </c>
      <c r="L84" s="331">
        <f>'3924 updated'!AC81</f>
        <v>0</v>
      </c>
      <c r="M84" s="186"/>
      <c r="N84" s="187"/>
      <c r="O84" s="1"/>
      <c r="P84" s="1"/>
      <c r="Q84" s="152"/>
      <c r="R84" s="1"/>
      <c r="S84" s="1"/>
      <c r="T84" s="1"/>
      <c r="U84" s="1"/>
      <c r="V84" s="191" t="s">
        <v>146</v>
      </c>
      <c r="W84" s="191"/>
      <c r="X84" s="191"/>
      <c r="Y84" s="191"/>
      <c r="Z84" s="191"/>
      <c r="AA84" s="191"/>
      <c r="AB84" s="191"/>
      <c r="AC84" s="191"/>
      <c r="AD84" s="9"/>
    </row>
    <row r="85" spans="1:30" ht="18.75" customHeight="1" thickTop="1" x14ac:dyDescent="0.3">
      <c r="A85" s="1"/>
      <c r="B85" s="298"/>
      <c r="C85" s="298"/>
      <c r="D85" s="298"/>
      <c r="E85" s="298"/>
      <c r="F85" s="298"/>
      <c r="G85" s="298"/>
      <c r="H85" s="298"/>
      <c r="I85" s="298"/>
      <c r="J85" s="298"/>
      <c r="K85" s="1"/>
      <c r="L85" s="311"/>
      <c r="M85" s="186"/>
      <c r="N85" s="187"/>
      <c r="O85" s="1"/>
      <c r="P85" s="1"/>
      <c r="Q85" s="152"/>
      <c r="R85" s="1"/>
      <c r="S85" s="1"/>
      <c r="T85" s="1"/>
      <c r="U85" s="1"/>
      <c r="V85" s="191" t="s">
        <v>147</v>
      </c>
      <c r="W85" s="191"/>
      <c r="X85" s="191"/>
      <c r="Y85" s="191"/>
      <c r="Z85" s="191"/>
      <c r="AA85" s="191"/>
      <c r="AB85" s="191"/>
      <c r="AC85" s="191"/>
      <c r="AD85" s="189"/>
    </row>
    <row r="86" spans="1:30" ht="18.75" customHeight="1" x14ac:dyDescent="0.3">
      <c r="A86" s="1"/>
      <c r="B86" s="302" t="s">
        <v>148</v>
      </c>
      <c r="C86" s="298"/>
      <c r="D86" s="298"/>
      <c r="E86" s="298"/>
      <c r="F86" s="298"/>
      <c r="G86" s="298"/>
      <c r="H86" s="298"/>
      <c r="I86" s="298"/>
      <c r="J86" s="192" t="s">
        <v>149</v>
      </c>
      <c r="K86" s="193">
        <f>IF(K84=1,L84,L82)</f>
        <v>378512.82860573597</v>
      </c>
      <c r="L86" s="319">
        <f>IF(G26=0,0,IF(G26&gt;250,-(((250/G26)*K86)*IF(M86="H",0.02,0.05)),IF(M86="H",-0.02*K86,-0.05*K86)))</f>
        <v>-18925.6414302868</v>
      </c>
      <c r="M86" s="186" t="str">
        <f>IF(B125="2911","H",IF(B125="3396","H"," "))</f>
        <v xml:space="preserve"> </v>
      </c>
      <c r="N86" s="187"/>
      <c r="O86" s="1"/>
      <c r="P86" s="1"/>
      <c r="Q86" s="152"/>
      <c r="R86" s="1"/>
      <c r="S86" s="1"/>
      <c r="T86" s="1"/>
      <c r="U86" s="1"/>
      <c r="V86" s="191" t="s">
        <v>150</v>
      </c>
      <c r="W86" s="191"/>
      <c r="X86" s="191"/>
      <c r="Y86" s="191"/>
      <c r="Z86" s="191"/>
      <c r="AA86" s="191"/>
      <c r="AB86" s="191"/>
      <c r="AC86" s="191"/>
      <c r="AD86" s="189"/>
    </row>
    <row r="87" spans="1:30" ht="18.75" customHeight="1" x14ac:dyDescent="0.3">
      <c r="A87" s="1"/>
      <c r="B87" s="302" t="s">
        <v>151</v>
      </c>
      <c r="C87" s="298"/>
      <c r="D87" s="298"/>
      <c r="E87" s="298"/>
      <c r="F87" s="298"/>
      <c r="G87" s="298"/>
      <c r="H87" s="298"/>
      <c r="I87" s="298"/>
      <c r="J87" s="298"/>
      <c r="K87" s="194"/>
      <c r="L87" s="326">
        <f>L82+L86</f>
        <v>359587.18717544916</v>
      </c>
      <c r="M87" s="186"/>
      <c r="N87" s="187"/>
      <c r="O87" s="1"/>
      <c r="P87" s="1"/>
      <c r="Q87" s="152"/>
      <c r="R87" s="1"/>
      <c r="S87" s="1"/>
      <c r="T87" s="1"/>
      <c r="U87" s="1"/>
      <c r="V87" s="183"/>
      <c r="W87" s="183"/>
      <c r="X87" s="183"/>
      <c r="Y87" s="183"/>
      <c r="Z87" s="183"/>
      <c r="AA87" s="183"/>
      <c r="AB87" s="183"/>
      <c r="AC87" s="183"/>
      <c r="AD87" s="195"/>
    </row>
    <row r="88" spans="1:30" ht="15.6" x14ac:dyDescent="0.3">
      <c r="A88" s="1"/>
      <c r="B88" s="302"/>
      <c r="C88" s="1"/>
      <c r="D88" s="1"/>
      <c r="E88" s="1"/>
      <c r="F88" s="1"/>
      <c r="G88" s="1"/>
      <c r="H88" s="1"/>
      <c r="I88" s="1"/>
      <c r="J88" s="1"/>
      <c r="K88" s="1"/>
      <c r="L88" s="311"/>
      <c r="M88" s="1"/>
      <c r="N88" s="1"/>
      <c r="O88" s="3"/>
      <c r="P88" s="1"/>
      <c r="Q88" s="1"/>
      <c r="R88" s="1"/>
      <c r="S88" s="1"/>
      <c r="T88" s="1"/>
      <c r="U88" s="1"/>
      <c r="V88" s="183"/>
      <c r="W88" s="183"/>
      <c r="X88" s="183"/>
      <c r="Y88" s="183"/>
      <c r="Z88" s="183"/>
      <c r="AA88" s="183"/>
      <c r="AB88" s="183"/>
      <c r="AC88" s="183"/>
      <c r="AD88" s="260"/>
    </row>
    <row r="89" spans="1:30" ht="18.75" customHeight="1" x14ac:dyDescent="0.3">
      <c r="A89" s="1" t="s">
        <v>152</v>
      </c>
      <c r="B89" s="298" t="s">
        <v>153</v>
      </c>
      <c r="C89" s="298"/>
      <c r="D89" s="298"/>
      <c r="E89" s="298"/>
      <c r="F89" s="298"/>
      <c r="G89" s="298"/>
      <c r="H89" s="298"/>
      <c r="I89" s="298"/>
      <c r="J89" s="298"/>
      <c r="K89" s="194"/>
      <c r="L89" s="319">
        <v>-141847.64000000001</v>
      </c>
      <c r="M89" s="186"/>
      <c r="N89" s="187"/>
      <c r="O89" s="1"/>
      <c r="P89" s="1"/>
      <c r="Q89" s="152"/>
      <c r="R89" s="1"/>
      <c r="S89" s="1"/>
      <c r="T89" s="1"/>
      <c r="U89" s="1"/>
      <c r="V89" s="183"/>
      <c r="W89" s="183"/>
      <c r="X89" s="183"/>
      <c r="Y89" s="183"/>
      <c r="Z89" s="183"/>
      <c r="AA89" s="183"/>
      <c r="AB89" s="183"/>
      <c r="AC89" s="183"/>
      <c r="AD89" s="195"/>
    </row>
    <row r="90" spans="1:30" ht="18.75" customHeight="1" x14ac:dyDescent="0.3">
      <c r="A90" s="1"/>
      <c r="B90" s="298" t="s">
        <v>154</v>
      </c>
      <c r="C90" s="298"/>
      <c r="D90" s="298"/>
      <c r="E90" s="298"/>
      <c r="F90" s="298"/>
      <c r="G90" s="298"/>
      <c r="H90" s="298"/>
      <c r="I90" s="298"/>
      <c r="J90" s="298"/>
      <c r="K90" s="194"/>
      <c r="L90" s="326">
        <f>L87+L89</f>
        <v>217739.54717544914</v>
      </c>
      <c r="M90" s="186"/>
      <c r="N90" s="187"/>
      <c r="O90" s="1"/>
      <c r="P90" s="1"/>
      <c r="Q90" s="152"/>
      <c r="R90" s="1"/>
      <c r="S90" s="1"/>
      <c r="T90" s="1"/>
      <c r="U90" s="1"/>
      <c r="V90" s="183">
        <v>2911</v>
      </c>
      <c r="W90" s="197"/>
      <c r="X90" s="197"/>
      <c r="Y90" s="197"/>
      <c r="Z90" s="197"/>
      <c r="AA90" s="197"/>
      <c r="AB90" s="197"/>
      <c r="AC90" s="197"/>
      <c r="AD90" s="195"/>
    </row>
    <row r="91" spans="1:30" ht="18.75" customHeight="1" x14ac:dyDescent="0.3">
      <c r="A91" s="1"/>
      <c r="B91" s="298" t="s">
        <v>155</v>
      </c>
      <c r="C91" s="298"/>
      <c r="D91" s="298"/>
      <c r="E91" s="298"/>
      <c r="F91" s="298"/>
      <c r="G91" s="298"/>
      <c r="H91" s="298"/>
      <c r="I91" s="298"/>
      <c r="J91" s="298"/>
      <c r="K91" s="194"/>
      <c r="L91" s="332">
        <v>6</v>
      </c>
      <c r="M91" s="186"/>
      <c r="N91" s="187"/>
      <c r="O91" s="1"/>
      <c r="P91" s="1"/>
      <c r="Q91" s="152"/>
      <c r="R91" s="1"/>
      <c r="S91" s="1"/>
      <c r="T91" s="1"/>
      <c r="U91" s="1"/>
      <c r="V91" s="183"/>
      <c r="W91" s="197"/>
      <c r="X91" s="197"/>
      <c r="Y91" s="197"/>
      <c r="Z91" s="197"/>
      <c r="AA91" s="197"/>
      <c r="AB91" s="197"/>
      <c r="AC91" s="197"/>
      <c r="AD91" s="195"/>
    </row>
    <row r="92" spans="1:30" ht="18.75" customHeight="1" x14ac:dyDescent="0.3">
      <c r="A92" s="1"/>
      <c r="B92" s="298" t="s">
        <v>156</v>
      </c>
      <c r="C92" s="298"/>
      <c r="D92" s="298"/>
      <c r="E92" s="298"/>
      <c r="F92" s="298"/>
      <c r="G92" s="298"/>
      <c r="H92" s="298"/>
      <c r="I92" s="298"/>
      <c r="J92" s="298"/>
      <c r="K92" s="194"/>
      <c r="L92" s="368">
        <f>L90/L91</f>
        <v>36289.924529241522</v>
      </c>
      <c r="M92" s="186"/>
      <c r="N92" s="187"/>
      <c r="O92" s="1"/>
      <c r="P92" s="1"/>
      <c r="Q92" s="152"/>
      <c r="R92" s="1"/>
      <c r="S92" s="1"/>
      <c r="T92" s="1"/>
      <c r="U92" s="1"/>
      <c r="V92" s="198"/>
      <c r="W92" s="198"/>
      <c r="X92" s="198"/>
      <c r="Y92" s="198"/>
      <c r="Z92" s="198"/>
      <c r="AA92" s="198"/>
      <c r="AB92" s="198"/>
      <c r="AC92" s="198"/>
      <c r="AD92" s="199"/>
    </row>
    <row r="93" spans="1:30" s="1" customFormat="1" ht="18.75" customHeight="1" x14ac:dyDescent="0.3">
      <c r="B93" s="298"/>
      <c r="C93" s="298"/>
      <c r="D93" s="298"/>
      <c r="E93" s="298"/>
      <c r="F93" s="298"/>
      <c r="G93" s="298"/>
      <c r="H93" s="298"/>
      <c r="I93" s="298"/>
      <c r="J93" s="298"/>
      <c r="K93" s="336" t="s">
        <v>497</v>
      </c>
      <c r="L93" s="273">
        <v>35461.910000000003</v>
      </c>
      <c r="M93" s="186"/>
      <c r="N93" s="187"/>
      <c r="Q93" s="152"/>
      <c r="V93" s="183"/>
      <c r="W93" s="198"/>
      <c r="X93" s="198"/>
      <c r="Y93" s="198"/>
      <c r="Z93" s="198"/>
      <c r="AA93" s="198"/>
      <c r="AB93" s="198"/>
      <c r="AC93" s="198"/>
      <c r="AD93" s="199"/>
    </row>
    <row r="94" spans="1:30" s="1" customFormat="1" ht="18.75" customHeight="1" x14ac:dyDescent="0.3">
      <c r="B94" s="298"/>
      <c r="C94" s="298"/>
      <c r="D94" s="298"/>
      <c r="E94" s="298"/>
      <c r="F94" s="298"/>
      <c r="G94" s="298"/>
      <c r="H94" s="298"/>
      <c r="I94" s="298"/>
      <c r="J94" s="298"/>
      <c r="K94" s="336" t="s">
        <v>498</v>
      </c>
      <c r="L94" s="326">
        <f>+L92-L93</f>
        <v>828.01452924151818</v>
      </c>
      <c r="M94" s="186"/>
      <c r="N94" s="187"/>
      <c r="Q94" s="152"/>
      <c r="V94" s="183"/>
      <c r="W94" s="198"/>
      <c r="X94" s="198"/>
      <c r="Y94" s="198"/>
      <c r="Z94" s="198"/>
      <c r="AA94" s="198"/>
      <c r="AB94" s="198"/>
      <c r="AC94" s="198"/>
      <c r="AD94" s="199"/>
    </row>
    <row r="95" spans="1:30" ht="18.75" customHeight="1" x14ac:dyDescent="0.3">
      <c r="A95" s="1"/>
      <c r="B95" s="302"/>
      <c r="C95" s="1"/>
      <c r="D95" s="1"/>
      <c r="E95" s="1"/>
      <c r="F95" s="1"/>
      <c r="G95" s="1"/>
      <c r="H95" s="1"/>
      <c r="I95" s="1"/>
      <c r="J95" s="1"/>
      <c r="K95" s="1"/>
      <c r="L95" s="311"/>
      <c r="M95" s="1"/>
      <c r="N95" s="199"/>
      <c r="O95" s="200"/>
      <c r="P95" s="199"/>
      <c r="Q95" s="199"/>
      <c r="R95" s="1"/>
      <c r="S95" s="1"/>
      <c r="T95" s="1"/>
      <c r="U95" s="1"/>
      <c r="V95" s="198"/>
      <c r="W95" s="198"/>
      <c r="X95" s="198"/>
      <c r="Y95" s="198"/>
      <c r="Z95" s="198"/>
      <c r="AA95" s="198"/>
      <c r="AB95" s="198"/>
      <c r="AC95" s="198"/>
      <c r="AD95" s="195"/>
    </row>
    <row r="96" spans="1:30" ht="18.75" customHeight="1" thickBot="1" x14ac:dyDescent="0.35">
      <c r="A96" s="1"/>
      <c r="B96" s="201" t="s">
        <v>157</v>
      </c>
      <c r="C96" s="298"/>
      <c r="D96" s="298"/>
      <c r="E96" s="298"/>
      <c r="F96" s="1"/>
      <c r="G96" s="298"/>
      <c r="H96" s="298"/>
      <c r="I96" s="298"/>
      <c r="J96" s="298"/>
      <c r="K96" s="1"/>
      <c r="L96" s="331">
        <f>IF(M86="H",(K86*0.02)+L86,(K86*0.05)+L86)</f>
        <v>0</v>
      </c>
      <c r="M96" s="186"/>
      <c r="N96" s="1"/>
      <c r="O96" s="3"/>
      <c r="P96" s="1"/>
      <c r="Q96" s="1"/>
      <c r="R96" s="1"/>
      <c r="S96" s="1"/>
      <c r="T96" s="1"/>
      <c r="U96" s="1"/>
      <c r="V96" s="202"/>
      <c r="W96" s="202"/>
      <c r="X96" s="202"/>
      <c r="Y96" s="202"/>
      <c r="Z96" s="202"/>
      <c r="AA96" s="202"/>
      <c r="AB96" s="202"/>
      <c r="AC96" s="202"/>
      <c r="AD96" s="195"/>
    </row>
    <row r="97" spans="1:30" ht="21.75" customHeight="1" thickTop="1" x14ac:dyDescent="0.3">
      <c r="A97" s="1"/>
      <c r="B97" s="203" t="s">
        <v>158</v>
      </c>
      <c r="C97" s="203"/>
      <c r="D97" s="203"/>
      <c r="E97" s="203"/>
      <c r="F97" s="203"/>
      <c r="G97" s="203"/>
      <c r="H97" s="203"/>
      <c r="I97" s="203"/>
      <c r="J97" s="203"/>
      <c r="K97" s="203"/>
      <c r="L97" s="333"/>
      <c r="M97" s="199"/>
      <c r="N97" s="1"/>
      <c r="O97" s="3"/>
      <c r="P97" s="1"/>
      <c r="Q97" s="1"/>
      <c r="R97" s="1"/>
      <c r="S97" s="1"/>
      <c r="T97" s="1"/>
      <c r="U97" s="1"/>
      <c r="V97" s="202"/>
      <c r="W97" s="202"/>
      <c r="X97" s="202"/>
      <c r="Y97" s="202"/>
      <c r="Z97" s="202"/>
      <c r="AA97" s="202"/>
      <c r="AB97" s="202"/>
      <c r="AC97" s="202"/>
      <c r="AD97" s="195"/>
    </row>
    <row r="98" spans="1:30" ht="15.6" x14ac:dyDescent="0.3">
      <c r="A98" s="1"/>
      <c r="B98" s="204"/>
      <c r="C98" s="1"/>
      <c r="D98" s="1"/>
      <c r="E98" s="1"/>
      <c r="F98" s="1"/>
      <c r="G98" s="1"/>
      <c r="H98" s="1"/>
      <c r="I98" s="1"/>
      <c r="J98" s="1"/>
      <c r="K98" s="1"/>
      <c r="L98" s="311"/>
      <c r="M98" s="1"/>
      <c r="N98" s="1"/>
      <c r="O98" s="3"/>
      <c r="P98" s="1"/>
      <c r="Q98" s="1"/>
      <c r="R98" s="1"/>
      <c r="S98" s="1"/>
      <c r="T98" s="1"/>
      <c r="U98" s="1"/>
      <c r="V98" s="202"/>
      <c r="W98" s="202"/>
      <c r="X98" s="202"/>
      <c r="Y98" s="202"/>
      <c r="Z98" s="202"/>
      <c r="AA98" s="202"/>
      <c r="AB98" s="202"/>
      <c r="AC98" s="202"/>
      <c r="AD98" s="199"/>
    </row>
    <row r="99" spans="1:30" ht="15.6" x14ac:dyDescent="0.3">
      <c r="B99" s="204"/>
      <c r="C99" s="1"/>
      <c r="D99" s="1"/>
      <c r="E99" s="1"/>
      <c r="F99" s="1"/>
      <c r="G99" s="1"/>
      <c r="H99" s="1"/>
      <c r="I99" s="1"/>
      <c r="J99" s="1"/>
      <c r="K99" s="1"/>
      <c r="L99" s="311"/>
      <c r="M99" s="1"/>
      <c r="N99" s="1"/>
      <c r="O99" s="3"/>
      <c r="P99" s="1"/>
      <c r="Q99" s="1"/>
      <c r="R99" s="1"/>
      <c r="S99" s="1"/>
      <c r="T99" s="1"/>
      <c r="U99" s="1"/>
      <c r="V99" s="202"/>
      <c r="W99" s="202"/>
      <c r="X99" s="202"/>
      <c r="Y99" s="202"/>
      <c r="Z99" s="202"/>
      <c r="AA99" s="202"/>
      <c r="AB99" s="202"/>
      <c r="AC99" s="202"/>
      <c r="AD99" s="199"/>
    </row>
    <row r="100" spans="1:30" ht="15.6" hidden="1" x14ac:dyDescent="0.3">
      <c r="B100" s="205" t="s">
        <v>159</v>
      </c>
      <c r="C100" s="206"/>
      <c r="D100" s="1"/>
      <c r="E100" s="1"/>
      <c r="F100" s="1"/>
      <c r="G100" s="1"/>
      <c r="H100" s="1"/>
      <c r="I100" s="1"/>
      <c r="J100" s="1"/>
      <c r="K100" s="1"/>
      <c r="L100" s="311"/>
      <c r="M100" s="1"/>
      <c r="N100" s="1"/>
      <c r="O100" s="3"/>
      <c r="P100" s="1"/>
      <c r="Q100" s="1"/>
      <c r="R100" s="1"/>
      <c r="S100" s="1"/>
      <c r="T100" s="1"/>
      <c r="U100" s="1"/>
      <c r="V100" s="207"/>
      <c r="W100" s="207"/>
      <c r="X100" s="207"/>
      <c r="Y100" s="207"/>
      <c r="Z100" s="207"/>
      <c r="AA100" s="207"/>
      <c r="AB100" s="207"/>
      <c r="AC100" s="207"/>
      <c r="AD100" s="1"/>
    </row>
    <row r="101" spans="1:30" ht="15.6" hidden="1" x14ac:dyDescent="0.3">
      <c r="B101" s="208"/>
      <c r="C101" s="206"/>
      <c r="D101" s="1"/>
      <c r="E101" s="1"/>
      <c r="F101" s="1"/>
      <c r="G101" s="1"/>
      <c r="H101" s="1"/>
      <c r="I101" s="1"/>
      <c r="J101" s="1"/>
      <c r="K101" s="1"/>
      <c r="L101" s="311"/>
      <c r="M101" s="1"/>
      <c r="N101" s="1"/>
      <c r="O101" s="3"/>
      <c r="P101" s="1"/>
      <c r="Q101" s="1"/>
      <c r="R101" s="1"/>
      <c r="S101" s="1"/>
      <c r="T101" s="1"/>
      <c r="U101" s="1"/>
      <c r="V101" s="204"/>
      <c r="W101" s="298"/>
      <c r="X101" s="298"/>
      <c r="Y101" s="298"/>
      <c r="Z101" s="298"/>
      <c r="AA101" s="298"/>
      <c r="AB101" s="298"/>
      <c r="AC101" s="298"/>
      <c r="AD101" s="1"/>
    </row>
    <row r="102" spans="1:30" ht="15.6" hidden="1" x14ac:dyDescent="0.3">
      <c r="B102" s="209" t="s">
        <v>160</v>
      </c>
      <c r="C102" s="205" t="s">
        <v>161</v>
      </c>
      <c r="D102" s="1"/>
      <c r="E102" s="1"/>
      <c r="F102" s="1"/>
      <c r="G102" s="1"/>
      <c r="H102" s="1"/>
      <c r="I102" s="1"/>
      <c r="J102" s="1"/>
      <c r="K102" s="1"/>
      <c r="L102" s="311"/>
      <c r="M102" s="1"/>
      <c r="N102" s="1"/>
      <c r="O102" s="3"/>
      <c r="P102" s="1"/>
      <c r="Q102" s="1"/>
      <c r="R102" s="1"/>
      <c r="S102" s="1"/>
      <c r="T102" s="1"/>
      <c r="U102" s="1"/>
      <c r="V102" s="204"/>
      <c r="W102" s="1"/>
      <c r="X102" s="1"/>
      <c r="Y102" s="1"/>
      <c r="Z102" s="1"/>
      <c r="AA102" s="1"/>
      <c r="AB102" s="1"/>
      <c r="AC102" s="1"/>
      <c r="AD102" s="1"/>
    </row>
    <row r="103" spans="1:30" ht="15.6" hidden="1" x14ac:dyDescent="0.3">
      <c r="B103" s="209" t="s">
        <v>162</v>
      </c>
      <c r="C103" s="205" t="s">
        <v>163</v>
      </c>
      <c r="D103" s="1"/>
      <c r="E103" s="1"/>
      <c r="F103" s="1"/>
      <c r="G103" s="1"/>
      <c r="H103" s="1"/>
      <c r="I103" s="1"/>
      <c r="J103" s="1"/>
      <c r="K103" s="1"/>
      <c r="L103" s="311"/>
      <c r="M103" s="1"/>
      <c r="N103" s="1"/>
      <c r="O103" s="3"/>
      <c r="P103" s="1"/>
      <c r="Q103" s="1"/>
      <c r="R103" s="1"/>
      <c r="S103" s="1"/>
      <c r="T103" s="1"/>
      <c r="U103" s="1"/>
      <c r="V103" s="204"/>
      <c r="W103" s="1"/>
      <c r="X103" s="1"/>
      <c r="Y103" s="1"/>
      <c r="Z103" s="1"/>
      <c r="AA103" s="1"/>
      <c r="AB103" s="1"/>
      <c r="AC103" s="1"/>
      <c r="AD103" s="1"/>
    </row>
    <row r="104" spans="1:30" ht="15.6" hidden="1" x14ac:dyDescent="0.3">
      <c r="B104" s="209" t="s">
        <v>164</v>
      </c>
      <c r="C104" s="205" t="s">
        <v>165</v>
      </c>
      <c r="D104" s="1"/>
      <c r="E104" s="1"/>
      <c r="F104" s="1"/>
      <c r="G104" s="1"/>
      <c r="H104" s="1"/>
      <c r="I104" s="1"/>
      <c r="J104" s="1"/>
      <c r="K104" s="1"/>
      <c r="L104" s="311"/>
      <c r="M104" s="1"/>
      <c r="N104" s="1"/>
      <c r="O104" s="3"/>
      <c r="P104" s="1"/>
      <c r="Q104" s="1"/>
      <c r="R104" s="1"/>
      <c r="S104" s="1"/>
      <c r="T104" s="1"/>
      <c r="U104" s="1"/>
      <c r="V104" s="204"/>
      <c r="W104" s="210"/>
      <c r="X104" s="210"/>
      <c r="Y104" s="210"/>
      <c r="Z104" s="210"/>
      <c r="AA104" s="210"/>
      <c r="AB104" s="210"/>
      <c r="AC104" s="210"/>
      <c r="AD104" s="210"/>
    </row>
    <row r="105" spans="1:30" ht="15.6" hidden="1" x14ac:dyDescent="0.3">
      <c r="B105" s="209" t="s">
        <v>166</v>
      </c>
      <c r="C105" s="205" t="s">
        <v>167</v>
      </c>
      <c r="D105" s="1"/>
      <c r="E105" s="1"/>
      <c r="F105" s="1"/>
      <c r="G105" s="1"/>
      <c r="H105" s="1"/>
      <c r="I105" s="1"/>
      <c r="J105" s="1"/>
      <c r="K105" s="1"/>
      <c r="L105" s="311"/>
      <c r="M105" s="1"/>
      <c r="N105" s="1"/>
      <c r="O105" s="3"/>
      <c r="P105" s="1"/>
      <c r="Q105" s="1"/>
      <c r="R105" s="1"/>
      <c r="S105" s="1"/>
      <c r="T105" s="1"/>
      <c r="U105" s="1"/>
      <c r="V105" s="204"/>
      <c r="W105" s="1"/>
      <c r="X105" s="1"/>
      <c r="Y105" s="1"/>
      <c r="Z105" s="1"/>
      <c r="AA105" s="1"/>
      <c r="AB105" s="1"/>
      <c r="AC105" s="1"/>
      <c r="AD105" s="1"/>
    </row>
    <row r="106" spans="1:30" ht="15.6" hidden="1" x14ac:dyDescent="0.3">
      <c r="B106" s="211"/>
      <c r="C106" s="205" t="s">
        <v>168</v>
      </c>
      <c r="D106" s="1"/>
      <c r="E106" s="1"/>
      <c r="F106" s="1"/>
      <c r="G106" s="1"/>
      <c r="H106" s="1"/>
      <c r="I106" s="1"/>
      <c r="J106" s="1"/>
      <c r="K106" s="1"/>
      <c r="L106" s="311"/>
      <c r="M106" s="1"/>
      <c r="N106" s="1"/>
      <c r="O106" s="3"/>
      <c r="P106" s="1"/>
      <c r="Q106" s="1"/>
      <c r="R106" s="1"/>
      <c r="S106" s="1"/>
      <c r="T106" s="1"/>
      <c r="U106" s="1"/>
      <c r="V106" s="204"/>
      <c r="W106" s="1"/>
      <c r="X106" s="1"/>
      <c r="Y106" s="1"/>
      <c r="Z106" s="1"/>
      <c r="AA106" s="1"/>
      <c r="AB106" s="1"/>
      <c r="AC106" s="1"/>
      <c r="AD106" s="1"/>
    </row>
    <row r="107" spans="1:30" ht="15.6" hidden="1" x14ac:dyDescent="0.3">
      <c r="B107" s="209" t="s">
        <v>169</v>
      </c>
      <c r="C107" s="205" t="s">
        <v>170</v>
      </c>
      <c r="D107" s="1"/>
      <c r="E107" s="1"/>
      <c r="F107" s="1"/>
      <c r="G107" s="1"/>
      <c r="H107" s="1"/>
      <c r="I107" s="1"/>
      <c r="J107" s="1"/>
      <c r="K107" s="1"/>
      <c r="L107" s="311"/>
      <c r="M107" s="1"/>
      <c r="N107" s="1"/>
      <c r="O107" s="3"/>
      <c r="P107" s="1"/>
      <c r="Q107" s="1"/>
      <c r="R107" s="1"/>
      <c r="S107" s="1"/>
      <c r="T107" s="1"/>
      <c r="U107" s="1"/>
      <c r="V107" s="204"/>
      <c r="W107" s="1"/>
      <c r="X107" s="1"/>
      <c r="Y107" s="1"/>
      <c r="Z107" s="1"/>
      <c r="AA107" s="1"/>
      <c r="AB107" s="1"/>
      <c r="AC107" s="1"/>
      <c r="AD107" s="1"/>
    </row>
    <row r="108" spans="1:30" ht="15.6" hidden="1" x14ac:dyDescent="0.3">
      <c r="B108" s="209" t="s">
        <v>171</v>
      </c>
      <c r="C108" s="205" t="s">
        <v>172</v>
      </c>
      <c r="D108" s="1"/>
      <c r="E108" s="1"/>
      <c r="F108" s="1"/>
      <c r="G108" s="1"/>
      <c r="H108" s="1"/>
      <c r="I108" s="1"/>
      <c r="J108" s="1"/>
      <c r="K108" s="1"/>
      <c r="L108" s="311"/>
      <c r="M108" s="1"/>
      <c r="N108" s="1"/>
      <c r="O108" s="3"/>
      <c r="P108" s="1"/>
      <c r="Q108" s="1"/>
      <c r="R108" s="1"/>
      <c r="S108" s="1"/>
      <c r="T108" s="1"/>
      <c r="U108" s="1"/>
      <c r="V108" s="204"/>
      <c r="W108" s="1"/>
      <c r="X108" s="1"/>
      <c r="Y108" s="1"/>
      <c r="Z108" s="1"/>
      <c r="AA108" s="1"/>
      <c r="AB108" s="1"/>
      <c r="AC108" s="1"/>
      <c r="AD108" s="1"/>
    </row>
    <row r="109" spans="1:30" ht="15.6" hidden="1" x14ac:dyDescent="0.3">
      <c r="B109" s="209" t="s">
        <v>173</v>
      </c>
      <c r="C109" s="205" t="s">
        <v>174</v>
      </c>
      <c r="D109" s="1"/>
      <c r="E109" s="1"/>
      <c r="F109" s="1"/>
      <c r="G109" s="1"/>
      <c r="H109" s="1"/>
      <c r="I109" s="1"/>
      <c r="J109" s="1"/>
      <c r="K109" s="1"/>
      <c r="L109" s="311"/>
      <c r="M109" s="1"/>
      <c r="N109" s="1"/>
      <c r="O109" s="3"/>
      <c r="P109" s="1"/>
      <c r="Q109" s="1"/>
      <c r="R109" s="1"/>
      <c r="S109" s="1"/>
      <c r="T109" s="1"/>
      <c r="U109" s="1"/>
      <c r="V109" s="204"/>
      <c r="W109" s="1"/>
      <c r="X109" s="1"/>
      <c r="Y109" s="1"/>
      <c r="Z109" s="1"/>
      <c r="AA109" s="1"/>
      <c r="AB109" s="1"/>
      <c r="AC109" s="1"/>
      <c r="AD109" s="1"/>
    </row>
    <row r="110" spans="1:30" ht="15.6" hidden="1" x14ac:dyDescent="0.3">
      <c r="B110" s="209" t="s">
        <v>175</v>
      </c>
      <c r="C110" s="205" t="s">
        <v>176</v>
      </c>
      <c r="D110" s="1"/>
      <c r="E110" s="1"/>
      <c r="F110" s="1"/>
      <c r="G110" s="1"/>
      <c r="H110" s="1"/>
      <c r="I110" s="1"/>
      <c r="J110" s="1"/>
      <c r="K110" s="1"/>
      <c r="L110" s="311"/>
      <c r="M110" s="1"/>
      <c r="N110" s="1"/>
      <c r="O110" s="3"/>
      <c r="P110" s="1"/>
      <c r="Q110" s="1"/>
      <c r="R110" s="1"/>
      <c r="S110" s="1"/>
      <c r="T110" s="1"/>
      <c r="U110" s="1"/>
      <c r="V110" s="204"/>
      <c r="W110" s="1"/>
      <c r="X110" s="1"/>
      <c r="Y110" s="1"/>
      <c r="Z110" s="1"/>
      <c r="AA110" s="1"/>
      <c r="AB110" s="1"/>
      <c r="AC110" s="1"/>
      <c r="AD110" s="1"/>
    </row>
    <row r="111" spans="1:30" ht="15.6" hidden="1" x14ac:dyDescent="0.3">
      <c r="B111" s="209" t="s">
        <v>383</v>
      </c>
      <c r="C111" s="205" t="s">
        <v>178</v>
      </c>
      <c r="D111" s="1"/>
      <c r="E111" s="1"/>
      <c r="F111" s="1"/>
      <c r="G111" s="1"/>
      <c r="H111" s="1"/>
      <c r="I111" s="1"/>
      <c r="J111" s="1"/>
      <c r="K111" s="1"/>
      <c r="L111" s="311"/>
      <c r="M111" s="1"/>
      <c r="N111" s="1"/>
      <c r="O111" s="3"/>
      <c r="P111" s="1"/>
      <c r="Q111" s="1"/>
      <c r="R111" s="1"/>
      <c r="S111" s="1"/>
      <c r="T111" s="1"/>
      <c r="U111" s="1"/>
      <c r="V111" s="204"/>
      <c r="W111" s="1"/>
      <c r="X111" s="1"/>
      <c r="Y111" s="1"/>
      <c r="Z111" s="1"/>
      <c r="AA111" s="1"/>
      <c r="AB111" s="1"/>
      <c r="AC111" s="1"/>
      <c r="AD111" s="1"/>
    </row>
    <row r="112" spans="1:30" ht="15.6" hidden="1" x14ac:dyDescent="0.3">
      <c r="B112" s="211"/>
      <c r="C112" s="205"/>
      <c r="D112" s="1"/>
      <c r="E112" s="1"/>
      <c r="F112" s="1"/>
      <c r="G112" s="1"/>
      <c r="H112" s="1"/>
      <c r="I112" s="1"/>
      <c r="J112" s="1"/>
      <c r="K112" s="1"/>
      <c r="L112" s="311"/>
      <c r="M112" s="1"/>
      <c r="N112" s="1"/>
      <c r="O112" s="3"/>
      <c r="P112" s="1"/>
      <c r="Q112" s="1"/>
      <c r="R112" s="1"/>
      <c r="S112" s="1"/>
      <c r="T112" s="1"/>
      <c r="U112" s="1"/>
      <c r="V112" s="204"/>
      <c r="W112" s="1"/>
      <c r="X112" s="1"/>
      <c r="Y112" s="1"/>
      <c r="Z112" s="1"/>
      <c r="AA112" s="1"/>
      <c r="AB112" s="1"/>
      <c r="AC112" s="1"/>
      <c r="AD112" s="1"/>
    </row>
    <row r="113" spans="2:30" ht="15.6" hidden="1" x14ac:dyDescent="0.3">
      <c r="B113" s="209" t="s">
        <v>384</v>
      </c>
      <c r="C113" s="205" t="s">
        <v>180</v>
      </c>
      <c r="D113" s="1"/>
      <c r="E113" s="1"/>
      <c r="F113" s="1"/>
      <c r="G113" s="1"/>
      <c r="H113" s="1"/>
      <c r="I113" s="1"/>
      <c r="J113" s="1"/>
      <c r="K113" s="1"/>
      <c r="L113" s="311"/>
      <c r="M113" s="1"/>
      <c r="N113" s="1"/>
      <c r="O113" s="3"/>
      <c r="P113" s="1"/>
      <c r="Q113" s="1"/>
      <c r="R113" s="1"/>
      <c r="S113" s="1"/>
      <c r="T113" s="1"/>
      <c r="U113" s="1"/>
      <c r="V113" s="204"/>
      <c r="W113" s="1"/>
      <c r="X113" s="1"/>
      <c r="Y113" s="1"/>
      <c r="Z113" s="1"/>
      <c r="AA113" s="1"/>
      <c r="AB113" s="1"/>
      <c r="AC113" s="1"/>
      <c r="AD113" s="1"/>
    </row>
    <row r="114" spans="2:30" ht="15.6" hidden="1" x14ac:dyDescent="0.3">
      <c r="B114" s="209" t="s">
        <v>384</v>
      </c>
      <c r="C114" s="205" t="s">
        <v>181</v>
      </c>
      <c r="D114" s="1"/>
      <c r="E114" s="1"/>
      <c r="F114" s="1"/>
      <c r="G114" s="1"/>
      <c r="H114" s="1"/>
      <c r="I114" s="1"/>
      <c r="J114" s="1"/>
      <c r="K114" s="1"/>
      <c r="L114" s="311"/>
      <c r="M114" s="1"/>
      <c r="N114" s="1"/>
      <c r="O114" s="3"/>
      <c r="P114" s="1"/>
      <c r="Q114" s="1"/>
      <c r="R114" s="1"/>
      <c r="S114" s="1"/>
      <c r="T114" s="1"/>
      <c r="U114" s="1"/>
      <c r="V114" s="1"/>
      <c r="W114" s="1"/>
      <c r="X114" s="1"/>
      <c r="Y114" s="1"/>
      <c r="Z114" s="1"/>
      <c r="AA114" s="1"/>
      <c r="AB114" s="1"/>
      <c r="AC114" s="1"/>
      <c r="AD114" s="1"/>
    </row>
    <row r="115" spans="2:30" ht="15.6" hidden="1" x14ac:dyDescent="0.3">
      <c r="B115" s="209" t="s">
        <v>285</v>
      </c>
      <c r="C115" s="205" t="s">
        <v>183</v>
      </c>
    </row>
    <row r="116" spans="2:30" ht="15.6" hidden="1" x14ac:dyDescent="0.3">
      <c r="B116" s="209" t="s">
        <v>385</v>
      </c>
      <c r="C116" s="205" t="s">
        <v>185</v>
      </c>
    </row>
    <row r="117" spans="2:30" ht="15.6" hidden="1" x14ac:dyDescent="0.3">
      <c r="B117" s="209" t="s">
        <v>285</v>
      </c>
      <c r="C117" s="205" t="s">
        <v>186</v>
      </c>
    </row>
    <row r="118" spans="2:30" ht="15.6" hidden="1" x14ac:dyDescent="0.3">
      <c r="B118" s="209" t="s">
        <v>187</v>
      </c>
      <c r="C118" s="205" t="s">
        <v>188</v>
      </c>
    </row>
    <row r="119" spans="2:30" ht="15.6" hidden="1" x14ac:dyDescent="0.3">
      <c r="B119" s="209" t="s">
        <v>189</v>
      </c>
      <c r="C119" s="205" t="s">
        <v>190</v>
      </c>
    </row>
    <row r="120" spans="2:30" ht="15.6" hidden="1" x14ac:dyDescent="0.3">
      <c r="B120" s="211" t="s">
        <v>191</v>
      </c>
      <c r="C120" s="205" t="s">
        <v>192</v>
      </c>
    </row>
    <row r="121" spans="2:30" ht="15.6" hidden="1" x14ac:dyDescent="0.3">
      <c r="B121" s="211"/>
      <c r="C121" s="205"/>
    </row>
    <row r="122" spans="2:30" ht="15.6" hidden="1" x14ac:dyDescent="0.3">
      <c r="B122" s="209" t="s">
        <v>160</v>
      </c>
      <c r="C122" s="205" t="s">
        <v>193</v>
      </c>
    </row>
    <row r="123" spans="2:30" ht="15.6" hidden="1" x14ac:dyDescent="0.3">
      <c r="B123" s="209" t="s">
        <v>194</v>
      </c>
      <c r="C123" s="205" t="s">
        <v>195</v>
      </c>
    </row>
    <row r="124" spans="2:30" ht="15.6" hidden="1" x14ac:dyDescent="0.3">
      <c r="B124" s="209" t="s">
        <v>196</v>
      </c>
      <c r="C124" s="205" t="s">
        <v>197</v>
      </c>
    </row>
    <row r="125" spans="2:30" ht="15.6" hidden="1" x14ac:dyDescent="0.3">
      <c r="B125" s="209" t="s">
        <v>198</v>
      </c>
      <c r="C125" s="205" t="s">
        <v>199</v>
      </c>
    </row>
    <row r="126" spans="2:30" ht="15.6" hidden="1" x14ac:dyDescent="0.3">
      <c r="B126" s="209" t="s">
        <v>200</v>
      </c>
      <c r="C126" s="205" t="s">
        <v>201</v>
      </c>
    </row>
    <row r="127" spans="2:30" ht="15.6" hidden="1" x14ac:dyDescent="0.3">
      <c r="B127" s="209" t="s">
        <v>202</v>
      </c>
      <c r="C127" s="205" t="s">
        <v>203</v>
      </c>
    </row>
    <row r="128" spans="2:30" ht="15.6" hidden="1" x14ac:dyDescent="0.3">
      <c r="B128" s="209" t="s">
        <v>202</v>
      </c>
      <c r="C128" s="205" t="s">
        <v>204</v>
      </c>
    </row>
    <row r="129" spans="2:3" ht="15.6" hidden="1" x14ac:dyDescent="0.3">
      <c r="B129" s="209" t="s">
        <v>202</v>
      </c>
      <c r="C129" s="205" t="s">
        <v>205</v>
      </c>
    </row>
    <row r="130" spans="2:3" ht="15.6" hidden="1" x14ac:dyDescent="0.3">
      <c r="B130" s="209" t="s">
        <v>202</v>
      </c>
      <c r="C130" s="205" t="s">
        <v>206</v>
      </c>
    </row>
    <row r="131" spans="2:3" ht="15.6" hidden="1" x14ac:dyDescent="0.3">
      <c r="B131" s="209" t="s">
        <v>166</v>
      </c>
      <c r="C131" s="205" t="s">
        <v>207</v>
      </c>
    </row>
    <row r="132" spans="2:3" ht="15.6" hidden="1" x14ac:dyDescent="0.3">
      <c r="B132" s="209" t="s">
        <v>208</v>
      </c>
      <c r="C132" s="205" t="s">
        <v>209</v>
      </c>
    </row>
    <row r="133" spans="2:3" ht="15.6" hidden="1" x14ac:dyDescent="0.3">
      <c r="B133" s="209" t="s">
        <v>202</v>
      </c>
      <c r="C133" s="205" t="s">
        <v>210</v>
      </c>
    </row>
    <row r="134" spans="2:3" ht="15.6" hidden="1" x14ac:dyDescent="0.3">
      <c r="B134" s="205"/>
      <c r="C134" s="205"/>
    </row>
    <row r="135" spans="2:3" ht="15.6" hidden="1" x14ac:dyDescent="0.3">
      <c r="B135" s="205"/>
      <c r="C135" s="205"/>
    </row>
    <row r="136" spans="2:3" ht="15.6" hidden="1" x14ac:dyDescent="0.3">
      <c r="B136" s="211"/>
      <c r="C136" s="211"/>
    </row>
    <row r="137" spans="2:3" ht="15.6" hidden="1" x14ac:dyDescent="0.3">
      <c r="B137" s="211">
        <f>NvsElapsedTime</f>
        <v>2.31481462833472E-5</v>
      </c>
      <c r="C137" s="211"/>
    </row>
    <row r="138" spans="2:3" ht="15.6" hidden="1" x14ac:dyDescent="0.3">
      <c r="B138" s="212">
        <f>NvsEndTime</f>
        <v>41787.412743055596</v>
      </c>
      <c r="C138" s="212" t="s">
        <v>211</v>
      </c>
    </row>
    <row r="139" spans="2:3" ht="15.6" x14ac:dyDescent="0.3">
      <c r="B139" s="205"/>
      <c r="C139" s="213"/>
    </row>
    <row r="140" spans="2:3" ht="15.6" x14ac:dyDescent="0.3">
      <c r="B140" s="205"/>
      <c r="C140" s="205"/>
    </row>
    <row r="141" spans="2:3" ht="15.6" hidden="1" x14ac:dyDescent="0.3">
      <c r="B141" s="205"/>
      <c r="C141" s="205"/>
    </row>
    <row r="142" spans="2:3" ht="15.6" hidden="1" x14ac:dyDescent="0.3">
      <c r="B142" s="205"/>
      <c r="C142" s="205"/>
    </row>
    <row r="143" spans="2:3" ht="15.6" hidden="1" x14ac:dyDescent="0.3">
      <c r="B143" s="205"/>
      <c r="C143" s="205"/>
    </row>
    <row r="144" spans="2:3" ht="15.6" hidden="1" x14ac:dyDescent="0.3">
      <c r="B144" s="205"/>
      <c r="C144" s="205"/>
    </row>
    <row r="145" spans="2:3" ht="15.6" hidden="1" x14ac:dyDescent="0.3">
      <c r="B145" s="205"/>
      <c r="C145" s="205"/>
    </row>
    <row r="146" spans="2:3" ht="15.6" hidden="1" x14ac:dyDescent="0.3">
      <c r="B146" s="205"/>
      <c r="C146" s="205"/>
    </row>
    <row r="147" spans="2:3" ht="15.6" hidden="1" x14ac:dyDescent="0.3">
      <c r="B147" s="205"/>
      <c r="C147" s="205"/>
    </row>
    <row r="148" spans="2:3" ht="15.6" hidden="1" x14ac:dyDescent="0.3">
      <c r="B148" s="205"/>
      <c r="C148" s="205"/>
    </row>
    <row r="149" spans="2:3" ht="15.6" hidden="1" x14ac:dyDescent="0.3">
      <c r="B149" s="205"/>
      <c r="C149" s="205"/>
    </row>
    <row r="150" spans="2:3" ht="15.6" hidden="1" x14ac:dyDescent="0.3">
      <c r="B150" s="205"/>
      <c r="C150" s="205"/>
    </row>
    <row r="151" spans="2:3" ht="15.6" hidden="1" x14ac:dyDescent="0.3">
      <c r="B151" s="205"/>
      <c r="C151" s="205"/>
    </row>
    <row r="152" spans="2:3" ht="15.6" hidden="1" x14ac:dyDescent="0.3">
      <c r="B152" s="205"/>
      <c r="C152" s="205"/>
    </row>
    <row r="153" spans="2:3" ht="15.6" hidden="1" x14ac:dyDescent="0.3">
      <c r="B153" s="205"/>
      <c r="C153" s="205"/>
    </row>
    <row r="154" spans="2:3" ht="15.6" hidden="1" x14ac:dyDescent="0.3">
      <c r="B154" s="302"/>
      <c r="C154" s="1"/>
    </row>
    <row r="155" spans="2:3" ht="15.6" hidden="1" x14ac:dyDescent="0.3">
      <c r="B155" s="302"/>
      <c r="C155" s="1"/>
    </row>
    <row r="156" spans="2:3" ht="15.6" hidden="1" x14ac:dyDescent="0.3">
      <c r="B156" s="302">
        <v>6</v>
      </c>
      <c r="C156" s="1"/>
    </row>
    <row r="157" spans="2:3" ht="15.6" hidden="1" x14ac:dyDescent="0.3">
      <c r="B157" s="302"/>
      <c r="C157" s="1"/>
    </row>
    <row r="158" spans="2:3" ht="15.6" hidden="1" x14ac:dyDescent="0.3">
      <c r="B158" s="302"/>
      <c r="C158" s="1"/>
    </row>
    <row r="159" spans="2:3" ht="15.6" hidden="1" x14ac:dyDescent="0.3">
      <c r="B159" s="302"/>
      <c r="C159" s="1"/>
    </row>
    <row r="160" spans="2:3" ht="15.6" hidden="1" x14ac:dyDescent="0.3">
      <c r="B160" s="302"/>
      <c r="C160" s="1"/>
    </row>
    <row r="161" spans="2:3" ht="15.6" hidden="1" x14ac:dyDescent="0.3">
      <c r="B161" s="302"/>
      <c r="C161" s="1"/>
    </row>
    <row r="162" spans="2:3" ht="15.6" hidden="1" x14ac:dyDescent="0.3">
      <c r="B162" s="302"/>
      <c r="C162" s="1"/>
    </row>
    <row r="163" spans="2:3" hidden="1" x14ac:dyDescent="0.25"/>
    <row r="164" spans="2:3" hidden="1" x14ac:dyDescent="0.25"/>
    <row r="165" spans="2:3" hidden="1" x14ac:dyDescent="0.25"/>
    <row r="166" spans="2:3" hidden="1" x14ac:dyDescent="0.25"/>
    <row r="167" spans="2:3" hidden="1" x14ac:dyDescent="0.25"/>
    <row r="168" spans="2:3" hidden="1" x14ac:dyDescent="0.25"/>
    <row r="169" spans="2:3" hidden="1" x14ac:dyDescent="0.25"/>
    <row r="170" spans="2:3" hidden="1" x14ac:dyDescent="0.25"/>
    <row r="171" spans="2:3" hidden="1" x14ac:dyDescent="0.25"/>
    <row r="172" spans="2:3" hidden="1" x14ac:dyDescent="0.25"/>
    <row r="173" spans="2:3" hidden="1" x14ac:dyDescent="0.25"/>
    <row r="174" spans="2:3" hidden="1" x14ac:dyDescent="0.25"/>
    <row r="175" spans="2:3" hidden="1" x14ac:dyDescent="0.25"/>
    <row r="176" spans="2:3" hidden="1" x14ac:dyDescent="0.25"/>
    <row r="177" hidden="1" x14ac:dyDescent="0.25"/>
    <row r="178" hidden="1" x14ac:dyDescent="0.25"/>
    <row r="179" hidden="1" x14ac:dyDescent="0.25"/>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25" right="0.25" top="0.75" bottom="0.75" header="0.3" footer="0.3"/>
  <pageSetup scale="63" fitToHeight="2" orientation="portrait" horizontalDpi="4294967295" verticalDpi="4294967295" r:id="rId1"/>
  <headerFooter alignWithMargins="0">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'3941 updated'!B2</f>
        <v>50</v>
      </c>
      <c r="W2" s="449" t="s">
        <v>4</v>
      </c>
      <c r="X2" s="450"/>
      <c r="Y2" s="451"/>
      <c r="Z2" s="451"/>
      <c r="AA2" s="451"/>
      <c r="AB2" s="451"/>
      <c r="AC2" s="451"/>
      <c r="AD2" s="9"/>
    </row>
    <row r="3" spans="1:30" ht="20.399999999999999" x14ac:dyDescent="0.35">
      <c r="B3" s="10" t="str">
        <f>"Revenue Estimate Worksheet for "&amp;B126</f>
        <v>Revenue Estimate Worksheet for Ben Gamla - Palm Beach</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'3941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82.55</v>
      </c>
      <c r="E10" s="296">
        <v>0</v>
      </c>
      <c r="F10" s="296">
        <v>0</v>
      </c>
      <c r="G10" s="46">
        <f>IF($B$156&lt;8,D10*2,D10+E10)</f>
        <v>165.1</v>
      </c>
      <c r="H10" s="47"/>
      <c r="I10" s="48">
        <v>1.1259999999999999</v>
      </c>
      <c r="J10" s="48"/>
      <c r="K10" s="49">
        <f>ROUND(G10*I10,4)</f>
        <v>185.90260000000001</v>
      </c>
      <c r="L10" s="319">
        <f>SUM(K10*$G$7)*($K$7)</f>
        <v>771252.50484445796</v>
      </c>
      <c r="N10" s="51">
        <v>5101</v>
      </c>
      <c r="O10" s="52">
        <v>101</v>
      </c>
      <c r="Q10" s="259"/>
      <c r="V10" s="439" t="s">
        <v>27</v>
      </c>
      <c r="W10" s="439"/>
      <c r="X10" s="434">
        <f>IF('3941 updated'!K$84=1,'3941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22.56</v>
      </c>
      <c r="E11" s="298">
        <v>0</v>
      </c>
      <c r="F11" s="298">
        <v>0</v>
      </c>
      <c r="G11" s="46">
        <f t="shared" ref="G11:G25" si="2">IF($B$156&lt;8,D11*2,D11+E11)</f>
        <v>45.12</v>
      </c>
      <c r="H11" s="47"/>
      <c r="I11" s="56">
        <f>I10</f>
        <v>1.1259999999999999</v>
      </c>
      <c r="J11" s="56"/>
      <c r="K11" s="49">
        <f t="shared" ref="K11:K25" si="3">ROUND(G11*I11,4)</f>
        <v>50.805100000000003</v>
      </c>
      <c r="L11" s="319">
        <f t="shared" ref="L11:L25" si="4">SUM(K11*$G$7)*($K$7)</f>
        <v>210774.67788978299</v>
      </c>
      <c r="M11" s="1" t="str">
        <f>IF(ROUND(G11,2)=ROUND(SUM(G28:G30),2)," ","CHECK 2. PK-3 Lines Below")</f>
        <v xml:space="preserve"> </v>
      </c>
      <c r="N11" s="51">
        <v>5101</v>
      </c>
      <c r="O11" s="57" t="s">
        <v>30</v>
      </c>
      <c r="Q11" s="259"/>
      <c r="V11" s="395" t="s">
        <v>29</v>
      </c>
      <c r="W11" s="395"/>
      <c r="X11" s="434">
        <f>IF('3941 updated'!K$84=1,'3941 updated'!G11,0)</f>
        <v>0</v>
      </c>
      <c r="Y11" s="434"/>
      <c r="Z11" s="435">
        <v>1</v>
      </c>
      <c r="AA11" s="435"/>
      <c r="AB11" s="54">
        <f t="shared" si="0"/>
        <v>0</v>
      </c>
      <c r="AC11" s="55">
        <f t="shared" si="1"/>
        <v>0</v>
      </c>
      <c r="AD11" s="9"/>
    </row>
    <row r="12" spans="1:30" x14ac:dyDescent="0.3">
      <c r="A12" s="1" t="s">
        <v>31</v>
      </c>
      <c r="B12" s="298" t="s">
        <v>32</v>
      </c>
      <c r="C12" s="298"/>
      <c r="D12" s="298">
        <v>27.05</v>
      </c>
      <c r="E12" s="298">
        <v>0</v>
      </c>
      <c r="F12" s="298">
        <v>0</v>
      </c>
      <c r="G12" s="46">
        <f t="shared" si="2"/>
        <v>54.1</v>
      </c>
      <c r="H12" s="47"/>
      <c r="I12" s="56">
        <v>1</v>
      </c>
      <c r="J12" s="56"/>
      <c r="K12" s="49">
        <f t="shared" si="3"/>
        <v>54.1</v>
      </c>
      <c r="L12" s="319">
        <f t="shared" si="4"/>
        <v>224444.20095299999</v>
      </c>
      <c r="N12" s="51">
        <v>5102</v>
      </c>
      <c r="O12" s="52">
        <v>102</v>
      </c>
      <c r="Q12" s="259"/>
      <c r="V12" s="395" t="s">
        <v>32</v>
      </c>
      <c r="W12" s="395"/>
      <c r="X12" s="434">
        <f>IF('3941 updated'!K$84=1,'3941 updated'!G12,0)</f>
        <v>0</v>
      </c>
      <c r="Y12" s="434"/>
      <c r="Z12" s="435">
        <v>1</v>
      </c>
      <c r="AA12" s="435"/>
      <c r="AB12" s="54">
        <f t="shared" si="0"/>
        <v>0</v>
      </c>
      <c r="AC12" s="55">
        <f t="shared" si="1"/>
        <v>0</v>
      </c>
      <c r="AD12" s="9"/>
    </row>
    <row r="13" spans="1:30" x14ac:dyDescent="0.3">
      <c r="A13" s="1" t="s">
        <v>33</v>
      </c>
      <c r="B13" s="298" t="s">
        <v>34</v>
      </c>
      <c r="C13" s="298"/>
      <c r="D13" s="298">
        <v>12.5</v>
      </c>
      <c r="E13" s="298">
        <v>0</v>
      </c>
      <c r="F13" s="298">
        <v>0</v>
      </c>
      <c r="G13" s="46">
        <f t="shared" si="2"/>
        <v>25</v>
      </c>
      <c r="H13" s="47"/>
      <c r="I13" s="56">
        <f>I12</f>
        <v>1</v>
      </c>
      <c r="J13" s="56"/>
      <c r="K13" s="49">
        <f t="shared" si="3"/>
        <v>25</v>
      </c>
      <c r="L13" s="319">
        <f t="shared" si="4"/>
        <v>103717.28324999999</v>
      </c>
      <c r="M13" s="1" t="str">
        <f>IF(ROUND(G13,2)=ROUND(SUM(G31:G33),2)," ","CHECK 2. 4-8 Lines Below")</f>
        <v xml:space="preserve"> </v>
      </c>
      <c r="N13" s="51">
        <v>5102</v>
      </c>
      <c r="O13" s="57" t="s">
        <v>35</v>
      </c>
      <c r="Q13" s="259"/>
      <c r="V13" s="395" t="s">
        <v>34</v>
      </c>
      <c r="W13" s="395"/>
      <c r="X13" s="434">
        <f>IF('3941 updated'!K$84=1,'3941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IF('3941 updated'!K$84=1,'3941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IF('3941 updated'!K$84=1,'3941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IF('3941 updated'!K$84=1,'3941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IF('3941 updated'!K$84=1,'3941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IF('3941 updated'!K$84=1,'3941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IF('3941 updated'!K$84=1,'3941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IF('3941 updated'!K$84=1,'3941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IF('3941 updated'!K$84=1,'3941 updated'!G21,0)</f>
        <v>0</v>
      </c>
      <c r="Y21" s="434"/>
      <c r="Z21" s="435">
        <v>1</v>
      </c>
      <c r="AA21" s="435"/>
      <c r="AB21" s="54">
        <f t="shared" si="0"/>
        <v>0</v>
      </c>
      <c r="AC21" s="55">
        <f t="shared" si="1"/>
        <v>0</v>
      </c>
      <c r="AD21" s="9"/>
    </row>
    <row r="22" spans="1:30" ht="16.2" x14ac:dyDescent="0.35">
      <c r="A22" s="1" t="s">
        <v>53</v>
      </c>
      <c r="B22" s="298" t="s">
        <v>54</v>
      </c>
      <c r="C22" s="298"/>
      <c r="D22" s="298">
        <v>0.45</v>
      </c>
      <c r="E22" s="298">
        <v>0</v>
      </c>
      <c r="F22" s="298">
        <v>0</v>
      </c>
      <c r="G22" s="46">
        <f t="shared" si="2"/>
        <v>0.9</v>
      </c>
      <c r="H22" s="47"/>
      <c r="I22" s="56">
        <v>1.147</v>
      </c>
      <c r="J22" s="56"/>
      <c r="K22" s="49">
        <f t="shared" si="3"/>
        <v>1.0323</v>
      </c>
      <c r="L22" s="319">
        <f t="shared" si="4"/>
        <v>4282.6940599589998</v>
      </c>
      <c r="N22" s="51">
        <v>5101</v>
      </c>
      <c r="O22" s="52">
        <v>130</v>
      </c>
      <c r="Q22" s="259"/>
      <c r="V22" s="395" t="s">
        <v>54</v>
      </c>
      <c r="W22" s="395"/>
      <c r="X22" s="434">
        <f>IF('3941 updated'!K$84=1,'3941 updated'!G22,0)</f>
        <v>0</v>
      </c>
      <c r="Y22" s="434"/>
      <c r="Z22" s="435">
        <v>1</v>
      </c>
      <c r="AA22" s="435"/>
      <c r="AB22" s="54">
        <f t="shared" si="0"/>
        <v>0</v>
      </c>
      <c r="AC22" s="55">
        <f t="shared" si="1"/>
        <v>0</v>
      </c>
      <c r="AD22" s="9"/>
    </row>
    <row r="23" spans="1:30" ht="16.2" x14ac:dyDescent="0.35">
      <c r="A23" s="1" t="s">
        <v>55</v>
      </c>
      <c r="B23" s="298" t="s">
        <v>56</v>
      </c>
      <c r="C23" s="298"/>
      <c r="D23" s="298">
        <v>0.45</v>
      </c>
      <c r="E23" s="298">
        <v>0</v>
      </c>
      <c r="F23" s="298">
        <v>0</v>
      </c>
      <c r="G23" s="46">
        <f t="shared" si="2"/>
        <v>0.9</v>
      </c>
      <c r="H23" s="47"/>
      <c r="I23" s="56">
        <f>I22</f>
        <v>1.147</v>
      </c>
      <c r="J23" s="56"/>
      <c r="K23" s="49">
        <f t="shared" si="3"/>
        <v>1.0323</v>
      </c>
      <c r="L23" s="319">
        <f t="shared" si="4"/>
        <v>4282.6940599589998</v>
      </c>
      <c r="N23" s="51">
        <v>5102</v>
      </c>
      <c r="O23" s="52">
        <v>130</v>
      </c>
      <c r="Q23" s="259"/>
      <c r="V23" s="395" t="s">
        <v>56</v>
      </c>
      <c r="W23" s="395"/>
      <c r="X23" s="434">
        <f>IF('3941 updated'!K$84=1,'3941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IF('3941 updated'!K$84=1,'3941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IF('3941 updated'!K$84=1,'3941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145.55999999999997</v>
      </c>
      <c r="E26" s="60">
        <f t="shared" si="5"/>
        <v>0</v>
      </c>
      <c r="F26" s="60"/>
      <c r="G26" s="60">
        <f>SUM(G10:G25)</f>
        <v>291.11999999999995</v>
      </c>
      <c r="H26" s="61"/>
      <c r="I26" s="61"/>
      <c r="J26" s="62"/>
      <c r="K26" s="63">
        <f>SUM(K10:K25)</f>
        <v>317.87230000000005</v>
      </c>
      <c r="L26" s="320">
        <f>SUM(L10:L25)</f>
        <v>1318754.0550571589</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18.72</v>
      </c>
      <c r="E28" s="298">
        <v>0</v>
      </c>
      <c r="F28" s="74">
        <v>0</v>
      </c>
      <c r="G28" s="46">
        <f t="shared" ref="G28:G36" si="6">IF($B$156&lt;8,D28*2,D28+E28)</f>
        <v>37.44</v>
      </c>
      <c r="H28" s="75"/>
      <c r="I28" s="76" t="s">
        <v>69</v>
      </c>
      <c r="J28" s="51">
        <v>251</v>
      </c>
      <c r="K28" s="77">
        <v>1047</v>
      </c>
      <c r="L28" s="319">
        <f>SUM(G28*K28)</f>
        <v>39199.68</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3.34</v>
      </c>
      <c r="E29" s="298">
        <v>0</v>
      </c>
      <c r="F29" s="84">
        <v>0</v>
      </c>
      <c r="G29" s="46">
        <f t="shared" si="6"/>
        <v>6.68</v>
      </c>
      <c r="H29" s="75"/>
      <c r="I29" s="51" t="s">
        <v>69</v>
      </c>
      <c r="J29" s="51">
        <v>252</v>
      </c>
      <c r="K29" s="77">
        <v>3380</v>
      </c>
      <c r="L29" s="319">
        <f t="shared" ref="L29:L36" si="8">SUM(G29*K29)</f>
        <v>22578.399999999998</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0.5</v>
      </c>
      <c r="E30" s="298">
        <v>0</v>
      </c>
      <c r="F30" s="84">
        <v>0</v>
      </c>
      <c r="G30" s="46">
        <f t="shared" si="6"/>
        <v>1</v>
      </c>
      <c r="H30" s="75"/>
      <c r="I30" s="51" t="s">
        <v>69</v>
      </c>
      <c r="J30" s="51">
        <v>253</v>
      </c>
      <c r="K30" s="77">
        <v>6896</v>
      </c>
      <c r="L30" s="319">
        <f t="shared" si="8"/>
        <v>6896</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10</v>
      </c>
      <c r="E31" s="298">
        <v>0</v>
      </c>
      <c r="F31" s="84">
        <v>0</v>
      </c>
      <c r="G31" s="46">
        <f t="shared" si="6"/>
        <v>20</v>
      </c>
      <c r="H31" s="75"/>
      <c r="I31" s="85" t="s">
        <v>73</v>
      </c>
      <c r="J31" s="51">
        <v>251</v>
      </c>
      <c r="K31" s="77">
        <v>1173</v>
      </c>
      <c r="L31" s="319">
        <f t="shared" si="8"/>
        <v>23460</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2</v>
      </c>
      <c r="E32" s="298">
        <v>0</v>
      </c>
      <c r="F32" s="84">
        <v>0</v>
      </c>
      <c r="G32" s="46">
        <f t="shared" si="6"/>
        <v>4</v>
      </c>
      <c r="H32" s="75"/>
      <c r="I32" s="85" t="s">
        <v>73</v>
      </c>
      <c r="J32" s="51">
        <v>252</v>
      </c>
      <c r="K32" s="77">
        <v>3506</v>
      </c>
      <c r="L32" s="319">
        <f t="shared" si="8"/>
        <v>14024</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0.5</v>
      </c>
      <c r="E33" s="298">
        <v>0</v>
      </c>
      <c r="F33" s="84">
        <v>0</v>
      </c>
      <c r="G33" s="46">
        <f t="shared" si="6"/>
        <v>1</v>
      </c>
      <c r="H33" s="75"/>
      <c r="I33" s="85" t="s">
        <v>73</v>
      </c>
      <c r="J33" s="51">
        <v>253</v>
      </c>
      <c r="K33" s="77">
        <v>7023</v>
      </c>
      <c r="L33" s="319">
        <f t="shared" si="8"/>
        <v>7023</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35.06</v>
      </c>
      <c r="E37" s="60">
        <f t="shared" si="10"/>
        <v>0</v>
      </c>
      <c r="F37" s="60"/>
      <c r="G37" s="60">
        <f>SUM(G28:G36)</f>
        <v>70.12</v>
      </c>
      <c r="H37" s="61"/>
      <c r="I37" s="298" t="s">
        <v>81</v>
      </c>
      <c r="J37" s="298"/>
      <c r="K37" s="298"/>
      <c r="L37" s="319">
        <f>SUM(L28:L36)</f>
        <v>113181.08</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55021.679999999993</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1486956.8150571589</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237.74</v>
      </c>
      <c r="D47" s="114"/>
      <c r="E47" s="114"/>
      <c r="F47" s="114"/>
      <c r="G47" s="115">
        <f>K7</f>
        <v>1.0289999999999999</v>
      </c>
      <c r="H47" s="115"/>
      <c r="I47" s="116">
        <v>1317.85</v>
      </c>
      <c r="J47" s="117" t="s">
        <v>96</v>
      </c>
      <c r="K47" s="118">
        <f>ROUND(C47*G47*I47,0)</f>
        <v>322392</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80.132300000000001</v>
      </c>
      <c r="D48" s="114"/>
      <c r="E48" s="114"/>
      <c r="F48" s="114"/>
      <c r="G48" s="115">
        <f>K7</f>
        <v>1.0289999999999999</v>
      </c>
      <c r="H48" s="115"/>
      <c r="I48" s="116">
        <v>898.92</v>
      </c>
      <c r="J48" s="117" t="s">
        <v>96</v>
      </c>
      <c r="K48" s="118">
        <f>ROUND(C48*G48*I48,0)</f>
        <v>74121</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317.8723</v>
      </c>
      <c r="D50" s="136"/>
      <c r="E50" s="137"/>
      <c r="F50" s="137"/>
      <c r="G50" s="138" t="s">
        <v>98</v>
      </c>
      <c r="H50" s="138"/>
      <c r="I50" s="138"/>
      <c r="J50" s="138"/>
      <c r="K50" s="138"/>
      <c r="L50" s="319">
        <f>IF(B2=75,0,K49+K48+K47)</f>
        <v>396513</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317.87230000000005</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1.583E-3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291.11999999999995</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1.591E-3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1.583E-3</v>
      </c>
      <c r="L59" s="319">
        <f>SUM(I59*K59)</f>
        <v>6704.8962289999999</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1.583E-3</v>
      </c>
      <c r="L67" s="319">
        <f>SUM(I67*K67)</f>
        <v>170625.17942900001</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1.591E-3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1.583E-3</v>
      </c>
      <c r="L70" s="319">
        <f t="shared" si="11"/>
        <v>-6660.6877880000002</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1.583E-3</v>
      </c>
      <c r="L71" s="319">
        <f t="shared" si="11"/>
        <v>2979.4054580000002</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1.591E-3</v>
      </c>
      <c r="L72" s="319">
        <f t="shared" si="11"/>
        <v>22626.244218</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0</v>
      </c>
      <c r="AA74" s="304" t="s">
        <v>130</v>
      </c>
      <c r="AB74" s="163">
        <f>+K75</f>
        <v>365</v>
      </c>
      <c r="AC74" s="55">
        <f>ROUND(AB74*Z74,0)</f>
        <v>0</v>
      </c>
      <c r="AD74" s="9"/>
    </row>
    <row r="75" spans="1:30" ht="19.5" customHeight="1" x14ac:dyDescent="0.3">
      <c r="A75" s="1" t="s">
        <v>131</v>
      </c>
      <c r="B75" s="164" t="s">
        <v>128</v>
      </c>
      <c r="C75" s="165" t="s">
        <v>129</v>
      </c>
      <c r="D75" s="164">
        <v>0</v>
      </c>
      <c r="E75" s="164">
        <v>0</v>
      </c>
      <c r="F75" s="164">
        <v>0</v>
      </c>
      <c r="G75" s="166">
        <f>IF($B$156&lt;8,D75,E75)</f>
        <v>0</v>
      </c>
      <c r="H75" s="167"/>
      <c r="I75" s="168">
        <f>AVERAGE(G75,D75)</f>
        <v>0</v>
      </c>
      <c r="J75" s="169" t="s">
        <v>130</v>
      </c>
      <c r="K75" s="170">
        <v>365</v>
      </c>
      <c r="L75" s="319">
        <f t="shared" ref="L75:L78" si="12">SUM(I75*K75)</f>
        <v>0</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1.591E-3</v>
      </c>
      <c r="L77" s="319">
        <f t="shared" si="12"/>
        <v>2739.8626909999998</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1.583E-3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0</v>
      </c>
      <c r="AD81" s="185"/>
    </row>
    <row r="82" spans="1:30" ht="22.5" customHeight="1" thickTop="1" thickBot="1" x14ac:dyDescent="0.35">
      <c r="B82" s="298" t="s">
        <v>140</v>
      </c>
      <c r="C82" s="298"/>
      <c r="D82" s="298"/>
      <c r="E82" s="298"/>
      <c r="F82" s="298"/>
      <c r="G82" s="298"/>
      <c r="H82" s="298"/>
      <c r="I82" s="298"/>
      <c r="J82" s="298"/>
      <c r="K82" s="298"/>
      <c r="L82" s="331">
        <f>SUM(L44:L81)</f>
        <v>2082484.715294159</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'3941 updated'!AC81</f>
        <v>0</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2082484.715294159</v>
      </c>
      <c r="L86" s="319">
        <f>IF(G26=0,0,IF(G26&gt;250,-(((250/G26)*K86)*IF(M86="H",0.02,0.05)),IF(M86="H",-0.02*K86,-0.05*K86)))</f>
        <v>-89416.937830368901</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1993067.77746379</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-961897.07</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1031170.7074637901</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171861.78457729836</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273">
        <v>160442.78</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11419.004577298358</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14707.297934339062</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349</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350</v>
      </c>
      <c r="C125" s="205" t="s">
        <v>199</v>
      </c>
    </row>
    <row r="126" spans="2:22" hidden="1" x14ac:dyDescent="0.3">
      <c r="B126" s="209" t="s">
        <v>351</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1.15740695036948E-5</v>
      </c>
      <c r="C137" s="211"/>
    </row>
    <row r="138" spans="1:5" hidden="1" x14ac:dyDescent="0.3">
      <c r="B138" s="212">
        <f>NvsEndTime</f>
        <v>41808.602893518502</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349</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350</v>
      </c>
      <c r="C166" s="219" t="s">
        <v>244</v>
      </c>
      <c r="D166" s="215"/>
    </row>
    <row r="167" spans="1:4" hidden="1" x14ac:dyDescent="0.3">
      <c r="A167" s="214" t="s">
        <v>245</v>
      </c>
      <c r="B167" s="218" t="s">
        <v>351</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1.15740695036948E-5</v>
      </c>
      <c r="D178" s="215"/>
    </row>
    <row r="179" spans="2:5" hidden="1" x14ac:dyDescent="0.3">
      <c r="B179" s="214" t="s">
        <v>260</v>
      </c>
      <c r="C179" s="222">
        <f>NvsEndTime</f>
        <v>41808.602893518502</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21" priority="2" stopIfTrue="1" operator="lessThan">
      <formula>0</formula>
    </cfRule>
  </conditionalFormatting>
  <conditionalFormatting sqref="A143:A174">
    <cfRule type="cellIs" dxfId="2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'3961 updated'!B2</f>
        <v>50</v>
      </c>
      <c r="W2" s="449" t="s">
        <v>4</v>
      </c>
      <c r="X2" s="450"/>
      <c r="Y2" s="451"/>
      <c r="Z2" s="451"/>
      <c r="AA2" s="451"/>
      <c r="AB2" s="451"/>
      <c r="AC2" s="451"/>
      <c r="AD2" s="9"/>
    </row>
    <row r="3" spans="1:30" ht="20.399999999999999" x14ac:dyDescent="0.35">
      <c r="B3" s="10" t="str">
        <f>"Revenue Estimate Worksheet for "&amp;B126</f>
        <v>Revenue Estimate Worksheet for Gardens Sch of Tech Arts, Inc</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'3961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51.57</v>
      </c>
      <c r="E10" s="296">
        <v>0</v>
      </c>
      <c r="F10" s="296">
        <v>0</v>
      </c>
      <c r="G10" s="46">
        <f>IF($B$156&lt;8,D10*2,D10+E10)</f>
        <v>103.14</v>
      </c>
      <c r="H10" s="47"/>
      <c r="I10" s="48">
        <v>1.1259999999999999</v>
      </c>
      <c r="J10" s="48"/>
      <c r="K10" s="49">
        <f>ROUND(G10*I10,4)</f>
        <v>116.1356</v>
      </c>
      <c r="L10" s="319">
        <f>SUM(K10*$G$7)*($K$7)</f>
        <v>481810.75682434795</v>
      </c>
      <c r="N10" s="51">
        <v>5101</v>
      </c>
      <c r="O10" s="52">
        <v>101</v>
      </c>
      <c r="Q10" s="259"/>
      <c r="V10" s="439" t="s">
        <v>27</v>
      </c>
      <c r="W10" s="439"/>
      <c r="X10" s="434">
        <f>IF('3961 updated'!K$84=1,'3961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5.5</v>
      </c>
      <c r="E11" s="298">
        <v>0</v>
      </c>
      <c r="F11" s="298">
        <v>0</v>
      </c>
      <c r="G11" s="46">
        <f t="shared" ref="G11:G25" si="2">IF($B$156&lt;8,D11*2,D11+E11)</f>
        <v>11</v>
      </c>
      <c r="H11" s="47"/>
      <c r="I11" s="56">
        <f>I10</f>
        <v>1.1259999999999999</v>
      </c>
      <c r="J11" s="56"/>
      <c r="K11" s="49">
        <f t="shared" ref="K11:K25" si="3">ROUND(G11*I11,4)</f>
        <v>12.385999999999999</v>
      </c>
      <c r="L11" s="319">
        <f t="shared" ref="L11:L25" si="4">SUM(K11*$G$7)*($K$7)</f>
        <v>51385.690813379995</v>
      </c>
      <c r="M11" s="1" t="str">
        <f>IF(ROUND(G11,2)=ROUND(SUM(G28:G30),2)," ","CHECK 2. PK-3 Lines Below")</f>
        <v xml:space="preserve"> </v>
      </c>
      <c r="N11" s="51">
        <v>5101</v>
      </c>
      <c r="O11" s="57" t="s">
        <v>30</v>
      </c>
      <c r="Q11" s="259"/>
      <c r="V11" s="395" t="s">
        <v>29</v>
      </c>
      <c r="W11" s="395"/>
      <c r="X11" s="434">
        <f>IF('3961 updated'!K$84=1,'3961 updated'!G11,0)</f>
        <v>0</v>
      </c>
      <c r="Y11" s="434"/>
      <c r="Z11" s="435">
        <v>1</v>
      </c>
      <c r="AA11" s="435"/>
      <c r="AB11" s="54">
        <f t="shared" si="0"/>
        <v>0</v>
      </c>
      <c r="AC11" s="55">
        <f t="shared" si="1"/>
        <v>0</v>
      </c>
      <c r="AD11" s="9"/>
    </row>
    <row r="12" spans="1:30" x14ac:dyDescent="0.3">
      <c r="A12" s="1" t="s">
        <v>31</v>
      </c>
      <c r="B12" s="298" t="s">
        <v>32</v>
      </c>
      <c r="C12" s="298"/>
      <c r="D12" s="298">
        <v>54.42</v>
      </c>
      <c r="E12" s="298">
        <v>0</v>
      </c>
      <c r="F12" s="298">
        <v>0</v>
      </c>
      <c r="G12" s="46">
        <f t="shared" si="2"/>
        <v>108.84</v>
      </c>
      <c r="H12" s="47"/>
      <c r="I12" s="56">
        <v>1</v>
      </c>
      <c r="J12" s="56"/>
      <c r="K12" s="49">
        <f t="shared" si="3"/>
        <v>108.84</v>
      </c>
      <c r="L12" s="319">
        <f t="shared" si="4"/>
        <v>451543.56435719994</v>
      </c>
      <c r="N12" s="51">
        <v>5102</v>
      </c>
      <c r="O12" s="52">
        <v>102</v>
      </c>
      <c r="Q12" s="259"/>
      <c r="V12" s="395" t="s">
        <v>32</v>
      </c>
      <c r="W12" s="395"/>
      <c r="X12" s="434">
        <f>IF('3961 updated'!K$84=1,'3961 updated'!G12,0)</f>
        <v>0</v>
      </c>
      <c r="Y12" s="434"/>
      <c r="Z12" s="435">
        <v>1</v>
      </c>
      <c r="AA12" s="435"/>
      <c r="AB12" s="54">
        <f t="shared" si="0"/>
        <v>0</v>
      </c>
      <c r="AC12" s="55">
        <f t="shared" si="1"/>
        <v>0</v>
      </c>
      <c r="AD12" s="9"/>
    </row>
    <row r="13" spans="1:30" x14ac:dyDescent="0.3">
      <c r="A13" s="1" t="s">
        <v>33</v>
      </c>
      <c r="B13" s="298" t="s">
        <v>34</v>
      </c>
      <c r="C13" s="298"/>
      <c r="D13" s="298">
        <v>3.5</v>
      </c>
      <c r="E13" s="298">
        <v>0</v>
      </c>
      <c r="F13" s="298">
        <v>0</v>
      </c>
      <c r="G13" s="46">
        <f t="shared" si="2"/>
        <v>7</v>
      </c>
      <c r="H13" s="47"/>
      <c r="I13" s="56">
        <f>I12</f>
        <v>1</v>
      </c>
      <c r="J13" s="56"/>
      <c r="K13" s="49">
        <f t="shared" si="3"/>
        <v>7</v>
      </c>
      <c r="L13" s="319">
        <f t="shared" si="4"/>
        <v>29040.839309999996</v>
      </c>
      <c r="M13" s="1" t="str">
        <f>IF(ROUND(G13,2)=ROUND(SUM(G31:G33),2)," ","CHECK 2. 4-8 Lines Below")</f>
        <v xml:space="preserve"> </v>
      </c>
      <c r="N13" s="51">
        <v>5102</v>
      </c>
      <c r="O13" s="57" t="s">
        <v>35</v>
      </c>
      <c r="Q13" s="259"/>
      <c r="V13" s="395" t="s">
        <v>34</v>
      </c>
      <c r="W13" s="395"/>
      <c r="X13" s="434">
        <f>IF('3961 updated'!K$84=1,'3961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IF('3961 updated'!K$84=1,'3961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IF('3961 updated'!K$84=1,'3961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IF('3961 updated'!K$84=1,'3961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IF('3961 updated'!K$84=1,'3961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IF('3961 updated'!K$84=1,'3961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IF('3961 updated'!K$84=1,'3961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IF('3961 updated'!K$84=1,'3961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IF('3961 updated'!K$84=1,'3961 updated'!G21,0)</f>
        <v>0</v>
      </c>
      <c r="Y21" s="434"/>
      <c r="Z21" s="435">
        <v>1</v>
      </c>
      <c r="AA21" s="435"/>
      <c r="AB21" s="54">
        <f t="shared" si="0"/>
        <v>0</v>
      </c>
      <c r="AC21" s="55">
        <f t="shared" si="1"/>
        <v>0</v>
      </c>
      <c r="AD21" s="9"/>
    </row>
    <row r="22" spans="1:30" ht="16.2" x14ac:dyDescent="0.35">
      <c r="A22" s="1" t="s">
        <v>53</v>
      </c>
      <c r="B22" s="298" t="s">
        <v>54</v>
      </c>
      <c r="C22" s="298"/>
      <c r="D22" s="298">
        <v>0.43</v>
      </c>
      <c r="E22" s="298">
        <v>0</v>
      </c>
      <c r="F22" s="298">
        <v>0</v>
      </c>
      <c r="G22" s="46">
        <f t="shared" si="2"/>
        <v>0.86</v>
      </c>
      <c r="H22" s="47"/>
      <c r="I22" s="56">
        <v>1.147</v>
      </c>
      <c r="J22" s="56"/>
      <c r="K22" s="49">
        <f t="shared" si="3"/>
        <v>0.98640000000000005</v>
      </c>
      <c r="L22" s="319">
        <f t="shared" si="4"/>
        <v>4092.2691279119999</v>
      </c>
      <c r="N22" s="51">
        <v>5101</v>
      </c>
      <c r="O22" s="52">
        <v>130</v>
      </c>
      <c r="Q22" s="259"/>
      <c r="V22" s="395" t="s">
        <v>54</v>
      </c>
      <c r="W22" s="395"/>
      <c r="X22" s="434">
        <f>IF('3961 updated'!K$84=1,'3961 updated'!G22,0)</f>
        <v>0</v>
      </c>
      <c r="Y22" s="434"/>
      <c r="Z22" s="435">
        <v>1</v>
      </c>
      <c r="AA22" s="435"/>
      <c r="AB22" s="54">
        <f t="shared" si="0"/>
        <v>0</v>
      </c>
      <c r="AC22" s="55">
        <f t="shared" si="1"/>
        <v>0</v>
      </c>
      <c r="AD22" s="9"/>
    </row>
    <row r="23" spans="1:30" ht="16.2" x14ac:dyDescent="0.35">
      <c r="A23" s="1" t="s">
        <v>55</v>
      </c>
      <c r="B23" s="298" t="s">
        <v>56</v>
      </c>
      <c r="C23" s="298"/>
      <c r="D23" s="298">
        <v>1.25</v>
      </c>
      <c r="E23" s="298">
        <v>0</v>
      </c>
      <c r="F23" s="298">
        <v>0</v>
      </c>
      <c r="G23" s="46">
        <f t="shared" si="2"/>
        <v>2.5</v>
      </c>
      <c r="H23" s="47"/>
      <c r="I23" s="56">
        <f>I22</f>
        <v>1.147</v>
      </c>
      <c r="J23" s="56"/>
      <c r="K23" s="49">
        <f t="shared" si="3"/>
        <v>2.8675000000000002</v>
      </c>
      <c r="L23" s="319">
        <f t="shared" si="4"/>
        <v>11896.372388775</v>
      </c>
      <c r="N23" s="51">
        <v>5102</v>
      </c>
      <c r="O23" s="52">
        <v>130</v>
      </c>
      <c r="Q23" s="259"/>
      <c r="V23" s="395" t="s">
        <v>56</v>
      </c>
      <c r="W23" s="395"/>
      <c r="X23" s="434">
        <f>IF('3961 updated'!K$84=1,'3961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IF('3961 updated'!K$84=1,'3961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IF('3961 updated'!K$84=1,'3961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116.67000000000002</v>
      </c>
      <c r="E26" s="60">
        <f t="shared" si="5"/>
        <v>0</v>
      </c>
      <c r="F26" s="60"/>
      <c r="G26" s="60">
        <f>SUM(G10:G25)</f>
        <v>233.34000000000003</v>
      </c>
      <c r="H26" s="61"/>
      <c r="I26" s="61"/>
      <c r="J26" s="62"/>
      <c r="K26" s="63">
        <f>SUM(K10:K25)</f>
        <v>248.21550000000002</v>
      </c>
      <c r="L26" s="320">
        <f>SUM(L10:L25)</f>
        <v>1029769.4928216148</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5.5</v>
      </c>
      <c r="E28" s="298">
        <v>0</v>
      </c>
      <c r="F28" s="74">
        <v>0</v>
      </c>
      <c r="G28" s="46">
        <f t="shared" ref="G28:G36" si="6">IF($B$156&lt;8,D28*2,D28+E28)</f>
        <v>11</v>
      </c>
      <c r="H28" s="75"/>
      <c r="I28" s="76" t="s">
        <v>69</v>
      </c>
      <c r="J28" s="51">
        <v>251</v>
      </c>
      <c r="K28" s="77">
        <v>1047</v>
      </c>
      <c r="L28" s="319">
        <f>SUM(G28*K28)</f>
        <v>11517</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v>
      </c>
      <c r="E29" s="298">
        <v>0</v>
      </c>
      <c r="F29" s="84">
        <v>0</v>
      </c>
      <c r="G29" s="46">
        <f t="shared" si="6"/>
        <v>0</v>
      </c>
      <c r="H29" s="75"/>
      <c r="I29" s="51" t="s">
        <v>69</v>
      </c>
      <c r="J29" s="51">
        <v>252</v>
      </c>
      <c r="K29" s="77">
        <v>3380</v>
      </c>
      <c r="L29" s="319">
        <f t="shared" ref="L29:L36" si="8">SUM(G29*K29)</f>
        <v>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3.5</v>
      </c>
      <c r="E31" s="298">
        <v>0</v>
      </c>
      <c r="F31" s="84">
        <v>0</v>
      </c>
      <c r="G31" s="46">
        <f t="shared" si="6"/>
        <v>7</v>
      </c>
      <c r="H31" s="75"/>
      <c r="I31" s="85" t="s">
        <v>73</v>
      </c>
      <c r="J31" s="51">
        <v>251</v>
      </c>
      <c r="K31" s="77">
        <v>1173</v>
      </c>
      <c r="L31" s="319">
        <f t="shared" si="8"/>
        <v>8211</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9</v>
      </c>
      <c r="E37" s="60">
        <f t="shared" si="10"/>
        <v>0</v>
      </c>
      <c r="F37" s="60"/>
      <c r="G37" s="60">
        <f>SUM(G28:G36)</f>
        <v>18</v>
      </c>
      <c r="H37" s="61"/>
      <c r="I37" s="298" t="s">
        <v>81</v>
      </c>
      <c r="J37" s="298"/>
      <c r="K37" s="298"/>
      <c r="L37" s="319">
        <f>SUM(L28:L36)</f>
        <v>19728</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44101.260000000009</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1093598.7528216147</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129.50800000000001</v>
      </c>
      <c r="D47" s="114"/>
      <c r="E47" s="114"/>
      <c r="F47" s="114"/>
      <c r="G47" s="115">
        <f>K7</f>
        <v>1.0289999999999999</v>
      </c>
      <c r="H47" s="115"/>
      <c r="I47" s="116">
        <v>1317.85</v>
      </c>
      <c r="J47" s="117" t="s">
        <v>96</v>
      </c>
      <c r="K47" s="118">
        <f>ROUND(C47*G47*I47,0)</f>
        <v>175622</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118.70750000000001</v>
      </c>
      <c r="D48" s="114"/>
      <c r="E48" s="114"/>
      <c r="F48" s="114"/>
      <c r="G48" s="115">
        <f>K7</f>
        <v>1.0289999999999999</v>
      </c>
      <c r="H48" s="115"/>
      <c r="I48" s="116">
        <v>898.92</v>
      </c>
      <c r="J48" s="117" t="s">
        <v>96</v>
      </c>
      <c r="K48" s="118">
        <f>ROUND(C48*G48*I48,0)</f>
        <v>109803</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248.21550000000002</v>
      </c>
      <c r="D50" s="136"/>
      <c r="E50" s="137"/>
      <c r="F50" s="137"/>
      <c r="G50" s="138" t="s">
        <v>98</v>
      </c>
      <c r="H50" s="138"/>
      <c r="I50" s="138"/>
      <c r="J50" s="138"/>
      <c r="K50" s="138"/>
      <c r="L50" s="319">
        <f>IF(B2=75,0,K49+K48+K47)</f>
        <v>285425</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248.21550000000002</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1.2359999999999999E-3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233.34000000000003</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1.2750000000000001E-3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1.2359999999999999E-3</v>
      </c>
      <c r="L59" s="319">
        <f>SUM(I59*K59)</f>
        <v>5235.1558679999998</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1.2359999999999999E-3</v>
      </c>
      <c r="L67" s="319">
        <f>SUM(I67*K67)</f>
        <v>133223.45026799999</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1.2750000000000001E-3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1.2359999999999999E-3</v>
      </c>
      <c r="L70" s="319">
        <f t="shared" si="11"/>
        <v>-5200.6380959999997</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1.2359999999999999E-3</v>
      </c>
      <c r="L71" s="319">
        <f t="shared" si="11"/>
        <v>2326.3077359999997</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1.2750000000000001E-3</v>
      </c>
      <c r="L72" s="319">
        <f t="shared" si="11"/>
        <v>18132.282450000002</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1</v>
      </c>
      <c r="AA74" s="304" t="s">
        <v>130</v>
      </c>
      <c r="AB74" s="163">
        <f>+K75</f>
        <v>365</v>
      </c>
      <c r="AC74" s="55">
        <f>ROUND(AB74*Z74,0)</f>
        <v>365</v>
      </c>
      <c r="AD74" s="9"/>
    </row>
    <row r="75" spans="1:30" ht="19.5" customHeight="1" x14ac:dyDescent="0.3">
      <c r="A75" s="1" t="s">
        <v>131</v>
      </c>
      <c r="B75" s="164" t="s">
        <v>128</v>
      </c>
      <c r="C75" s="165" t="s">
        <v>129</v>
      </c>
      <c r="D75" s="164">
        <v>1</v>
      </c>
      <c r="E75" s="164">
        <v>0</v>
      </c>
      <c r="F75" s="164">
        <v>0</v>
      </c>
      <c r="G75" s="166">
        <f>IF($B$156&lt;8,D75,E75)</f>
        <v>1</v>
      </c>
      <c r="H75" s="167"/>
      <c r="I75" s="168">
        <f>AVERAGE(G75,D75)</f>
        <v>1</v>
      </c>
      <c r="J75" s="169" t="s">
        <v>130</v>
      </c>
      <c r="K75" s="170">
        <v>365</v>
      </c>
      <c r="L75" s="319">
        <f t="shared" ref="L75:L78" si="12">SUM(I75*K75)</f>
        <v>365</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1.2750000000000001E-3</v>
      </c>
      <c r="L77" s="319">
        <f t="shared" si="12"/>
        <v>2195.6787750000003</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1.2359999999999999E-3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365</v>
      </c>
      <c r="AD81" s="185"/>
    </row>
    <row r="82" spans="1:30" ht="22.5" customHeight="1" thickTop="1" thickBot="1" x14ac:dyDescent="0.35">
      <c r="B82" s="298" t="s">
        <v>140</v>
      </c>
      <c r="C82" s="298"/>
      <c r="D82" s="298"/>
      <c r="E82" s="298"/>
      <c r="F82" s="298"/>
      <c r="G82" s="298"/>
      <c r="H82" s="298"/>
      <c r="I82" s="298"/>
      <c r="J82" s="298"/>
      <c r="K82" s="298"/>
      <c r="L82" s="331">
        <f>SUM(L44:L81)</f>
        <v>1535300.9898226145</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'3961 updated'!AC81</f>
        <v>365</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1535300.9898226145</v>
      </c>
      <c r="L86" s="319">
        <f>IF(G26=0,0,IF(G26&gt;250,-(((250/G26)*K86)*IF(M86="H",0.02,0.05)),IF(M86="H",-0.02*K86,-0.05*K86)))</f>
        <v>-76765.049491130732</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1458535.9403314837</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-713708.53</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744827.4103314837</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124137.90172191395</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273">
        <v>119055.00404274932</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5082.8976791646273</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0</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352</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353</v>
      </c>
      <c r="C125" s="205" t="s">
        <v>199</v>
      </c>
    </row>
    <row r="126" spans="2:22" hidden="1" x14ac:dyDescent="0.3">
      <c r="B126" s="209" t="s">
        <v>354</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1.15740767796524E-5</v>
      </c>
      <c r="C137" s="211"/>
    </row>
    <row r="138" spans="1:5" hidden="1" x14ac:dyDescent="0.3">
      <c r="B138" s="212">
        <f>NvsEndTime</f>
        <v>41808.602928240703</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352</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353</v>
      </c>
      <c r="C166" s="219" t="s">
        <v>244</v>
      </c>
      <c r="D166" s="215"/>
    </row>
    <row r="167" spans="1:4" hidden="1" x14ac:dyDescent="0.3">
      <c r="A167" s="214" t="s">
        <v>245</v>
      </c>
      <c r="B167" s="218" t="s">
        <v>354</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1.15740767796524E-5</v>
      </c>
      <c r="D178" s="215"/>
    </row>
    <row r="179" spans="2:5" hidden="1" x14ac:dyDescent="0.3">
      <c r="B179" s="214" t="s">
        <v>260</v>
      </c>
      <c r="C179" s="222">
        <f>NvsEndTime</f>
        <v>41808.602928240703</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19" priority="2" stopIfTrue="1" operator="lessThan">
      <formula>0</formula>
    </cfRule>
  </conditionalFormatting>
  <conditionalFormatting sqref="A143:A174">
    <cfRule type="cellIs" dxfId="1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'3971 updated'!B2</f>
        <v>50</v>
      </c>
      <c r="W2" s="449" t="s">
        <v>4</v>
      </c>
      <c r="X2" s="450"/>
      <c r="Y2" s="451"/>
      <c r="Z2" s="451"/>
      <c r="AA2" s="451"/>
      <c r="AB2" s="451"/>
      <c r="AC2" s="451"/>
      <c r="AD2" s="9"/>
    </row>
    <row r="3" spans="1:30" ht="20.399999999999999" x14ac:dyDescent="0.35">
      <c r="B3" s="10" t="str">
        <f>"Revenue Estimate Worksheet for "&amp;B126</f>
        <v>Revenue Estimate Worksheet for Mavericks HS of Palm Springs</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'3971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0</v>
      </c>
      <c r="E10" s="296">
        <v>0</v>
      </c>
      <c r="F10" s="296">
        <v>0</v>
      </c>
      <c r="G10" s="46">
        <f>IF($B$156&lt;8,D10*2,D10+E10)</f>
        <v>0</v>
      </c>
      <c r="H10" s="47"/>
      <c r="I10" s="48">
        <v>1.1259999999999999</v>
      </c>
      <c r="J10" s="48"/>
      <c r="K10" s="49">
        <f>ROUND(G10*I10,4)</f>
        <v>0</v>
      </c>
      <c r="L10" s="319">
        <f>SUM(K10*$G$7)*($K$7)</f>
        <v>0</v>
      </c>
      <c r="N10" s="51">
        <v>5101</v>
      </c>
      <c r="O10" s="52">
        <v>101</v>
      </c>
      <c r="Q10" s="259"/>
      <c r="V10" s="439" t="s">
        <v>27</v>
      </c>
      <c r="W10" s="439"/>
      <c r="X10" s="434">
        <f>IF('3971 updated'!K$84=1,'3971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0</v>
      </c>
      <c r="E11" s="298">
        <v>0</v>
      </c>
      <c r="F11" s="298">
        <v>0</v>
      </c>
      <c r="G11" s="46">
        <f t="shared" ref="G11:G25" si="2">IF($B$156&lt;8,D11*2,D11+E11)</f>
        <v>0</v>
      </c>
      <c r="H11" s="47"/>
      <c r="I11" s="56">
        <f>I10</f>
        <v>1.1259999999999999</v>
      </c>
      <c r="J11" s="56"/>
      <c r="K11" s="49">
        <f t="shared" ref="K11:K25" si="3">ROUND(G11*I11,4)</f>
        <v>0</v>
      </c>
      <c r="L11" s="319">
        <f t="shared" ref="L11:L25" si="4">SUM(K11*$G$7)*($K$7)</f>
        <v>0</v>
      </c>
      <c r="M11" s="1" t="str">
        <f>IF(ROUND(G11,2)=ROUND(SUM(G28:G30),2)," ","CHECK 2. PK-3 Lines Below")</f>
        <v xml:space="preserve"> </v>
      </c>
      <c r="N11" s="51">
        <v>5101</v>
      </c>
      <c r="O11" s="57" t="s">
        <v>30</v>
      </c>
      <c r="Q11" s="259"/>
      <c r="V11" s="395" t="s">
        <v>29</v>
      </c>
      <c r="W11" s="395"/>
      <c r="X11" s="434">
        <f>IF('3971 updated'!K$84=1,'3971 updated'!G11,0)</f>
        <v>0</v>
      </c>
      <c r="Y11" s="434"/>
      <c r="Z11" s="435">
        <v>1</v>
      </c>
      <c r="AA11" s="435"/>
      <c r="AB11" s="54">
        <f t="shared" si="0"/>
        <v>0</v>
      </c>
      <c r="AC11" s="55">
        <f t="shared" si="1"/>
        <v>0</v>
      </c>
      <c r="AD11" s="9"/>
    </row>
    <row r="12" spans="1:30" x14ac:dyDescent="0.3">
      <c r="A12" s="1" t="s">
        <v>31</v>
      </c>
      <c r="B12" s="298" t="s">
        <v>32</v>
      </c>
      <c r="C12" s="298"/>
      <c r="D12" s="298">
        <v>0</v>
      </c>
      <c r="E12" s="298">
        <v>0</v>
      </c>
      <c r="F12" s="298">
        <v>0</v>
      </c>
      <c r="G12" s="46">
        <f t="shared" si="2"/>
        <v>0</v>
      </c>
      <c r="H12" s="47"/>
      <c r="I12" s="56">
        <v>1</v>
      </c>
      <c r="J12" s="56"/>
      <c r="K12" s="49">
        <f t="shared" si="3"/>
        <v>0</v>
      </c>
      <c r="L12" s="319">
        <f t="shared" si="4"/>
        <v>0</v>
      </c>
      <c r="N12" s="51">
        <v>5102</v>
      </c>
      <c r="O12" s="52">
        <v>102</v>
      </c>
      <c r="Q12" s="259"/>
      <c r="V12" s="395" t="s">
        <v>32</v>
      </c>
      <c r="W12" s="395"/>
      <c r="X12" s="434">
        <f>IF('3971 updated'!K$84=1,'3971 updated'!G12,0)</f>
        <v>0</v>
      </c>
      <c r="Y12" s="434"/>
      <c r="Z12" s="435">
        <v>1</v>
      </c>
      <c r="AA12" s="435"/>
      <c r="AB12" s="54">
        <f t="shared" si="0"/>
        <v>0</v>
      </c>
      <c r="AC12" s="55">
        <f t="shared" si="1"/>
        <v>0</v>
      </c>
      <c r="AD12" s="9"/>
    </row>
    <row r="13" spans="1:30" x14ac:dyDescent="0.3">
      <c r="A13" s="1" t="s">
        <v>33</v>
      </c>
      <c r="B13" s="298" t="s">
        <v>34</v>
      </c>
      <c r="C13" s="298"/>
      <c r="D13" s="298">
        <v>0</v>
      </c>
      <c r="E13" s="298">
        <v>0</v>
      </c>
      <c r="F13" s="298">
        <v>0</v>
      </c>
      <c r="G13" s="46">
        <f t="shared" si="2"/>
        <v>0</v>
      </c>
      <c r="H13" s="47"/>
      <c r="I13" s="56">
        <f>I12</f>
        <v>1</v>
      </c>
      <c r="J13" s="56"/>
      <c r="K13" s="49">
        <f t="shared" si="3"/>
        <v>0</v>
      </c>
      <c r="L13" s="319">
        <f t="shared" si="4"/>
        <v>0</v>
      </c>
      <c r="M13" s="1" t="str">
        <f>IF(ROUND(G13,2)=ROUND(SUM(G31:G33),2)," ","CHECK 2. 4-8 Lines Below")</f>
        <v xml:space="preserve"> </v>
      </c>
      <c r="N13" s="51">
        <v>5102</v>
      </c>
      <c r="O13" s="57" t="s">
        <v>35</v>
      </c>
      <c r="Q13" s="259"/>
      <c r="V13" s="395" t="s">
        <v>34</v>
      </c>
      <c r="W13" s="395"/>
      <c r="X13" s="434">
        <f>IF('3971 updated'!K$84=1,'3971 updated'!G13,0)</f>
        <v>0</v>
      </c>
      <c r="Y13" s="434"/>
      <c r="Z13" s="435">
        <v>1</v>
      </c>
      <c r="AA13" s="435"/>
      <c r="AB13" s="54">
        <f t="shared" si="0"/>
        <v>0</v>
      </c>
      <c r="AC13" s="55">
        <f t="shared" si="1"/>
        <v>0</v>
      </c>
      <c r="AD13" s="9"/>
    </row>
    <row r="14" spans="1:30" x14ac:dyDescent="0.3">
      <c r="A14" s="1" t="s">
        <v>36</v>
      </c>
      <c r="B14" s="298" t="s">
        <v>37</v>
      </c>
      <c r="C14" s="298"/>
      <c r="D14" s="298">
        <v>215.27</v>
      </c>
      <c r="E14" s="298">
        <v>0</v>
      </c>
      <c r="F14" s="298">
        <v>0</v>
      </c>
      <c r="G14" s="46">
        <f t="shared" si="2"/>
        <v>430.54</v>
      </c>
      <c r="H14" s="47"/>
      <c r="I14" s="56">
        <v>1.004</v>
      </c>
      <c r="J14" s="56"/>
      <c r="K14" s="49">
        <f t="shared" si="3"/>
        <v>432.26220000000001</v>
      </c>
      <c r="L14" s="319">
        <f t="shared" si="4"/>
        <v>1793322.4414267258</v>
      </c>
      <c r="N14" s="51">
        <v>5103</v>
      </c>
      <c r="O14" s="52">
        <v>103</v>
      </c>
      <c r="Q14" s="259"/>
      <c r="V14" s="395" t="s">
        <v>37</v>
      </c>
      <c r="W14" s="395"/>
      <c r="X14" s="434">
        <f>IF('3971 updated'!K$84=1,'3971 updated'!G14,0)</f>
        <v>0</v>
      </c>
      <c r="Y14" s="434"/>
      <c r="Z14" s="435">
        <v>1</v>
      </c>
      <c r="AA14" s="435"/>
      <c r="AB14" s="54">
        <f t="shared" si="0"/>
        <v>0</v>
      </c>
      <c r="AC14" s="55">
        <f t="shared" si="1"/>
        <v>0</v>
      </c>
      <c r="AD14" s="9"/>
    </row>
    <row r="15" spans="1:30" x14ac:dyDescent="0.3">
      <c r="A15" s="1" t="s">
        <v>38</v>
      </c>
      <c r="B15" s="298" t="s">
        <v>39</v>
      </c>
      <c r="C15" s="298"/>
      <c r="D15" s="298">
        <v>50.28</v>
      </c>
      <c r="E15" s="298">
        <v>0</v>
      </c>
      <c r="F15" s="298">
        <v>0</v>
      </c>
      <c r="G15" s="46">
        <f t="shared" si="2"/>
        <v>100.56</v>
      </c>
      <c r="H15" s="47"/>
      <c r="I15" s="56">
        <f>I14</f>
        <v>1.004</v>
      </c>
      <c r="J15" s="56"/>
      <c r="K15" s="49">
        <f t="shared" si="3"/>
        <v>100.9622</v>
      </c>
      <c r="L15" s="319">
        <f t="shared" si="4"/>
        <v>418861.00379772595</v>
      </c>
      <c r="M15" s="1" t="str">
        <f>IF(ROUND(G15,2)=ROUND(SUM(G34:G36),2)," ","CHECK 2. 9-12 Lines Below")</f>
        <v xml:space="preserve"> </v>
      </c>
      <c r="N15" s="51">
        <v>5103</v>
      </c>
      <c r="O15" s="57" t="s">
        <v>40</v>
      </c>
      <c r="Q15" s="259"/>
      <c r="V15" s="395" t="s">
        <v>39</v>
      </c>
      <c r="W15" s="395"/>
      <c r="X15" s="434">
        <f>IF('3971 updated'!K$84=1,'3971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IF('3971 updated'!K$84=1,'3971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IF('3971 updated'!K$84=1,'3971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IF('3971 updated'!K$84=1,'3971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IF('3971 updated'!K$84=1,'3971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IF('3971 updated'!K$84=1,'3971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IF('3971 updated'!K$84=1,'3971 updated'!G21,0)</f>
        <v>0</v>
      </c>
      <c r="Y21" s="434"/>
      <c r="Z21" s="435">
        <v>1</v>
      </c>
      <c r="AA21" s="435"/>
      <c r="AB21" s="54">
        <f t="shared" si="0"/>
        <v>0</v>
      </c>
      <c r="AC21" s="55">
        <f t="shared" si="1"/>
        <v>0</v>
      </c>
      <c r="AD21" s="9"/>
    </row>
    <row r="22" spans="1:30" ht="16.2" x14ac:dyDescent="0.35">
      <c r="A22" s="1" t="s">
        <v>53</v>
      </c>
      <c r="B22" s="298" t="s">
        <v>54</v>
      </c>
      <c r="C22" s="298"/>
      <c r="D22" s="298">
        <v>0</v>
      </c>
      <c r="E22" s="298">
        <v>0</v>
      </c>
      <c r="F22" s="298">
        <v>0</v>
      </c>
      <c r="G22" s="46">
        <f t="shared" si="2"/>
        <v>0</v>
      </c>
      <c r="H22" s="47"/>
      <c r="I22" s="56">
        <v>1.147</v>
      </c>
      <c r="J22" s="56"/>
      <c r="K22" s="49">
        <f t="shared" si="3"/>
        <v>0</v>
      </c>
      <c r="L22" s="319">
        <f t="shared" si="4"/>
        <v>0</v>
      </c>
      <c r="N22" s="51">
        <v>5101</v>
      </c>
      <c r="O22" s="52">
        <v>130</v>
      </c>
      <c r="Q22" s="259"/>
      <c r="V22" s="395" t="s">
        <v>54</v>
      </c>
      <c r="W22" s="395"/>
      <c r="X22" s="434">
        <f>IF('3971 updated'!K$84=1,'3971 updated'!G22,0)</f>
        <v>0</v>
      </c>
      <c r="Y22" s="434"/>
      <c r="Z22" s="435">
        <v>1</v>
      </c>
      <c r="AA22" s="435"/>
      <c r="AB22" s="54">
        <f t="shared" si="0"/>
        <v>0</v>
      </c>
      <c r="AC22" s="55">
        <f t="shared" si="1"/>
        <v>0</v>
      </c>
      <c r="AD22" s="9"/>
    </row>
    <row r="23" spans="1:30" ht="16.2" x14ac:dyDescent="0.35">
      <c r="A23" s="1" t="s">
        <v>55</v>
      </c>
      <c r="B23" s="298" t="s">
        <v>56</v>
      </c>
      <c r="C23" s="298"/>
      <c r="D23" s="298">
        <v>0</v>
      </c>
      <c r="E23" s="298">
        <v>0</v>
      </c>
      <c r="F23" s="298">
        <v>0</v>
      </c>
      <c r="G23" s="46">
        <f t="shared" si="2"/>
        <v>0</v>
      </c>
      <c r="H23" s="47"/>
      <c r="I23" s="56">
        <f>I22</f>
        <v>1.147</v>
      </c>
      <c r="J23" s="56"/>
      <c r="K23" s="49">
        <f t="shared" si="3"/>
        <v>0</v>
      </c>
      <c r="L23" s="319">
        <f t="shared" si="4"/>
        <v>0</v>
      </c>
      <c r="N23" s="51">
        <v>5102</v>
      </c>
      <c r="O23" s="52">
        <v>130</v>
      </c>
      <c r="Q23" s="259"/>
      <c r="V23" s="395" t="s">
        <v>56</v>
      </c>
      <c r="W23" s="395"/>
      <c r="X23" s="434">
        <f>IF('3971 updated'!K$84=1,'3971 updated'!G23,0)</f>
        <v>0</v>
      </c>
      <c r="Y23" s="434"/>
      <c r="Z23" s="435">
        <v>1</v>
      </c>
      <c r="AA23" s="435"/>
      <c r="AB23" s="54">
        <f t="shared" si="0"/>
        <v>0</v>
      </c>
      <c r="AC23" s="55">
        <f t="shared" si="1"/>
        <v>0</v>
      </c>
      <c r="AD23" s="9"/>
    </row>
    <row r="24" spans="1:30" ht="16.2" x14ac:dyDescent="0.35">
      <c r="A24" s="1" t="s">
        <v>57</v>
      </c>
      <c r="B24" s="298" t="s">
        <v>58</v>
      </c>
      <c r="C24" s="298"/>
      <c r="D24" s="298">
        <v>8.6999999999999993</v>
      </c>
      <c r="E24" s="298">
        <v>0</v>
      </c>
      <c r="F24" s="298">
        <v>0</v>
      </c>
      <c r="G24" s="46">
        <f t="shared" si="2"/>
        <v>17.399999999999999</v>
      </c>
      <c r="H24" s="47"/>
      <c r="I24" s="56">
        <f>I23</f>
        <v>1.147</v>
      </c>
      <c r="J24" s="56"/>
      <c r="K24" s="49">
        <f t="shared" si="3"/>
        <v>19.957799999999999</v>
      </c>
      <c r="L24" s="319">
        <f t="shared" si="4"/>
        <v>82798.751825873987</v>
      </c>
      <c r="N24" s="51">
        <v>5103</v>
      </c>
      <c r="O24" s="52">
        <v>130</v>
      </c>
      <c r="Q24" s="259"/>
      <c r="V24" s="395" t="s">
        <v>58</v>
      </c>
      <c r="W24" s="395"/>
      <c r="X24" s="434">
        <f>IF('3971 updated'!K$84=1,'3971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IF('3971 updated'!K$84=1,'3971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274.25</v>
      </c>
      <c r="E26" s="60">
        <f t="shared" si="5"/>
        <v>0</v>
      </c>
      <c r="F26" s="60"/>
      <c r="G26" s="60">
        <f>SUM(G10:G25)</f>
        <v>548.5</v>
      </c>
      <c r="H26" s="61"/>
      <c r="I26" s="61"/>
      <c r="J26" s="62"/>
      <c r="K26" s="63">
        <f>SUM(K10:K25)</f>
        <v>553.18220000000008</v>
      </c>
      <c r="L26" s="320">
        <f>SUM(L10:L25)</f>
        <v>2294982.197050326</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0</v>
      </c>
      <c r="E28" s="298">
        <v>0</v>
      </c>
      <c r="F28" s="74">
        <v>0</v>
      </c>
      <c r="G28" s="46">
        <f t="shared" ref="G28:G36" si="6">IF($B$156&lt;8,D28*2,D28+E28)</f>
        <v>0</v>
      </c>
      <c r="H28" s="75"/>
      <c r="I28" s="76" t="s">
        <v>69</v>
      </c>
      <c r="J28" s="51">
        <v>251</v>
      </c>
      <c r="K28" s="77">
        <v>1047</v>
      </c>
      <c r="L28" s="319">
        <f>SUM(G28*K28)</f>
        <v>0</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v>
      </c>
      <c r="E29" s="298">
        <v>0</v>
      </c>
      <c r="F29" s="84">
        <v>0</v>
      </c>
      <c r="G29" s="46">
        <f t="shared" si="6"/>
        <v>0</v>
      </c>
      <c r="H29" s="75"/>
      <c r="I29" s="51" t="s">
        <v>69</v>
      </c>
      <c r="J29" s="51">
        <v>252</v>
      </c>
      <c r="K29" s="77">
        <v>3380</v>
      </c>
      <c r="L29" s="319">
        <f t="shared" ref="L29:L36" si="8">SUM(G29*K29)</f>
        <v>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0</v>
      </c>
      <c r="E31" s="298">
        <v>0</v>
      </c>
      <c r="F31" s="84">
        <v>0</v>
      </c>
      <c r="G31" s="46">
        <f t="shared" si="6"/>
        <v>0</v>
      </c>
      <c r="H31" s="75"/>
      <c r="I31" s="85" t="s">
        <v>73</v>
      </c>
      <c r="J31" s="51">
        <v>251</v>
      </c>
      <c r="K31" s="77">
        <v>1173</v>
      </c>
      <c r="L31" s="319">
        <f t="shared" si="8"/>
        <v>0</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46.31</v>
      </c>
      <c r="E34" s="298">
        <v>0</v>
      </c>
      <c r="F34" s="84">
        <v>0</v>
      </c>
      <c r="G34" s="46">
        <f t="shared" si="6"/>
        <v>92.62</v>
      </c>
      <c r="H34" s="75"/>
      <c r="I34" s="85" t="s">
        <v>77</v>
      </c>
      <c r="J34" s="51">
        <v>251</v>
      </c>
      <c r="K34" s="77">
        <v>835</v>
      </c>
      <c r="L34" s="319">
        <f t="shared" si="8"/>
        <v>77337.7</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3.47</v>
      </c>
      <c r="E35" s="298">
        <v>0</v>
      </c>
      <c r="F35" s="84">
        <v>0</v>
      </c>
      <c r="G35" s="46">
        <f t="shared" si="6"/>
        <v>6.94</v>
      </c>
      <c r="H35" s="75"/>
      <c r="I35" s="85" t="s">
        <v>77</v>
      </c>
      <c r="J35" s="51">
        <v>252</v>
      </c>
      <c r="K35" s="77">
        <v>3168</v>
      </c>
      <c r="L35" s="319">
        <f t="shared" si="8"/>
        <v>21985.920000000002</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0.5</v>
      </c>
      <c r="E36" s="298">
        <v>0</v>
      </c>
      <c r="F36" s="84">
        <v>0</v>
      </c>
      <c r="G36" s="46">
        <f t="shared" si="6"/>
        <v>1</v>
      </c>
      <c r="H36" s="75"/>
      <c r="I36" s="85" t="s">
        <v>77</v>
      </c>
      <c r="J36" s="51">
        <v>253</v>
      </c>
      <c r="K36" s="77">
        <v>6685</v>
      </c>
      <c r="L36" s="319">
        <f t="shared" si="8"/>
        <v>6685</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50.28</v>
      </c>
      <c r="E37" s="60">
        <f t="shared" si="10"/>
        <v>0</v>
      </c>
      <c r="F37" s="60"/>
      <c r="G37" s="60">
        <f>SUM(G28:G36)</f>
        <v>100.56</v>
      </c>
      <c r="H37" s="61"/>
      <c r="I37" s="298" t="s">
        <v>81</v>
      </c>
      <c r="J37" s="298"/>
      <c r="K37" s="298"/>
      <c r="L37" s="319">
        <f>SUM(L28:L36)</f>
        <v>106008.62</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103666.5</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2504657.3170503261</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1317.85</v>
      </c>
      <c r="J47" s="117" t="s">
        <v>96</v>
      </c>
      <c r="K47" s="118">
        <f>ROUND(C47*G47*I47,0)</f>
        <v>0</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0</v>
      </c>
      <c r="D48" s="114"/>
      <c r="E48" s="114"/>
      <c r="F48" s="114"/>
      <c r="G48" s="115">
        <f>K7</f>
        <v>1.0289999999999999</v>
      </c>
      <c r="H48" s="115"/>
      <c r="I48" s="116">
        <v>898.92</v>
      </c>
      <c r="J48" s="117" t="s">
        <v>96</v>
      </c>
      <c r="K48" s="118">
        <f>ROUND(C48*G48*I48,0)</f>
        <v>0</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553.18220000000008</v>
      </c>
      <c r="D49" s="114"/>
      <c r="E49" s="114"/>
      <c r="F49" s="114"/>
      <c r="G49" s="115">
        <f>K7</f>
        <v>1.0289999999999999</v>
      </c>
      <c r="H49" s="115"/>
      <c r="I49" s="116">
        <v>901.09</v>
      </c>
      <c r="J49" s="117" t="s">
        <v>96</v>
      </c>
      <c r="K49" s="118">
        <f>ROUND(C49*G49*I49,0)</f>
        <v>512922</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553.18220000000008</v>
      </c>
      <c r="D50" s="136"/>
      <c r="E50" s="137"/>
      <c r="F50" s="137"/>
      <c r="G50" s="138" t="s">
        <v>98</v>
      </c>
      <c r="H50" s="138"/>
      <c r="I50" s="138"/>
      <c r="J50" s="138"/>
      <c r="K50" s="138"/>
      <c r="L50" s="319">
        <f>IF(B2=75,0,K49+K48+K47)</f>
        <v>512922</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553.18220000000008</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2.7550000000000001E-3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548.5</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2.9979999999999998E-3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2.7550000000000001E-3</v>
      </c>
      <c r="L59" s="319">
        <f>SUM(I59*K59)</f>
        <v>11668.976065000001</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2.7550000000000001E-3</v>
      </c>
      <c r="L67" s="319">
        <f>SUM(I67*K67)</f>
        <v>296950.32806500001</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2.9979999999999998E-3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2.7550000000000001E-3</v>
      </c>
      <c r="L70" s="319">
        <f t="shared" si="11"/>
        <v>-11592.037180000001</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2.7550000000000001E-3</v>
      </c>
      <c r="L71" s="319">
        <f t="shared" si="11"/>
        <v>5185.25713</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2.9979999999999998E-3</v>
      </c>
      <c r="L72" s="319">
        <f t="shared" si="11"/>
        <v>42635.751204</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336</v>
      </c>
      <c r="AA74" s="304" t="s">
        <v>130</v>
      </c>
      <c r="AB74" s="163">
        <f>+K75</f>
        <v>365</v>
      </c>
      <c r="AC74" s="55">
        <f>ROUND(AB74*Z74,0)</f>
        <v>122640</v>
      </c>
      <c r="AD74" s="9"/>
    </row>
    <row r="75" spans="1:30" ht="19.5" customHeight="1" x14ac:dyDescent="0.3">
      <c r="A75" s="1" t="s">
        <v>131</v>
      </c>
      <c r="B75" s="164" t="s">
        <v>128</v>
      </c>
      <c r="C75" s="165" t="s">
        <v>129</v>
      </c>
      <c r="D75" s="164">
        <v>336</v>
      </c>
      <c r="E75" s="164">
        <v>0</v>
      </c>
      <c r="F75" s="164">
        <v>0</v>
      </c>
      <c r="G75" s="166">
        <f>IF($B$156&lt;8,D75,E75)</f>
        <v>336</v>
      </c>
      <c r="H75" s="167"/>
      <c r="I75" s="168">
        <f>AVERAGE(G75,D75)</f>
        <v>336</v>
      </c>
      <c r="J75" s="169" t="s">
        <v>130</v>
      </c>
      <c r="K75" s="170">
        <v>365</v>
      </c>
      <c r="L75" s="319">
        <f t="shared" ref="L75:L78" si="12">SUM(I75*K75)</f>
        <v>122640</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2.9979999999999998E-3</v>
      </c>
      <c r="L77" s="319">
        <f t="shared" si="12"/>
        <v>5162.8587979999993</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2.7550000000000001E-3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122640</v>
      </c>
      <c r="AD81" s="185"/>
    </row>
    <row r="82" spans="1:30" ht="22.5" customHeight="1" thickTop="1" thickBot="1" x14ac:dyDescent="0.35">
      <c r="B82" s="298" t="s">
        <v>140</v>
      </c>
      <c r="C82" s="298"/>
      <c r="D82" s="298"/>
      <c r="E82" s="298"/>
      <c r="F82" s="298"/>
      <c r="G82" s="298"/>
      <c r="H82" s="298"/>
      <c r="I82" s="298"/>
      <c r="J82" s="298"/>
      <c r="K82" s="298"/>
      <c r="L82" s="331">
        <f>SUM(L44:L81)</f>
        <v>3490230.4511323259</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'3971 updated'!AC81</f>
        <v>122640</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3490230.4511323259</v>
      </c>
      <c r="L86" s="319">
        <f>IF(G26=0,0,IF(G26&gt;250,-(((250/G26)*K86)*IF(M86="H",0.02,0.05)),IF(M86="H",-0.02*K86,-0.05*K86)))</f>
        <v>-79540.34756454709</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3410690.1035677791</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-1565723.55</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1844966.553567779</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307494.42559462984</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273">
        <v>261188.14</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46306.285594629822</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94971.174992069224</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355</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356</v>
      </c>
      <c r="C125" s="205" t="s">
        <v>199</v>
      </c>
    </row>
    <row r="126" spans="2:22" hidden="1" x14ac:dyDescent="0.3">
      <c r="B126" s="209" t="s">
        <v>357</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1.15740695036948E-5</v>
      </c>
      <c r="C137" s="211"/>
    </row>
    <row r="138" spans="1:5" hidden="1" x14ac:dyDescent="0.3">
      <c r="B138" s="212">
        <f>NvsEndTime</f>
        <v>41808.602951388901</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355</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356</v>
      </c>
      <c r="C166" s="219" t="s">
        <v>244</v>
      </c>
      <c r="D166" s="215"/>
    </row>
    <row r="167" spans="1:4" hidden="1" x14ac:dyDescent="0.3">
      <c r="A167" s="214" t="s">
        <v>245</v>
      </c>
      <c r="B167" s="218" t="s">
        <v>357</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1.15740695036948E-5</v>
      </c>
      <c r="D178" s="215"/>
    </row>
    <row r="179" spans="2:5" hidden="1" x14ac:dyDescent="0.3">
      <c r="B179" s="214" t="s">
        <v>260</v>
      </c>
      <c r="C179" s="222">
        <f>NvsEndTime</f>
        <v>41808.602951388901</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17" priority="2" stopIfTrue="1" operator="lessThan">
      <formula>0</formula>
    </cfRule>
  </conditionalFormatting>
  <conditionalFormatting sqref="A143:A174">
    <cfRule type="cellIs" dxfId="1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80"/>
  <sheetViews>
    <sheetView topLeftCell="B2" zoomScale="70" zoomScaleNormal="70" workbookViewId="0">
      <selection activeCell="B2" sqref="B2"/>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27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76"/>
      <c r="N2" s="3"/>
      <c r="O2" s="1"/>
      <c r="V2" s="8">
        <f>'0054'!B2</f>
        <v>50</v>
      </c>
      <c r="W2" s="449" t="s">
        <v>4</v>
      </c>
      <c r="X2" s="450"/>
      <c r="Y2" s="451"/>
      <c r="Z2" s="451"/>
      <c r="AA2" s="451"/>
      <c r="AB2" s="451"/>
      <c r="AC2" s="451"/>
      <c r="AD2" s="9"/>
    </row>
    <row r="3" spans="1:30" ht="20.399999999999999" x14ac:dyDescent="0.35">
      <c r="B3" s="10" t="str">
        <f>"Revenue Estimate Worksheet for "&amp;B124</f>
        <v>Revenue Estimate Worksheet for Boca Raton Charter School</v>
      </c>
      <c r="C3" s="11"/>
      <c r="D3" s="11"/>
      <c r="E3" s="11"/>
      <c r="F3" s="11"/>
      <c r="G3" s="11"/>
      <c r="H3" s="11"/>
      <c r="I3" s="11"/>
      <c r="J3" s="11"/>
      <c r="K3" s="11"/>
      <c r="L3" s="277"/>
      <c r="M3" s="10"/>
      <c r="N3" s="10"/>
      <c r="O3" s="10"/>
      <c r="P3" s="10"/>
      <c r="Q3" s="10"/>
      <c r="V3" s="452" t="s">
        <v>5</v>
      </c>
      <c r="W3" s="452"/>
      <c r="X3" s="452"/>
      <c r="Y3" s="452"/>
      <c r="Z3" s="452"/>
      <c r="AA3" s="452"/>
      <c r="AB3" s="452"/>
      <c r="AC3" s="452"/>
      <c r="AD3" s="12"/>
    </row>
    <row r="4" spans="1:30" ht="17.399999999999999" x14ac:dyDescent="0.3">
      <c r="B4" s="391" t="s">
        <v>6</v>
      </c>
      <c r="C4" s="391"/>
      <c r="D4" s="391"/>
      <c r="E4" s="391"/>
      <c r="F4" s="391"/>
      <c r="G4" s="391"/>
      <c r="H4" s="391"/>
      <c r="I4" s="391"/>
      <c r="J4" s="13"/>
      <c r="K4" s="13"/>
      <c r="L4" s="278"/>
      <c r="M4" s="14"/>
      <c r="N4" s="14"/>
      <c r="O4" s="14"/>
      <c r="P4" s="14"/>
      <c r="Q4" s="14"/>
      <c r="V4" s="453" t="str">
        <f>+Based_on_the_Second_Calculation_of_the_FEFP_2010_11</f>
        <v>Based on the Final Conference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279"/>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278"/>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280"/>
      <c r="O7" s="1"/>
      <c r="V7" s="442" t="s">
        <v>11</v>
      </c>
      <c r="W7" s="442"/>
      <c r="X7" s="443">
        <f>'0054'!G7</f>
        <v>4031.77</v>
      </c>
      <c r="Y7" s="443"/>
      <c r="Z7" s="444" t="s">
        <v>12</v>
      </c>
      <c r="AA7" s="444"/>
      <c r="AB7" s="445">
        <f>+K7</f>
        <v>1.0289999999999999</v>
      </c>
      <c r="AC7" s="445"/>
      <c r="AD7" s="9"/>
    </row>
    <row r="8" spans="1:30" ht="51" customHeight="1" x14ac:dyDescent="0.3">
      <c r="B8" s="27" t="s">
        <v>13</v>
      </c>
      <c r="C8" s="27"/>
      <c r="D8" s="28" t="s">
        <v>491</v>
      </c>
      <c r="E8" s="28" t="s">
        <v>492</v>
      </c>
      <c r="F8" s="29"/>
      <c r="G8" s="30" t="s">
        <v>14</v>
      </c>
      <c r="H8" s="31"/>
      <c r="I8" s="32" t="s">
        <v>15</v>
      </c>
      <c r="J8" s="33"/>
      <c r="K8" s="34" t="s">
        <v>16</v>
      </c>
      <c r="L8" s="281"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282" t="s">
        <v>25</v>
      </c>
      <c r="O9" s="1"/>
      <c r="V9" s="456" t="s">
        <v>21</v>
      </c>
      <c r="W9" s="456"/>
      <c r="X9" s="457" t="s">
        <v>22</v>
      </c>
      <c r="Y9" s="457"/>
      <c r="Z9" s="458" t="s">
        <v>23</v>
      </c>
      <c r="AA9" s="458"/>
      <c r="AB9" s="43" t="s">
        <v>24</v>
      </c>
      <c r="AC9" s="44" t="s">
        <v>25</v>
      </c>
      <c r="AD9" s="9"/>
    </row>
    <row r="10" spans="1:30" x14ac:dyDescent="0.3">
      <c r="A10" s="1" t="s">
        <v>26</v>
      </c>
      <c r="B10" s="45" t="s">
        <v>27</v>
      </c>
      <c r="C10" s="45"/>
      <c r="D10" s="45">
        <v>32.200000000000003</v>
      </c>
      <c r="E10" s="45">
        <v>31.75</v>
      </c>
      <c r="F10" s="45">
        <v>0</v>
      </c>
      <c r="G10" s="46">
        <f>IF($B$154&lt;8,D10*2,D10+E10)</f>
        <v>63.95</v>
      </c>
      <c r="H10" s="47"/>
      <c r="I10" s="48">
        <v>1.1259999999999999</v>
      </c>
      <c r="J10" s="48"/>
      <c r="K10" s="49">
        <f>ROUND(G10*I10,4)</f>
        <v>72.0077</v>
      </c>
      <c r="L10" s="273">
        <f>SUM(K10*$G$7)*($K$7)</f>
        <v>298737.72068324097</v>
      </c>
      <c r="N10" s="51">
        <v>5101</v>
      </c>
      <c r="O10" s="52">
        <v>101</v>
      </c>
      <c r="Q10" s="53"/>
      <c r="V10" s="439" t="s">
        <v>27</v>
      </c>
      <c r="W10" s="439"/>
      <c r="X10" s="434">
        <f>IF('0054'!K$84=1,'0054'!G10,0)</f>
        <v>0</v>
      </c>
      <c r="Y10" s="434"/>
      <c r="Z10" s="440">
        <v>1</v>
      </c>
      <c r="AA10" s="440"/>
      <c r="AB10" s="54">
        <f t="shared" ref="AB10:AB25" si="0">ROUND(X10*Z10,4)</f>
        <v>0</v>
      </c>
      <c r="AC10" s="55">
        <f t="shared" ref="AC10:AC25" si="1">ROUND(ROUND(AB10*$X$7,4)*($AB$7),0)</f>
        <v>0</v>
      </c>
      <c r="AD10" s="9">
        <v>1</v>
      </c>
    </row>
    <row r="11" spans="1:30" x14ac:dyDescent="0.3">
      <c r="A11" s="1" t="s">
        <v>28</v>
      </c>
      <c r="B11" s="13" t="s">
        <v>29</v>
      </c>
      <c r="C11" s="13"/>
      <c r="D11" s="13">
        <v>2</v>
      </c>
      <c r="E11" s="13">
        <v>2</v>
      </c>
      <c r="F11" s="13">
        <v>0</v>
      </c>
      <c r="G11" s="46">
        <f t="shared" ref="G11:G25" si="2">IF($B$154&lt;8,D11*2,D11+E11)</f>
        <v>4</v>
      </c>
      <c r="H11" s="47"/>
      <c r="I11" s="56">
        <f>I10</f>
        <v>1.1259999999999999</v>
      </c>
      <c r="J11" s="56"/>
      <c r="K11" s="49">
        <f t="shared" ref="K11:K25" si="3">ROUND(G11*I11,4)</f>
        <v>4.5039999999999996</v>
      </c>
      <c r="L11" s="273">
        <f t="shared" ref="L11:L25" si="4">SUM(K11*$G$7)*($K$7)</f>
        <v>18685.705750319998</v>
      </c>
      <c r="M11" s="1" t="str">
        <f>IF(ROUND(G11,2)=ROUND(SUM(G28:G30),2)," ","CHECK 2. PK-3 Lines Below")</f>
        <v xml:space="preserve"> </v>
      </c>
      <c r="N11" s="51">
        <v>5101</v>
      </c>
      <c r="O11" s="57" t="s">
        <v>30</v>
      </c>
      <c r="Q11" s="53"/>
      <c r="V11" s="395" t="s">
        <v>29</v>
      </c>
      <c r="W11" s="395"/>
      <c r="X11" s="434">
        <f>IF('0054'!K$84=1,'0054'!G11,0)</f>
        <v>0</v>
      </c>
      <c r="Y11" s="434"/>
      <c r="Z11" s="435">
        <v>1</v>
      </c>
      <c r="AA11" s="435"/>
      <c r="AB11" s="54">
        <f t="shared" si="0"/>
        <v>0</v>
      </c>
      <c r="AC11" s="55">
        <f t="shared" si="1"/>
        <v>0</v>
      </c>
      <c r="AD11" s="9"/>
    </row>
    <row r="12" spans="1:30" x14ac:dyDescent="0.3">
      <c r="A12" s="1" t="s">
        <v>31</v>
      </c>
      <c r="B12" s="13" t="s">
        <v>32</v>
      </c>
      <c r="C12" s="13"/>
      <c r="D12" s="13">
        <v>14.08</v>
      </c>
      <c r="E12" s="13">
        <v>13.59</v>
      </c>
      <c r="F12" s="13">
        <v>0</v>
      </c>
      <c r="G12" s="46">
        <f t="shared" si="2"/>
        <v>27.67</v>
      </c>
      <c r="H12" s="47"/>
      <c r="I12" s="56">
        <v>1</v>
      </c>
      <c r="J12" s="56"/>
      <c r="K12" s="49">
        <f t="shared" si="3"/>
        <v>27.67</v>
      </c>
      <c r="L12" s="273">
        <f t="shared" si="4"/>
        <v>114794.2891011</v>
      </c>
      <c r="N12" s="51">
        <v>5102</v>
      </c>
      <c r="O12" s="52">
        <v>102</v>
      </c>
      <c r="Q12" s="53"/>
      <c r="V12" s="395" t="s">
        <v>32</v>
      </c>
      <c r="W12" s="395"/>
      <c r="X12" s="434">
        <f>IF('0054'!K$84=1,'0054'!G12,0)</f>
        <v>0</v>
      </c>
      <c r="Y12" s="434"/>
      <c r="Z12" s="435">
        <v>1</v>
      </c>
      <c r="AA12" s="435"/>
      <c r="AB12" s="54">
        <f t="shared" si="0"/>
        <v>0</v>
      </c>
      <c r="AC12" s="55">
        <f t="shared" si="1"/>
        <v>0</v>
      </c>
      <c r="AD12" s="9"/>
    </row>
    <row r="13" spans="1:30" x14ac:dyDescent="0.3">
      <c r="A13" s="1" t="s">
        <v>33</v>
      </c>
      <c r="B13" s="13" t="s">
        <v>34</v>
      </c>
      <c r="C13" s="13"/>
      <c r="D13" s="13">
        <v>2</v>
      </c>
      <c r="E13" s="13">
        <v>2</v>
      </c>
      <c r="F13" s="13">
        <v>0</v>
      </c>
      <c r="G13" s="46">
        <f t="shared" si="2"/>
        <v>4</v>
      </c>
      <c r="H13" s="47"/>
      <c r="I13" s="56">
        <f>I12</f>
        <v>1</v>
      </c>
      <c r="J13" s="56"/>
      <c r="K13" s="49">
        <f t="shared" si="3"/>
        <v>4</v>
      </c>
      <c r="L13" s="273">
        <f t="shared" si="4"/>
        <v>16594.765319999999</v>
      </c>
      <c r="M13" s="1" t="str">
        <f>IF(ROUND(G13,2)=ROUND(SUM(G31:G33),2)," ","CHECK 2. 4-8 Lines Below")</f>
        <v xml:space="preserve"> </v>
      </c>
      <c r="N13" s="51">
        <v>5102</v>
      </c>
      <c r="O13" s="57" t="s">
        <v>35</v>
      </c>
      <c r="Q13" s="53"/>
      <c r="V13" s="395" t="s">
        <v>34</v>
      </c>
      <c r="W13" s="395"/>
      <c r="X13" s="434">
        <f>IF('0054'!K$84=1,'0054'!G13,0)</f>
        <v>0</v>
      </c>
      <c r="Y13" s="434"/>
      <c r="Z13" s="435">
        <v>1</v>
      </c>
      <c r="AA13" s="435"/>
      <c r="AB13" s="54">
        <f t="shared" si="0"/>
        <v>0</v>
      </c>
      <c r="AC13" s="55">
        <f t="shared" si="1"/>
        <v>0</v>
      </c>
      <c r="AD13" s="9"/>
    </row>
    <row r="14" spans="1:30" x14ac:dyDescent="0.3">
      <c r="A14" s="1" t="s">
        <v>36</v>
      </c>
      <c r="B14" s="13" t="s">
        <v>37</v>
      </c>
      <c r="C14" s="13"/>
      <c r="D14" s="13">
        <v>0</v>
      </c>
      <c r="E14" s="13">
        <v>0</v>
      </c>
      <c r="F14" s="13">
        <v>0</v>
      </c>
      <c r="G14" s="46">
        <f t="shared" si="2"/>
        <v>0</v>
      </c>
      <c r="H14" s="47"/>
      <c r="I14" s="56">
        <v>1.004</v>
      </c>
      <c r="J14" s="56"/>
      <c r="K14" s="49">
        <f t="shared" si="3"/>
        <v>0</v>
      </c>
      <c r="L14" s="273">
        <f t="shared" si="4"/>
        <v>0</v>
      </c>
      <c r="N14" s="51">
        <v>5103</v>
      </c>
      <c r="O14" s="52">
        <v>103</v>
      </c>
      <c r="Q14" s="53"/>
      <c r="V14" s="395" t="s">
        <v>37</v>
      </c>
      <c r="W14" s="395"/>
      <c r="X14" s="434">
        <f>IF('0054'!K$84=1,'0054'!G14,0)</f>
        <v>0</v>
      </c>
      <c r="Y14" s="434"/>
      <c r="Z14" s="435">
        <v>1</v>
      </c>
      <c r="AA14" s="435"/>
      <c r="AB14" s="54">
        <f t="shared" si="0"/>
        <v>0</v>
      </c>
      <c r="AC14" s="55">
        <f t="shared" si="1"/>
        <v>0</v>
      </c>
      <c r="AD14" s="9"/>
    </row>
    <row r="15" spans="1:30" x14ac:dyDescent="0.3">
      <c r="A15" s="1" t="s">
        <v>38</v>
      </c>
      <c r="B15" s="13" t="s">
        <v>39</v>
      </c>
      <c r="C15" s="13"/>
      <c r="D15" s="13">
        <v>0</v>
      </c>
      <c r="E15" s="13">
        <v>0</v>
      </c>
      <c r="F15" s="13">
        <v>0</v>
      </c>
      <c r="G15" s="46">
        <f t="shared" si="2"/>
        <v>0</v>
      </c>
      <c r="H15" s="47"/>
      <c r="I15" s="56">
        <f>I14</f>
        <v>1.004</v>
      </c>
      <c r="J15" s="56"/>
      <c r="K15" s="49">
        <f t="shared" si="3"/>
        <v>0</v>
      </c>
      <c r="L15" s="273">
        <f t="shared" si="4"/>
        <v>0</v>
      </c>
      <c r="M15" s="1" t="str">
        <f>IF(ROUND(G15,2)=ROUND(SUM(G34:G36),2)," ","CHECK 2. 9-12 Lines Below")</f>
        <v xml:space="preserve"> </v>
      </c>
      <c r="N15" s="51">
        <v>5103</v>
      </c>
      <c r="O15" s="57" t="s">
        <v>40</v>
      </c>
      <c r="Q15" s="53"/>
      <c r="V15" s="395" t="s">
        <v>39</v>
      </c>
      <c r="W15" s="395"/>
      <c r="X15" s="434">
        <f>IF('0054'!K$84=1,'0054'!G15,0)</f>
        <v>0</v>
      </c>
      <c r="Y15" s="434"/>
      <c r="Z15" s="435">
        <v>1</v>
      </c>
      <c r="AA15" s="435"/>
      <c r="AB15" s="54">
        <f t="shared" si="0"/>
        <v>0</v>
      </c>
      <c r="AC15" s="58">
        <f t="shared" si="1"/>
        <v>0</v>
      </c>
      <c r="AD15" s="9"/>
    </row>
    <row r="16" spans="1:30" ht="16.2" x14ac:dyDescent="0.35">
      <c r="A16" s="1" t="s">
        <v>41</v>
      </c>
      <c r="B16" s="13" t="s">
        <v>42</v>
      </c>
      <c r="C16" s="13"/>
      <c r="D16" s="13">
        <v>0</v>
      </c>
      <c r="E16" s="13">
        <v>0</v>
      </c>
      <c r="F16" s="13">
        <v>0</v>
      </c>
      <c r="G16" s="46">
        <f t="shared" si="2"/>
        <v>0</v>
      </c>
      <c r="H16" s="47"/>
      <c r="I16" s="56">
        <v>3.548</v>
      </c>
      <c r="J16" s="56"/>
      <c r="K16" s="49">
        <f t="shared" si="3"/>
        <v>0</v>
      </c>
      <c r="L16" s="273">
        <f t="shared" si="4"/>
        <v>0</v>
      </c>
      <c r="N16" s="51">
        <v>5101</v>
      </c>
      <c r="O16" s="1">
        <v>254</v>
      </c>
      <c r="Q16" s="53"/>
      <c r="V16" s="395" t="s">
        <v>42</v>
      </c>
      <c r="W16" s="395"/>
      <c r="X16" s="434">
        <f>IF('0054'!K$84=1,'0054'!G16,0)</f>
        <v>0</v>
      </c>
      <c r="Y16" s="434"/>
      <c r="Z16" s="435">
        <v>1</v>
      </c>
      <c r="AA16" s="435"/>
      <c r="AB16" s="54">
        <f t="shared" si="0"/>
        <v>0</v>
      </c>
      <c r="AC16" s="55">
        <f t="shared" si="1"/>
        <v>0</v>
      </c>
      <c r="AD16" s="9"/>
    </row>
    <row r="17" spans="1:30" ht="16.2" x14ac:dyDescent="0.35">
      <c r="A17" s="1" t="s">
        <v>43</v>
      </c>
      <c r="B17" s="13" t="s">
        <v>44</v>
      </c>
      <c r="C17" s="13"/>
      <c r="D17" s="13">
        <v>0</v>
      </c>
      <c r="E17" s="13">
        <v>0</v>
      </c>
      <c r="F17" s="13">
        <v>0</v>
      </c>
      <c r="G17" s="46">
        <f t="shared" si="2"/>
        <v>0</v>
      </c>
      <c r="H17" s="47"/>
      <c r="I17" s="56">
        <f>I16</f>
        <v>3.548</v>
      </c>
      <c r="J17" s="56"/>
      <c r="K17" s="49">
        <f t="shared" si="3"/>
        <v>0</v>
      </c>
      <c r="L17" s="273">
        <f t="shared" si="4"/>
        <v>0</v>
      </c>
      <c r="N17" s="51">
        <v>5102</v>
      </c>
      <c r="O17" s="53">
        <v>254</v>
      </c>
      <c r="Q17" s="53"/>
      <c r="V17" s="395" t="s">
        <v>44</v>
      </c>
      <c r="W17" s="395"/>
      <c r="X17" s="434">
        <f>IF('0054'!K$84=1,'0054'!G17,0)</f>
        <v>0</v>
      </c>
      <c r="Y17" s="434"/>
      <c r="Z17" s="435">
        <v>1</v>
      </c>
      <c r="AA17" s="435"/>
      <c r="AB17" s="54">
        <f t="shared" si="0"/>
        <v>0</v>
      </c>
      <c r="AC17" s="55">
        <f t="shared" si="1"/>
        <v>0</v>
      </c>
      <c r="AD17" s="9"/>
    </row>
    <row r="18" spans="1:30" ht="16.2" x14ac:dyDescent="0.35">
      <c r="A18" s="1" t="s">
        <v>45</v>
      </c>
      <c r="B18" s="13" t="s">
        <v>46</v>
      </c>
      <c r="C18" s="13"/>
      <c r="D18" s="13">
        <v>0</v>
      </c>
      <c r="E18" s="13">
        <v>0</v>
      </c>
      <c r="F18" s="13">
        <v>0</v>
      </c>
      <c r="G18" s="46">
        <f t="shared" si="2"/>
        <v>0</v>
      </c>
      <c r="H18" s="47"/>
      <c r="I18" s="56">
        <f>I17</f>
        <v>3.548</v>
      </c>
      <c r="J18" s="56"/>
      <c r="K18" s="49">
        <f t="shared" si="3"/>
        <v>0</v>
      </c>
      <c r="L18" s="273">
        <f t="shared" si="4"/>
        <v>0</v>
      </c>
      <c r="N18" s="51">
        <v>5103</v>
      </c>
      <c r="O18" s="53">
        <v>254</v>
      </c>
      <c r="Q18" s="53"/>
      <c r="V18" s="395" t="s">
        <v>46</v>
      </c>
      <c r="W18" s="395"/>
      <c r="X18" s="434">
        <f>IF('0054'!K$84=1,'0054'!G18,0)</f>
        <v>0</v>
      </c>
      <c r="Y18" s="434"/>
      <c r="Z18" s="435">
        <v>1</v>
      </c>
      <c r="AA18" s="435"/>
      <c r="AB18" s="54">
        <f t="shared" si="0"/>
        <v>0</v>
      </c>
      <c r="AC18" s="55">
        <f t="shared" si="1"/>
        <v>0</v>
      </c>
      <c r="AD18" s="9"/>
    </row>
    <row r="19" spans="1:30" ht="15" customHeight="1" x14ac:dyDescent="0.35">
      <c r="A19" s="1" t="s">
        <v>47</v>
      </c>
      <c r="B19" s="13" t="s">
        <v>48</v>
      </c>
      <c r="C19" s="13"/>
      <c r="D19" s="13">
        <v>0</v>
      </c>
      <c r="E19" s="13">
        <v>0</v>
      </c>
      <c r="F19" s="13">
        <v>0</v>
      </c>
      <c r="G19" s="46">
        <f t="shared" si="2"/>
        <v>0</v>
      </c>
      <c r="H19" s="47"/>
      <c r="I19" s="56">
        <v>5.1040000000000001</v>
      </c>
      <c r="J19" s="56"/>
      <c r="K19" s="49">
        <f t="shared" si="3"/>
        <v>0</v>
      </c>
      <c r="L19" s="273">
        <f t="shared" si="4"/>
        <v>0</v>
      </c>
      <c r="N19" s="51">
        <v>5101</v>
      </c>
      <c r="O19" s="1">
        <v>255</v>
      </c>
      <c r="Q19" s="53"/>
      <c r="V19" s="395" t="s">
        <v>48</v>
      </c>
      <c r="W19" s="395"/>
      <c r="X19" s="434">
        <f>IF('0054'!K$84=1,'0054'!G19,0)</f>
        <v>0</v>
      </c>
      <c r="Y19" s="434"/>
      <c r="Z19" s="435">
        <v>1</v>
      </c>
      <c r="AA19" s="435"/>
      <c r="AB19" s="54">
        <f t="shared" si="0"/>
        <v>0</v>
      </c>
      <c r="AC19" s="55">
        <f t="shared" si="1"/>
        <v>0</v>
      </c>
      <c r="AD19" s="9"/>
    </row>
    <row r="20" spans="1:30" ht="15" customHeight="1" x14ac:dyDescent="0.35">
      <c r="A20" s="1" t="s">
        <v>49</v>
      </c>
      <c r="B20" s="13" t="s">
        <v>50</v>
      </c>
      <c r="C20" s="13"/>
      <c r="D20" s="13">
        <v>0</v>
      </c>
      <c r="E20" s="13">
        <v>0</v>
      </c>
      <c r="F20" s="13">
        <v>0</v>
      </c>
      <c r="G20" s="46">
        <f t="shared" si="2"/>
        <v>0</v>
      </c>
      <c r="H20" s="47"/>
      <c r="I20" s="56">
        <f>I19</f>
        <v>5.1040000000000001</v>
      </c>
      <c r="J20" s="56"/>
      <c r="K20" s="49">
        <f t="shared" si="3"/>
        <v>0</v>
      </c>
      <c r="L20" s="273">
        <f t="shared" si="4"/>
        <v>0</v>
      </c>
      <c r="N20" s="51">
        <v>5102</v>
      </c>
      <c r="O20" s="53">
        <v>255</v>
      </c>
      <c r="Q20" s="53"/>
      <c r="V20" s="395" t="s">
        <v>50</v>
      </c>
      <c r="W20" s="395"/>
      <c r="X20" s="434">
        <f>IF('0054'!K$84=1,'0054'!G20,0)</f>
        <v>0</v>
      </c>
      <c r="Y20" s="434"/>
      <c r="Z20" s="435">
        <v>1</v>
      </c>
      <c r="AA20" s="435"/>
      <c r="AB20" s="54">
        <f t="shared" si="0"/>
        <v>0</v>
      </c>
      <c r="AC20" s="55">
        <f t="shared" si="1"/>
        <v>0</v>
      </c>
      <c r="AD20" s="9"/>
    </row>
    <row r="21" spans="1:30" ht="15" customHeight="1" x14ac:dyDescent="0.35">
      <c r="A21" s="1" t="s">
        <v>51</v>
      </c>
      <c r="B21" s="13" t="s">
        <v>52</v>
      </c>
      <c r="C21" s="13"/>
      <c r="D21" s="13">
        <v>0</v>
      </c>
      <c r="E21" s="13">
        <v>0</v>
      </c>
      <c r="F21" s="13">
        <v>0</v>
      </c>
      <c r="G21" s="46">
        <f t="shared" si="2"/>
        <v>0</v>
      </c>
      <c r="H21" s="47"/>
      <c r="I21" s="56">
        <f>I20</f>
        <v>5.1040000000000001</v>
      </c>
      <c r="J21" s="56"/>
      <c r="K21" s="49">
        <f t="shared" si="3"/>
        <v>0</v>
      </c>
      <c r="L21" s="273">
        <f t="shared" si="4"/>
        <v>0</v>
      </c>
      <c r="N21" s="51">
        <v>5103</v>
      </c>
      <c r="O21" s="53">
        <v>255</v>
      </c>
      <c r="Q21" s="53"/>
      <c r="V21" s="395" t="s">
        <v>52</v>
      </c>
      <c r="W21" s="395"/>
      <c r="X21" s="434">
        <f>IF('0054'!K$84=1,'0054'!G21,0)</f>
        <v>0</v>
      </c>
      <c r="Y21" s="434"/>
      <c r="Z21" s="435">
        <v>1</v>
      </c>
      <c r="AA21" s="435"/>
      <c r="AB21" s="54">
        <f t="shared" si="0"/>
        <v>0</v>
      </c>
      <c r="AC21" s="55">
        <f t="shared" si="1"/>
        <v>0</v>
      </c>
      <c r="AD21" s="9"/>
    </row>
    <row r="22" spans="1:30" ht="16.2" x14ac:dyDescent="0.35">
      <c r="A22" s="1" t="s">
        <v>53</v>
      </c>
      <c r="B22" s="13" t="s">
        <v>54</v>
      </c>
      <c r="C22" s="13"/>
      <c r="D22" s="13">
        <v>1.23</v>
      </c>
      <c r="E22" s="13">
        <v>1.23</v>
      </c>
      <c r="F22" s="13">
        <v>0</v>
      </c>
      <c r="G22" s="46">
        <f t="shared" si="2"/>
        <v>2.46</v>
      </c>
      <c r="H22" s="47"/>
      <c r="I22" s="56">
        <v>1.147</v>
      </c>
      <c r="J22" s="56"/>
      <c r="K22" s="49">
        <f t="shared" si="3"/>
        <v>2.8216000000000001</v>
      </c>
      <c r="L22" s="273">
        <f t="shared" si="4"/>
        <v>11705.947456727999</v>
      </c>
      <c r="N22" s="51">
        <v>5101</v>
      </c>
      <c r="O22" s="52">
        <v>130</v>
      </c>
      <c r="Q22" s="53"/>
      <c r="V22" s="395" t="s">
        <v>54</v>
      </c>
      <c r="W22" s="395"/>
      <c r="X22" s="434">
        <f>IF('0054'!K$84=1,'0054'!G22,0)</f>
        <v>0</v>
      </c>
      <c r="Y22" s="434"/>
      <c r="Z22" s="435">
        <v>1</v>
      </c>
      <c r="AA22" s="435"/>
      <c r="AB22" s="54">
        <f t="shared" si="0"/>
        <v>0</v>
      </c>
      <c r="AC22" s="55">
        <f t="shared" si="1"/>
        <v>0</v>
      </c>
      <c r="AD22" s="9"/>
    </row>
    <row r="23" spans="1:30" ht="16.2" x14ac:dyDescent="0.35">
      <c r="A23" s="1" t="s">
        <v>55</v>
      </c>
      <c r="B23" s="13" t="s">
        <v>56</v>
      </c>
      <c r="C23" s="13"/>
      <c r="D23" s="13">
        <v>0.41</v>
      </c>
      <c r="E23" s="13">
        <v>0.42</v>
      </c>
      <c r="F23" s="13">
        <v>0</v>
      </c>
      <c r="G23" s="46">
        <f t="shared" si="2"/>
        <v>0.83</v>
      </c>
      <c r="H23" s="47"/>
      <c r="I23" s="56">
        <f>I22</f>
        <v>1.147</v>
      </c>
      <c r="J23" s="56"/>
      <c r="K23" s="49">
        <f t="shared" si="3"/>
        <v>0.95199999999999996</v>
      </c>
      <c r="L23" s="273">
        <f t="shared" si="4"/>
        <v>3949.5541461599996</v>
      </c>
      <c r="N23" s="51">
        <v>5102</v>
      </c>
      <c r="O23" s="52">
        <v>130</v>
      </c>
      <c r="Q23" s="53"/>
      <c r="V23" s="395" t="s">
        <v>56</v>
      </c>
      <c r="W23" s="395"/>
      <c r="X23" s="434">
        <f>IF('0054'!K$84=1,'0054'!G23,0)</f>
        <v>0</v>
      </c>
      <c r="Y23" s="434"/>
      <c r="Z23" s="435">
        <v>1</v>
      </c>
      <c r="AA23" s="435"/>
      <c r="AB23" s="54">
        <f t="shared" si="0"/>
        <v>0</v>
      </c>
      <c r="AC23" s="55">
        <f t="shared" si="1"/>
        <v>0</v>
      </c>
      <c r="AD23" s="9"/>
    </row>
    <row r="24" spans="1:30" ht="16.2" x14ac:dyDescent="0.35">
      <c r="A24" s="1" t="s">
        <v>57</v>
      </c>
      <c r="B24" s="13" t="s">
        <v>58</v>
      </c>
      <c r="C24" s="13"/>
      <c r="D24" s="13">
        <v>0</v>
      </c>
      <c r="E24" s="13">
        <v>0</v>
      </c>
      <c r="F24" s="13">
        <v>0</v>
      </c>
      <c r="G24" s="46">
        <f t="shared" si="2"/>
        <v>0</v>
      </c>
      <c r="H24" s="47"/>
      <c r="I24" s="56">
        <f>I23</f>
        <v>1.147</v>
      </c>
      <c r="J24" s="56"/>
      <c r="K24" s="49">
        <f t="shared" si="3"/>
        <v>0</v>
      </c>
      <c r="L24" s="273">
        <f t="shared" si="4"/>
        <v>0</v>
      </c>
      <c r="N24" s="51">
        <v>5103</v>
      </c>
      <c r="O24" s="52">
        <v>130</v>
      </c>
      <c r="Q24" s="53"/>
      <c r="V24" s="395" t="s">
        <v>58</v>
      </c>
      <c r="W24" s="395"/>
      <c r="X24" s="434">
        <f>IF('0054'!K$84=1,'0054'!G24,0)</f>
        <v>0</v>
      </c>
      <c r="Y24" s="434"/>
      <c r="Z24" s="435">
        <v>1</v>
      </c>
      <c r="AA24" s="435"/>
      <c r="AB24" s="54">
        <f t="shared" si="0"/>
        <v>0</v>
      </c>
      <c r="AC24" s="55">
        <f t="shared" si="1"/>
        <v>0</v>
      </c>
      <c r="AD24" s="9"/>
    </row>
    <row r="25" spans="1:30" ht="16.8" thickBot="1" x14ac:dyDescent="0.4">
      <c r="A25" s="1" t="s">
        <v>59</v>
      </c>
      <c r="B25" s="13" t="s">
        <v>60</v>
      </c>
      <c r="C25" s="13"/>
      <c r="D25" s="13">
        <v>0</v>
      </c>
      <c r="E25" s="13">
        <v>0</v>
      </c>
      <c r="F25" s="13">
        <v>0</v>
      </c>
      <c r="G25" s="46">
        <f t="shared" si="2"/>
        <v>0</v>
      </c>
      <c r="H25" s="47"/>
      <c r="I25" s="56">
        <v>1.004</v>
      </c>
      <c r="J25" s="56"/>
      <c r="K25" s="49">
        <f t="shared" si="3"/>
        <v>0</v>
      </c>
      <c r="L25" s="273">
        <f t="shared" si="4"/>
        <v>0</v>
      </c>
      <c r="N25" s="51">
        <v>5310</v>
      </c>
      <c r="O25" s="52">
        <v>300</v>
      </c>
      <c r="Q25" s="53"/>
      <c r="V25" s="395" t="s">
        <v>60</v>
      </c>
      <c r="W25" s="395"/>
      <c r="X25" s="434">
        <f>IF('0054'!K$84=1,'0054'!G25,0)</f>
        <v>0</v>
      </c>
      <c r="Y25" s="434"/>
      <c r="Z25" s="435">
        <v>1</v>
      </c>
      <c r="AA25" s="435"/>
      <c r="AB25" s="54">
        <f t="shared" si="0"/>
        <v>0</v>
      </c>
      <c r="AC25" s="55">
        <f t="shared" si="1"/>
        <v>0</v>
      </c>
      <c r="AD25" s="9"/>
    </row>
    <row r="26" spans="1:30" ht="20.25" customHeight="1" thickBot="1" x14ac:dyDescent="0.35">
      <c r="B26" s="59" t="s">
        <v>61</v>
      </c>
      <c r="C26" s="59"/>
      <c r="D26" s="60">
        <f t="shared" ref="D26:E26" si="5">SUM(D10:D25)</f>
        <v>51.919999999999995</v>
      </c>
      <c r="E26" s="60">
        <f t="shared" si="5"/>
        <v>50.99</v>
      </c>
      <c r="F26" s="60"/>
      <c r="G26" s="60">
        <f>SUM(G10:G25)</f>
        <v>102.91</v>
      </c>
      <c r="H26" s="61"/>
      <c r="I26" s="61"/>
      <c r="J26" s="62"/>
      <c r="K26" s="63">
        <f>SUM(K10:K25)</f>
        <v>111.95530000000001</v>
      </c>
      <c r="L26" s="272">
        <f>SUM(L10:L25)</f>
        <v>464467.98245754902</v>
      </c>
      <c r="N26" s="53"/>
      <c r="O26" s="64"/>
      <c r="P26" s="53"/>
      <c r="Q26" s="53"/>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29"/>
      <c r="G27" s="67" t="s">
        <v>63</v>
      </c>
      <c r="H27" s="68"/>
      <c r="I27" s="69" t="s">
        <v>64</v>
      </c>
      <c r="J27" s="69" t="s">
        <v>65</v>
      </c>
      <c r="K27" s="70" t="s">
        <v>66</v>
      </c>
      <c r="N27" s="53"/>
      <c r="O27" s="64"/>
      <c r="P27" s="53"/>
      <c r="Q27" s="53"/>
      <c r="V27" s="406" t="s">
        <v>62</v>
      </c>
      <c r="W27" s="406"/>
      <c r="X27" s="426" t="s">
        <v>63</v>
      </c>
      <c r="Y27" s="426"/>
      <c r="Z27" s="71" t="s">
        <v>64</v>
      </c>
      <c r="AA27" s="72" t="s">
        <v>65</v>
      </c>
      <c r="AB27" s="73" t="s">
        <v>66</v>
      </c>
      <c r="AC27" s="9"/>
      <c r="AD27" s="9"/>
    </row>
    <row r="28" spans="1:30" ht="15.75" customHeight="1" x14ac:dyDescent="0.3">
      <c r="A28" s="1" t="s">
        <v>67</v>
      </c>
      <c r="B28" s="427" t="s">
        <v>68</v>
      </c>
      <c r="C28" s="428"/>
      <c r="D28" s="13">
        <v>2</v>
      </c>
      <c r="E28" s="13">
        <v>2</v>
      </c>
      <c r="F28" s="74">
        <v>0</v>
      </c>
      <c r="G28" s="46">
        <f t="shared" ref="G28:G36" si="6">IF($B$154&lt;8,D28*2,D28+E28)</f>
        <v>4</v>
      </c>
      <c r="H28" s="75"/>
      <c r="I28" s="76" t="s">
        <v>69</v>
      </c>
      <c r="J28" s="51">
        <v>251</v>
      </c>
      <c r="K28" s="77">
        <v>1047</v>
      </c>
      <c r="L28" s="273">
        <f>SUM(G28*K28)</f>
        <v>4188</v>
      </c>
      <c r="N28" s="2">
        <v>5101</v>
      </c>
      <c r="O28" s="53">
        <v>251</v>
      </c>
      <c r="P28" s="78"/>
      <c r="Q28" s="79"/>
      <c r="V28" s="433" t="s">
        <v>68</v>
      </c>
      <c r="W28" s="433"/>
      <c r="X28" s="422"/>
      <c r="Y28" s="422"/>
      <c r="Z28" s="80" t="s">
        <v>69</v>
      </c>
      <c r="AA28" s="81">
        <v>251</v>
      </c>
      <c r="AB28" s="82">
        <f>+K28</f>
        <v>1047</v>
      </c>
      <c r="AC28" s="83">
        <f t="shared" ref="AC28:AC36" si="7">ROUND(X28*AB28,0)</f>
        <v>0</v>
      </c>
      <c r="AD28" s="9"/>
    </row>
    <row r="29" spans="1:30" x14ac:dyDescent="0.3">
      <c r="A29" s="1" t="s">
        <v>70</v>
      </c>
      <c r="B29" s="429"/>
      <c r="C29" s="430"/>
      <c r="D29" s="13">
        <v>0</v>
      </c>
      <c r="E29" s="13">
        <v>0</v>
      </c>
      <c r="F29" s="84">
        <v>0</v>
      </c>
      <c r="G29" s="46">
        <f t="shared" si="6"/>
        <v>0</v>
      </c>
      <c r="H29" s="75"/>
      <c r="I29" s="51" t="s">
        <v>69</v>
      </c>
      <c r="J29" s="51">
        <v>252</v>
      </c>
      <c r="K29" s="77">
        <v>3380</v>
      </c>
      <c r="L29" s="273">
        <f t="shared" ref="L29:L36" si="8">SUM(G29*K29)</f>
        <v>0</v>
      </c>
      <c r="N29" s="2">
        <v>5101</v>
      </c>
      <c r="O29" s="53">
        <v>252</v>
      </c>
      <c r="P29" s="78"/>
      <c r="Q29" s="79"/>
      <c r="V29" s="433"/>
      <c r="W29" s="433"/>
      <c r="X29" s="422"/>
      <c r="Y29" s="422"/>
      <c r="Z29" s="81" t="s">
        <v>69</v>
      </c>
      <c r="AA29" s="81">
        <v>252</v>
      </c>
      <c r="AB29" s="82">
        <f t="shared" ref="AB29:AB36" si="9">+K29</f>
        <v>3380</v>
      </c>
      <c r="AC29" s="83">
        <f t="shared" si="7"/>
        <v>0</v>
      </c>
      <c r="AD29" s="9"/>
    </row>
    <row r="30" spans="1:30" x14ac:dyDescent="0.3">
      <c r="A30" s="1" t="s">
        <v>71</v>
      </c>
      <c r="B30" s="429"/>
      <c r="C30" s="430"/>
      <c r="D30" s="13">
        <v>0</v>
      </c>
      <c r="E30" s="13">
        <v>0</v>
      </c>
      <c r="F30" s="84">
        <v>0</v>
      </c>
      <c r="G30" s="46">
        <f t="shared" si="6"/>
        <v>0</v>
      </c>
      <c r="H30" s="75"/>
      <c r="I30" s="51" t="s">
        <v>69</v>
      </c>
      <c r="J30" s="51">
        <v>253</v>
      </c>
      <c r="K30" s="77">
        <v>6896</v>
      </c>
      <c r="L30" s="273">
        <f t="shared" si="8"/>
        <v>0</v>
      </c>
      <c r="N30" s="2">
        <v>5101</v>
      </c>
      <c r="O30" s="53">
        <v>253</v>
      </c>
      <c r="P30" s="78"/>
      <c r="Q30" s="64"/>
      <c r="V30" s="433"/>
      <c r="W30" s="433"/>
      <c r="X30" s="422"/>
      <c r="Y30" s="422"/>
      <c r="Z30" s="81" t="s">
        <v>69</v>
      </c>
      <c r="AA30" s="81">
        <v>253</v>
      </c>
      <c r="AB30" s="82">
        <f t="shared" si="9"/>
        <v>6896</v>
      </c>
      <c r="AC30" s="83">
        <f t="shared" si="7"/>
        <v>0</v>
      </c>
      <c r="AD30" s="9"/>
    </row>
    <row r="31" spans="1:30" x14ac:dyDescent="0.3">
      <c r="A31" s="1" t="s">
        <v>72</v>
      </c>
      <c r="B31" s="429"/>
      <c r="C31" s="430"/>
      <c r="D31" s="13">
        <v>2</v>
      </c>
      <c r="E31" s="13">
        <v>2</v>
      </c>
      <c r="F31" s="84">
        <v>0</v>
      </c>
      <c r="G31" s="46">
        <f t="shared" si="6"/>
        <v>4</v>
      </c>
      <c r="H31" s="75"/>
      <c r="I31" s="85" t="s">
        <v>73</v>
      </c>
      <c r="J31" s="51">
        <v>251</v>
      </c>
      <c r="K31" s="77">
        <v>1173</v>
      </c>
      <c r="L31" s="273">
        <f t="shared" si="8"/>
        <v>4692</v>
      </c>
      <c r="N31" s="2">
        <v>5102</v>
      </c>
      <c r="O31" s="53">
        <v>251</v>
      </c>
      <c r="P31" s="78"/>
      <c r="Q31" s="64"/>
      <c r="V31" s="433"/>
      <c r="W31" s="433"/>
      <c r="X31" s="422"/>
      <c r="Y31" s="422"/>
      <c r="Z31" s="86" t="s">
        <v>73</v>
      </c>
      <c r="AA31" s="81">
        <v>251</v>
      </c>
      <c r="AB31" s="82">
        <f t="shared" si="9"/>
        <v>1173</v>
      </c>
      <c r="AC31" s="83">
        <f t="shared" si="7"/>
        <v>0</v>
      </c>
      <c r="AD31" s="9"/>
    </row>
    <row r="32" spans="1:30" x14ac:dyDescent="0.3">
      <c r="A32" s="1" t="s">
        <v>74</v>
      </c>
      <c r="B32" s="429"/>
      <c r="C32" s="430"/>
      <c r="D32" s="13">
        <v>0</v>
      </c>
      <c r="E32" s="13">
        <v>0</v>
      </c>
      <c r="F32" s="84">
        <v>0</v>
      </c>
      <c r="G32" s="46">
        <f t="shared" si="6"/>
        <v>0</v>
      </c>
      <c r="H32" s="75"/>
      <c r="I32" s="85" t="s">
        <v>73</v>
      </c>
      <c r="J32" s="51">
        <v>252</v>
      </c>
      <c r="K32" s="77">
        <v>3506</v>
      </c>
      <c r="L32" s="273">
        <f t="shared" si="8"/>
        <v>0</v>
      </c>
      <c r="N32" s="2">
        <v>5102</v>
      </c>
      <c r="O32" s="53">
        <v>252</v>
      </c>
      <c r="P32" s="78"/>
      <c r="Q32" s="53"/>
      <c r="V32" s="433"/>
      <c r="W32" s="433"/>
      <c r="X32" s="422"/>
      <c r="Y32" s="422"/>
      <c r="Z32" s="86" t="s">
        <v>73</v>
      </c>
      <c r="AA32" s="81">
        <v>252</v>
      </c>
      <c r="AB32" s="82">
        <f t="shared" si="9"/>
        <v>3506</v>
      </c>
      <c r="AC32" s="83">
        <f t="shared" si="7"/>
        <v>0</v>
      </c>
      <c r="AD32" s="9"/>
    </row>
    <row r="33" spans="1:30" x14ac:dyDescent="0.3">
      <c r="A33" s="1" t="s">
        <v>75</v>
      </c>
      <c r="B33" s="429"/>
      <c r="C33" s="430"/>
      <c r="D33" s="13">
        <v>0</v>
      </c>
      <c r="E33" s="13">
        <v>0</v>
      </c>
      <c r="F33" s="84">
        <v>0</v>
      </c>
      <c r="G33" s="46">
        <f t="shared" si="6"/>
        <v>0</v>
      </c>
      <c r="H33" s="75"/>
      <c r="I33" s="85" t="s">
        <v>73</v>
      </c>
      <c r="J33" s="51">
        <v>253</v>
      </c>
      <c r="K33" s="77">
        <v>7023</v>
      </c>
      <c r="L33" s="273">
        <f t="shared" si="8"/>
        <v>0</v>
      </c>
      <c r="N33" s="2">
        <v>5102</v>
      </c>
      <c r="O33" s="53">
        <v>253</v>
      </c>
      <c r="P33" s="78"/>
      <c r="Q33" s="79"/>
      <c r="V33" s="433"/>
      <c r="W33" s="433"/>
      <c r="X33" s="422"/>
      <c r="Y33" s="422"/>
      <c r="Z33" s="86" t="s">
        <v>73</v>
      </c>
      <c r="AA33" s="81">
        <v>253</v>
      </c>
      <c r="AB33" s="82">
        <f t="shared" si="9"/>
        <v>7023</v>
      </c>
      <c r="AC33" s="83">
        <f t="shared" si="7"/>
        <v>0</v>
      </c>
      <c r="AD33" s="9"/>
    </row>
    <row r="34" spans="1:30" x14ac:dyDescent="0.3">
      <c r="A34" s="1" t="s">
        <v>76</v>
      </c>
      <c r="B34" s="429"/>
      <c r="C34" s="430"/>
      <c r="D34" s="13">
        <v>0</v>
      </c>
      <c r="E34" s="13">
        <v>0</v>
      </c>
      <c r="F34" s="84">
        <v>0</v>
      </c>
      <c r="G34" s="46">
        <f t="shared" si="6"/>
        <v>0</v>
      </c>
      <c r="H34" s="75"/>
      <c r="I34" s="85" t="s">
        <v>77</v>
      </c>
      <c r="J34" s="51">
        <v>251</v>
      </c>
      <c r="K34" s="77">
        <v>835</v>
      </c>
      <c r="L34" s="273">
        <f t="shared" si="8"/>
        <v>0</v>
      </c>
      <c r="N34" s="2">
        <v>5103</v>
      </c>
      <c r="O34" s="53">
        <v>251</v>
      </c>
      <c r="P34" s="78"/>
      <c r="Q34" s="79"/>
      <c r="V34" s="433"/>
      <c r="W34" s="433"/>
      <c r="X34" s="422"/>
      <c r="Y34" s="422"/>
      <c r="Z34" s="86" t="s">
        <v>77</v>
      </c>
      <c r="AA34" s="81">
        <v>251</v>
      </c>
      <c r="AB34" s="82">
        <f t="shared" si="9"/>
        <v>835</v>
      </c>
      <c r="AC34" s="83">
        <f t="shared" si="7"/>
        <v>0</v>
      </c>
      <c r="AD34" s="9"/>
    </row>
    <row r="35" spans="1:30" x14ac:dyDescent="0.3">
      <c r="A35" s="1" t="s">
        <v>78</v>
      </c>
      <c r="B35" s="429"/>
      <c r="C35" s="430"/>
      <c r="D35" s="13">
        <v>0</v>
      </c>
      <c r="E35" s="13">
        <v>0</v>
      </c>
      <c r="F35" s="84">
        <v>0</v>
      </c>
      <c r="G35" s="46">
        <f t="shared" si="6"/>
        <v>0</v>
      </c>
      <c r="H35" s="75"/>
      <c r="I35" s="85" t="s">
        <v>77</v>
      </c>
      <c r="J35" s="51">
        <v>252</v>
      </c>
      <c r="K35" s="77">
        <v>3168</v>
      </c>
      <c r="L35" s="273">
        <f t="shared" si="8"/>
        <v>0</v>
      </c>
      <c r="N35" s="2">
        <v>5103</v>
      </c>
      <c r="O35" s="53">
        <v>252</v>
      </c>
      <c r="P35" s="78"/>
      <c r="Q35" s="87"/>
      <c r="V35" s="433"/>
      <c r="W35" s="433"/>
      <c r="X35" s="422"/>
      <c r="Y35" s="422"/>
      <c r="Z35" s="86" t="s">
        <v>77</v>
      </c>
      <c r="AA35" s="81">
        <v>252</v>
      </c>
      <c r="AB35" s="82">
        <f t="shared" si="9"/>
        <v>3168</v>
      </c>
      <c r="AC35" s="83">
        <f t="shared" si="7"/>
        <v>0</v>
      </c>
      <c r="AD35" s="9"/>
    </row>
    <row r="36" spans="1:30" ht="16.2" thickBot="1" x14ac:dyDescent="0.35">
      <c r="A36" s="1" t="s">
        <v>79</v>
      </c>
      <c r="B36" s="431"/>
      <c r="C36" s="432"/>
      <c r="D36" s="13">
        <v>0</v>
      </c>
      <c r="E36" s="13">
        <v>0</v>
      </c>
      <c r="F36" s="84">
        <v>0</v>
      </c>
      <c r="G36" s="46">
        <f t="shared" si="6"/>
        <v>0</v>
      </c>
      <c r="H36" s="75"/>
      <c r="I36" s="85" t="s">
        <v>77</v>
      </c>
      <c r="J36" s="51">
        <v>253</v>
      </c>
      <c r="K36" s="77">
        <v>6685</v>
      </c>
      <c r="L36" s="273">
        <f t="shared" si="8"/>
        <v>0</v>
      </c>
      <c r="N36" s="2">
        <v>5103</v>
      </c>
      <c r="O36" s="53">
        <v>253</v>
      </c>
      <c r="P36" s="78"/>
      <c r="Q36" s="88"/>
      <c r="V36" s="433"/>
      <c r="W36" s="433"/>
      <c r="X36" s="423"/>
      <c r="Y36" s="423"/>
      <c r="Z36" s="86" t="s">
        <v>77</v>
      </c>
      <c r="AA36" s="81">
        <v>253</v>
      </c>
      <c r="AB36" s="82">
        <f t="shared" si="9"/>
        <v>6685</v>
      </c>
      <c r="AC36" s="89">
        <f t="shared" si="7"/>
        <v>0</v>
      </c>
      <c r="AD36" s="9"/>
    </row>
    <row r="37" spans="1:30" ht="18.75" customHeight="1" x14ac:dyDescent="0.3">
      <c r="B37" s="13" t="s">
        <v>80</v>
      </c>
      <c r="C37" s="13"/>
      <c r="D37" s="60">
        <f t="shared" ref="D37:E37" si="10">SUM(D28:D36)</f>
        <v>4</v>
      </c>
      <c r="E37" s="60">
        <f t="shared" si="10"/>
        <v>4</v>
      </c>
      <c r="F37" s="60"/>
      <c r="G37" s="60">
        <f>SUM(G28:G36)</f>
        <v>8</v>
      </c>
      <c r="H37" s="61"/>
      <c r="I37" s="13" t="s">
        <v>81</v>
      </c>
      <c r="J37" s="13"/>
      <c r="K37" s="13"/>
      <c r="L37" s="273">
        <f>SUM(L28:L36)</f>
        <v>8880</v>
      </c>
      <c r="N37" s="53"/>
      <c r="O37" s="64"/>
      <c r="P37" s="53"/>
      <c r="Q37" s="53"/>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283"/>
      <c r="M38" s="64"/>
      <c r="N38" s="53"/>
      <c r="O38" s="64"/>
      <c r="P38" s="53"/>
      <c r="Q38" s="53"/>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13" t="s">
        <v>84</v>
      </c>
      <c r="J39" s="13"/>
      <c r="K39" s="13"/>
      <c r="L39" s="278"/>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181379.8</v>
      </c>
      <c r="H40" s="96"/>
      <c r="I40" s="96"/>
      <c r="J40" s="96"/>
      <c r="K40" s="50">
        <f>ROUND(+G39/G40,0)</f>
        <v>191</v>
      </c>
      <c r="L40" s="273">
        <f>SUM(K40*$G$26)</f>
        <v>19655.809999999998</v>
      </c>
      <c r="N40" s="97"/>
      <c r="O40" s="97"/>
      <c r="P40" s="97"/>
      <c r="Q40" s="97"/>
      <c r="V40" s="420" t="s">
        <v>85</v>
      </c>
      <c r="W40" s="420"/>
      <c r="X40" s="421">
        <f>+G40</f>
        <v>181379.8</v>
      </c>
      <c r="Y40" s="421"/>
      <c r="Z40" s="421"/>
      <c r="AA40" s="421"/>
      <c r="AB40" s="55">
        <f>ROUND(X39/X40,0)</f>
        <v>191</v>
      </c>
      <c r="AC40" s="55">
        <f>ROUND(AB40*$X$26,0)</f>
        <v>0</v>
      </c>
      <c r="AD40" s="9"/>
    </row>
    <row r="41" spans="1:30" ht="15.75" customHeight="1" x14ac:dyDescent="0.3">
      <c r="B41" s="98" t="s">
        <v>86</v>
      </c>
      <c r="C41" s="98"/>
      <c r="D41" s="98"/>
      <c r="E41" s="98"/>
      <c r="F41" s="98"/>
      <c r="G41" s="98"/>
      <c r="H41" s="98"/>
      <c r="I41" s="98"/>
      <c r="J41" s="98"/>
      <c r="K41" s="98"/>
      <c r="L41" s="284"/>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283"/>
      <c r="M42" s="97"/>
      <c r="O42" s="1"/>
      <c r="V42" s="412" t="s">
        <v>87</v>
      </c>
      <c r="W42" s="412"/>
      <c r="X42" s="412"/>
      <c r="Y42" s="412"/>
      <c r="Z42" s="412"/>
      <c r="AA42" s="412"/>
      <c r="AB42" s="412"/>
      <c r="AC42" s="412"/>
      <c r="AD42" s="100"/>
    </row>
    <row r="43" spans="1:30" x14ac:dyDescent="0.3">
      <c r="B43" s="101" t="s">
        <v>88</v>
      </c>
      <c r="C43" s="101"/>
      <c r="D43" s="101"/>
      <c r="E43" s="101"/>
      <c r="F43" s="101"/>
      <c r="G43" s="101"/>
      <c r="H43" s="101"/>
      <c r="I43" s="101"/>
      <c r="J43" s="101"/>
      <c r="K43" s="101"/>
      <c r="L43" s="285"/>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274">
        <f>SUM(L26,L37,L40)</f>
        <v>493003.79245754902</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283"/>
      <c r="M45" s="105"/>
      <c r="O45" s="1"/>
      <c r="V45" s="412" t="s">
        <v>90</v>
      </c>
      <c r="W45" s="412"/>
      <c r="X45" s="412"/>
      <c r="Y45" s="412"/>
      <c r="Z45" s="412"/>
      <c r="AA45" s="412"/>
      <c r="AB45" s="412"/>
      <c r="AC45" s="412"/>
      <c r="AD45" s="106"/>
    </row>
    <row r="46" spans="1:30" ht="18.75" customHeight="1" x14ac:dyDescent="0.3">
      <c r="B46" s="1"/>
      <c r="C46" s="107" t="s">
        <v>91</v>
      </c>
      <c r="D46" s="107"/>
      <c r="E46" s="107"/>
      <c r="F46" s="107"/>
      <c r="G46" s="107" t="s">
        <v>92</v>
      </c>
      <c r="H46" s="108"/>
      <c r="I46" s="109" t="s">
        <v>93</v>
      </c>
      <c r="J46" s="110"/>
      <c r="K46" s="110"/>
      <c r="L46" s="286"/>
      <c r="M46" s="111"/>
      <c r="O46" s="1"/>
      <c r="V46" s="9"/>
      <c r="W46" s="112" t="s">
        <v>91</v>
      </c>
      <c r="X46" s="415" t="s">
        <v>94</v>
      </c>
      <c r="Y46" s="415"/>
      <c r="Z46" s="416" t="s">
        <v>93</v>
      </c>
      <c r="AA46" s="416"/>
      <c r="AB46" s="416"/>
      <c r="AC46" s="416"/>
      <c r="AD46" s="113"/>
    </row>
    <row r="47" spans="1:30" ht="18.75" customHeight="1" x14ac:dyDescent="0.3">
      <c r="B47" s="97" t="s">
        <v>95</v>
      </c>
      <c r="C47" s="114">
        <f>K10+K11+K16+K19+K22</f>
        <v>79.333300000000008</v>
      </c>
      <c r="D47" s="114"/>
      <c r="E47" s="114"/>
      <c r="F47" s="114"/>
      <c r="G47" s="115">
        <f>K7</f>
        <v>1.0289999999999999</v>
      </c>
      <c r="H47" s="115"/>
      <c r="I47" s="116">
        <v>1325.01</v>
      </c>
      <c r="J47" s="117" t="s">
        <v>96</v>
      </c>
      <c r="K47" s="118">
        <f>ROUND(C47*G47*I47,0)</f>
        <v>108166</v>
      </c>
      <c r="L47" s="287"/>
      <c r="O47" s="1"/>
      <c r="V47" s="100" t="s">
        <v>95</v>
      </c>
      <c r="W47" s="119">
        <f>AB10+AB11+AB16+AB19+AB22</f>
        <v>0</v>
      </c>
      <c r="X47" s="407">
        <f>AB7</f>
        <v>1.0289999999999999</v>
      </c>
      <c r="Y47" s="407"/>
      <c r="Z47" s="120">
        <f>+I47</f>
        <v>1325.01</v>
      </c>
      <c r="AA47" s="121" t="s">
        <v>96</v>
      </c>
      <c r="AB47" s="122">
        <f>ROUND(W47*X47*Z47,0)</f>
        <v>0</v>
      </c>
      <c r="AC47" s="123"/>
      <c r="AD47" s="9"/>
    </row>
    <row r="48" spans="1:30" ht="18" customHeight="1" x14ac:dyDescent="0.3">
      <c r="B48" s="124" t="s">
        <v>73</v>
      </c>
      <c r="C48" s="114">
        <f>K12+K13+K17+K20+K23</f>
        <v>32.622</v>
      </c>
      <c r="D48" s="114"/>
      <c r="E48" s="114"/>
      <c r="F48" s="114"/>
      <c r="G48" s="115">
        <f>K7</f>
        <v>1.0289999999999999</v>
      </c>
      <c r="H48" s="115"/>
      <c r="I48" s="116">
        <v>903.8</v>
      </c>
      <c r="J48" s="117" t="s">
        <v>96</v>
      </c>
      <c r="K48" s="118">
        <f>ROUND(C48*G48*I48,0)</f>
        <v>30339</v>
      </c>
      <c r="L48" s="288"/>
      <c r="O48" s="1"/>
      <c r="V48" s="125" t="s">
        <v>73</v>
      </c>
      <c r="W48" s="119">
        <f>AB12+AB13+AB17+AB20+AB23</f>
        <v>0</v>
      </c>
      <c r="X48" s="407">
        <f>AB7</f>
        <v>1.0289999999999999</v>
      </c>
      <c r="Y48" s="407"/>
      <c r="Z48" s="120">
        <f>+I48</f>
        <v>903.8</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905.98</v>
      </c>
      <c r="J49" s="117" t="s">
        <v>96</v>
      </c>
      <c r="K49" s="118">
        <f>ROUND(C49*G49*I49,0)</f>
        <v>0</v>
      </c>
      <c r="L49" s="288"/>
      <c r="M49" s="102"/>
      <c r="N49" s="129"/>
      <c r="O49" s="130"/>
      <c r="P49" s="64"/>
      <c r="Q49" s="131"/>
      <c r="V49" s="132" t="s">
        <v>77</v>
      </c>
      <c r="W49" s="133">
        <f>AB14+AB15+AB18+AB21+AB24+AB25</f>
        <v>0</v>
      </c>
      <c r="X49" s="407">
        <f>AB7</f>
        <v>1.0289999999999999</v>
      </c>
      <c r="Y49" s="407"/>
      <c r="Z49" s="120">
        <f>+I49</f>
        <v>905.98</v>
      </c>
      <c r="AA49" s="121" t="s">
        <v>96</v>
      </c>
      <c r="AB49" s="122">
        <f>ROUND(W49*X49*Z49,0)</f>
        <v>0</v>
      </c>
      <c r="AC49" s="126"/>
      <c r="AD49" s="103"/>
    </row>
    <row r="50" spans="2:30" ht="24" customHeight="1" thickBot="1" x14ac:dyDescent="0.35">
      <c r="B50" s="134" t="s">
        <v>97</v>
      </c>
      <c r="C50" s="135">
        <f>SUM(C47:C49)</f>
        <v>111.95530000000001</v>
      </c>
      <c r="D50" s="136"/>
      <c r="E50" s="137"/>
      <c r="F50" s="137"/>
      <c r="G50" s="138" t="s">
        <v>98</v>
      </c>
      <c r="H50" s="138"/>
      <c r="I50" s="138"/>
      <c r="J50" s="138"/>
      <c r="K50" s="138"/>
      <c r="L50" s="273">
        <f>IF(B2=75,0,K49+K48+K47)</f>
        <v>138505</v>
      </c>
      <c r="N50" s="3"/>
      <c r="O50" s="1"/>
      <c r="V50" s="139"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289"/>
      <c r="M51" s="129"/>
      <c r="N51" s="64"/>
      <c r="O51" s="1"/>
      <c r="V51" s="410" t="s">
        <v>99</v>
      </c>
      <c r="W51" s="410"/>
      <c r="X51" s="410"/>
      <c r="Y51" s="410"/>
      <c r="Z51" s="410"/>
      <c r="AA51" s="410"/>
      <c r="AB51" s="410"/>
      <c r="AC51" s="410"/>
      <c r="AD51" s="142"/>
    </row>
    <row r="52" spans="2:30" ht="27.75" customHeight="1" x14ac:dyDescent="0.3">
      <c r="B52" s="13" t="s">
        <v>100</v>
      </c>
      <c r="C52" s="13"/>
      <c r="D52" s="13"/>
      <c r="E52" s="13"/>
      <c r="F52" s="13"/>
      <c r="G52" s="13"/>
      <c r="H52" s="13"/>
      <c r="I52" s="13"/>
      <c r="J52" s="13"/>
      <c r="K52" s="13"/>
      <c r="L52" s="278"/>
      <c r="O52" s="1"/>
      <c r="V52" s="392" t="s">
        <v>100</v>
      </c>
      <c r="W52" s="392"/>
      <c r="X52" s="392"/>
      <c r="Y52" s="392"/>
      <c r="Z52" s="392"/>
      <c r="AA52" s="392"/>
      <c r="AB52" s="392"/>
      <c r="AC52" s="392"/>
      <c r="AD52" s="9"/>
    </row>
    <row r="53" spans="2:30" x14ac:dyDescent="0.3">
      <c r="B53" s="13" t="s">
        <v>101</v>
      </c>
      <c r="C53" s="13"/>
      <c r="D53" s="13"/>
      <c r="E53" s="13"/>
      <c r="F53" s="13"/>
      <c r="G53" s="143">
        <f>K26</f>
        <v>111.95530000000001</v>
      </c>
      <c r="H53" s="56" t="s">
        <v>102</v>
      </c>
      <c r="I53" s="56"/>
      <c r="J53" s="144">
        <v>198050.23</v>
      </c>
      <c r="K53" s="144"/>
      <c r="L53" s="290"/>
      <c r="N53" s="3"/>
      <c r="O53" s="1"/>
      <c r="V53" s="402" t="s">
        <v>101</v>
      </c>
      <c r="W53" s="402"/>
      <c r="X53" s="145">
        <f>AB26</f>
        <v>0</v>
      </c>
      <c r="Y53" s="403" t="s">
        <v>102</v>
      </c>
      <c r="Z53" s="403"/>
      <c r="AA53" s="404">
        <f>+J53</f>
        <v>198050.23</v>
      </c>
      <c r="AB53" s="404"/>
      <c r="AC53" s="404"/>
      <c r="AD53" s="9"/>
    </row>
    <row r="54" spans="2:30" x14ac:dyDescent="0.3">
      <c r="B54" s="13" t="s">
        <v>103</v>
      </c>
      <c r="C54" s="13"/>
      <c r="D54" s="13"/>
      <c r="E54" s="13"/>
      <c r="F54" s="13"/>
      <c r="G54" s="13"/>
      <c r="H54" s="13"/>
      <c r="I54" s="13"/>
      <c r="J54" s="13"/>
      <c r="K54" s="146">
        <f>ROUND(G53/J53,6)</f>
        <v>5.6499999999999996E-4</v>
      </c>
      <c r="L54" s="278"/>
      <c r="N54" s="64"/>
      <c r="O54" s="1"/>
      <c r="V54" s="402" t="s">
        <v>103</v>
      </c>
      <c r="W54" s="402"/>
      <c r="X54" s="402"/>
      <c r="Y54" s="402"/>
      <c r="Z54" s="402"/>
      <c r="AA54" s="402"/>
      <c r="AB54" s="405">
        <f>ROUND(X53/AA53,6)</f>
        <v>0</v>
      </c>
      <c r="AC54" s="405"/>
      <c r="AD54" s="9"/>
    </row>
    <row r="55" spans="2:30" ht="24" customHeight="1" x14ac:dyDescent="0.3">
      <c r="B55" s="13" t="s">
        <v>104</v>
      </c>
      <c r="C55" s="13"/>
      <c r="D55" s="13"/>
      <c r="E55" s="13"/>
      <c r="F55" s="13"/>
      <c r="G55" s="13"/>
      <c r="H55" s="13"/>
      <c r="I55" s="13"/>
      <c r="J55" s="13"/>
      <c r="K55" s="13"/>
      <c r="L55" s="278"/>
      <c r="O55" s="1"/>
      <c r="V55" s="392" t="s">
        <v>104</v>
      </c>
      <c r="W55" s="392"/>
      <c r="X55" s="392"/>
      <c r="Y55" s="392"/>
      <c r="Z55" s="392"/>
      <c r="AA55" s="392"/>
      <c r="AB55" s="392"/>
      <c r="AC55" s="392"/>
      <c r="AD55" s="9"/>
    </row>
    <row r="56" spans="2:30" x14ac:dyDescent="0.3">
      <c r="B56" s="13" t="s">
        <v>105</v>
      </c>
      <c r="C56" s="13"/>
      <c r="D56" s="13"/>
      <c r="E56" s="13"/>
      <c r="F56" s="13"/>
      <c r="G56" s="147">
        <f>G26</f>
        <v>102.91</v>
      </c>
      <c r="H56" s="56" t="s">
        <v>106</v>
      </c>
      <c r="I56" s="56"/>
      <c r="J56" s="144">
        <f>+G40</f>
        <v>181379.8</v>
      </c>
      <c r="K56" s="144"/>
      <c r="L56" s="290"/>
      <c r="O56" s="1"/>
      <c r="V56" s="402" t="s">
        <v>105</v>
      </c>
      <c r="W56" s="402"/>
      <c r="X56" s="148">
        <f>X26</f>
        <v>0</v>
      </c>
      <c r="Y56" s="403" t="s">
        <v>106</v>
      </c>
      <c r="Z56" s="403"/>
      <c r="AA56" s="404">
        <f>+J56</f>
        <v>181379.8</v>
      </c>
      <c r="AB56" s="404"/>
      <c r="AC56" s="404"/>
      <c r="AD56" s="9"/>
    </row>
    <row r="57" spans="2:30" x14ac:dyDescent="0.3">
      <c r="B57" s="13" t="s">
        <v>107</v>
      </c>
      <c r="C57" s="13"/>
      <c r="D57" s="13"/>
      <c r="E57" s="13"/>
      <c r="F57" s="13"/>
      <c r="G57" s="13"/>
      <c r="H57" s="13"/>
      <c r="I57" s="13"/>
      <c r="J57" s="13"/>
      <c r="K57" s="146">
        <f>ROUND(G56/J56,6)</f>
        <v>5.6700000000000001E-4</v>
      </c>
      <c r="L57" s="278"/>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288"/>
      <c r="N58" s="19"/>
      <c r="O58" s="19"/>
      <c r="V58" s="406" t="s">
        <v>109</v>
      </c>
      <c r="W58" s="406"/>
      <c r="X58" s="406"/>
      <c r="Y58" s="393">
        <f>X65+X64+X62+X61+X60</f>
        <v>4230917</v>
      </c>
      <c r="Z58" s="393"/>
      <c r="AA58" s="150" t="s">
        <v>110</v>
      </c>
      <c r="AB58" s="151">
        <f>AB54</f>
        <v>0</v>
      </c>
      <c r="AC58" s="55">
        <f>ROUND(Y58*AB58,0)</f>
        <v>0</v>
      </c>
      <c r="AD58" s="9"/>
    </row>
    <row r="59" spans="2:30" x14ac:dyDescent="0.3">
      <c r="B59" s="59" t="s">
        <v>109</v>
      </c>
      <c r="C59" s="59"/>
      <c r="D59" s="59"/>
      <c r="E59" s="59"/>
      <c r="F59" s="59"/>
      <c r="G59" s="59"/>
      <c r="H59" s="152" t="s">
        <v>21</v>
      </c>
      <c r="I59" s="118">
        <v>4230917</v>
      </c>
      <c r="J59" s="153" t="s">
        <v>110</v>
      </c>
      <c r="K59" s="154">
        <f>K54</f>
        <v>5.6499999999999996E-4</v>
      </c>
      <c r="L59" s="273">
        <f>SUM(I59*K59)</f>
        <v>2390.4681049999999</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288"/>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288"/>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288"/>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288"/>
      <c r="O63" s="1"/>
      <c r="P63" s="153"/>
      <c r="Q63" s="153"/>
      <c r="V63" s="399" t="s">
        <v>115</v>
      </c>
      <c r="W63" s="399"/>
      <c r="X63" s="399"/>
      <c r="Y63" s="399"/>
      <c r="Z63" s="399"/>
      <c r="AA63" s="399"/>
      <c r="AB63" s="399"/>
      <c r="AC63" s="399"/>
      <c r="AD63" s="106"/>
    </row>
    <row r="64" spans="2:30" ht="13.5" customHeight="1" x14ac:dyDescent="0.3">
      <c r="B64" s="59" t="s">
        <v>115</v>
      </c>
      <c r="C64" s="59"/>
      <c r="D64" s="59"/>
      <c r="E64" s="59"/>
      <c r="F64" s="59"/>
      <c r="G64" s="59"/>
      <c r="H64" s="59"/>
      <c r="I64" s="59"/>
      <c r="J64" s="59"/>
      <c r="K64" s="59"/>
      <c r="L64" s="288"/>
      <c r="M64" s="105"/>
      <c r="N64" s="19"/>
      <c r="O64" s="1"/>
      <c r="V64" s="400" t="s">
        <v>116</v>
      </c>
      <c r="W64" s="400"/>
      <c r="X64" s="401">
        <f>+G65</f>
        <v>4230917</v>
      </c>
      <c r="Y64" s="401"/>
      <c r="Z64" s="401"/>
      <c r="AA64" s="401"/>
      <c r="AB64" s="401"/>
      <c r="AC64" s="401"/>
      <c r="AD64" s="9"/>
    </row>
    <row r="65" spans="1:30" ht="12.75" customHeight="1" x14ac:dyDescent="0.3">
      <c r="B65" s="155" t="s">
        <v>116</v>
      </c>
      <c r="C65" s="59"/>
      <c r="D65" s="59"/>
      <c r="E65" s="59"/>
      <c r="F65" s="59"/>
      <c r="G65" s="156">
        <f>+I59</f>
        <v>4230917</v>
      </c>
      <c r="H65" s="156"/>
      <c r="I65" s="156"/>
      <c r="J65" s="156"/>
      <c r="K65" s="156"/>
      <c r="L65" s="288"/>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288"/>
      <c r="M66" s="19"/>
      <c r="N66" s="3"/>
      <c r="O66" s="157"/>
      <c r="P66" s="157"/>
      <c r="Q66" s="157"/>
      <c r="V66" s="392" t="s">
        <v>118</v>
      </c>
      <c r="W66" s="392"/>
      <c r="X66" s="392"/>
      <c r="Y66" s="393">
        <f>+I67</f>
        <v>103698709</v>
      </c>
      <c r="Z66" s="393"/>
      <c r="AA66" s="150" t="s">
        <v>110</v>
      </c>
      <c r="AB66" s="151">
        <f>AB54</f>
        <v>0</v>
      </c>
      <c r="AC66" s="55">
        <f>ROUND(Y66*AB66,0)</f>
        <v>0</v>
      </c>
      <c r="AD66" s="9"/>
    </row>
    <row r="67" spans="1:30" ht="20.25" customHeight="1" x14ac:dyDescent="0.3">
      <c r="B67" s="13" t="s">
        <v>118</v>
      </c>
      <c r="C67" s="13"/>
      <c r="D67" s="13"/>
      <c r="E67" s="13"/>
      <c r="F67" s="13"/>
      <c r="H67" s="152" t="s">
        <v>23</v>
      </c>
      <c r="I67" s="118">
        <v>103698709</v>
      </c>
      <c r="J67" s="153" t="s">
        <v>110</v>
      </c>
      <c r="K67" s="154">
        <f>K54</f>
        <v>5.6499999999999996E-4</v>
      </c>
      <c r="L67" s="273">
        <f>SUM(I67*K67)</f>
        <v>58589.770584999998</v>
      </c>
      <c r="O67" s="1"/>
      <c r="V67" s="392" t="s">
        <v>119</v>
      </c>
      <c r="W67" s="392"/>
      <c r="X67" s="392"/>
      <c r="Y67" s="392"/>
      <c r="Z67" s="392"/>
      <c r="AA67" s="392"/>
      <c r="AB67" s="392"/>
      <c r="AC67" s="392"/>
      <c r="AD67" s="9"/>
    </row>
    <row r="68" spans="1:30" ht="20.25" customHeight="1" x14ac:dyDescent="0.3">
      <c r="B68" s="13" t="s">
        <v>119</v>
      </c>
      <c r="C68" s="13"/>
      <c r="D68" s="13"/>
      <c r="E68" s="13"/>
      <c r="F68" s="13"/>
      <c r="H68" s="13"/>
      <c r="I68" s="13"/>
      <c r="J68" s="51"/>
      <c r="K68" s="13"/>
      <c r="L68" s="278"/>
      <c r="O68" s="1"/>
      <c r="V68" s="397" t="s">
        <v>120</v>
      </c>
      <c r="W68" s="397"/>
      <c r="X68" s="397"/>
      <c r="Y68" s="393">
        <f>+I69</f>
        <v>0</v>
      </c>
      <c r="Z68" s="393"/>
      <c r="AA68" s="150" t="s">
        <v>110</v>
      </c>
      <c r="AB68" s="151">
        <f>AB57</f>
        <v>0</v>
      </c>
      <c r="AC68" s="55">
        <f>ROUND(Y68*AB68,0)</f>
        <v>0</v>
      </c>
      <c r="AD68" s="9"/>
    </row>
    <row r="69" spans="1:30" ht="15" customHeight="1" x14ac:dyDescent="0.3">
      <c r="B69" s="158" t="s">
        <v>120</v>
      </c>
      <c r="C69" s="13"/>
      <c r="D69" s="13"/>
      <c r="E69" s="13"/>
      <c r="F69" s="13"/>
      <c r="H69" s="152" t="s">
        <v>22</v>
      </c>
      <c r="I69" s="118">
        <v>0</v>
      </c>
      <c r="J69" s="153" t="s">
        <v>110</v>
      </c>
      <c r="K69" s="154">
        <f>K57</f>
        <v>5.6700000000000001E-4</v>
      </c>
      <c r="L69" s="273">
        <f t="shared" ref="L69:L72" si="11">SUM(I69*K69)</f>
        <v>0</v>
      </c>
      <c r="O69" s="1"/>
      <c r="V69" s="392" t="s">
        <v>121</v>
      </c>
      <c r="W69" s="392"/>
      <c r="X69" s="392"/>
      <c r="Y69" s="398">
        <f>+I70</f>
        <v>0</v>
      </c>
      <c r="Z69" s="398"/>
      <c r="AA69" s="150" t="s">
        <v>110</v>
      </c>
      <c r="AB69" s="151">
        <f>AB54</f>
        <v>0</v>
      </c>
      <c r="AC69" s="55">
        <f>ROUND(Y69*AB69,0)</f>
        <v>0</v>
      </c>
      <c r="AD69" s="9"/>
    </row>
    <row r="70" spans="1:30" ht="20.25" customHeight="1" x14ac:dyDescent="0.3">
      <c r="B70" s="13" t="s">
        <v>121</v>
      </c>
      <c r="C70" s="13"/>
      <c r="D70" s="13"/>
      <c r="E70" s="13"/>
      <c r="F70" s="13"/>
      <c r="H70" s="152" t="s">
        <v>21</v>
      </c>
      <c r="I70" s="118">
        <v>0</v>
      </c>
      <c r="J70" s="153" t="s">
        <v>110</v>
      </c>
      <c r="K70" s="154">
        <f>K54</f>
        <v>5.6499999999999996E-4</v>
      </c>
      <c r="L70" s="273">
        <f t="shared" si="11"/>
        <v>0</v>
      </c>
      <c r="O70" s="1"/>
      <c r="V70" s="392" t="s">
        <v>122</v>
      </c>
      <c r="W70" s="392"/>
      <c r="X70" s="392"/>
      <c r="Y70" s="394">
        <f>+I71</f>
        <v>1865769</v>
      </c>
      <c r="Z70" s="394"/>
      <c r="AA70" s="150" t="s">
        <v>110</v>
      </c>
      <c r="AB70" s="151">
        <f>AB54</f>
        <v>0</v>
      </c>
      <c r="AC70" s="55">
        <f>ROUND(Y70*AB70,0)</f>
        <v>0</v>
      </c>
      <c r="AD70" s="9"/>
    </row>
    <row r="71" spans="1:30" ht="20.25" customHeight="1" x14ac:dyDescent="0.3">
      <c r="B71" s="13" t="s">
        <v>122</v>
      </c>
      <c r="C71" s="13"/>
      <c r="D71" s="13"/>
      <c r="E71" s="13"/>
      <c r="F71" s="13"/>
      <c r="H71" s="152" t="s">
        <v>21</v>
      </c>
      <c r="I71" s="118">
        <v>1865769</v>
      </c>
      <c r="J71" s="153" t="s">
        <v>110</v>
      </c>
      <c r="K71" s="154">
        <f>K54</f>
        <v>5.6499999999999996E-4</v>
      </c>
      <c r="L71" s="273">
        <f t="shared" si="11"/>
        <v>1054.1594849999999</v>
      </c>
      <c r="O71" s="1"/>
      <c r="V71" s="392" t="s">
        <v>123</v>
      </c>
      <c r="W71" s="392"/>
      <c r="X71" s="392"/>
      <c r="Y71" s="394">
        <f>+I72</f>
        <v>13963927</v>
      </c>
      <c r="Z71" s="394"/>
      <c r="AA71" s="150" t="s">
        <v>110</v>
      </c>
      <c r="AB71" s="151">
        <f>AB57</f>
        <v>0</v>
      </c>
      <c r="AC71" s="55">
        <f>ROUND(Y71*AB71,0)</f>
        <v>0</v>
      </c>
      <c r="AD71" s="9"/>
    </row>
    <row r="72" spans="1:30" ht="21" customHeight="1" x14ac:dyDescent="0.35">
      <c r="B72" s="13" t="s">
        <v>123</v>
      </c>
      <c r="C72" s="13"/>
      <c r="D72" s="13"/>
      <c r="E72" s="13"/>
      <c r="F72" s="13"/>
      <c r="H72" s="152" t="s">
        <v>22</v>
      </c>
      <c r="I72" s="118">
        <v>13963927</v>
      </c>
      <c r="J72" s="153" t="s">
        <v>110</v>
      </c>
      <c r="K72" s="154">
        <f>K57</f>
        <v>5.6700000000000001E-4</v>
      </c>
      <c r="L72" s="273">
        <f t="shared" si="11"/>
        <v>7917.546609</v>
      </c>
      <c r="O72" s="1"/>
      <c r="V72" s="395" t="s">
        <v>124</v>
      </c>
      <c r="W72" s="395"/>
      <c r="X72" s="395"/>
      <c r="Y72" s="395"/>
      <c r="Z72" s="395"/>
      <c r="AA72" s="395"/>
      <c r="AB72" s="395"/>
      <c r="AC72" s="58"/>
      <c r="AD72" s="9"/>
    </row>
    <row r="73" spans="1:30" ht="17.25" customHeight="1" x14ac:dyDescent="0.35">
      <c r="B73" s="13" t="s">
        <v>124</v>
      </c>
      <c r="C73" s="13"/>
      <c r="D73" s="13"/>
      <c r="E73" s="13"/>
      <c r="F73" s="13"/>
      <c r="H73" s="13"/>
      <c r="I73" s="13"/>
      <c r="J73" s="51"/>
      <c r="K73" s="13"/>
      <c r="L73" s="291"/>
      <c r="O73" s="1"/>
      <c r="V73" s="392" t="s">
        <v>125</v>
      </c>
      <c r="W73" s="392"/>
      <c r="X73" s="392"/>
      <c r="Y73" s="392"/>
      <c r="Z73" s="392"/>
      <c r="AA73" s="392"/>
      <c r="AB73" s="392"/>
      <c r="AC73" s="392"/>
      <c r="AD73" s="9"/>
    </row>
    <row r="74" spans="1:30" ht="31.2" x14ac:dyDescent="0.3">
      <c r="B74" s="13" t="s">
        <v>125</v>
      </c>
      <c r="C74" s="13"/>
      <c r="D74" s="29" t="s">
        <v>126</v>
      </c>
      <c r="E74" s="29" t="s">
        <v>127</v>
      </c>
      <c r="F74" s="29"/>
      <c r="H74" s="152" t="s">
        <v>24</v>
      </c>
      <c r="I74" s="17"/>
      <c r="J74" s="152"/>
      <c r="K74" s="17"/>
      <c r="L74" s="287"/>
      <c r="O74" s="1"/>
      <c r="V74" s="396" t="s">
        <v>128</v>
      </c>
      <c r="W74" s="396"/>
      <c r="X74" s="159" t="s">
        <v>129</v>
      </c>
      <c r="Y74" s="160"/>
      <c r="Z74" s="161">
        <f>+I75</f>
        <v>0</v>
      </c>
      <c r="AA74" s="162" t="s">
        <v>130</v>
      </c>
      <c r="AB74" s="163">
        <f>+K75</f>
        <v>361</v>
      </c>
      <c r="AC74" s="55">
        <f>ROUND(AB74*Z74,0)</f>
        <v>0</v>
      </c>
      <c r="AD74" s="9"/>
    </row>
    <row r="75" spans="1:30" ht="19.5" customHeight="1" x14ac:dyDescent="0.3">
      <c r="A75" s="1" t="s">
        <v>131</v>
      </c>
      <c r="B75" s="164" t="s">
        <v>128</v>
      </c>
      <c r="C75" s="165" t="s">
        <v>129</v>
      </c>
      <c r="D75" s="164">
        <v>0</v>
      </c>
      <c r="E75" s="164">
        <v>0</v>
      </c>
      <c r="F75" s="164">
        <v>0</v>
      </c>
      <c r="G75" s="166">
        <f>IF($B$154&lt;8,D75,E75)</f>
        <v>0</v>
      </c>
      <c r="H75" s="167"/>
      <c r="I75" s="168">
        <f>AVERAGE(G75,D75)</f>
        <v>0</v>
      </c>
      <c r="J75" s="169" t="s">
        <v>130</v>
      </c>
      <c r="K75" s="170">
        <v>361</v>
      </c>
      <c r="L75" s="273">
        <f t="shared" ref="L75:L78" si="12">SUM(I75*K75)</f>
        <v>0</v>
      </c>
      <c r="N75" s="1">
        <v>7802</v>
      </c>
      <c r="O75" s="1">
        <v>0</v>
      </c>
      <c r="V75" s="396" t="s">
        <v>128</v>
      </c>
      <c r="W75" s="396"/>
      <c r="X75" s="159" t="s">
        <v>132</v>
      </c>
      <c r="Y75" s="171"/>
      <c r="Z75" s="172">
        <f>+I76</f>
        <v>0</v>
      </c>
      <c r="AA75" s="162" t="s">
        <v>130</v>
      </c>
      <c r="AB75" s="173">
        <f>+K76</f>
        <v>1357</v>
      </c>
      <c r="AC75" s="55">
        <f>ROUND(AB75*Z75,0)</f>
        <v>0</v>
      </c>
      <c r="AD75" s="9"/>
    </row>
    <row r="76" spans="1:30" ht="19.5" customHeight="1" x14ac:dyDescent="0.3">
      <c r="A76" s="1" t="s">
        <v>133</v>
      </c>
      <c r="B76" s="164" t="s">
        <v>128</v>
      </c>
      <c r="C76" s="165" t="s">
        <v>132</v>
      </c>
      <c r="D76" s="164">
        <v>0</v>
      </c>
      <c r="E76" s="164">
        <v>0</v>
      </c>
      <c r="F76" s="164">
        <v>0</v>
      </c>
      <c r="G76" s="166">
        <f>IF($B$154&lt;8,D76,E76)</f>
        <v>0</v>
      </c>
      <c r="H76" s="167"/>
      <c r="I76" s="168">
        <f>AVERAGE(G76,D76)</f>
        <v>0</v>
      </c>
      <c r="J76" s="169" t="s">
        <v>130</v>
      </c>
      <c r="K76" s="174">
        <v>1357</v>
      </c>
      <c r="L76" s="273">
        <f t="shared" si="12"/>
        <v>0</v>
      </c>
      <c r="N76" s="1">
        <v>7802</v>
      </c>
      <c r="O76" s="1">
        <v>110</v>
      </c>
      <c r="V76" s="392" t="str">
        <f>+B77</f>
        <v>14.  Digital Classrooms Allocation (UFTE share)</v>
      </c>
      <c r="W76" s="392"/>
      <c r="X76" s="392"/>
      <c r="Y76" s="393">
        <f>+I77</f>
        <v>1716988</v>
      </c>
      <c r="Z76" s="393"/>
      <c r="AA76" s="162" t="s">
        <v>130</v>
      </c>
      <c r="AB76" s="151">
        <f>AB57</f>
        <v>0</v>
      </c>
      <c r="AC76" s="55">
        <f>ROUND(Y76*AB76,0)</f>
        <v>0</v>
      </c>
      <c r="AD76" s="9"/>
    </row>
    <row r="77" spans="1:30" ht="26.25" customHeight="1" x14ac:dyDescent="0.3">
      <c r="B77" s="13" t="s">
        <v>134</v>
      </c>
      <c r="C77" s="13"/>
      <c r="D77" s="13"/>
      <c r="E77" s="13"/>
      <c r="F77" s="13"/>
      <c r="H77" s="152" t="s">
        <v>25</v>
      </c>
      <c r="I77" s="175">
        <v>1716988</v>
      </c>
      <c r="J77" s="153" t="s">
        <v>110</v>
      </c>
      <c r="K77" s="154">
        <f>K57</f>
        <v>5.6700000000000001E-4</v>
      </c>
      <c r="L77" s="273">
        <f t="shared" si="12"/>
        <v>973.532196</v>
      </c>
      <c r="O77" s="1"/>
      <c r="V77" s="392" t="str">
        <f>+B78</f>
        <v>15.  Florida Teachers Classroom Supply Assistance Program</v>
      </c>
      <c r="W77" s="392"/>
      <c r="X77" s="392"/>
      <c r="Y77" s="393">
        <f>+I78</f>
        <v>0</v>
      </c>
      <c r="Z77" s="393"/>
      <c r="AA77" s="162" t="s">
        <v>130</v>
      </c>
      <c r="AB77" s="151">
        <f>AB54</f>
        <v>0</v>
      </c>
      <c r="AC77" s="55">
        <f>ROUND(Y77*AB77,0)</f>
        <v>0</v>
      </c>
      <c r="AD77" s="9"/>
    </row>
    <row r="78" spans="1:30" ht="26.25" customHeight="1" x14ac:dyDescent="0.3">
      <c r="B78" s="391" t="s">
        <v>135</v>
      </c>
      <c r="C78" s="391"/>
      <c r="D78" s="391"/>
      <c r="E78" s="13"/>
      <c r="F78" s="13"/>
      <c r="H78" s="152" t="s">
        <v>136</v>
      </c>
      <c r="I78" s="176">
        <v>0</v>
      </c>
      <c r="J78" s="153" t="s">
        <v>110</v>
      </c>
      <c r="K78" s="154">
        <f>K54</f>
        <v>5.6499999999999996E-4</v>
      </c>
      <c r="L78" s="273">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13"/>
      <c r="F79" s="13"/>
      <c r="H79" s="152" t="s">
        <v>138</v>
      </c>
      <c r="I79" s="17"/>
      <c r="J79" s="17"/>
      <c r="K79" s="17"/>
      <c r="L79" s="273"/>
      <c r="N79" s="178"/>
      <c r="O79" s="1"/>
      <c r="Q79" s="152"/>
      <c r="V79" s="392"/>
      <c r="W79" s="392"/>
      <c r="X79" s="392"/>
      <c r="Y79" s="177"/>
      <c r="Z79" s="177"/>
      <c r="AA79" s="177"/>
      <c r="AB79" s="177"/>
      <c r="AC79" s="179"/>
      <c r="AD79" s="9"/>
    </row>
    <row r="80" spans="1:30" ht="21" customHeight="1" x14ac:dyDescent="0.3">
      <c r="B80" s="391"/>
      <c r="C80" s="391"/>
      <c r="D80" s="391"/>
      <c r="E80" s="13"/>
      <c r="F80" s="13"/>
      <c r="H80" s="180"/>
      <c r="I80" s="181"/>
      <c r="J80" s="181"/>
      <c r="K80" s="181"/>
      <c r="L80" s="291"/>
      <c r="N80" s="182"/>
      <c r="O80" s="1"/>
      <c r="Q80" s="152"/>
      <c r="V80" s="177"/>
      <c r="W80" s="177"/>
      <c r="X80" s="177"/>
      <c r="Y80" s="177"/>
      <c r="Z80" s="177"/>
      <c r="AA80" s="177"/>
      <c r="AB80" s="177"/>
      <c r="AC80" s="179"/>
      <c r="AD80" s="9"/>
    </row>
    <row r="81" spans="1:30" ht="21" customHeight="1" thickBot="1" x14ac:dyDescent="0.35">
      <c r="B81" s="13"/>
      <c r="C81" s="13"/>
      <c r="D81" s="13"/>
      <c r="E81" s="13"/>
      <c r="F81" s="13"/>
      <c r="G81" s="13"/>
      <c r="H81" s="13"/>
      <c r="I81" s="13"/>
      <c r="J81" s="13"/>
      <c r="K81" s="13"/>
      <c r="L81" s="291"/>
      <c r="M81" s="183"/>
      <c r="N81" s="182"/>
      <c r="O81" s="1"/>
      <c r="Q81" s="152"/>
      <c r="V81" s="177" t="s">
        <v>139</v>
      </c>
      <c r="W81" s="177"/>
      <c r="X81" s="177"/>
      <c r="Y81" s="177"/>
      <c r="Z81" s="177"/>
      <c r="AA81" s="177"/>
      <c r="AB81" s="177"/>
      <c r="AC81" s="184">
        <f>SUM(AC44:AC80)</f>
        <v>0</v>
      </c>
      <c r="AD81" s="185"/>
    </row>
    <row r="82" spans="1:30" ht="22.5" customHeight="1" thickTop="1" thickBot="1" x14ac:dyDescent="0.35">
      <c r="B82" s="13" t="s">
        <v>140</v>
      </c>
      <c r="C82" s="13"/>
      <c r="D82" s="13"/>
      <c r="E82" s="13"/>
      <c r="F82" s="13"/>
      <c r="G82" s="13"/>
      <c r="H82" s="13"/>
      <c r="I82" s="13"/>
      <c r="J82" s="13"/>
      <c r="K82" s="13"/>
      <c r="L82" s="292">
        <f>SUM(L44:L81)</f>
        <v>702434.26943754894</v>
      </c>
      <c r="M82" s="186"/>
      <c r="N82" s="187"/>
      <c r="O82" s="1"/>
      <c r="Q82" s="152"/>
      <c r="V82" s="177"/>
      <c r="W82" s="177"/>
      <c r="X82" s="177"/>
      <c r="Y82" s="177"/>
      <c r="Z82" s="177"/>
      <c r="AA82" s="177"/>
      <c r="AB82" s="177"/>
      <c r="AC82" s="188"/>
      <c r="AD82" s="185"/>
    </row>
    <row r="83" spans="1:30" ht="27.75" customHeight="1" thickTop="1" x14ac:dyDescent="0.3">
      <c r="B83" s="13" t="s">
        <v>141</v>
      </c>
      <c r="C83" s="13"/>
      <c r="D83" s="13"/>
      <c r="E83" s="13"/>
      <c r="F83" s="13"/>
      <c r="G83" s="13"/>
      <c r="H83" s="13"/>
      <c r="I83" s="13"/>
      <c r="J83" s="13"/>
      <c r="K83" s="51" t="s">
        <v>142</v>
      </c>
      <c r="L83" s="287" t="s">
        <v>143</v>
      </c>
      <c r="M83" s="186"/>
      <c r="N83" s="187"/>
      <c r="O83" s="1"/>
      <c r="Q83" s="152"/>
      <c r="V83" s="9" t="s">
        <v>144</v>
      </c>
      <c r="W83" s="9"/>
      <c r="X83" s="9"/>
      <c r="Y83" s="9"/>
      <c r="Z83" s="9"/>
      <c r="AA83" s="9"/>
      <c r="AB83" s="9"/>
      <c r="AC83" s="9"/>
      <c r="AD83" s="189"/>
    </row>
    <row r="84" spans="1:30" ht="18.75" customHeight="1" thickBot="1" x14ac:dyDescent="0.35">
      <c r="B84" s="13" t="s">
        <v>145</v>
      </c>
      <c r="C84" s="13"/>
      <c r="D84" s="13"/>
      <c r="E84" s="13"/>
      <c r="F84" s="13"/>
      <c r="G84" s="13"/>
      <c r="H84" s="13"/>
      <c r="I84" s="13"/>
      <c r="J84" s="13"/>
      <c r="K84" s="190" t="str">
        <f>IF(G26=0,"",IF((G11+G13+SUM(G15:G21))/G26&gt;0.75,1,""))</f>
        <v/>
      </c>
      <c r="L84" s="292">
        <f>'0054'!AC81</f>
        <v>0</v>
      </c>
      <c r="M84" s="186"/>
      <c r="N84" s="187"/>
      <c r="O84" s="1"/>
      <c r="Q84" s="152"/>
      <c r="V84" s="191" t="s">
        <v>146</v>
      </c>
      <c r="W84" s="191"/>
      <c r="X84" s="191"/>
      <c r="Y84" s="191"/>
      <c r="Z84" s="191"/>
      <c r="AA84" s="191"/>
      <c r="AB84" s="191"/>
      <c r="AC84" s="191"/>
      <c r="AD84" s="9"/>
    </row>
    <row r="85" spans="1:30" ht="18.75" customHeight="1" thickTop="1" x14ac:dyDescent="0.3">
      <c r="B85" s="13"/>
      <c r="C85" s="13"/>
      <c r="D85" s="13"/>
      <c r="E85" s="13"/>
      <c r="F85" s="13"/>
      <c r="G85" s="13"/>
      <c r="H85" s="13"/>
      <c r="I85" s="13"/>
      <c r="J85" s="13"/>
      <c r="M85" s="186"/>
      <c r="N85" s="187"/>
      <c r="O85" s="1"/>
      <c r="Q85" s="152"/>
      <c r="V85" s="191" t="s">
        <v>147</v>
      </c>
      <c r="W85" s="191"/>
      <c r="X85" s="191"/>
      <c r="Y85" s="191"/>
      <c r="Z85" s="191"/>
      <c r="AA85" s="191"/>
      <c r="AB85" s="191"/>
      <c r="AC85" s="191"/>
      <c r="AD85" s="189"/>
    </row>
    <row r="86" spans="1:30" ht="18.75" customHeight="1" x14ac:dyDescent="0.3">
      <c r="B86" s="2" t="s">
        <v>148</v>
      </c>
      <c r="C86" s="13"/>
      <c r="D86" s="13"/>
      <c r="E86" s="13"/>
      <c r="F86" s="13"/>
      <c r="G86" s="13"/>
      <c r="H86" s="13"/>
      <c r="I86" s="13"/>
      <c r="J86" s="192" t="s">
        <v>149</v>
      </c>
      <c r="K86" s="193">
        <f>IF(K84=1,L84,L82)</f>
        <v>702434.26943754894</v>
      </c>
      <c r="L86" s="273">
        <f>IF(G26=0,0,IF(G26&gt;250,-(((250/G26)*K86)*IF(M86="H",0.02,0.05)),IF(M86="H",-0.02*K86,-0.05*K86)))</f>
        <v>-35121.713471877447</v>
      </c>
      <c r="M86" s="186" t="str">
        <f>IF(B123="2911","H",IF(B123="3396","H"," "))</f>
        <v xml:space="preserve"> </v>
      </c>
      <c r="N86" s="187"/>
      <c r="O86" s="1"/>
      <c r="Q86" s="152"/>
      <c r="V86" s="191" t="s">
        <v>150</v>
      </c>
      <c r="W86" s="191"/>
      <c r="X86" s="191"/>
      <c r="Y86" s="191"/>
      <c r="Z86" s="191"/>
      <c r="AA86" s="191"/>
      <c r="AB86" s="191"/>
      <c r="AC86" s="191"/>
      <c r="AD86" s="189"/>
    </row>
    <row r="87" spans="1:30" ht="18.75" customHeight="1" x14ac:dyDescent="0.3">
      <c r="B87" s="2" t="s">
        <v>151</v>
      </c>
      <c r="C87" s="13"/>
      <c r="D87" s="13"/>
      <c r="E87" s="13"/>
      <c r="F87" s="13"/>
      <c r="G87" s="13"/>
      <c r="H87" s="13"/>
      <c r="I87" s="13"/>
      <c r="J87" s="13"/>
      <c r="K87" s="194"/>
      <c r="L87" s="287">
        <f>L82+L86</f>
        <v>667312.55596567155</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196"/>
    </row>
    <row r="89" spans="1:30" ht="18.75" customHeight="1" x14ac:dyDescent="0.3">
      <c r="A89" s="1" t="s">
        <v>152</v>
      </c>
      <c r="B89" s="13" t="s">
        <v>153</v>
      </c>
      <c r="C89" s="13"/>
      <c r="D89" s="13"/>
      <c r="E89" s="13"/>
      <c r="F89" s="13">
        <v>0</v>
      </c>
      <c r="G89" s="13"/>
      <c r="H89" s="13"/>
      <c r="I89" s="13"/>
      <c r="J89" s="13"/>
      <c r="K89" s="194"/>
      <c r="L89" s="273">
        <f>-111219-55516.87-55516.87</f>
        <v>-222252.74</v>
      </c>
      <c r="M89" s="186"/>
      <c r="N89" s="187"/>
      <c r="O89" s="1"/>
      <c r="Q89" s="152"/>
      <c r="V89" s="183"/>
      <c r="W89" s="183"/>
      <c r="X89" s="183"/>
      <c r="Y89" s="183"/>
      <c r="Z89" s="183"/>
      <c r="AA89" s="183"/>
      <c r="AB89" s="183"/>
      <c r="AC89" s="183"/>
      <c r="AD89" s="195"/>
    </row>
    <row r="90" spans="1:30" ht="18.75" customHeight="1" x14ac:dyDescent="0.3">
      <c r="B90" s="13" t="s">
        <v>154</v>
      </c>
      <c r="C90" s="13"/>
      <c r="D90" s="13"/>
      <c r="E90" s="13"/>
      <c r="F90" s="13"/>
      <c r="G90" s="13"/>
      <c r="H90" s="13"/>
      <c r="I90" s="13"/>
      <c r="J90" s="13"/>
      <c r="K90" s="194"/>
      <c r="L90" s="287">
        <f>L87+L89</f>
        <v>445059.81596567156</v>
      </c>
      <c r="M90" s="186"/>
      <c r="N90" s="187"/>
      <c r="O90" s="1"/>
      <c r="Q90" s="152"/>
      <c r="V90" s="183">
        <v>2911</v>
      </c>
      <c r="W90" s="197"/>
      <c r="X90" s="197"/>
      <c r="Y90" s="197"/>
      <c r="Z90" s="197"/>
      <c r="AA90" s="197"/>
      <c r="AB90" s="197"/>
      <c r="AC90" s="197"/>
      <c r="AD90" s="195"/>
    </row>
    <row r="91" spans="1:30" ht="18.75" customHeight="1" x14ac:dyDescent="0.3">
      <c r="B91" s="13" t="s">
        <v>155</v>
      </c>
      <c r="C91" s="13"/>
      <c r="D91" s="13"/>
      <c r="E91" s="13"/>
      <c r="F91" s="13"/>
      <c r="G91" s="13"/>
      <c r="H91" s="13"/>
      <c r="I91" s="13"/>
      <c r="J91" s="13"/>
      <c r="K91" s="194"/>
      <c r="L91" s="294">
        <v>8</v>
      </c>
      <c r="M91" s="186"/>
      <c r="N91" s="187"/>
      <c r="O91" s="1"/>
      <c r="Q91" s="152"/>
      <c r="V91" s="183"/>
      <c r="W91" s="197"/>
      <c r="X91" s="197"/>
      <c r="Y91" s="197"/>
      <c r="Z91" s="197"/>
      <c r="AA91" s="197"/>
      <c r="AB91" s="197"/>
      <c r="AC91" s="197"/>
      <c r="AD91" s="195"/>
    </row>
    <row r="92" spans="1:30" ht="18.75" customHeight="1" thickBot="1" x14ac:dyDescent="0.35">
      <c r="B92" s="13" t="s">
        <v>156</v>
      </c>
      <c r="C92" s="13"/>
      <c r="D92" s="13"/>
      <c r="E92" s="13"/>
      <c r="F92" s="13"/>
      <c r="G92" s="13"/>
      <c r="H92" s="13"/>
      <c r="I92" s="13"/>
      <c r="J92" s="13"/>
      <c r="K92" s="194"/>
      <c r="L92" s="367">
        <f>L90/L91</f>
        <v>55632.476995708945</v>
      </c>
      <c r="M92" s="186"/>
      <c r="N92" s="187"/>
      <c r="O92" s="1"/>
      <c r="Q92" s="152"/>
      <c r="V92" s="183">
        <v>3396</v>
      </c>
      <c r="W92" s="198"/>
      <c r="X92" s="198"/>
      <c r="Y92" s="198"/>
      <c r="Z92" s="198"/>
      <c r="AA92" s="198"/>
      <c r="AB92" s="198"/>
      <c r="AC92" s="198"/>
      <c r="AD92" s="199"/>
    </row>
    <row r="93" spans="1:30" ht="18.75" customHeight="1" thickTop="1" x14ac:dyDescent="0.3">
      <c r="N93" s="199"/>
      <c r="O93" s="200"/>
      <c r="P93" s="199"/>
      <c r="Q93" s="199"/>
      <c r="V93" s="198"/>
      <c r="W93" s="198"/>
      <c r="X93" s="198"/>
      <c r="Y93" s="198"/>
      <c r="Z93" s="198"/>
      <c r="AA93" s="198"/>
      <c r="AB93" s="198"/>
      <c r="AC93" s="198"/>
      <c r="AD93" s="195"/>
    </row>
    <row r="94" spans="1:30" ht="18.75" customHeight="1" thickBot="1" x14ac:dyDescent="0.35">
      <c r="B94" s="201" t="s">
        <v>157</v>
      </c>
      <c r="C94" s="13"/>
      <c r="D94" s="13"/>
      <c r="E94" s="13"/>
      <c r="G94" s="13"/>
      <c r="H94" s="13"/>
      <c r="I94" s="13"/>
      <c r="J94" s="13"/>
      <c r="L94" s="292">
        <f>IF(M86="H",(K86*0.02)+L86,(K86*0.05)+L86)</f>
        <v>0</v>
      </c>
      <c r="M94" s="186"/>
      <c r="V94" s="202"/>
      <c r="W94" s="202"/>
      <c r="X94" s="202"/>
      <c r="Y94" s="202"/>
      <c r="Z94" s="202"/>
      <c r="AA94" s="202"/>
      <c r="AB94" s="202"/>
      <c r="AC94" s="202"/>
      <c r="AD94" s="195"/>
    </row>
    <row r="95" spans="1:30" ht="21.75" customHeight="1" thickTop="1" x14ac:dyDescent="0.3">
      <c r="B95" s="203" t="s">
        <v>158</v>
      </c>
      <c r="C95" s="203"/>
      <c r="D95" s="203"/>
      <c r="E95" s="203"/>
      <c r="F95" s="203"/>
      <c r="G95" s="203"/>
      <c r="H95" s="203"/>
      <c r="I95" s="203"/>
      <c r="J95" s="203"/>
      <c r="K95" s="203"/>
      <c r="L95" s="293"/>
      <c r="M95" s="199"/>
      <c r="V95" s="202"/>
      <c r="W95" s="202"/>
      <c r="X95" s="202"/>
      <c r="Y95" s="202"/>
      <c r="Z95" s="202"/>
      <c r="AA95" s="202"/>
      <c r="AB95" s="202"/>
      <c r="AC95" s="202"/>
      <c r="AD95" s="195"/>
    </row>
    <row r="96" spans="1:30" x14ac:dyDescent="0.3">
      <c r="B96" s="204"/>
      <c r="V96" s="202"/>
      <c r="W96" s="202"/>
      <c r="X96" s="202"/>
      <c r="Y96" s="202"/>
      <c r="Z96" s="202"/>
      <c r="AA96" s="202"/>
      <c r="AB96" s="202"/>
      <c r="AC96" s="202"/>
      <c r="AD96" s="199"/>
    </row>
    <row r="97" spans="2:30" x14ac:dyDescent="0.3">
      <c r="B97" s="204"/>
      <c r="V97" s="202"/>
      <c r="W97" s="202"/>
      <c r="X97" s="202"/>
      <c r="Y97" s="202"/>
      <c r="Z97" s="202"/>
      <c r="AA97" s="202"/>
      <c r="AB97" s="202"/>
      <c r="AC97" s="202"/>
      <c r="AD97" s="199"/>
    </row>
    <row r="98" spans="2:30" hidden="1" x14ac:dyDescent="0.3">
      <c r="B98" s="205" t="s">
        <v>159</v>
      </c>
      <c r="C98" s="206"/>
      <c r="V98" s="207"/>
      <c r="W98" s="207"/>
      <c r="X98" s="207"/>
      <c r="Y98" s="207"/>
      <c r="Z98" s="207"/>
      <c r="AA98" s="207"/>
      <c r="AB98" s="207"/>
      <c r="AC98" s="207"/>
    </row>
    <row r="99" spans="2:30" hidden="1" x14ac:dyDescent="0.3">
      <c r="B99" s="208"/>
      <c r="C99" s="206"/>
      <c r="V99" s="204"/>
      <c r="W99" s="13"/>
      <c r="X99" s="13"/>
      <c r="Y99" s="13"/>
      <c r="Z99" s="13"/>
      <c r="AA99" s="13"/>
      <c r="AB99" s="13"/>
      <c r="AC99" s="13"/>
    </row>
    <row r="100" spans="2:30" hidden="1" x14ac:dyDescent="0.3">
      <c r="B100" s="209" t="s">
        <v>160</v>
      </c>
      <c r="C100" s="205" t="s">
        <v>161</v>
      </c>
      <c r="V100" s="204"/>
    </row>
    <row r="101" spans="2:30" hidden="1" x14ac:dyDescent="0.3">
      <c r="B101" s="209" t="s">
        <v>162</v>
      </c>
      <c r="C101" s="205" t="s">
        <v>163</v>
      </c>
      <c r="V101" s="204"/>
    </row>
    <row r="102" spans="2:30" hidden="1" x14ac:dyDescent="0.3">
      <c r="B102" s="209" t="s">
        <v>164</v>
      </c>
      <c r="C102" s="205" t="s">
        <v>165</v>
      </c>
      <c r="V102" s="204"/>
      <c r="W102" s="210"/>
      <c r="X102" s="210"/>
      <c r="Y102" s="210"/>
      <c r="Z102" s="210"/>
      <c r="AA102" s="210"/>
      <c r="AB102" s="210"/>
      <c r="AC102" s="210"/>
      <c r="AD102" s="210"/>
    </row>
    <row r="103" spans="2:30" hidden="1" x14ac:dyDescent="0.3">
      <c r="B103" s="209" t="s">
        <v>166</v>
      </c>
      <c r="C103" s="205" t="s">
        <v>167</v>
      </c>
      <c r="V103" s="204"/>
    </row>
    <row r="104" spans="2:30" hidden="1" x14ac:dyDescent="0.3">
      <c r="B104" s="211"/>
      <c r="C104" s="205" t="s">
        <v>168</v>
      </c>
      <c r="V104" s="204"/>
    </row>
    <row r="105" spans="2:30" hidden="1" x14ac:dyDescent="0.3">
      <c r="B105" s="209" t="s">
        <v>169</v>
      </c>
      <c r="C105" s="205" t="s">
        <v>170</v>
      </c>
      <c r="V105" s="204"/>
    </row>
    <row r="106" spans="2:30" hidden="1" x14ac:dyDescent="0.3">
      <c r="B106" s="209" t="s">
        <v>171</v>
      </c>
      <c r="C106" s="205" t="s">
        <v>172</v>
      </c>
      <c r="V106" s="204"/>
    </row>
    <row r="107" spans="2:30" hidden="1" x14ac:dyDescent="0.3">
      <c r="B107" s="209" t="s">
        <v>173</v>
      </c>
      <c r="C107" s="205" t="s">
        <v>174</v>
      </c>
      <c r="V107" s="204"/>
    </row>
    <row r="108" spans="2:30" hidden="1" x14ac:dyDescent="0.3">
      <c r="B108" s="209" t="s">
        <v>175</v>
      </c>
      <c r="C108" s="205" t="s">
        <v>176</v>
      </c>
      <c r="V108" s="204"/>
    </row>
    <row r="109" spans="2:30" hidden="1" x14ac:dyDescent="0.3">
      <c r="B109" s="209" t="s">
        <v>177</v>
      </c>
      <c r="C109" s="205" t="s">
        <v>178</v>
      </c>
      <c r="V109" s="204"/>
    </row>
    <row r="110" spans="2:30" hidden="1" x14ac:dyDescent="0.3">
      <c r="B110" s="211"/>
      <c r="C110" s="205"/>
      <c r="V110" s="204"/>
    </row>
    <row r="111" spans="2:30" hidden="1" x14ac:dyDescent="0.3">
      <c r="B111" s="209" t="s">
        <v>179</v>
      </c>
      <c r="C111" s="205" t="s">
        <v>180</v>
      </c>
      <c r="V111" s="204"/>
    </row>
    <row r="112" spans="2:30" hidden="1" x14ac:dyDescent="0.3">
      <c r="B112" s="209" t="s">
        <v>179</v>
      </c>
      <c r="C112" s="205" t="s">
        <v>181</v>
      </c>
    </row>
    <row r="113" spans="2:3" hidden="1" x14ac:dyDescent="0.3">
      <c r="B113" s="209" t="s">
        <v>182</v>
      </c>
      <c r="C113" s="205" t="s">
        <v>183</v>
      </c>
    </row>
    <row r="114" spans="2:3" hidden="1" x14ac:dyDescent="0.3">
      <c r="B114" s="209" t="s">
        <v>184</v>
      </c>
      <c r="C114" s="205" t="s">
        <v>185</v>
      </c>
    </row>
    <row r="115" spans="2:3" hidden="1" x14ac:dyDescent="0.3">
      <c r="B115" s="209" t="s">
        <v>182</v>
      </c>
      <c r="C115" s="205" t="s">
        <v>186</v>
      </c>
    </row>
    <row r="116" spans="2:3" hidden="1" x14ac:dyDescent="0.3">
      <c r="B116" s="209" t="s">
        <v>187</v>
      </c>
      <c r="C116" s="205" t="s">
        <v>188</v>
      </c>
    </row>
    <row r="117" spans="2:3" hidden="1" x14ac:dyDescent="0.3">
      <c r="B117" s="209" t="s">
        <v>189</v>
      </c>
      <c r="C117" s="205" t="s">
        <v>190</v>
      </c>
    </row>
    <row r="118" spans="2:3" hidden="1" x14ac:dyDescent="0.3">
      <c r="B118" s="211" t="s">
        <v>191</v>
      </c>
      <c r="C118" s="205" t="s">
        <v>192</v>
      </c>
    </row>
    <row r="119" spans="2:3" hidden="1" x14ac:dyDescent="0.3">
      <c r="B119" s="211"/>
      <c r="C119" s="205"/>
    </row>
    <row r="120" spans="2:3" hidden="1" x14ac:dyDescent="0.3">
      <c r="B120" s="209" t="s">
        <v>160</v>
      </c>
      <c r="C120" s="205" t="s">
        <v>193</v>
      </c>
    </row>
    <row r="121" spans="2:3" hidden="1" x14ac:dyDescent="0.3">
      <c r="B121" s="209" t="s">
        <v>194</v>
      </c>
      <c r="C121" s="205" t="s">
        <v>195</v>
      </c>
    </row>
    <row r="122" spans="2:3" hidden="1" x14ac:dyDescent="0.3">
      <c r="B122" s="209" t="s">
        <v>196</v>
      </c>
      <c r="C122" s="205" t="s">
        <v>197</v>
      </c>
    </row>
    <row r="123" spans="2:3" hidden="1" x14ac:dyDescent="0.3">
      <c r="B123" s="209" t="s">
        <v>198</v>
      </c>
      <c r="C123" s="205" t="s">
        <v>199</v>
      </c>
    </row>
    <row r="124" spans="2:3" hidden="1" x14ac:dyDescent="0.3">
      <c r="B124" s="209" t="s">
        <v>200</v>
      </c>
      <c r="C124" s="205" t="s">
        <v>201</v>
      </c>
    </row>
    <row r="125" spans="2:3" hidden="1" x14ac:dyDescent="0.3">
      <c r="B125" s="209" t="s">
        <v>202</v>
      </c>
      <c r="C125" s="205" t="s">
        <v>203</v>
      </c>
    </row>
    <row r="126" spans="2:3" hidden="1" x14ac:dyDescent="0.3">
      <c r="B126" s="209" t="s">
        <v>202</v>
      </c>
      <c r="C126" s="205" t="s">
        <v>204</v>
      </c>
    </row>
    <row r="127" spans="2:3" hidden="1" x14ac:dyDescent="0.3">
      <c r="B127" s="209" t="s">
        <v>202</v>
      </c>
      <c r="C127" s="205" t="s">
        <v>205</v>
      </c>
    </row>
    <row r="128" spans="2:3" hidden="1" x14ac:dyDescent="0.3">
      <c r="B128" s="209" t="s">
        <v>202</v>
      </c>
      <c r="C128" s="205" t="s">
        <v>206</v>
      </c>
    </row>
    <row r="129" spans="1:5" hidden="1" x14ac:dyDescent="0.3">
      <c r="B129" s="209" t="s">
        <v>166</v>
      </c>
      <c r="C129" s="205" t="s">
        <v>207</v>
      </c>
    </row>
    <row r="130" spans="1:5" hidden="1" x14ac:dyDescent="0.3">
      <c r="B130" s="209" t="s">
        <v>208</v>
      </c>
      <c r="C130" s="205" t="s">
        <v>209</v>
      </c>
    </row>
    <row r="131" spans="1:5" hidden="1" x14ac:dyDescent="0.3">
      <c r="B131" s="209" t="s">
        <v>202</v>
      </c>
      <c r="C131" s="205" t="s">
        <v>210</v>
      </c>
    </row>
    <row r="132" spans="1:5" hidden="1" x14ac:dyDescent="0.3">
      <c r="B132" s="205"/>
      <c r="C132" s="205"/>
    </row>
    <row r="133" spans="1:5" hidden="1" x14ac:dyDescent="0.3">
      <c r="B133" s="205"/>
      <c r="C133" s="205"/>
    </row>
    <row r="134" spans="1:5" hidden="1" x14ac:dyDescent="0.3">
      <c r="B134" s="211"/>
      <c r="C134" s="211"/>
    </row>
    <row r="135" spans="1:5" hidden="1" x14ac:dyDescent="0.3">
      <c r="B135" s="211">
        <f>NvsElapsedTime</f>
        <v>2.31481462833472E-5</v>
      </c>
      <c r="C135" s="211"/>
    </row>
    <row r="136" spans="1:5" hidden="1" x14ac:dyDescent="0.3">
      <c r="B136" s="212">
        <f>NvsEndTime</f>
        <v>41808.6022800926</v>
      </c>
      <c r="C136" s="212" t="s">
        <v>211</v>
      </c>
    </row>
    <row r="137" spans="1:5" x14ac:dyDescent="0.3">
      <c r="B137" s="205"/>
      <c r="C137" s="213"/>
    </row>
    <row r="138" spans="1:5" x14ac:dyDescent="0.3">
      <c r="B138" s="205"/>
      <c r="C138" s="205"/>
    </row>
    <row r="139" spans="1:5" hidden="1" x14ac:dyDescent="0.3">
      <c r="B139" s="214" t="s">
        <v>159</v>
      </c>
      <c r="C139" s="215"/>
      <c r="D139" s="215"/>
      <c r="E139" s="216"/>
    </row>
    <row r="140" spans="1:5" hidden="1" x14ac:dyDescent="0.3">
      <c r="B140" s="217"/>
      <c r="C140" s="215"/>
      <c r="D140" s="215"/>
      <c r="E140" s="216"/>
    </row>
    <row r="141" spans="1:5" hidden="1" x14ac:dyDescent="0.3">
      <c r="A141" s="214" t="s">
        <v>212</v>
      </c>
      <c r="B141" s="218" t="s">
        <v>160</v>
      </c>
      <c r="C141" s="219" t="s">
        <v>161</v>
      </c>
      <c r="D141" s="215"/>
    </row>
    <row r="142" spans="1:5" hidden="1" x14ac:dyDescent="0.3">
      <c r="A142" s="214" t="s">
        <v>213</v>
      </c>
      <c r="B142" s="218" t="s">
        <v>162</v>
      </c>
      <c r="C142" s="219" t="s">
        <v>163</v>
      </c>
      <c r="D142" s="215"/>
    </row>
    <row r="143" spans="1:5" hidden="1" x14ac:dyDescent="0.3">
      <c r="A143" s="214" t="s">
        <v>214</v>
      </c>
      <c r="B143" s="218" t="s">
        <v>164</v>
      </c>
      <c r="C143" s="219" t="s">
        <v>165</v>
      </c>
      <c r="D143" s="215"/>
    </row>
    <row r="144" spans="1:5" hidden="1" x14ac:dyDescent="0.3">
      <c r="A144" s="214" t="s">
        <v>215</v>
      </c>
      <c r="B144" s="218" t="s">
        <v>166</v>
      </c>
      <c r="C144" s="219" t="s">
        <v>167</v>
      </c>
      <c r="D144" s="215"/>
    </row>
    <row r="145" spans="1:4" hidden="1" x14ac:dyDescent="0.3">
      <c r="A145" s="214"/>
      <c r="B145" s="214"/>
      <c r="C145" s="219" t="s">
        <v>168</v>
      </c>
      <c r="D145" s="215"/>
    </row>
    <row r="146" spans="1:4" hidden="1" x14ac:dyDescent="0.3">
      <c r="A146" s="214" t="s">
        <v>216</v>
      </c>
      <c r="B146" s="218" t="s">
        <v>169</v>
      </c>
      <c r="C146" s="219" t="s">
        <v>170</v>
      </c>
      <c r="D146" s="215"/>
    </row>
    <row r="147" spans="1:4" hidden="1" x14ac:dyDescent="0.3">
      <c r="A147" s="214" t="s">
        <v>217</v>
      </c>
      <c r="B147" s="218" t="s">
        <v>171</v>
      </c>
      <c r="C147" s="219" t="s">
        <v>218</v>
      </c>
      <c r="D147" s="215"/>
    </row>
    <row r="148" spans="1:4" hidden="1" x14ac:dyDescent="0.3">
      <c r="A148" s="214" t="s">
        <v>219</v>
      </c>
      <c r="B148" s="218" t="s">
        <v>173</v>
      </c>
      <c r="C148" s="219" t="s">
        <v>174</v>
      </c>
      <c r="D148" s="215"/>
    </row>
    <row r="149" spans="1:4" hidden="1" x14ac:dyDescent="0.3">
      <c r="A149" s="214" t="s">
        <v>220</v>
      </c>
      <c r="B149" s="218" t="s">
        <v>175</v>
      </c>
      <c r="C149" s="219" t="s">
        <v>221</v>
      </c>
      <c r="D149" s="215"/>
    </row>
    <row r="150" spans="1:4" hidden="1" x14ac:dyDescent="0.3">
      <c r="A150" s="214" t="s">
        <v>222</v>
      </c>
      <c r="B150" s="218" t="s">
        <v>177</v>
      </c>
      <c r="C150" s="219" t="s">
        <v>223</v>
      </c>
      <c r="D150" s="215"/>
    </row>
    <row r="151" spans="1:4" hidden="1" x14ac:dyDescent="0.3">
      <c r="A151" s="214"/>
      <c r="B151" s="214"/>
      <c r="C151" s="219"/>
      <c r="D151" s="215"/>
    </row>
    <row r="152" spans="1:4" hidden="1" x14ac:dyDescent="0.3">
      <c r="A152" s="214" t="s">
        <v>224</v>
      </c>
      <c r="B152" s="218" t="s">
        <v>179</v>
      </c>
      <c r="C152" s="219" t="s">
        <v>225</v>
      </c>
      <c r="D152" s="215"/>
    </row>
    <row r="153" spans="1:4" hidden="1" x14ac:dyDescent="0.3">
      <c r="A153" s="214" t="s">
        <v>226</v>
      </c>
      <c r="B153" s="218" t="s">
        <v>179</v>
      </c>
      <c r="C153" s="219" t="s">
        <v>227</v>
      </c>
      <c r="D153" s="215"/>
    </row>
    <row r="154" spans="1:4" hidden="1" x14ac:dyDescent="0.3">
      <c r="A154" s="214" t="s">
        <v>228</v>
      </c>
      <c r="B154" s="218" t="s">
        <v>182</v>
      </c>
      <c r="C154" s="219" t="s">
        <v>183</v>
      </c>
      <c r="D154" s="215"/>
    </row>
    <row r="155" spans="1:4" hidden="1" x14ac:dyDescent="0.3">
      <c r="A155" s="214" t="s">
        <v>229</v>
      </c>
      <c r="B155" s="218" t="s">
        <v>184</v>
      </c>
      <c r="C155" s="219" t="s">
        <v>230</v>
      </c>
      <c r="D155" s="215"/>
    </row>
    <row r="156" spans="1:4" hidden="1" x14ac:dyDescent="0.3">
      <c r="A156" s="214" t="s">
        <v>231</v>
      </c>
      <c r="B156" s="218" t="s">
        <v>182</v>
      </c>
      <c r="C156" s="219" t="s">
        <v>232</v>
      </c>
      <c r="D156" s="215"/>
    </row>
    <row r="157" spans="1:4" hidden="1" x14ac:dyDescent="0.3">
      <c r="A157" s="214" t="s">
        <v>233</v>
      </c>
      <c r="B157" s="218" t="s">
        <v>187</v>
      </c>
      <c r="C157" s="219" t="s">
        <v>234</v>
      </c>
      <c r="D157" s="215"/>
    </row>
    <row r="158" spans="1:4" hidden="1" x14ac:dyDescent="0.3">
      <c r="A158" s="214" t="s">
        <v>235</v>
      </c>
      <c r="B158" s="218" t="s">
        <v>189</v>
      </c>
      <c r="C158" s="219" t="s">
        <v>234</v>
      </c>
      <c r="D158" s="215"/>
    </row>
    <row r="159" spans="1:4" hidden="1" x14ac:dyDescent="0.3">
      <c r="A159" s="214" t="s">
        <v>236</v>
      </c>
      <c r="B159" s="218" t="s">
        <v>179</v>
      </c>
      <c r="C159" s="219" t="s">
        <v>192</v>
      </c>
      <c r="D159" s="215"/>
    </row>
    <row r="160" spans="1:4" hidden="1" x14ac:dyDescent="0.3">
      <c r="A160" s="214"/>
      <c r="B160" s="214"/>
      <c r="C160" s="219"/>
      <c r="D160" s="215"/>
    </row>
    <row r="161" spans="1:4" hidden="1" x14ac:dyDescent="0.3">
      <c r="A161" s="214" t="s">
        <v>237</v>
      </c>
      <c r="B161" s="218" t="s">
        <v>160</v>
      </c>
      <c r="C161" s="219" t="s">
        <v>238</v>
      </c>
      <c r="D161" s="215"/>
    </row>
    <row r="162" spans="1:4" hidden="1" x14ac:dyDescent="0.3">
      <c r="A162" s="214" t="s">
        <v>239</v>
      </c>
      <c r="B162" s="218" t="s">
        <v>194</v>
      </c>
      <c r="C162" s="219" t="s">
        <v>240</v>
      </c>
      <c r="D162" s="215"/>
    </row>
    <row r="163" spans="1:4" hidden="1" x14ac:dyDescent="0.3">
      <c r="A163" s="214" t="s">
        <v>241</v>
      </c>
      <c r="B163" s="218" t="s">
        <v>196</v>
      </c>
      <c r="C163" s="219" t="s">
        <v>242</v>
      </c>
      <c r="D163" s="215"/>
    </row>
    <row r="164" spans="1:4" hidden="1" x14ac:dyDescent="0.3">
      <c r="A164" s="214" t="s">
        <v>243</v>
      </c>
      <c r="B164" s="218" t="s">
        <v>198</v>
      </c>
      <c r="C164" s="219" t="s">
        <v>244</v>
      </c>
      <c r="D164" s="215"/>
    </row>
    <row r="165" spans="1:4" hidden="1" x14ac:dyDescent="0.3">
      <c r="A165" s="214" t="s">
        <v>245</v>
      </c>
      <c r="B165" s="218" t="s">
        <v>200</v>
      </c>
      <c r="C165" s="219" t="s">
        <v>246</v>
      </c>
      <c r="D165" s="215"/>
    </row>
    <row r="166" spans="1:4" hidden="1" x14ac:dyDescent="0.3">
      <c r="A166" s="214" t="s">
        <v>247</v>
      </c>
      <c r="B166" s="218" t="s">
        <v>202</v>
      </c>
      <c r="C166" s="219" t="s">
        <v>248</v>
      </c>
      <c r="D166" s="215"/>
    </row>
    <row r="167" spans="1:4" hidden="1" x14ac:dyDescent="0.3">
      <c r="A167" s="214" t="s">
        <v>249</v>
      </c>
      <c r="B167" s="218" t="s">
        <v>202</v>
      </c>
      <c r="C167" s="219" t="s">
        <v>250</v>
      </c>
      <c r="D167" s="215"/>
    </row>
    <row r="168" spans="1:4" hidden="1" x14ac:dyDescent="0.3">
      <c r="A168" s="214" t="s">
        <v>251</v>
      </c>
      <c r="B168" s="218" t="s">
        <v>202</v>
      </c>
      <c r="C168" s="219" t="s">
        <v>252</v>
      </c>
      <c r="D168" s="215"/>
    </row>
    <row r="169" spans="1:4" hidden="1" x14ac:dyDescent="0.3">
      <c r="A169" s="214" t="s">
        <v>253</v>
      </c>
      <c r="B169" s="218" t="s">
        <v>202</v>
      </c>
      <c r="C169" s="219" t="s">
        <v>254</v>
      </c>
      <c r="D169" s="215"/>
    </row>
    <row r="170" spans="1:4" hidden="1" x14ac:dyDescent="0.3">
      <c r="A170" s="214" t="s">
        <v>255</v>
      </c>
      <c r="B170" s="218" t="s">
        <v>166</v>
      </c>
      <c r="C170" s="219" t="s">
        <v>207</v>
      </c>
      <c r="D170" s="215"/>
    </row>
    <row r="171" spans="1:4" hidden="1" x14ac:dyDescent="0.3">
      <c r="A171" s="214" t="s">
        <v>256</v>
      </c>
      <c r="B171" s="218" t="s">
        <v>208</v>
      </c>
      <c r="C171" s="219" t="s">
        <v>209</v>
      </c>
      <c r="D171" s="215"/>
    </row>
    <row r="172" spans="1:4" hidden="1" x14ac:dyDescent="0.3">
      <c r="A172" s="214" t="s">
        <v>257</v>
      </c>
      <c r="B172" s="218" t="s">
        <v>202</v>
      </c>
      <c r="C172" s="219" t="s">
        <v>258</v>
      </c>
      <c r="D172" s="215"/>
    </row>
    <row r="173" spans="1:4" hidden="1" x14ac:dyDescent="0.3">
      <c r="B173" s="217"/>
      <c r="C173" s="220"/>
      <c r="D173" s="215"/>
    </row>
    <row r="174" spans="1:4" hidden="1" x14ac:dyDescent="0.3">
      <c r="B174" s="217"/>
      <c r="C174" s="220"/>
      <c r="D174" s="215"/>
    </row>
    <row r="175" spans="1:4" hidden="1" x14ac:dyDescent="0.3">
      <c r="B175" s="217"/>
      <c r="C175" s="220"/>
      <c r="D175" s="215"/>
    </row>
    <row r="176" spans="1:4" hidden="1" x14ac:dyDescent="0.3">
      <c r="B176" s="214" t="s">
        <v>259</v>
      </c>
      <c r="C176" s="221">
        <f>NvsElapsedTime</f>
        <v>2.31481462833472E-5</v>
      </c>
      <c r="D176" s="215"/>
    </row>
    <row r="177" spans="2:5" hidden="1" x14ac:dyDescent="0.3">
      <c r="B177" s="214" t="s">
        <v>260</v>
      </c>
      <c r="C177" s="222">
        <f>NvsEndTime</f>
        <v>41808.6022800926</v>
      </c>
      <c r="D177" s="215"/>
    </row>
    <row r="178" spans="2:5" x14ac:dyDescent="0.3">
      <c r="B178" s="223"/>
      <c r="C178" s="215"/>
      <c r="D178" s="215"/>
      <c r="E178" s="216"/>
    </row>
    <row r="179" spans="2:5" x14ac:dyDescent="0.3">
      <c r="C179" s="183"/>
      <c r="D179" s="183"/>
    </row>
    <row r="180" spans="2:5" x14ac:dyDescent="0.3">
      <c r="C180" s="183"/>
      <c r="D180" s="18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5" priority="2" stopIfTrue="1" operator="lessThan">
      <formula>0</formula>
    </cfRule>
  </conditionalFormatting>
  <conditionalFormatting sqref="A141:A172">
    <cfRule type="cellIs" dxfId="8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'4000 updated'!B2</f>
        <v>50</v>
      </c>
      <c r="W2" s="449" t="s">
        <v>4</v>
      </c>
      <c r="X2" s="450"/>
      <c r="Y2" s="451"/>
      <c r="Z2" s="451"/>
      <c r="AA2" s="451"/>
      <c r="AB2" s="451"/>
      <c r="AC2" s="451"/>
      <c r="AD2" s="9"/>
    </row>
    <row r="3" spans="1:30" ht="20.399999999999999" x14ac:dyDescent="0.35">
      <c r="B3" s="10" t="str">
        <f>"Revenue Estimate Worksheet for "&amp;B126</f>
        <v>Revenue Estimate Worksheet for Renaissance Cht SchPalmsWest</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'4000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169.63</v>
      </c>
      <c r="E10" s="296">
        <v>0</v>
      </c>
      <c r="F10" s="296">
        <v>0</v>
      </c>
      <c r="G10" s="46">
        <f>IF($B$156&lt;8,D10*2,D10+E10)</f>
        <v>339.26</v>
      </c>
      <c r="H10" s="47"/>
      <c r="I10" s="48">
        <v>1.1259999999999999</v>
      </c>
      <c r="J10" s="48"/>
      <c r="K10" s="49">
        <f>ROUND(G10*I10,4)</f>
        <v>382.0068</v>
      </c>
      <c r="L10" s="319">
        <f>SUM(K10*$G$7)*($K$7)</f>
        <v>1584828.2991610437</v>
      </c>
      <c r="N10" s="51">
        <v>5101</v>
      </c>
      <c r="O10" s="52">
        <v>101</v>
      </c>
      <c r="Q10" s="259"/>
      <c r="V10" s="439" t="s">
        <v>27</v>
      </c>
      <c r="W10" s="439"/>
      <c r="X10" s="434">
        <f>IF('4000 updated'!K$84=1,'4000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25.5</v>
      </c>
      <c r="E11" s="298">
        <v>0</v>
      </c>
      <c r="F11" s="298">
        <v>0</v>
      </c>
      <c r="G11" s="46">
        <f t="shared" ref="G11:G25" si="2">IF($B$156&lt;8,D11*2,D11+E11)</f>
        <v>51</v>
      </c>
      <c r="H11" s="47"/>
      <c r="I11" s="56">
        <f>I10</f>
        <v>1.1259999999999999</v>
      </c>
      <c r="J11" s="56"/>
      <c r="K11" s="49">
        <f t="shared" ref="K11:K25" si="3">ROUND(G11*I11,4)</f>
        <v>57.426000000000002</v>
      </c>
      <c r="L11" s="319">
        <f t="shared" ref="L11:L25" si="4">SUM(K11*$G$7)*($K$7)</f>
        <v>238242.74831657999</v>
      </c>
      <c r="M11" s="1" t="str">
        <f>IF(ROUND(G11,2)=ROUND(SUM(G28:G30),2)," ","CHECK 2. PK-3 Lines Below")</f>
        <v xml:space="preserve"> </v>
      </c>
      <c r="N11" s="51">
        <v>5101</v>
      </c>
      <c r="O11" s="57" t="s">
        <v>30</v>
      </c>
      <c r="Q11" s="259"/>
      <c r="V11" s="395" t="s">
        <v>29</v>
      </c>
      <c r="W11" s="395"/>
      <c r="X11" s="434">
        <f>IF('4000 updated'!K$84=1,'4000 updated'!G11,0)</f>
        <v>0</v>
      </c>
      <c r="Y11" s="434"/>
      <c r="Z11" s="435">
        <v>1</v>
      </c>
      <c r="AA11" s="435"/>
      <c r="AB11" s="54">
        <f t="shared" si="0"/>
        <v>0</v>
      </c>
      <c r="AC11" s="55">
        <f t="shared" si="1"/>
        <v>0</v>
      </c>
      <c r="AD11" s="9"/>
    </row>
    <row r="12" spans="1:30" x14ac:dyDescent="0.3">
      <c r="A12" s="1" t="s">
        <v>31</v>
      </c>
      <c r="B12" s="298" t="s">
        <v>32</v>
      </c>
      <c r="C12" s="298"/>
      <c r="D12" s="298">
        <v>133.91999999999999</v>
      </c>
      <c r="E12" s="298">
        <v>0</v>
      </c>
      <c r="F12" s="298">
        <v>0</v>
      </c>
      <c r="G12" s="46">
        <f t="shared" si="2"/>
        <v>267.83999999999997</v>
      </c>
      <c r="H12" s="47"/>
      <c r="I12" s="56">
        <v>1</v>
      </c>
      <c r="J12" s="56"/>
      <c r="K12" s="49">
        <f t="shared" si="3"/>
        <v>267.83999999999997</v>
      </c>
      <c r="L12" s="319">
        <f t="shared" si="4"/>
        <v>1111185.4858271999</v>
      </c>
      <c r="N12" s="51">
        <v>5102</v>
      </c>
      <c r="O12" s="52">
        <v>102</v>
      </c>
      <c r="Q12" s="259"/>
      <c r="V12" s="395" t="s">
        <v>32</v>
      </c>
      <c r="W12" s="395"/>
      <c r="X12" s="434">
        <f>IF('4000 updated'!K$84=1,'4000 updated'!G12,0)</f>
        <v>0</v>
      </c>
      <c r="Y12" s="434"/>
      <c r="Z12" s="435">
        <v>1</v>
      </c>
      <c r="AA12" s="435"/>
      <c r="AB12" s="54">
        <f t="shared" si="0"/>
        <v>0</v>
      </c>
      <c r="AC12" s="55">
        <f t="shared" si="1"/>
        <v>0</v>
      </c>
      <c r="AD12" s="9"/>
    </row>
    <row r="13" spans="1:30" x14ac:dyDescent="0.3">
      <c r="A13" s="1" t="s">
        <v>33</v>
      </c>
      <c r="B13" s="298" t="s">
        <v>34</v>
      </c>
      <c r="C13" s="298"/>
      <c r="D13" s="298">
        <v>29.45</v>
      </c>
      <c r="E13" s="298">
        <v>0</v>
      </c>
      <c r="F13" s="298">
        <v>0</v>
      </c>
      <c r="G13" s="46">
        <f t="shared" si="2"/>
        <v>58.9</v>
      </c>
      <c r="H13" s="47"/>
      <c r="I13" s="56">
        <f>I12</f>
        <v>1</v>
      </c>
      <c r="J13" s="56"/>
      <c r="K13" s="49">
        <f t="shared" si="3"/>
        <v>58.9</v>
      </c>
      <c r="L13" s="319">
        <f t="shared" si="4"/>
        <v>244357.91933699997</v>
      </c>
      <c r="M13" s="1" t="str">
        <f>IF(ROUND(G13,2)=ROUND(SUM(G31:G33),2)," ","CHECK 2. 4-8 Lines Below")</f>
        <v xml:space="preserve"> </v>
      </c>
      <c r="N13" s="51">
        <v>5102</v>
      </c>
      <c r="O13" s="57" t="s">
        <v>35</v>
      </c>
      <c r="Q13" s="259"/>
      <c r="V13" s="395" t="s">
        <v>34</v>
      </c>
      <c r="W13" s="395"/>
      <c r="X13" s="434">
        <f>IF('4000 updated'!K$84=1,'4000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IF('4000 updated'!K$84=1,'4000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IF('4000 updated'!K$84=1,'4000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IF('4000 updated'!K$84=1,'4000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IF('4000 updated'!K$84=1,'4000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IF('4000 updated'!K$84=1,'4000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IF('4000 updated'!K$84=1,'4000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IF('4000 updated'!K$84=1,'4000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IF('4000 updated'!K$84=1,'4000 updated'!G21,0)</f>
        <v>0</v>
      </c>
      <c r="Y21" s="434"/>
      <c r="Z21" s="435">
        <v>1</v>
      </c>
      <c r="AA21" s="435"/>
      <c r="AB21" s="54">
        <f t="shared" si="0"/>
        <v>0</v>
      </c>
      <c r="AC21" s="55">
        <f t="shared" si="1"/>
        <v>0</v>
      </c>
      <c r="AD21" s="9"/>
    </row>
    <row r="22" spans="1:30" ht="16.2" x14ac:dyDescent="0.35">
      <c r="A22" s="1" t="s">
        <v>53</v>
      </c>
      <c r="B22" s="298" t="s">
        <v>54</v>
      </c>
      <c r="C22" s="298"/>
      <c r="D22" s="298">
        <v>4.9800000000000004</v>
      </c>
      <c r="E22" s="298">
        <v>0</v>
      </c>
      <c r="F22" s="298">
        <v>0</v>
      </c>
      <c r="G22" s="46">
        <f t="shared" si="2"/>
        <v>9.9600000000000009</v>
      </c>
      <c r="H22" s="47"/>
      <c r="I22" s="56">
        <v>1.147</v>
      </c>
      <c r="J22" s="56"/>
      <c r="K22" s="49">
        <f t="shared" si="3"/>
        <v>11.424099999999999</v>
      </c>
      <c r="L22" s="319">
        <f t="shared" si="4"/>
        <v>47395.064623052996</v>
      </c>
      <c r="N22" s="51">
        <v>5101</v>
      </c>
      <c r="O22" s="52">
        <v>130</v>
      </c>
      <c r="Q22" s="259"/>
      <c r="V22" s="395" t="s">
        <v>54</v>
      </c>
      <c r="W22" s="395"/>
      <c r="X22" s="434">
        <f>IF('4000 updated'!K$84=1,'4000 updated'!G22,0)</f>
        <v>0</v>
      </c>
      <c r="Y22" s="434"/>
      <c r="Z22" s="435">
        <v>1</v>
      </c>
      <c r="AA22" s="435"/>
      <c r="AB22" s="54">
        <f t="shared" si="0"/>
        <v>0</v>
      </c>
      <c r="AC22" s="55">
        <f t="shared" si="1"/>
        <v>0</v>
      </c>
      <c r="AD22" s="9"/>
    </row>
    <row r="23" spans="1:30" ht="16.2" x14ac:dyDescent="0.35">
      <c r="A23" s="1" t="s">
        <v>55</v>
      </c>
      <c r="B23" s="298" t="s">
        <v>56</v>
      </c>
      <c r="C23" s="298"/>
      <c r="D23" s="298">
        <v>3.4</v>
      </c>
      <c r="E23" s="298">
        <v>0</v>
      </c>
      <c r="F23" s="298">
        <v>0</v>
      </c>
      <c r="G23" s="46">
        <f t="shared" si="2"/>
        <v>6.8</v>
      </c>
      <c r="H23" s="47"/>
      <c r="I23" s="56">
        <f>I22</f>
        <v>1.147</v>
      </c>
      <c r="J23" s="56"/>
      <c r="K23" s="49">
        <f t="shared" si="3"/>
        <v>7.7995999999999999</v>
      </c>
      <c r="L23" s="319">
        <f t="shared" si="4"/>
        <v>32358.132897467996</v>
      </c>
      <c r="N23" s="51">
        <v>5102</v>
      </c>
      <c r="O23" s="52">
        <v>130</v>
      </c>
      <c r="Q23" s="259"/>
      <c r="V23" s="395" t="s">
        <v>56</v>
      </c>
      <c r="W23" s="395"/>
      <c r="X23" s="434">
        <f>IF('4000 updated'!K$84=1,'4000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IF('4000 updated'!K$84=1,'4000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IF('4000 updated'!K$84=1,'4000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366.87999999999994</v>
      </c>
      <c r="E26" s="60">
        <f t="shared" si="5"/>
        <v>0</v>
      </c>
      <c r="F26" s="60"/>
      <c r="G26" s="60">
        <f>SUM(G10:G25)</f>
        <v>733.75999999999988</v>
      </c>
      <c r="H26" s="61"/>
      <c r="I26" s="61"/>
      <c r="J26" s="62"/>
      <c r="K26" s="63">
        <f>SUM(K10:K25)</f>
        <v>785.39649999999995</v>
      </c>
      <c r="L26" s="320">
        <f>SUM(L10:L25)</f>
        <v>3258367.6501623443</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22</v>
      </c>
      <c r="E28" s="298">
        <v>0</v>
      </c>
      <c r="F28" s="74">
        <v>0</v>
      </c>
      <c r="G28" s="46">
        <f t="shared" ref="G28:G36" si="6">IF($B$156&lt;8,D28*2,D28+E28)</f>
        <v>44</v>
      </c>
      <c r="H28" s="75"/>
      <c r="I28" s="76" t="s">
        <v>69</v>
      </c>
      <c r="J28" s="51">
        <v>251</v>
      </c>
      <c r="K28" s="77">
        <v>1047</v>
      </c>
      <c r="L28" s="319">
        <f>SUM(G28*K28)</f>
        <v>46068</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3.5</v>
      </c>
      <c r="E29" s="298">
        <v>0</v>
      </c>
      <c r="F29" s="84">
        <v>0</v>
      </c>
      <c r="G29" s="46">
        <f t="shared" si="6"/>
        <v>7</v>
      </c>
      <c r="H29" s="75"/>
      <c r="I29" s="51" t="s">
        <v>69</v>
      </c>
      <c r="J29" s="51">
        <v>252</v>
      </c>
      <c r="K29" s="77">
        <v>3380</v>
      </c>
      <c r="L29" s="319">
        <f t="shared" ref="L29:L36" si="8">SUM(G29*K29)</f>
        <v>23660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27.95</v>
      </c>
      <c r="E31" s="298">
        <v>0</v>
      </c>
      <c r="F31" s="84">
        <v>0</v>
      </c>
      <c r="G31" s="46">
        <f t="shared" si="6"/>
        <v>55.9</v>
      </c>
      <c r="H31" s="75"/>
      <c r="I31" s="85" t="s">
        <v>73</v>
      </c>
      <c r="J31" s="51">
        <v>251</v>
      </c>
      <c r="K31" s="77">
        <v>1173</v>
      </c>
      <c r="L31" s="319">
        <f t="shared" si="8"/>
        <v>65570.7</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1.5</v>
      </c>
      <c r="E32" s="298">
        <v>0</v>
      </c>
      <c r="F32" s="84">
        <v>0</v>
      </c>
      <c r="G32" s="46">
        <f t="shared" si="6"/>
        <v>3</v>
      </c>
      <c r="H32" s="75"/>
      <c r="I32" s="85" t="s">
        <v>73</v>
      </c>
      <c r="J32" s="51">
        <v>252</v>
      </c>
      <c r="K32" s="77">
        <v>3506</v>
      </c>
      <c r="L32" s="319">
        <f t="shared" si="8"/>
        <v>10518</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54.95</v>
      </c>
      <c r="E37" s="60">
        <f t="shared" si="10"/>
        <v>0</v>
      </c>
      <c r="F37" s="60"/>
      <c r="G37" s="60">
        <f>SUM(G28:G36)</f>
        <v>109.9</v>
      </c>
      <c r="H37" s="61"/>
      <c r="I37" s="298" t="s">
        <v>81</v>
      </c>
      <c r="J37" s="298"/>
      <c r="K37" s="298"/>
      <c r="L37" s="319">
        <f>SUM(L28:L36)</f>
        <v>145816.70000000001</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138680.63999999998</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3542864.9901623446</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450.8569</v>
      </c>
      <c r="D47" s="114"/>
      <c r="E47" s="114"/>
      <c r="F47" s="114"/>
      <c r="G47" s="115">
        <f>K7</f>
        <v>1.0289999999999999</v>
      </c>
      <c r="H47" s="115"/>
      <c r="I47" s="116">
        <v>1317.85</v>
      </c>
      <c r="J47" s="117" t="s">
        <v>96</v>
      </c>
      <c r="K47" s="118">
        <f>ROUND(C47*G47*I47,0)</f>
        <v>611392</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334.53959999999995</v>
      </c>
      <c r="D48" s="114"/>
      <c r="E48" s="114"/>
      <c r="F48" s="114"/>
      <c r="G48" s="115">
        <f>K7</f>
        <v>1.0289999999999999</v>
      </c>
      <c r="H48" s="115"/>
      <c r="I48" s="116">
        <v>898.92</v>
      </c>
      <c r="J48" s="117" t="s">
        <v>96</v>
      </c>
      <c r="K48" s="118">
        <f>ROUND(C48*G48*I48,0)</f>
        <v>309445</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785.39649999999995</v>
      </c>
      <c r="D50" s="136"/>
      <c r="E50" s="137"/>
      <c r="F50" s="137"/>
      <c r="G50" s="138" t="s">
        <v>98</v>
      </c>
      <c r="H50" s="138"/>
      <c r="I50" s="138"/>
      <c r="J50" s="138"/>
      <c r="K50" s="138"/>
      <c r="L50" s="319">
        <f>IF(B2=75,0,K49+K48+K47)</f>
        <v>920837</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785.39649999999995</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3.9110000000000004E-3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733.75999999999988</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4.0109999999999998E-3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3.9110000000000004E-3</v>
      </c>
      <c r="L59" s="319">
        <f>SUM(I59*K59)</f>
        <v>16565.286893</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3.9110000000000004E-3</v>
      </c>
      <c r="L67" s="319">
        <f>SUM(I67*K67)</f>
        <v>421550.90129300003</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4.0109999999999998E-3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3.9110000000000004E-3</v>
      </c>
      <c r="L70" s="319">
        <f t="shared" si="11"/>
        <v>-16456.064396000002</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3.9110000000000004E-3</v>
      </c>
      <c r="L71" s="319">
        <f t="shared" si="11"/>
        <v>7360.9947860000011</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4.0109999999999998E-3</v>
      </c>
      <c r="L72" s="319">
        <f t="shared" si="11"/>
        <v>57042.027377999999</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33</v>
      </c>
      <c r="AA74" s="304" t="s">
        <v>130</v>
      </c>
      <c r="AB74" s="163">
        <f>+K75</f>
        <v>365</v>
      </c>
      <c r="AC74" s="55">
        <f>ROUND(AB74*Z74,0)</f>
        <v>12045</v>
      </c>
      <c r="AD74" s="9"/>
    </row>
    <row r="75" spans="1:30" ht="19.5" customHeight="1" x14ac:dyDescent="0.3">
      <c r="A75" s="1" t="s">
        <v>131</v>
      </c>
      <c r="B75" s="164" t="s">
        <v>128</v>
      </c>
      <c r="C75" s="165" t="s">
        <v>129</v>
      </c>
      <c r="D75" s="164">
        <v>33</v>
      </c>
      <c r="E75" s="164">
        <v>0</v>
      </c>
      <c r="F75" s="164">
        <v>0</v>
      </c>
      <c r="G75" s="166">
        <f>IF($B$156&lt;8,D75,E75)</f>
        <v>33</v>
      </c>
      <c r="H75" s="167"/>
      <c r="I75" s="168">
        <f>AVERAGE(G75,D75)</f>
        <v>33</v>
      </c>
      <c r="J75" s="169" t="s">
        <v>130</v>
      </c>
      <c r="K75" s="170">
        <v>365</v>
      </c>
      <c r="L75" s="319">
        <f t="shared" ref="L75:L78" si="12">SUM(I75*K75)</f>
        <v>12045</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4.0109999999999998E-3</v>
      </c>
      <c r="L77" s="319">
        <f t="shared" si="12"/>
        <v>6907.347111</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3.9110000000000004E-3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12045</v>
      </c>
      <c r="AD81" s="185"/>
    </row>
    <row r="82" spans="1:30" ht="22.5" customHeight="1" thickTop="1" thickBot="1" x14ac:dyDescent="0.35">
      <c r="B82" s="298" t="s">
        <v>140</v>
      </c>
      <c r="C82" s="298"/>
      <c r="D82" s="298"/>
      <c r="E82" s="298"/>
      <c r="F82" s="298"/>
      <c r="G82" s="298"/>
      <c r="H82" s="298"/>
      <c r="I82" s="298"/>
      <c r="J82" s="298"/>
      <c r="K82" s="298"/>
      <c r="L82" s="331">
        <f>SUM(L44:L81)</f>
        <v>4968717.4832273442</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'4000 updated'!AC81</f>
        <v>12045</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4968717.4832273442</v>
      </c>
      <c r="L86" s="319">
        <f>IF(G26=0,0,IF(G26&gt;250,-(((250/G26)*K86)*IF(M86="H",0.02,0.05)),IF(M86="H",-0.02*K86,-0.05*K86)))</f>
        <v>-84644.80012584744</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4884072.6831014967</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-2264284.7400000002</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2619787.9431014964</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436631.32385024941</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273">
        <v>377693.63012239634</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58937.693727853068</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163791.07403551979</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358</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359</v>
      </c>
      <c r="C125" s="205" t="s">
        <v>199</v>
      </c>
    </row>
    <row r="126" spans="2:22" hidden="1" x14ac:dyDescent="0.3">
      <c r="B126" s="209" t="s">
        <v>360</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1.15740767796524E-5</v>
      </c>
      <c r="C137" s="211"/>
    </row>
    <row r="138" spans="1:5" hidden="1" x14ac:dyDescent="0.3">
      <c r="B138" s="212">
        <f>NvsEndTime</f>
        <v>41808.602974537003</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358</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359</v>
      </c>
      <c r="C166" s="219" t="s">
        <v>244</v>
      </c>
      <c r="D166" s="215"/>
    </row>
    <row r="167" spans="1:4" hidden="1" x14ac:dyDescent="0.3">
      <c r="A167" s="214" t="s">
        <v>245</v>
      </c>
      <c r="B167" s="218" t="s">
        <v>360</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1.15740767796524E-5</v>
      </c>
      <c r="D178" s="215"/>
    </row>
    <row r="179" spans="2:5" hidden="1" x14ac:dyDescent="0.3">
      <c r="B179" s="214" t="s">
        <v>260</v>
      </c>
      <c r="C179" s="222">
        <f>NvsEndTime</f>
        <v>41808.602974537003</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15" priority="2" stopIfTrue="1" operator="lessThan">
      <formula>0</formula>
    </cfRule>
  </conditionalFormatting>
  <conditionalFormatting sqref="A143:A174">
    <cfRule type="cellIs" dxfId="1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9"/>
  <sheetViews>
    <sheetView topLeftCell="B2" zoomScale="70" zoomScaleNormal="70" workbookViewId="0">
      <selection activeCell="K94" sqref="K94"/>
    </sheetView>
  </sheetViews>
  <sheetFormatPr defaultColWidth="8.6640625" defaultRowHeight="13.2" x14ac:dyDescent="0.25"/>
  <cols>
    <col min="1" max="1" width="11.33203125" hidden="1" customWidth="1"/>
    <col min="2" max="2" width="10.44140625" customWidth="1"/>
    <col min="3" max="3" width="29" customWidth="1"/>
    <col min="4" max="5" width="12.44140625" customWidth="1"/>
    <col min="6" max="6" width="12.44140625" hidden="1" customWidth="1"/>
    <col min="7" max="7" width="15.44140625" customWidth="1"/>
    <col min="8" max="8" width="6.5546875" customWidth="1"/>
    <col min="9" max="9" width="12.5546875" customWidth="1"/>
    <col min="10" max="10" width="12.6640625" customWidth="1"/>
    <col min="11" max="11" width="13" customWidth="1"/>
    <col min="12" max="12" width="21.44140625" customWidth="1"/>
    <col min="13" max="13" width="12.5546875" customWidth="1"/>
    <col min="14" max="15" width="10.5546875" hidden="1" customWidth="1"/>
    <col min="16" max="16" width="35" hidden="1" customWidth="1"/>
    <col min="17" max="17" width="7.44140625" customWidth="1"/>
    <col min="19" max="21" width="0" hidden="1" customWidth="1"/>
    <col min="24" max="24" width="12.6640625" customWidth="1"/>
    <col min="28" max="28" width="13.33203125" bestFit="1" customWidth="1"/>
  </cols>
  <sheetData>
    <row r="1" spans="1:30" ht="19.95" hidden="1" customHeight="1" thickBot="1" x14ac:dyDescent="0.35">
      <c r="A1" s="1" t="s">
        <v>0</v>
      </c>
      <c r="B1" s="302"/>
      <c r="C1" s="1"/>
      <c r="D1" s="1" t="s">
        <v>2</v>
      </c>
      <c r="E1" s="1"/>
      <c r="F1" s="1"/>
      <c r="G1" s="1"/>
      <c r="H1" s="1"/>
      <c r="I1" s="1"/>
      <c r="J1" s="1"/>
      <c r="K1" s="1"/>
      <c r="L1" s="311"/>
      <c r="M1" s="1"/>
      <c r="N1" s="1"/>
      <c r="O1" s="3"/>
      <c r="P1" s="1"/>
      <c r="Q1" s="1"/>
      <c r="R1" s="1"/>
      <c r="S1" s="1"/>
      <c r="T1" s="1"/>
      <c r="U1" s="1"/>
      <c r="V1" s="1"/>
      <c r="W1" s="1"/>
      <c r="X1" s="1"/>
      <c r="Y1" s="1"/>
      <c r="Z1" s="1"/>
      <c r="AA1" s="1"/>
      <c r="AB1" s="1"/>
      <c r="AC1" s="1"/>
      <c r="AD1" s="1"/>
    </row>
    <row r="2" spans="1:30" ht="16.2" thickBot="1" x14ac:dyDescent="0.35">
      <c r="A2" s="1"/>
      <c r="B2" s="4">
        <v>50</v>
      </c>
      <c r="C2" s="5" t="s">
        <v>4</v>
      </c>
      <c r="D2" s="6"/>
      <c r="E2" s="6"/>
      <c r="F2" s="6"/>
      <c r="G2" s="6"/>
      <c r="H2" s="7"/>
      <c r="I2" s="7"/>
      <c r="J2" s="7"/>
      <c r="K2" s="7"/>
      <c r="L2" s="312"/>
      <c r="M2" s="1"/>
      <c r="N2" s="3"/>
      <c r="O2" s="1"/>
      <c r="P2" s="1"/>
      <c r="Q2" s="1"/>
      <c r="R2" s="1"/>
      <c r="S2" s="1"/>
      <c r="T2" s="1"/>
      <c r="U2" s="1"/>
      <c r="V2" s="8">
        <f>'4001 updated'!B2</f>
        <v>50</v>
      </c>
      <c r="W2" s="449" t="s">
        <v>4</v>
      </c>
      <c r="X2" s="450"/>
      <c r="Y2" s="451"/>
      <c r="Z2" s="451"/>
      <c r="AA2" s="451"/>
      <c r="AB2" s="451"/>
      <c r="AC2" s="451"/>
      <c r="AD2" s="9"/>
    </row>
    <row r="3" spans="1:30" ht="20.399999999999999" x14ac:dyDescent="0.35">
      <c r="A3" s="1"/>
      <c r="B3" s="10" t="s">
        <v>408</v>
      </c>
      <c r="C3" s="11"/>
      <c r="D3" s="11"/>
      <c r="E3" s="11"/>
      <c r="F3" s="11"/>
      <c r="G3" s="11"/>
      <c r="H3" s="11"/>
      <c r="I3" s="11"/>
      <c r="J3" s="11"/>
      <c r="K3" s="11"/>
      <c r="L3" s="313"/>
      <c r="M3" s="10"/>
      <c r="N3" s="10"/>
      <c r="O3" s="10"/>
      <c r="P3" s="10"/>
      <c r="Q3" s="10"/>
      <c r="R3" s="1"/>
      <c r="S3" s="1"/>
      <c r="T3" s="1"/>
      <c r="U3" s="1"/>
      <c r="V3" s="452" t="s">
        <v>5</v>
      </c>
      <c r="W3" s="452"/>
      <c r="X3" s="452"/>
      <c r="Y3" s="452"/>
      <c r="Z3" s="452"/>
      <c r="AA3" s="452"/>
      <c r="AB3" s="452"/>
      <c r="AC3" s="452"/>
      <c r="AD3" s="12"/>
    </row>
    <row r="4" spans="1:30" ht="17.399999999999999" x14ac:dyDescent="0.3">
      <c r="A4" s="1"/>
      <c r="B4" s="391" t="s">
        <v>494</v>
      </c>
      <c r="C4" s="391"/>
      <c r="D4" s="391"/>
      <c r="E4" s="391"/>
      <c r="F4" s="391"/>
      <c r="G4" s="391"/>
      <c r="H4" s="391"/>
      <c r="I4" s="391"/>
      <c r="J4" s="298"/>
      <c r="K4" s="298"/>
      <c r="L4" s="314"/>
      <c r="M4" s="14"/>
      <c r="N4" s="14"/>
      <c r="O4" s="14"/>
      <c r="P4" s="14"/>
      <c r="Q4" s="14"/>
      <c r="R4" s="1"/>
      <c r="S4" s="1"/>
      <c r="T4" s="1"/>
      <c r="U4" s="1"/>
      <c r="V4" s="453" t="str">
        <f>+Based_on_the_Second_Calculation_of_the_FEFP_2010_11</f>
        <v>Based on the Third Calculation of the FEFP 2014-15</v>
      </c>
      <c r="W4" s="453"/>
      <c r="X4" s="453"/>
      <c r="Y4" s="453"/>
      <c r="Z4" s="453"/>
      <c r="AA4" s="453"/>
      <c r="AB4" s="453"/>
      <c r="AC4" s="453"/>
      <c r="AD4" s="15"/>
    </row>
    <row r="5" spans="1:30" ht="18.75" customHeight="1" x14ac:dyDescent="0.3">
      <c r="A5" s="1"/>
      <c r="B5" s="16" t="s">
        <v>7</v>
      </c>
      <c r="C5" s="16"/>
      <c r="D5" s="17"/>
      <c r="E5" s="16"/>
      <c r="F5" s="16"/>
      <c r="G5" s="18" t="s">
        <v>8</v>
      </c>
      <c r="H5" s="18"/>
      <c r="I5" s="18"/>
      <c r="J5" s="18"/>
      <c r="K5" s="18"/>
      <c r="L5" s="315"/>
      <c r="M5" s="19"/>
      <c r="N5" s="19"/>
      <c r="O5" s="19"/>
      <c r="P5" s="19"/>
      <c r="Q5" s="19"/>
      <c r="R5" s="1"/>
      <c r="S5" s="1"/>
      <c r="T5" s="1"/>
      <c r="U5" s="1"/>
      <c r="V5" s="454" t="s">
        <v>7</v>
      </c>
      <c r="W5" s="454"/>
      <c r="X5" s="455" t="s">
        <v>8</v>
      </c>
      <c r="Y5" s="455"/>
      <c r="Z5" s="20"/>
      <c r="AA5" s="20"/>
      <c r="AB5" s="20"/>
      <c r="AC5" s="20"/>
      <c r="AD5" s="21"/>
    </row>
    <row r="6" spans="1:30" ht="21" customHeight="1" x14ac:dyDescent="0.3">
      <c r="A6" s="1"/>
      <c r="B6" s="16" t="s">
        <v>9</v>
      </c>
      <c r="C6" s="16"/>
      <c r="D6" s="16"/>
      <c r="E6" s="16"/>
      <c r="F6" s="16"/>
      <c r="G6" s="16"/>
      <c r="H6" s="16"/>
      <c r="I6" s="16"/>
      <c r="J6" s="16"/>
      <c r="K6" s="16"/>
      <c r="L6" s="314"/>
      <c r="M6" s="22"/>
      <c r="N6" s="22"/>
      <c r="O6" s="19"/>
      <c r="P6" s="19"/>
      <c r="Q6" s="19"/>
      <c r="R6" s="1"/>
      <c r="S6" s="1"/>
      <c r="T6" s="1"/>
      <c r="U6" s="1"/>
      <c r="V6" s="441" t="s">
        <v>10</v>
      </c>
      <c r="W6" s="441"/>
      <c r="X6" s="441"/>
      <c r="Y6" s="441"/>
      <c r="Z6" s="441"/>
      <c r="AA6" s="441"/>
      <c r="AB6" s="441"/>
      <c r="AC6" s="441"/>
      <c r="AD6" s="23"/>
    </row>
    <row r="7" spans="1:30" ht="18" customHeight="1" x14ac:dyDescent="0.3">
      <c r="A7" s="1"/>
      <c r="B7" s="24" t="s">
        <v>11</v>
      </c>
      <c r="C7" s="24"/>
      <c r="D7" s="24"/>
      <c r="E7" s="24"/>
      <c r="F7" s="24"/>
      <c r="G7" s="25">
        <v>4031.77</v>
      </c>
      <c r="H7" s="25"/>
      <c r="I7" s="24" t="s">
        <v>12</v>
      </c>
      <c r="J7" s="24"/>
      <c r="K7" s="26">
        <v>1.0289999999999999</v>
      </c>
      <c r="L7" s="316"/>
      <c r="M7" s="1"/>
      <c r="N7" s="1"/>
      <c r="O7" s="1"/>
      <c r="P7" s="1"/>
      <c r="Q7" s="1"/>
      <c r="R7" s="1"/>
      <c r="S7" s="1"/>
      <c r="T7" s="1"/>
      <c r="U7" s="1"/>
      <c r="V7" s="442" t="s">
        <v>11</v>
      </c>
      <c r="W7" s="442"/>
      <c r="X7" s="443">
        <f>'4001 updated'!G7</f>
        <v>4031.77</v>
      </c>
      <c r="Y7" s="443"/>
      <c r="Z7" s="444" t="s">
        <v>12</v>
      </c>
      <c r="AA7" s="444"/>
      <c r="AB7" s="445">
        <f>+K7</f>
        <v>1.0289999999999999</v>
      </c>
      <c r="AC7" s="445"/>
      <c r="AD7" s="9"/>
    </row>
    <row r="8" spans="1:30" ht="51" customHeight="1" x14ac:dyDescent="0.3">
      <c r="A8" s="1"/>
      <c r="B8" s="27" t="s">
        <v>13</v>
      </c>
      <c r="C8" s="27"/>
      <c r="D8" s="310" t="s">
        <v>491</v>
      </c>
      <c r="E8" s="310" t="s">
        <v>492</v>
      </c>
      <c r="F8" s="310"/>
      <c r="G8" s="30" t="s">
        <v>14</v>
      </c>
      <c r="H8" s="31"/>
      <c r="I8" s="32" t="s">
        <v>15</v>
      </c>
      <c r="J8" s="33"/>
      <c r="K8" s="34" t="s">
        <v>16</v>
      </c>
      <c r="L8" s="317" t="s">
        <v>17</v>
      </c>
      <c r="M8" s="1"/>
      <c r="N8" s="1" t="s">
        <v>18</v>
      </c>
      <c r="O8" s="1" t="s">
        <v>19</v>
      </c>
      <c r="P8" s="1"/>
      <c r="Q8" s="1"/>
      <c r="R8" s="1"/>
      <c r="S8" s="1"/>
      <c r="T8" s="1"/>
      <c r="U8" s="1"/>
      <c r="V8" s="446" t="s">
        <v>13</v>
      </c>
      <c r="W8" s="446"/>
      <c r="X8" s="447" t="s">
        <v>14</v>
      </c>
      <c r="Y8" s="447"/>
      <c r="Z8" s="448" t="s">
        <v>15</v>
      </c>
      <c r="AA8" s="448"/>
      <c r="AB8" s="35" t="s">
        <v>16</v>
      </c>
      <c r="AC8" s="36" t="s">
        <v>20</v>
      </c>
      <c r="AD8" s="9"/>
    </row>
    <row r="9" spans="1:30" ht="14.25" customHeight="1" x14ac:dyDescent="0.3">
      <c r="A9" s="1"/>
      <c r="B9" s="37" t="s">
        <v>21</v>
      </c>
      <c r="C9" s="37"/>
      <c r="D9" s="37"/>
      <c r="E9" s="37"/>
      <c r="F9" s="37"/>
      <c r="G9" s="38" t="s">
        <v>22</v>
      </c>
      <c r="H9" s="39"/>
      <c r="I9" s="40" t="s">
        <v>23</v>
      </c>
      <c r="J9" s="41"/>
      <c r="K9" s="42" t="s">
        <v>24</v>
      </c>
      <c r="L9" s="318" t="s">
        <v>25</v>
      </c>
      <c r="M9" s="1"/>
      <c r="N9" s="1"/>
      <c r="O9" s="1"/>
      <c r="P9" s="1"/>
      <c r="Q9" s="1"/>
      <c r="R9" s="1"/>
      <c r="S9" s="1"/>
      <c r="T9" s="1"/>
      <c r="U9" s="1"/>
      <c r="V9" s="456" t="s">
        <v>21</v>
      </c>
      <c r="W9" s="456"/>
      <c r="X9" s="457" t="s">
        <v>22</v>
      </c>
      <c r="Y9" s="457"/>
      <c r="Z9" s="458" t="s">
        <v>23</v>
      </c>
      <c r="AA9" s="458"/>
      <c r="AB9" s="43" t="s">
        <v>24</v>
      </c>
      <c r="AC9" s="44" t="s">
        <v>25</v>
      </c>
      <c r="AD9" s="9"/>
    </row>
    <row r="10" spans="1:30" ht="15.6" x14ac:dyDescent="0.3">
      <c r="A10" s="1" t="s">
        <v>26</v>
      </c>
      <c r="B10" s="296" t="s">
        <v>27</v>
      </c>
      <c r="C10" s="296"/>
      <c r="D10" s="296">
        <v>110.98</v>
      </c>
      <c r="E10" s="296">
        <v>0</v>
      </c>
      <c r="F10" s="296"/>
      <c r="G10" s="46">
        <f>IF($B$156&lt;8,D10*2,D10+E10)</f>
        <v>221.96</v>
      </c>
      <c r="H10" s="47"/>
      <c r="I10" s="48">
        <v>1.1259999999999999</v>
      </c>
      <c r="J10" s="48"/>
      <c r="K10" s="49">
        <f>ROUND(G10*I10,4)</f>
        <v>249.92699999999999</v>
      </c>
      <c r="L10" s="319">
        <f>SUM(K10*$G$7)*($K$7)</f>
        <v>1036869.9780329099</v>
      </c>
      <c r="M10" s="1"/>
      <c r="N10" s="51">
        <v>5101</v>
      </c>
      <c r="O10" s="52">
        <v>101</v>
      </c>
      <c r="P10" s="1"/>
      <c r="Q10" s="259"/>
      <c r="R10" s="1"/>
      <c r="S10" s="1"/>
      <c r="T10" s="1"/>
      <c r="U10" s="1"/>
      <c r="V10" s="439" t="s">
        <v>27</v>
      </c>
      <c r="W10" s="439"/>
      <c r="X10" s="434">
        <f>IF('4001 updated'!K$84=1,'4001 updated'!G10,0)</f>
        <v>0</v>
      </c>
      <c r="Y10" s="434"/>
      <c r="Z10" s="440">
        <v>1</v>
      </c>
      <c r="AA10" s="440"/>
      <c r="AB10" s="54">
        <f t="shared" ref="AB10:AB25" si="0">ROUND(X10*Z10,4)</f>
        <v>0</v>
      </c>
      <c r="AC10" s="55">
        <f t="shared" ref="AC10:AC25" si="1">ROUND(ROUND(AB10*$X$7,4)*($AB$7),0)</f>
        <v>0</v>
      </c>
      <c r="AD10" s="9">
        <v>1</v>
      </c>
    </row>
    <row r="11" spans="1:30" ht="15.6" x14ac:dyDescent="0.3">
      <c r="A11" s="1" t="s">
        <v>28</v>
      </c>
      <c r="B11" s="298" t="s">
        <v>29</v>
      </c>
      <c r="C11" s="298"/>
      <c r="D11" s="298">
        <v>11</v>
      </c>
      <c r="E11" s="298">
        <v>0</v>
      </c>
      <c r="F11" s="298"/>
      <c r="G11" s="46">
        <f t="shared" ref="G11:G25" si="2">IF($B$156&lt;8,D11*2,D11+E11)</f>
        <v>22</v>
      </c>
      <c r="H11" s="47"/>
      <c r="I11" s="56">
        <f>I10</f>
        <v>1.1259999999999999</v>
      </c>
      <c r="J11" s="56"/>
      <c r="K11" s="49">
        <f t="shared" ref="K11:K25" si="3">ROUND(G11*I11,4)</f>
        <v>24.771999999999998</v>
      </c>
      <c r="L11" s="319">
        <f t="shared" ref="L11:L25" si="4">SUM(K11*$G$7)*($K$7)</f>
        <v>102771.38162675999</v>
      </c>
      <c r="M11" s="1" t="str">
        <f>IF(ROUND(G11,2)=ROUND(SUM(G28:G30),2)," ","CHECK 2. PK-3 Lines Below")</f>
        <v xml:space="preserve"> </v>
      </c>
      <c r="N11" s="51">
        <v>5101</v>
      </c>
      <c r="O11" s="57" t="s">
        <v>30</v>
      </c>
      <c r="P11" s="1"/>
      <c r="Q11" s="259"/>
      <c r="R11" s="1"/>
      <c r="S11" s="1"/>
      <c r="T11" s="1"/>
      <c r="U11" s="1"/>
      <c r="V11" s="395" t="s">
        <v>29</v>
      </c>
      <c r="W11" s="395"/>
      <c r="X11" s="434">
        <f>IF('4001 updated'!K$84=1,'4001 updated'!G11,0)</f>
        <v>0</v>
      </c>
      <c r="Y11" s="434"/>
      <c r="Z11" s="435">
        <v>1</v>
      </c>
      <c r="AA11" s="435"/>
      <c r="AB11" s="54">
        <f t="shared" si="0"/>
        <v>0</v>
      </c>
      <c r="AC11" s="55">
        <f t="shared" si="1"/>
        <v>0</v>
      </c>
      <c r="AD11" s="9"/>
    </row>
    <row r="12" spans="1:30" ht="15.6" x14ac:dyDescent="0.3">
      <c r="A12" s="1" t="s">
        <v>31</v>
      </c>
      <c r="B12" s="298" t="s">
        <v>32</v>
      </c>
      <c r="C12" s="298"/>
      <c r="D12" s="298">
        <v>58.69</v>
      </c>
      <c r="E12" s="298">
        <v>0</v>
      </c>
      <c r="F12" s="298"/>
      <c r="G12" s="46">
        <f t="shared" si="2"/>
        <v>117.38</v>
      </c>
      <c r="H12" s="47"/>
      <c r="I12" s="56">
        <v>1</v>
      </c>
      <c r="J12" s="56"/>
      <c r="K12" s="49">
        <f t="shared" si="3"/>
        <v>117.38</v>
      </c>
      <c r="L12" s="319">
        <f t="shared" si="4"/>
        <v>486973.38831539993</v>
      </c>
      <c r="M12" s="1"/>
      <c r="N12" s="51">
        <v>5102</v>
      </c>
      <c r="O12" s="52">
        <v>102</v>
      </c>
      <c r="P12" s="1"/>
      <c r="Q12" s="259"/>
      <c r="R12" s="1"/>
      <c r="S12" s="1"/>
      <c r="T12" s="1"/>
      <c r="U12" s="1"/>
      <c r="V12" s="395" t="s">
        <v>32</v>
      </c>
      <c r="W12" s="395"/>
      <c r="X12" s="434">
        <f>IF('4001 updated'!K$84=1,'4001 updated'!G12,0)</f>
        <v>0</v>
      </c>
      <c r="Y12" s="434"/>
      <c r="Z12" s="435">
        <v>1</v>
      </c>
      <c r="AA12" s="435"/>
      <c r="AB12" s="54">
        <f t="shared" si="0"/>
        <v>0</v>
      </c>
      <c r="AC12" s="55">
        <f t="shared" si="1"/>
        <v>0</v>
      </c>
      <c r="AD12" s="9"/>
    </row>
    <row r="13" spans="1:30" ht="15.6" x14ac:dyDescent="0.3">
      <c r="A13" s="1" t="s">
        <v>33</v>
      </c>
      <c r="B13" s="298" t="s">
        <v>34</v>
      </c>
      <c r="C13" s="298"/>
      <c r="D13" s="298">
        <v>8.5</v>
      </c>
      <c r="E13" s="298">
        <v>0</v>
      </c>
      <c r="F13" s="298"/>
      <c r="G13" s="46">
        <f t="shared" si="2"/>
        <v>17</v>
      </c>
      <c r="H13" s="47"/>
      <c r="I13" s="56">
        <f>I12</f>
        <v>1</v>
      </c>
      <c r="J13" s="56"/>
      <c r="K13" s="49">
        <f t="shared" si="3"/>
        <v>17</v>
      </c>
      <c r="L13" s="319">
        <f t="shared" si="4"/>
        <v>70527.752609999996</v>
      </c>
      <c r="M13" s="1" t="str">
        <f>IF(ROUND(G13,2)=ROUND(SUM(G31:G33),2)," ","CHECK 2. 4-8 Lines Below")</f>
        <v xml:space="preserve"> </v>
      </c>
      <c r="N13" s="51">
        <v>5102</v>
      </c>
      <c r="O13" s="57" t="s">
        <v>35</v>
      </c>
      <c r="P13" s="1"/>
      <c r="Q13" s="259"/>
      <c r="R13" s="1"/>
      <c r="S13" s="1"/>
      <c r="T13" s="1"/>
      <c r="U13" s="1"/>
      <c r="V13" s="395" t="s">
        <v>34</v>
      </c>
      <c r="W13" s="395"/>
      <c r="X13" s="434">
        <f>IF('4001 updated'!K$84=1,'4001 updated'!G13,0)</f>
        <v>0</v>
      </c>
      <c r="Y13" s="434"/>
      <c r="Z13" s="435">
        <v>1</v>
      </c>
      <c r="AA13" s="435"/>
      <c r="AB13" s="54">
        <f t="shared" si="0"/>
        <v>0</v>
      </c>
      <c r="AC13" s="55">
        <f t="shared" si="1"/>
        <v>0</v>
      </c>
      <c r="AD13" s="9"/>
    </row>
    <row r="14" spans="1:30" ht="15.6" x14ac:dyDescent="0.3">
      <c r="A14" s="1" t="s">
        <v>36</v>
      </c>
      <c r="B14" s="298" t="s">
        <v>37</v>
      </c>
      <c r="C14" s="298"/>
      <c r="D14" s="298">
        <v>0</v>
      </c>
      <c r="E14" s="298">
        <v>0</v>
      </c>
      <c r="F14" s="298"/>
      <c r="G14" s="46">
        <f t="shared" si="2"/>
        <v>0</v>
      </c>
      <c r="H14" s="47"/>
      <c r="I14" s="56">
        <v>1.004</v>
      </c>
      <c r="J14" s="56"/>
      <c r="K14" s="49">
        <f t="shared" si="3"/>
        <v>0</v>
      </c>
      <c r="L14" s="319">
        <f t="shared" si="4"/>
        <v>0</v>
      </c>
      <c r="M14" s="1"/>
      <c r="N14" s="51">
        <v>5103</v>
      </c>
      <c r="O14" s="52">
        <v>103</v>
      </c>
      <c r="P14" s="1"/>
      <c r="Q14" s="259"/>
      <c r="R14" s="1"/>
      <c r="S14" s="1"/>
      <c r="T14" s="1"/>
      <c r="U14" s="1"/>
      <c r="V14" s="395" t="s">
        <v>37</v>
      </c>
      <c r="W14" s="395"/>
      <c r="X14" s="434">
        <f>IF('4001 updated'!K$84=1,'4001 updated'!G14,0)</f>
        <v>0</v>
      </c>
      <c r="Y14" s="434"/>
      <c r="Z14" s="435">
        <v>1</v>
      </c>
      <c r="AA14" s="435"/>
      <c r="AB14" s="54">
        <f t="shared" si="0"/>
        <v>0</v>
      </c>
      <c r="AC14" s="55">
        <f t="shared" si="1"/>
        <v>0</v>
      </c>
      <c r="AD14" s="9"/>
    </row>
    <row r="15" spans="1:30" ht="15.6" x14ac:dyDescent="0.3">
      <c r="A15" s="1" t="s">
        <v>38</v>
      </c>
      <c r="B15" s="298" t="s">
        <v>39</v>
      </c>
      <c r="C15" s="298"/>
      <c r="D15" s="298">
        <v>0</v>
      </c>
      <c r="E15" s="298">
        <v>0</v>
      </c>
      <c r="F15" s="298"/>
      <c r="G15" s="46">
        <f t="shared" si="2"/>
        <v>0</v>
      </c>
      <c r="H15" s="47"/>
      <c r="I15" s="56">
        <f>I14</f>
        <v>1.004</v>
      </c>
      <c r="J15" s="56"/>
      <c r="K15" s="49">
        <f t="shared" si="3"/>
        <v>0</v>
      </c>
      <c r="L15" s="319">
        <f t="shared" si="4"/>
        <v>0</v>
      </c>
      <c r="M15" s="1" t="str">
        <f>IF(ROUND(G15,2)=ROUND(SUM(G34:G36),2)," ","CHECK 2. 9-12 Lines Below")</f>
        <v xml:space="preserve"> </v>
      </c>
      <c r="N15" s="51">
        <v>5103</v>
      </c>
      <c r="O15" s="57" t="s">
        <v>40</v>
      </c>
      <c r="P15" s="1"/>
      <c r="Q15" s="259"/>
      <c r="R15" s="1"/>
      <c r="S15" s="1"/>
      <c r="T15" s="1"/>
      <c r="U15" s="1"/>
      <c r="V15" s="395" t="s">
        <v>39</v>
      </c>
      <c r="W15" s="395"/>
      <c r="X15" s="434">
        <f>IF('4001 updated'!K$84=1,'4001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c r="G16" s="46">
        <f t="shared" si="2"/>
        <v>0</v>
      </c>
      <c r="H16" s="47"/>
      <c r="I16" s="56">
        <v>3.548</v>
      </c>
      <c r="J16" s="56"/>
      <c r="K16" s="49">
        <f t="shared" si="3"/>
        <v>0</v>
      </c>
      <c r="L16" s="319">
        <f t="shared" si="4"/>
        <v>0</v>
      </c>
      <c r="M16" s="1"/>
      <c r="N16" s="51">
        <v>5101</v>
      </c>
      <c r="O16" s="1">
        <v>254</v>
      </c>
      <c r="P16" s="1"/>
      <c r="Q16" s="259"/>
      <c r="R16" s="1"/>
      <c r="S16" s="1"/>
      <c r="T16" s="1"/>
      <c r="U16" s="1"/>
      <c r="V16" s="395" t="s">
        <v>42</v>
      </c>
      <c r="W16" s="395"/>
      <c r="X16" s="434">
        <f>IF('4001 updated'!K$84=1,'4001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c r="G17" s="46">
        <f t="shared" si="2"/>
        <v>0</v>
      </c>
      <c r="H17" s="47"/>
      <c r="I17" s="56">
        <f>I16</f>
        <v>3.548</v>
      </c>
      <c r="J17" s="56"/>
      <c r="K17" s="49">
        <f t="shared" si="3"/>
        <v>0</v>
      </c>
      <c r="L17" s="319">
        <f t="shared" si="4"/>
        <v>0</v>
      </c>
      <c r="M17" s="1"/>
      <c r="N17" s="51">
        <v>5102</v>
      </c>
      <c r="O17" s="259">
        <v>254</v>
      </c>
      <c r="P17" s="1"/>
      <c r="Q17" s="259"/>
      <c r="R17" s="1"/>
      <c r="S17" s="1"/>
      <c r="T17" s="1"/>
      <c r="U17" s="1"/>
      <c r="V17" s="395" t="s">
        <v>44</v>
      </c>
      <c r="W17" s="395"/>
      <c r="X17" s="434">
        <f>IF('4001 updated'!K$84=1,'4001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c r="G18" s="46">
        <f t="shared" si="2"/>
        <v>0</v>
      </c>
      <c r="H18" s="47"/>
      <c r="I18" s="56">
        <f>I17</f>
        <v>3.548</v>
      </c>
      <c r="J18" s="56"/>
      <c r="K18" s="49">
        <f t="shared" si="3"/>
        <v>0</v>
      </c>
      <c r="L18" s="319">
        <f t="shared" si="4"/>
        <v>0</v>
      </c>
      <c r="M18" s="1"/>
      <c r="N18" s="51">
        <v>5103</v>
      </c>
      <c r="O18" s="259">
        <v>254</v>
      </c>
      <c r="P18" s="1"/>
      <c r="Q18" s="259"/>
      <c r="R18" s="1"/>
      <c r="S18" s="1"/>
      <c r="T18" s="1"/>
      <c r="U18" s="1"/>
      <c r="V18" s="395" t="s">
        <v>46</v>
      </c>
      <c r="W18" s="395"/>
      <c r="X18" s="434">
        <f>IF('4001 updated'!K$84=1,'4001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c r="G19" s="46">
        <f t="shared" si="2"/>
        <v>0</v>
      </c>
      <c r="H19" s="47"/>
      <c r="I19" s="56">
        <v>5.1040000000000001</v>
      </c>
      <c r="J19" s="56"/>
      <c r="K19" s="49">
        <f t="shared" si="3"/>
        <v>0</v>
      </c>
      <c r="L19" s="319">
        <f t="shared" si="4"/>
        <v>0</v>
      </c>
      <c r="M19" s="1"/>
      <c r="N19" s="51">
        <v>5101</v>
      </c>
      <c r="O19" s="1">
        <v>255</v>
      </c>
      <c r="P19" s="1"/>
      <c r="Q19" s="259"/>
      <c r="R19" s="1"/>
      <c r="S19" s="1"/>
      <c r="T19" s="1"/>
      <c r="U19" s="1"/>
      <c r="V19" s="395" t="s">
        <v>48</v>
      </c>
      <c r="W19" s="395"/>
      <c r="X19" s="434">
        <f>IF('4001 updated'!K$84=1,'4001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c r="G20" s="46">
        <f t="shared" si="2"/>
        <v>0</v>
      </c>
      <c r="H20" s="47"/>
      <c r="I20" s="56">
        <f>I19</f>
        <v>5.1040000000000001</v>
      </c>
      <c r="J20" s="56"/>
      <c r="K20" s="49">
        <f t="shared" si="3"/>
        <v>0</v>
      </c>
      <c r="L20" s="319">
        <f t="shared" si="4"/>
        <v>0</v>
      </c>
      <c r="M20" s="1"/>
      <c r="N20" s="51">
        <v>5102</v>
      </c>
      <c r="O20" s="259">
        <v>255</v>
      </c>
      <c r="P20" s="1"/>
      <c r="Q20" s="259"/>
      <c r="R20" s="1"/>
      <c r="S20" s="1"/>
      <c r="T20" s="1"/>
      <c r="U20" s="1"/>
      <c r="V20" s="395" t="s">
        <v>50</v>
      </c>
      <c r="W20" s="395"/>
      <c r="X20" s="434">
        <f>IF('4001 updated'!K$84=1,'4001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c r="G21" s="46">
        <f t="shared" si="2"/>
        <v>0</v>
      </c>
      <c r="H21" s="47"/>
      <c r="I21" s="56">
        <f>I20</f>
        <v>5.1040000000000001</v>
      </c>
      <c r="J21" s="56"/>
      <c r="K21" s="49">
        <f t="shared" si="3"/>
        <v>0</v>
      </c>
      <c r="L21" s="319">
        <f t="shared" si="4"/>
        <v>0</v>
      </c>
      <c r="M21" s="1"/>
      <c r="N21" s="51">
        <v>5103</v>
      </c>
      <c r="O21" s="259">
        <v>255</v>
      </c>
      <c r="P21" s="1"/>
      <c r="Q21" s="259"/>
      <c r="R21" s="1"/>
      <c r="S21" s="1"/>
      <c r="T21" s="1"/>
      <c r="U21" s="1"/>
      <c r="V21" s="395" t="s">
        <v>52</v>
      </c>
      <c r="W21" s="395"/>
      <c r="X21" s="434">
        <f>IF('4001 updated'!K$84=1,'4001 updated'!G21,0)</f>
        <v>0</v>
      </c>
      <c r="Y21" s="434"/>
      <c r="Z21" s="435">
        <v>1</v>
      </c>
      <c r="AA21" s="435"/>
      <c r="AB21" s="54">
        <f t="shared" si="0"/>
        <v>0</v>
      </c>
      <c r="AC21" s="55">
        <f t="shared" si="1"/>
        <v>0</v>
      </c>
      <c r="AD21" s="9"/>
    </row>
    <row r="22" spans="1:30" ht="16.2" x14ac:dyDescent="0.35">
      <c r="A22" s="1" t="s">
        <v>53</v>
      </c>
      <c r="B22" s="298" t="s">
        <v>54</v>
      </c>
      <c r="C22" s="298"/>
      <c r="D22" s="298">
        <v>6.64</v>
      </c>
      <c r="E22" s="298">
        <v>0</v>
      </c>
      <c r="F22" s="298"/>
      <c r="G22" s="46">
        <f t="shared" si="2"/>
        <v>13.28</v>
      </c>
      <c r="H22" s="47"/>
      <c r="I22" s="56">
        <v>1.147</v>
      </c>
      <c r="J22" s="56"/>
      <c r="K22" s="49">
        <f t="shared" si="3"/>
        <v>15.232200000000001</v>
      </c>
      <c r="L22" s="319">
        <f t="shared" si="4"/>
        <v>63193.696076825996</v>
      </c>
      <c r="M22" s="1"/>
      <c r="N22" s="51">
        <v>5101</v>
      </c>
      <c r="O22" s="52">
        <v>130</v>
      </c>
      <c r="P22" s="1"/>
      <c r="Q22" s="259"/>
      <c r="R22" s="1"/>
      <c r="S22" s="1"/>
      <c r="T22" s="1"/>
      <c r="U22" s="1"/>
      <c r="V22" s="395" t="s">
        <v>54</v>
      </c>
      <c r="W22" s="395"/>
      <c r="X22" s="434">
        <f>IF('4001 updated'!K$84=1,'4001 updated'!G22,0)</f>
        <v>0</v>
      </c>
      <c r="Y22" s="434"/>
      <c r="Z22" s="435">
        <v>1</v>
      </c>
      <c r="AA22" s="435"/>
      <c r="AB22" s="54">
        <f t="shared" si="0"/>
        <v>0</v>
      </c>
      <c r="AC22" s="55">
        <f t="shared" si="1"/>
        <v>0</v>
      </c>
      <c r="AD22" s="9"/>
    </row>
    <row r="23" spans="1:30" ht="16.2" x14ac:dyDescent="0.35">
      <c r="A23" s="1" t="s">
        <v>55</v>
      </c>
      <c r="B23" s="298" t="s">
        <v>56</v>
      </c>
      <c r="C23" s="298"/>
      <c r="D23" s="298">
        <v>3.31</v>
      </c>
      <c r="E23" s="298">
        <v>0</v>
      </c>
      <c r="F23" s="298"/>
      <c r="G23" s="46">
        <f t="shared" si="2"/>
        <v>6.62</v>
      </c>
      <c r="H23" s="47"/>
      <c r="I23" s="56">
        <f>I22</f>
        <v>1.147</v>
      </c>
      <c r="J23" s="56"/>
      <c r="K23" s="49">
        <f t="shared" si="3"/>
        <v>7.5930999999999997</v>
      </c>
      <c r="L23" s="319">
        <f t="shared" si="4"/>
        <v>31501.428137822997</v>
      </c>
      <c r="M23" s="1"/>
      <c r="N23" s="51">
        <v>5102</v>
      </c>
      <c r="O23" s="52">
        <v>130</v>
      </c>
      <c r="P23" s="1"/>
      <c r="Q23" s="259"/>
      <c r="R23" s="1"/>
      <c r="S23" s="1"/>
      <c r="T23" s="1"/>
      <c r="U23" s="1"/>
      <c r="V23" s="395" t="s">
        <v>56</v>
      </c>
      <c r="W23" s="395"/>
      <c r="X23" s="434">
        <f>IF('4001 updated'!K$84=1,'4001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c r="G24" s="46">
        <f t="shared" si="2"/>
        <v>0</v>
      </c>
      <c r="H24" s="47"/>
      <c r="I24" s="56">
        <f>I23</f>
        <v>1.147</v>
      </c>
      <c r="J24" s="56"/>
      <c r="K24" s="49">
        <f t="shared" si="3"/>
        <v>0</v>
      </c>
      <c r="L24" s="319">
        <f t="shared" si="4"/>
        <v>0</v>
      </c>
      <c r="M24" s="1"/>
      <c r="N24" s="51">
        <v>5103</v>
      </c>
      <c r="O24" s="52">
        <v>130</v>
      </c>
      <c r="P24" s="1"/>
      <c r="Q24" s="259"/>
      <c r="R24" s="1"/>
      <c r="S24" s="1"/>
      <c r="T24" s="1"/>
      <c r="U24" s="1"/>
      <c r="V24" s="395" t="s">
        <v>58</v>
      </c>
      <c r="W24" s="395"/>
      <c r="X24" s="434">
        <f>IF('4001 updated'!K$84=1,'4001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c r="G25" s="46">
        <f t="shared" si="2"/>
        <v>0</v>
      </c>
      <c r="H25" s="47"/>
      <c r="I25" s="56">
        <v>1.004</v>
      </c>
      <c r="J25" s="56"/>
      <c r="K25" s="49">
        <f t="shared" si="3"/>
        <v>0</v>
      </c>
      <c r="L25" s="319">
        <f t="shared" si="4"/>
        <v>0</v>
      </c>
      <c r="M25" s="1"/>
      <c r="N25" s="51">
        <v>5310</v>
      </c>
      <c r="O25" s="52">
        <v>300</v>
      </c>
      <c r="P25" s="1"/>
      <c r="Q25" s="259"/>
      <c r="R25" s="1"/>
      <c r="S25" s="1"/>
      <c r="T25" s="1"/>
      <c r="U25" s="1"/>
      <c r="V25" s="395" t="s">
        <v>60</v>
      </c>
      <c r="W25" s="395"/>
      <c r="X25" s="434">
        <f>IF('4001 updated'!K$84=1,'4001 updated'!G25,0)</f>
        <v>0</v>
      </c>
      <c r="Y25" s="434"/>
      <c r="Z25" s="435">
        <v>1</v>
      </c>
      <c r="AA25" s="435"/>
      <c r="AB25" s="54">
        <f t="shared" si="0"/>
        <v>0</v>
      </c>
      <c r="AC25" s="55">
        <f t="shared" si="1"/>
        <v>0</v>
      </c>
      <c r="AD25" s="9"/>
    </row>
    <row r="26" spans="1:30" ht="20.25" customHeight="1" thickBot="1" x14ac:dyDescent="0.35">
      <c r="A26" s="1"/>
      <c r="B26" s="59" t="s">
        <v>61</v>
      </c>
      <c r="C26" s="59"/>
      <c r="D26" s="60">
        <f t="shared" ref="D26:E26" si="5">SUM(D10:D25)</f>
        <v>199.12</v>
      </c>
      <c r="E26" s="60">
        <f t="shared" si="5"/>
        <v>0</v>
      </c>
      <c r="F26" s="60"/>
      <c r="G26" s="60">
        <f>SUM(G10:G25)</f>
        <v>398.24</v>
      </c>
      <c r="H26" s="61"/>
      <c r="I26" s="61"/>
      <c r="J26" s="62"/>
      <c r="K26" s="63">
        <f>SUM(K10:K25)</f>
        <v>431.90429999999998</v>
      </c>
      <c r="L26" s="320">
        <f>SUM(L10:L25)</f>
        <v>1791837.6247997188</v>
      </c>
      <c r="M26" s="1"/>
      <c r="N26" s="259"/>
      <c r="O26" s="64"/>
      <c r="P26" s="259"/>
      <c r="Q26" s="259"/>
      <c r="R26" s="1"/>
      <c r="S26" s="1"/>
      <c r="T26" s="1"/>
      <c r="U26" s="1"/>
      <c r="V26" s="436" t="s">
        <v>61</v>
      </c>
      <c r="W26" s="436"/>
      <c r="X26" s="425">
        <f>SUM(X10:X25)</f>
        <v>0</v>
      </c>
      <c r="Y26" s="425"/>
      <c r="Z26" s="437"/>
      <c r="AA26" s="438"/>
      <c r="AB26" s="65">
        <f>SUM(AB10:AB25)</f>
        <v>0</v>
      </c>
      <c r="AC26" s="66">
        <f>SUM(AC10:AC25)</f>
        <v>0</v>
      </c>
      <c r="AD26" s="9"/>
    </row>
    <row r="27" spans="1:30" ht="51.75" customHeight="1" x14ac:dyDescent="0.3">
      <c r="A27" s="1"/>
      <c r="B27" s="59" t="s">
        <v>62</v>
      </c>
      <c r="C27" s="59"/>
      <c r="D27" s="310" t="s">
        <v>491</v>
      </c>
      <c r="E27" s="310" t="s">
        <v>492</v>
      </c>
      <c r="F27" s="310"/>
      <c r="G27" s="67" t="s">
        <v>63</v>
      </c>
      <c r="H27" s="68"/>
      <c r="I27" s="69" t="s">
        <v>64</v>
      </c>
      <c r="J27" s="69" t="s">
        <v>65</v>
      </c>
      <c r="K27" s="70" t="s">
        <v>66</v>
      </c>
      <c r="L27" s="311"/>
      <c r="M27" s="1"/>
      <c r="N27" s="259"/>
      <c r="O27" s="64"/>
      <c r="P27" s="259"/>
      <c r="Q27" s="259"/>
      <c r="R27" s="1"/>
      <c r="S27" s="1"/>
      <c r="T27" s="1"/>
      <c r="U27" s="1"/>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9.5</v>
      </c>
      <c r="E28" s="298">
        <v>0</v>
      </c>
      <c r="F28" s="74"/>
      <c r="G28" s="46">
        <f t="shared" ref="G28:G36" si="6">IF($B$156&lt;8,D28*2,D28+E28)</f>
        <v>19</v>
      </c>
      <c r="H28" s="75"/>
      <c r="I28" s="76" t="s">
        <v>69</v>
      </c>
      <c r="J28" s="51">
        <v>251</v>
      </c>
      <c r="K28" s="77">
        <v>1047</v>
      </c>
      <c r="L28" s="319">
        <f>SUM(G28*K28)</f>
        <v>19893</v>
      </c>
      <c r="M28" s="1"/>
      <c r="N28" s="302">
        <v>5101</v>
      </c>
      <c r="O28" s="259">
        <v>251</v>
      </c>
      <c r="P28" s="78"/>
      <c r="Q28" s="79"/>
      <c r="R28" s="1"/>
      <c r="S28" s="1"/>
      <c r="T28" s="1"/>
      <c r="U28" s="1"/>
      <c r="V28" s="433" t="s">
        <v>68</v>
      </c>
      <c r="W28" s="433"/>
      <c r="X28" s="422"/>
      <c r="Y28" s="422"/>
      <c r="Z28" s="80" t="s">
        <v>69</v>
      </c>
      <c r="AA28" s="303">
        <v>251</v>
      </c>
      <c r="AB28" s="82">
        <f>+K28</f>
        <v>1047</v>
      </c>
      <c r="AC28" s="83">
        <f t="shared" ref="AC28:AC36" si="7">ROUND(X28*AB28,0)</f>
        <v>0</v>
      </c>
      <c r="AD28" s="9"/>
    </row>
    <row r="29" spans="1:30" ht="15.6" x14ac:dyDescent="0.3">
      <c r="A29" s="1" t="s">
        <v>70</v>
      </c>
      <c r="B29" s="429"/>
      <c r="C29" s="430"/>
      <c r="D29" s="298">
        <v>1.5</v>
      </c>
      <c r="E29" s="298">
        <v>0</v>
      </c>
      <c r="F29" s="84"/>
      <c r="G29" s="46">
        <f t="shared" si="6"/>
        <v>3</v>
      </c>
      <c r="H29" s="75"/>
      <c r="I29" s="51" t="s">
        <v>69</v>
      </c>
      <c r="J29" s="51">
        <v>252</v>
      </c>
      <c r="K29" s="77">
        <v>3380</v>
      </c>
      <c r="L29" s="319">
        <f t="shared" ref="L29:L36" si="8">SUM(G29*K29)</f>
        <v>10140</v>
      </c>
      <c r="M29" s="1"/>
      <c r="N29" s="302">
        <v>5101</v>
      </c>
      <c r="O29" s="259">
        <v>252</v>
      </c>
      <c r="P29" s="78"/>
      <c r="Q29" s="79"/>
      <c r="R29" s="1"/>
      <c r="S29" s="1"/>
      <c r="T29" s="1"/>
      <c r="U29" s="1"/>
      <c r="V29" s="433"/>
      <c r="W29" s="433"/>
      <c r="X29" s="422"/>
      <c r="Y29" s="422"/>
      <c r="Z29" s="303" t="s">
        <v>69</v>
      </c>
      <c r="AA29" s="303">
        <v>252</v>
      </c>
      <c r="AB29" s="82">
        <f t="shared" ref="AB29:AB36" si="9">+K29</f>
        <v>3380</v>
      </c>
      <c r="AC29" s="83">
        <f t="shared" si="7"/>
        <v>0</v>
      </c>
      <c r="AD29" s="9"/>
    </row>
    <row r="30" spans="1:30" ht="15.6" x14ac:dyDescent="0.3">
      <c r="A30" s="1" t="s">
        <v>71</v>
      </c>
      <c r="B30" s="429"/>
      <c r="C30" s="430"/>
      <c r="D30" s="298">
        <v>0</v>
      </c>
      <c r="E30" s="298">
        <v>0</v>
      </c>
      <c r="F30" s="84"/>
      <c r="G30" s="46">
        <f t="shared" si="6"/>
        <v>0</v>
      </c>
      <c r="H30" s="75"/>
      <c r="I30" s="51" t="s">
        <v>69</v>
      </c>
      <c r="J30" s="51">
        <v>253</v>
      </c>
      <c r="K30" s="77">
        <v>6896</v>
      </c>
      <c r="L30" s="319">
        <f t="shared" si="8"/>
        <v>0</v>
      </c>
      <c r="M30" s="1"/>
      <c r="N30" s="302">
        <v>5101</v>
      </c>
      <c r="O30" s="259">
        <v>253</v>
      </c>
      <c r="P30" s="78"/>
      <c r="Q30" s="64"/>
      <c r="R30" s="1"/>
      <c r="S30" s="1"/>
      <c r="T30" s="1"/>
      <c r="U30" s="1"/>
      <c r="V30" s="433"/>
      <c r="W30" s="433"/>
      <c r="X30" s="422"/>
      <c r="Y30" s="422"/>
      <c r="Z30" s="303" t="s">
        <v>69</v>
      </c>
      <c r="AA30" s="303">
        <v>253</v>
      </c>
      <c r="AB30" s="82">
        <f t="shared" si="9"/>
        <v>6896</v>
      </c>
      <c r="AC30" s="83">
        <f t="shared" si="7"/>
        <v>0</v>
      </c>
      <c r="AD30" s="9"/>
    </row>
    <row r="31" spans="1:30" ht="15.6" x14ac:dyDescent="0.3">
      <c r="A31" s="1" t="s">
        <v>72</v>
      </c>
      <c r="B31" s="429"/>
      <c r="C31" s="430"/>
      <c r="D31" s="298">
        <v>8</v>
      </c>
      <c r="E31" s="298">
        <v>0</v>
      </c>
      <c r="F31" s="84"/>
      <c r="G31" s="46">
        <f t="shared" si="6"/>
        <v>16</v>
      </c>
      <c r="H31" s="75"/>
      <c r="I31" s="85" t="s">
        <v>73</v>
      </c>
      <c r="J31" s="51">
        <v>251</v>
      </c>
      <c r="K31" s="77">
        <v>1173</v>
      </c>
      <c r="L31" s="319">
        <f t="shared" si="8"/>
        <v>18768</v>
      </c>
      <c r="M31" s="1"/>
      <c r="N31" s="302">
        <v>5102</v>
      </c>
      <c r="O31" s="259">
        <v>251</v>
      </c>
      <c r="P31" s="78"/>
      <c r="Q31" s="64"/>
      <c r="R31" s="1"/>
      <c r="S31" s="1"/>
      <c r="T31" s="1"/>
      <c r="U31" s="1"/>
      <c r="V31" s="433"/>
      <c r="W31" s="433"/>
      <c r="X31" s="422"/>
      <c r="Y31" s="422"/>
      <c r="Z31" s="86" t="s">
        <v>73</v>
      </c>
      <c r="AA31" s="303">
        <v>251</v>
      </c>
      <c r="AB31" s="82">
        <f t="shared" si="9"/>
        <v>1173</v>
      </c>
      <c r="AC31" s="83">
        <f t="shared" si="7"/>
        <v>0</v>
      </c>
      <c r="AD31" s="9"/>
    </row>
    <row r="32" spans="1:30" ht="15.6" x14ac:dyDescent="0.3">
      <c r="A32" s="1" t="s">
        <v>74</v>
      </c>
      <c r="B32" s="429"/>
      <c r="C32" s="430"/>
      <c r="D32" s="298">
        <v>0.5</v>
      </c>
      <c r="E32" s="298">
        <v>0</v>
      </c>
      <c r="F32" s="84"/>
      <c r="G32" s="46">
        <f t="shared" si="6"/>
        <v>1</v>
      </c>
      <c r="H32" s="75"/>
      <c r="I32" s="85" t="s">
        <v>73</v>
      </c>
      <c r="J32" s="51">
        <v>252</v>
      </c>
      <c r="K32" s="77">
        <v>3506</v>
      </c>
      <c r="L32" s="319">
        <f t="shared" si="8"/>
        <v>3506</v>
      </c>
      <c r="M32" s="1"/>
      <c r="N32" s="302">
        <v>5102</v>
      </c>
      <c r="O32" s="259">
        <v>252</v>
      </c>
      <c r="P32" s="78"/>
      <c r="Q32" s="259"/>
      <c r="R32" s="1"/>
      <c r="S32" s="1"/>
      <c r="T32" s="1"/>
      <c r="U32" s="1"/>
      <c r="V32" s="433"/>
      <c r="W32" s="433"/>
      <c r="X32" s="422"/>
      <c r="Y32" s="422"/>
      <c r="Z32" s="86" t="s">
        <v>73</v>
      </c>
      <c r="AA32" s="303">
        <v>252</v>
      </c>
      <c r="AB32" s="82">
        <f t="shared" si="9"/>
        <v>3506</v>
      </c>
      <c r="AC32" s="83">
        <f t="shared" si="7"/>
        <v>0</v>
      </c>
      <c r="AD32" s="9"/>
    </row>
    <row r="33" spans="1:30" ht="15.6" x14ac:dyDescent="0.3">
      <c r="A33" s="1" t="s">
        <v>75</v>
      </c>
      <c r="B33" s="429"/>
      <c r="C33" s="430"/>
      <c r="D33" s="298">
        <v>0</v>
      </c>
      <c r="E33" s="298">
        <v>0</v>
      </c>
      <c r="F33" s="84"/>
      <c r="G33" s="46">
        <f t="shared" si="6"/>
        <v>0</v>
      </c>
      <c r="H33" s="75"/>
      <c r="I33" s="85" t="s">
        <v>73</v>
      </c>
      <c r="J33" s="51">
        <v>253</v>
      </c>
      <c r="K33" s="77">
        <v>7023</v>
      </c>
      <c r="L33" s="319">
        <f t="shared" si="8"/>
        <v>0</v>
      </c>
      <c r="M33" s="1"/>
      <c r="N33" s="302">
        <v>5102</v>
      </c>
      <c r="O33" s="259">
        <v>253</v>
      </c>
      <c r="P33" s="78"/>
      <c r="Q33" s="79"/>
      <c r="R33" s="1"/>
      <c r="S33" s="1"/>
      <c r="T33" s="1"/>
      <c r="U33" s="1"/>
      <c r="V33" s="433"/>
      <c r="W33" s="433"/>
      <c r="X33" s="422"/>
      <c r="Y33" s="422"/>
      <c r="Z33" s="86" t="s">
        <v>73</v>
      </c>
      <c r="AA33" s="303">
        <v>253</v>
      </c>
      <c r="AB33" s="82">
        <f t="shared" si="9"/>
        <v>7023</v>
      </c>
      <c r="AC33" s="83">
        <f t="shared" si="7"/>
        <v>0</v>
      </c>
      <c r="AD33" s="9"/>
    </row>
    <row r="34" spans="1:30" ht="15.6" x14ac:dyDescent="0.3">
      <c r="A34" s="1" t="s">
        <v>76</v>
      </c>
      <c r="B34" s="429"/>
      <c r="C34" s="430"/>
      <c r="D34" s="298">
        <v>0</v>
      </c>
      <c r="E34" s="298">
        <v>0</v>
      </c>
      <c r="F34" s="84"/>
      <c r="G34" s="46">
        <f t="shared" si="6"/>
        <v>0</v>
      </c>
      <c r="H34" s="75"/>
      <c r="I34" s="85" t="s">
        <v>77</v>
      </c>
      <c r="J34" s="51">
        <v>251</v>
      </c>
      <c r="K34" s="77">
        <v>835</v>
      </c>
      <c r="L34" s="319">
        <f t="shared" si="8"/>
        <v>0</v>
      </c>
      <c r="M34" s="1"/>
      <c r="N34" s="302">
        <v>5103</v>
      </c>
      <c r="O34" s="259">
        <v>251</v>
      </c>
      <c r="P34" s="78"/>
      <c r="Q34" s="79"/>
      <c r="R34" s="1"/>
      <c r="S34" s="1"/>
      <c r="T34" s="1"/>
      <c r="U34" s="1"/>
      <c r="V34" s="433"/>
      <c r="W34" s="433"/>
      <c r="X34" s="422"/>
      <c r="Y34" s="422"/>
      <c r="Z34" s="86" t="s">
        <v>77</v>
      </c>
      <c r="AA34" s="303">
        <v>251</v>
      </c>
      <c r="AB34" s="82">
        <f t="shared" si="9"/>
        <v>835</v>
      </c>
      <c r="AC34" s="83">
        <f t="shared" si="7"/>
        <v>0</v>
      </c>
      <c r="AD34" s="9"/>
    </row>
    <row r="35" spans="1:30" ht="15.6" x14ac:dyDescent="0.3">
      <c r="A35" s="1" t="s">
        <v>78</v>
      </c>
      <c r="B35" s="429"/>
      <c r="C35" s="430"/>
      <c r="D35" s="298">
        <v>0</v>
      </c>
      <c r="E35" s="298">
        <v>0</v>
      </c>
      <c r="F35" s="84"/>
      <c r="G35" s="46">
        <f t="shared" si="6"/>
        <v>0</v>
      </c>
      <c r="H35" s="75"/>
      <c r="I35" s="85" t="s">
        <v>77</v>
      </c>
      <c r="J35" s="51">
        <v>252</v>
      </c>
      <c r="K35" s="77">
        <v>3168</v>
      </c>
      <c r="L35" s="319">
        <f t="shared" si="8"/>
        <v>0</v>
      </c>
      <c r="M35" s="1"/>
      <c r="N35" s="302">
        <v>5103</v>
      </c>
      <c r="O35" s="259">
        <v>252</v>
      </c>
      <c r="P35" s="78"/>
      <c r="Q35" s="87"/>
      <c r="R35" s="1"/>
      <c r="S35" s="1"/>
      <c r="T35" s="1"/>
      <c r="U35" s="1"/>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c r="G36" s="46">
        <f t="shared" si="6"/>
        <v>0</v>
      </c>
      <c r="H36" s="75"/>
      <c r="I36" s="85" t="s">
        <v>77</v>
      </c>
      <c r="J36" s="51">
        <v>253</v>
      </c>
      <c r="K36" s="77">
        <v>6685</v>
      </c>
      <c r="L36" s="319">
        <f t="shared" si="8"/>
        <v>0</v>
      </c>
      <c r="M36" s="1"/>
      <c r="N36" s="302">
        <v>5103</v>
      </c>
      <c r="O36" s="259">
        <v>253</v>
      </c>
      <c r="P36" s="78"/>
      <c r="Q36" s="88"/>
      <c r="R36" s="1"/>
      <c r="S36" s="1"/>
      <c r="T36" s="1"/>
      <c r="U36" s="1"/>
      <c r="V36" s="433"/>
      <c r="W36" s="433"/>
      <c r="X36" s="423"/>
      <c r="Y36" s="423"/>
      <c r="Z36" s="86" t="s">
        <v>77</v>
      </c>
      <c r="AA36" s="303">
        <v>253</v>
      </c>
      <c r="AB36" s="82">
        <f t="shared" si="9"/>
        <v>6685</v>
      </c>
      <c r="AC36" s="89">
        <f t="shared" si="7"/>
        <v>0</v>
      </c>
      <c r="AD36" s="9"/>
    </row>
    <row r="37" spans="1:30" ht="18.75" customHeight="1" x14ac:dyDescent="0.3">
      <c r="A37" s="1"/>
      <c r="B37" s="298" t="s">
        <v>80</v>
      </c>
      <c r="C37" s="298"/>
      <c r="D37" s="60">
        <f t="shared" ref="D37:E37" si="10">SUM(D28:D36)</f>
        <v>19.5</v>
      </c>
      <c r="E37" s="60">
        <f t="shared" si="10"/>
        <v>0</v>
      </c>
      <c r="F37" s="60"/>
      <c r="G37" s="60">
        <f>SUM(G28:G36)</f>
        <v>39</v>
      </c>
      <c r="H37" s="61"/>
      <c r="I37" s="298" t="s">
        <v>81</v>
      </c>
      <c r="J37" s="298"/>
      <c r="K37" s="298"/>
      <c r="L37" s="319">
        <f>SUM(L28:L36)</f>
        <v>52307</v>
      </c>
      <c r="M37" s="1"/>
      <c r="N37" s="259"/>
      <c r="O37" s="64"/>
      <c r="P37" s="259"/>
      <c r="Q37" s="259"/>
      <c r="R37" s="1"/>
      <c r="S37" s="1"/>
      <c r="T37" s="1"/>
      <c r="U37" s="1"/>
      <c r="V37" s="424" t="s">
        <v>80</v>
      </c>
      <c r="W37" s="424"/>
      <c r="X37" s="425">
        <f>SUM(X28:X36)</f>
        <v>0</v>
      </c>
      <c r="Y37" s="425"/>
      <c r="Z37" s="424" t="s">
        <v>81</v>
      </c>
      <c r="AA37" s="424"/>
      <c r="AB37" s="424"/>
      <c r="AC37" s="55">
        <f>SUM(AC28:AC36)</f>
        <v>0</v>
      </c>
      <c r="AD37" s="9"/>
    </row>
    <row r="38" spans="1:30" ht="30.75" customHeight="1" x14ac:dyDescent="0.3">
      <c r="A38" s="1"/>
      <c r="B38" s="90" t="s">
        <v>82</v>
      </c>
      <c r="C38" s="90"/>
      <c r="D38" s="90"/>
      <c r="E38" s="90"/>
      <c r="F38" s="90"/>
      <c r="G38" s="90"/>
      <c r="H38" s="91"/>
      <c r="I38" s="90"/>
      <c r="J38" s="90"/>
      <c r="K38" s="90"/>
      <c r="L38" s="321"/>
      <c r="M38" s="64"/>
      <c r="N38" s="259"/>
      <c r="O38" s="64"/>
      <c r="P38" s="259"/>
      <c r="Q38" s="259"/>
      <c r="R38" s="1"/>
      <c r="S38" s="1"/>
      <c r="T38" s="1"/>
      <c r="U38" s="1"/>
      <c r="V38" s="412" t="s">
        <v>82</v>
      </c>
      <c r="W38" s="412"/>
      <c r="X38" s="412"/>
      <c r="Y38" s="412"/>
      <c r="Z38" s="412"/>
      <c r="AA38" s="412"/>
      <c r="AB38" s="412"/>
      <c r="AC38" s="412"/>
      <c r="AD38" s="92"/>
    </row>
    <row r="39" spans="1:30" ht="15.75" customHeight="1" x14ac:dyDescent="0.3">
      <c r="A39" s="1"/>
      <c r="B39" s="93" t="s">
        <v>83</v>
      </c>
      <c r="C39" s="93"/>
      <c r="D39" s="93"/>
      <c r="E39" s="93"/>
      <c r="F39" s="93"/>
      <c r="G39" s="94">
        <v>34651002</v>
      </c>
      <c r="H39" s="94"/>
      <c r="I39" s="298" t="s">
        <v>84</v>
      </c>
      <c r="J39" s="298"/>
      <c r="K39" s="298"/>
      <c r="L39" s="314"/>
      <c r="M39" s="1"/>
      <c r="N39" s="1"/>
      <c r="O39" s="1"/>
      <c r="P39" s="1"/>
      <c r="Q39" s="1"/>
      <c r="R39" s="1"/>
      <c r="S39" s="1"/>
      <c r="T39" s="1"/>
      <c r="U39" s="1"/>
      <c r="V39" s="417" t="s">
        <v>83</v>
      </c>
      <c r="W39" s="417"/>
      <c r="X39" s="418">
        <f>+G39</f>
        <v>34651002</v>
      </c>
      <c r="Y39" s="418"/>
      <c r="Z39" s="419" t="s">
        <v>84</v>
      </c>
      <c r="AA39" s="419"/>
      <c r="AB39" s="419"/>
      <c r="AC39" s="419"/>
      <c r="AD39" s="9"/>
    </row>
    <row r="40" spans="1:30" ht="15.75" customHeight="1" x14ac:dyDescent="0.3">
      <c r="A40" s="1"/>
      <c r="B40" s="95" t="s">
        <v>85</v>
      </c>
      <c r="C40" s="95"/>
      <c r="D40" s="95"/>
      <c r="E40" s="95"/>
      <c r="F40" s="95"/>
      <c r="G40" s="96">
        <v>182954.62</v>
      </c>
      <c r="H40" s="96"/>
      <c r="I40" s="96"/>
      <c r="J40" s="96"/>
      <c r="K40" s="50">
        <f>ROUND(G39/G40,0)</f>
        <v>189</v>
      </c>
      <c r="L40" s="319">
        <f>SUM(K40*$G$26)</f>
        <v>75267.360000000001</v>
      </c>
      <c r="M40" s="1"/>
      <c r="N40" s="97"/>
      <c r="O40" s="97"/>
      <c r="P40" s="97"/>
      <c r="Q40" s="97"/>
      <c r="R40" s="1"/>
      <c r="S40" s="1"/>
      <c r="T40" s="1"/>
      <c r="U40" s="1"/>
      <c r="V40" s="420" t="s">
        <v>85</v>
      </c>
      <c r="W40" s="420"/>
      <c r="X40" s="421">
        <f>+G40</f>
        <v>182954.62</v>
      </c>
      <c r="Y40" s="421"/>
      <c r="Z40" s="421"/>
      <c r="AA40" s="421"/>
      <c r="AB40" s="55">
        <f>ROUND(X39/X40,0)</f>
        <v>189</v>
      </c>
      <c r="AC40" s="55">
        <f>ROUND(AB40*$X$26,0)</f>
        <v>0</v>
      </c>
      <c r="AD40" s="9"/>
    </row>
    <row r="41" spans="1:30" ht="15.75" customHeight="1" x14ac:dyDescent="0.3">
      <c r="A41" s="1"/>
      <c r="B41" s="98" t="s">
        <v>86</v>
      </c>
      <c r="C41" s="98"/>
      <c r="D41" s="98"/>
      <c r="E41" s="98"/>
      <c r="F41" s="98"/>
      <c r="G41" s="98"/>
      <c r="H41" s="98"/>
      <c r="I41" s="98"/>
      <c r="J41" s="98"/>
      <c r="K41" s="98"/>
      <c r="L41" s="322"/>
      <c r="M41" s="1"/>
      <c r="N41" s="64"/>
      <c r="O41" s="99"/>
      <c r="P41" s="64"/>
      <c r="Q41" s="64"/>
      <c r="R41" s="1"/>
      <c r="S41" s="1"/>
      <c r="T41" s="1"/>
      <c r="U41" s="1"/>
      <c r="V41" s="411" t="s">
        <v>86</v>
      </c>
      <c r="W41" s="411"/>
      <c r="X41" s="411"/>
      <c r="Y41" s="411"/>
      <c r="Z41" s="411"/>
      <c r="AA41" s="411"/>
      <c r="AB41" s="411"/>
      <c r="AC41" s="411"/>
      <c r="AD41" s="9"/>
    </row>
    <row r="42" spans="1:30" ht="28.5" customHeight="1" x14ac:dyDescent="0.3">
      <c r="A42" s="1"/>
      <c r="B42" s="90" t="s">
        <v>87</v>
      </c>
      <c r="C42" s="90"/>
      <c r="D42" s="90"/>
      <c r="E42" s="90"/>
      <c r="F42" s="90"/>
      <c r="G42" s="90"/>
      <c r="H42" s="90"/>
      <c r="I42" s="90"/>
      <c r="J42" s="90"/>
      <c r="K42" s="90"/>
      <c r="L42" s="321"/>
      <c r="M42" s="97"/>
      <c r="N42" s="1"/>
      <c r="O42" s="1"/>
      <c r="P42" s="1"/>
      <c r="Q42" s="1"/>
      <c r="R42" s="1"/>
      <c r="S42" s="1"/>
      <c r="T42" s="1"/>
      <c r="U42" s="1"/>
      <c r="V42" s="412" t="s">
        <v>87</v>
      </c>
      <c r="W42" s="412"/>
      <c r="X42" s="412"/>
      <c r="Y42" s="412"/>
      <c r="Z42" s="412"/>
      <c r="AA42" s="412"/>
      <c r="AB42" s="412"/>
      <c r="AC42" s="412"/>
      <c r="AD42" s="307"/>
    </row>
    <row r="43" spans="1:30" ht="15.6" x14ac:dyDescent="0.3">
      <c r="A43" s="1"/>
      <c r="B43" s="101" t="s">
        <v>88</v>
      </c>
      <c r="C43" s="101"/>
      <c r="D43" s="101"/>
      <c r="E43" s="101"/>
      <c r="F43" s="101"/>
      <c r="G43" s="101"/>
      <c r="H43" s="101"/>
      <c r="I43" s="101"/>
      <c r="J43" s="101"/>
      <c r="K43" s="101"/>
      <c r="L43" s="323"/>
      <c r="M43" s="102"/>
      <c r="N43" s="64"/>
      <c r="O43" s="64"/>
      <c r="P43" s="64"/>
      <c r="Q43" s="64"/>
      <c r="R43" s="1"/>
      <c r="S43" s="1"/>
      <c r="T43" s="1"/>
      <c r="U43" s="1"/>
      <c r="V43" s="413" t="s">
        <v>88</v>
      </c>
      <c r="W43" s="413"/>
      <c r="X43" s="413"/>
      <c r="Y43" s="413"/>
      <c r="Z43" s="413"/>
      <c r="AA43" s="413"/>
      <c r="AB43" s="413"/>
      <c r="AC43" s="413"/>
      <c r="AD43" s="103"/>
    </row>
    <row r="44" spans="1:30" ht="24" customHeight="1" x14ac:dyDescent="0.3">
      <c r="A44" s="1"/>
      <c r="B44" s="59" t="s">
        <v>89</v>
      </c>
      <c r="C44" s="59"/>
      <c r="D44" s="59"/>
      <c r="E44" s="59"/>
      <c r="F44" s="59"/>
      <c r="G44" s="59"/>
      <c r="H44" s="59"/>
      <c r="I44" s="59"/>
      <c r="J44" s="59"/>
      <c r="K44" s="59"/>
      <c r="L44" s="324">
        <f>SUM(L26,L37,L40)</f>
        <v>1919411.9847997189</v>
      </c>
      <c r="M44" s="1"/>
      <c r="N44" s="1"/>
      <c r="O44" s="1"/>
      <c r="P44" s="1"/>
      <c r="Q44" s="1"/>
      <c r="R44" s="1"/>
      <c r="S44" s="1"/>
      <c r="T44" s="1"/>
      <c r="U44" s="1"/>
      <c r="V44" s="414" t="s">
        <v>89</v>
      </c>
      <c r="W44" s="414"/>
      <c r="X44" s="414"/>
      <c r="Y44" s="414"/>
      <c r="Z44" s="414"/>
      <c r="AA44" s="414"/>
      <c r="AB44" s="414"/>
      <c r="AC44" s="104">
        <f>SUM(AC26,AC37,AC40)</f>
        <v>0</v>
      </c>
      <c r="AD44" s="9"/>
    </row>
    <row r="45" spans="1:30" ht="30.75" customHeight="1" x14ac:dyDescent="0.3">
      <c r="A45" s="1"/>
      <c r="B45" s="90" t="s">
        <v>90</v>
      </c>
      <c r="C45" s="90"/>
      <c r="D45" s="90"/>
      <c r="E45" s="90"/>
      <c r="F45" s="90"/>
      <c r="G45" s="90"/>
      <c r="H45" s="90"/>
      <c r="I45" s="90"/>
      <c r="J45" s="90"/>
      <c r="K45" s="90"/>
      <c r="L45" s="321"/>
      <c r="M45" s="105"/>
      <c r="N45" s="1"/>
      <c r="O45" s="1"/>
      <c r="P45" s="1"/>
      <c r="Q45" s="1"/>
      <c r="R45" s="1"/>
      <c r="S45" s="1"/>
      <c r="T45" s="1"/>
      <c r="U45" s="1"/>
      <c r="V45" s="412" t="s">
        <v>90</v>
      </c>
      <c r="W45" s="412"/>
      <c r="X45" s="412"/>
      <c r="Y45" s="412"/>
      <c r="Z45" s="412"/>
      <c r="AA45" s="412"/>
      <c r="AB45" s="412"/>
      <c r="AC45" s="412"/>
      <c r="AD45" s="306"/>
    </row>
    <row r="46" spans="1:30" ht="18.75" customHeight="1" x14ac:dyDescent="0.3">
      <c r="A46" s="1"/>
      <c r="B46" s="1"/>
      <c r="C46" s="107" t="s">
        <v>91</v>
      </c>
      <c r="D46" s="107"/>
      <c r="E46" s="107"/>
      <c r="F46" s="107"/>
      <c r="G46" s="107" t="s">
        <v>92</v>
      </c>
      <c r="H46" s="108"/>
      <c r="I46" s="109" t="s">
        <v>93</v>
      </c>
      <c r="J46" s="110"/>
      <c r="K46" s="110"/>
      <c r="L46" s="325"/>
      <c r="M46" s="111"/>
      <c r="N46" s="1"/>
      <c r="O46" s="1"/>
      <c r="P46" s="1"/>
      <c r="Q46" s="1"/>
      <c r="R46" s="1"/>
      <c r="S46" s="1"/>
      <c r="T46" s="1"/>
      <c r="U46" s="1"/>
      <c r="V46" s="9"/>
      <c r="W46" s="309" t="s">
        <v>91</v>
      </c>
      <c r="X46" s="415" t="s">
        <v>94</v>
      </c>
      <c r="Y46" s="415"/>
      <c r="Z46" s="416" t="s">
        <v>93</v>
      </c>
      <c r="AA46" s="416"/>
      <c r="AB46" s="416"/>
      <c r="AC46" s="416"/>
      <c r="AD46" s="113"/>
    </row>
    <row r="47" spans="1:30" ht="18.75" customHeight="1" x14ac:dyDescent="0.3">
      <c r="A47" s="1"/>
      <c r="B47" s="97" t="s">
        <v>95</v>
      </c>
      <c r="C47" s="114">
        <f>K10+K11+K16+K19+K22</f>
        <v>289.93119999999999</v>
      </c>
      <c r="D47" s="114"/>
      <c r="E47" s="114"/>
      <c r="F47" s="114"/>
      <c r="G47" s="115">
        <f>K7</f>
        <v>1.0289999999999999</v>
      </c>
      <c r="H47" s="115"/>
      <c r="I47" s="116">
        <v>1317.85</v>
      </c>
      <c r="J47" s="117" t="s">
        <v>96</v>
      </c>
      <c r="K47" s="118">
        <f>ROUND(C47*G47*I47,0)</f>
        <v>393166</v>
      </c>
      <c r="L47" s="326"/>
      <c r="M47" s="1"/>
      <c r="N47" s="1"/>
      <c r="O47" s="1"/>
      <c r="P47" s="1"/>
      <c r="Q47" s="1"/>
      <c r="R47" s="1"/>
      <c r="S47" s="1"/>
      <c r="T47" s="1"/>
      <c r="U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A48" s="1"/>
      <c r="B48" s="124" t="s">
        <v>73</v>
      </c>
      <c r="C48" s="114">
        <f>K12+K13+K17+K20+K23</f>
        <v>141.97309999999999</v>
      </c>
      <c r="D48" s="114"/>
      <c r="E48" s="114"/>
      <c r="F48" s="114"/>
      <c r="G48" s="115">
        <f>K7</f>
        <v>1.0289999999999999</v>
      </c>
      <c r="H48" s="115"/>
      <c r="I48" s="116">
        <v>898.92</v>
      </c>
      <c r="J48" s="117" t="s">
        <v>96</v>
      </c>
      <c r="K48" s="118">
        <f>ROUND(C48*G48*I48,0)</f>
        <v>131324</v>
      </c>
      <c r="L48" s="327"/>
      <c r="M48" s="1"/>
      <c r="N48" s="1"/>
      <c r="O48" s="1"/>
      <c r="P48" s="1"/>
      <c r="Q48" s="1"/>
      <c r="R48" s="1"/>
      <c r="S48" s="1"/>
      <c r="T48" s="1"/>
      <c r="U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R49" s="1"/>
      <c r="S49" s="1"/>
      <c r="T49" s="1"/>
      <c r="U49" s="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431.90429999999998</v>
      </c>
      <c r="D50" s="136"/>
      <c r="E50" s="137"/>
      <c r="F50" s="137"/>
      <c r="G50" s="138" t="s">
        <v>98</v>
      </c>
      <c r="H50" s="138"/>
      <c r="I50" s="138"/>
      <c r="J50" s="138"/>
      <c r="K50" s="138"/>
      <c r="L50" s="319">
        <f>IF(B2=75,0,K49+K48+K47)</f>
        <v>524490</v>
      </c>
      <c r="M50" s="1"/>
      <c r="N50" s="3"/>
      <c r="O50" s="1"/>
      <c r="P50" s="1"/>
      <c r="Q50" s="1"/>
      <c r="R50" s="1"/>
      <c r="S50" s="1"/>
      <c r="T50" s="1"/>
      <c r="U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P51" s="1"/>
      <c r="Q51" s="1"/>
      <c r="R51" s="1"/>
      <c r="S51" s="1"/>
      <c r="T51" s="1"/>
      <c r="U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M52" s="1"/>
      <c r="N52" s="1"/>
      <c r="O52" s="1"/>
      <c r="P52" s="1"/>
      <c r="Q52" s="1"/>
      <c r="R52" s="1"/>
      <c r="S52" s="1"/>
      <c r="T52" s="1"/>
      <c r="U52" s="1"/>
      <c r="V52" s="392" t="s">
        <v>100</v>
      </c>
      <c r="W52" s="392"/>
      <c r="X52" s="392"/>
      <c r="Y52" s="392"/>
      <c r="Z52" s="392"/>
      <c r="AA52" s="392"/>
      <c r="AB52" s="392"/>
      <c r="AC52" s="392"/>
      <c r="AD52" s="9"/>
    </row>
    <row r="53" spans="2:30" ht="15.6" x14ac:dyDescent="0.3">
      <c r="B53" s="298" t="s">
        <v>101</v>
      </c>
      <c r="C53" s="298"/>
      <c r="D53" s="298"/>
      <c r="E53" s="298"/>
      <c r="F53" s="298"/>
      <c r="G53" s="143">
        <f>K26</f>
        <v>431.90429999999998</v>
      </c>
      <c r="H53" s="56" t="s">
        <v>102</v>
      </c>
      <c r="I53" s="56"/>
      <c r="J53" s="144">
        <v>200815.52</v>
      </c>
      <c r="K53" s="144"/>
      <c r="L53" s="329"/>
      <c r="M53" s="1"/>
      <c r="N53" s="3"/>
      <c r="O53" s="1"/>
      <c r="P53" s="1"/>
      <c r="Q53" s="1"/>
      <c r="R53" s="1"/>
      <c r="S53" s="1"/>
      <c r="T53" s="1"/>
      <c r="U53" s="1"/>
      <c r="V53" s="402" t="s">
        <v>101</v>
      </c>
      <c r="W53" s="402"/>
      <c r="X53" s="145">
        <f>AB26</f>
        <v>0</v>
      </c>
      <c r="Y53" s="403" t="s">
        <v>102</v>
      </c>
      <c r="Z53" s="403"/>
      <c r="AA53" s="404">
        <f>+J53</f>
        <v>200815.52</v>
      </c>
      <c r="AB53" s="404"/>
      <c r="AC53" s="404"/>
      <c r="AD53" s="9"/>
    </row>
    <row r="54" spans="2:30" ht="15.6" x14ac:dyDescent="0.3">
      <c r="B54" s="298" t="s">
        <v>103</v>
      </c>
      <c r="C54" s="298"/>
      <c r="D54" s="298"/>
      <c r="E54" s="298"/>
      <c r="F54" s="298"/>
      <c r="G54" s="298"/>
      <c r="H54" s="298"/>
      <c r="I54" s="298"/>
      <c r="J54" s="298"/>
      <c r="K54" s="146">
        <f>ROUND(G53/J53,6)</f>
        <v>2.1510000000000001E-3</v>
      </c>
      <c r="L54" s="314"/>
      <c r="M54" s="1"/>
      <c r="N54" s="64"/>
      <c r="O54" s="1"/>
      <c r="P54" s="1"/>
      <c r="Q54" s="1"/>
      <c r="R54" s="1"/>
      <c r="S54" s="1"/>
      <c r="T54" s="1"/>
      <c r="U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M55" s="1"/>
      <c r="N55" s="1"/>
      <c r="O55" s="1"/>
      <c r="P55" s="1"/>
      <c r="Q55" s="1"/>
      <c r="R55" s="1"/>
      <c r="S55" s="1"/>
      <c r="T55" s="1"/>
      <c r="U55" s="1"/>
      <c r="V55" s="392" t="s">
        <v>104</v>
      </c>
      <c r="W55" s="392"/>
      <c r="X55" s="392"/>
      <c r="Y55" s="392"/>
      <c r="Z55" s="392"/>
      <c r="AA55" s="392"/>
      <c r="AB55" s="392"/>
      <c r="AC55" s="392"/>
      <c r="AD55" s="9"/>
    </row>
    <row r="56" spans="2:30" ht="15.6" x14ac:dyDescent="0.3">
      <c r="B56" s="298" t="s">
        <v>105</v>
      </c>
      <c r="C56" s="298"/>
      <c r="D56" s="298"/>
      <c r="E56" s="298"/>
      <c r="F56" s="298"/>
      <c r="G56" s="147">
        <f>G26</f>
        <v>398.24</v>
      </c>
      <c r="H56" s="56" t="s">
        <v>106</v>
      </c>
      <c r="I56" s="56"/>
      <c r="J56" s="144">
        <f>+G40</f>
        <v>182954.62</v>
      </c>
      <c r="K56" s="144"/>
      <c r="L56" s="329"/>
      <c r="M56" s="1"/>
      <c r="N56" s="1"/>
      <c r="O56" s="1"/>
      <c r="P56" s="1"/>
      <c r="Q56" s="1"/>
      <c r="R56" s="1"/>
      <c r="S56" s="1"/>
      <c r="T56" s="1"/>
      <c r="U56" s="1"/>
      <c r="V56" s="402" t="s">
        <v>105</v>
      </c>
      <c r="W56" s="402"/>
      <c r="X56" s="148">
        <f>X26</f>
        <v>0</v>
      </c>
      <c r="Y56" s="403" t="s">
        <v>106</v>
      </c>
      <c r="Z56" s="403"/>
      <c r="AA56" s="404">
        <f>+J56</f>
        <v>182954.62</v>
      </c>
      <c r="AB56" s="404"/>
      <c r="AC56" s="404"/>
      <c r="AD56" s="9"/>
    </row>
    <row r="57" spans="2:30" ht="15.6" x14ac:dyDescent="0.3">
      <c r="B57" s="298" t="s">
        <v>107</v>
      </c>
      <c r="C57" s="298"/>
      <c r="D57" s="298"/>
      <c r="E57" s="298"/>
      <c r="F57" s="298"/>
      <c r="G57" s="298"/>
      <c r="H57" s="298"/>
      <c r="I57" s="298"/>
      <c r="J57" s="298"/>
      <c r="K57" s="146">
        <f>ROUND(G56/J56,6)</f>
        <v>2.1770000000000001E-3</v>
      </c>
      <c r="L57" s="314"/>
      <c r="M57" s="1"/>
      <c r="N57" s="1"/>
      <c r="O57" s="1"/>
      <c r="P57" s="1"/>
      <c r="Q57" s="1"/>
      <c r="R57" s="1"/>
      <c r="S57" s="1"/>
      <c r="T57" s="1"/>
      <c r="U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M58" s="1"/>
      <c r="N58" s="19"/>
      <c r="O58" s="19"/>
      <c r="P58" s="1"/>
      <c r="Q58" s="1"/>
      <c r="R58" s="1"/>
      <c r="S58" s="1"/>
      <c r="T58" s="1"/>
      <c r="U58" s="1"/>
      <c r="V58" s="406" t="s">
        <v>109</v>
      </c>
      <c r="W58" s="406"/>
      <c r="X58" s="406"/>
      <c r="Y58" s="393">
        <f>X65+X64+X62+X61+X60</f>
        <v>4235563</v>
      </c>
      <c r="Z58" s="393"/>
      <c r="AA58" s="305" t="s">
        <v>110</v>
      </c>
      <c r="AB58" s="151">
        <f>AB54</f>
        <v>0</v>
      </c>
      <c r="AC58" s="55">
        <f>ROUND(Y58*AB58,0)</f>
        <v>0</v>
      </c>
      <c r="AD58" s="9"/>
    </row>
    <row r="59" spans="2:30" ht="15.6" x14ac:dyDescent="0.3">
      <c r="B59" s="59" t="s">
        <v>109</v>
      </c>
      <c r="C59" s="59"/>
      <c r="D59" s="59"/>
      <c r="E59" s="59"/>
      <c r="F59" s="59"/>
      <c r="G59" s="59"/>
      <c r="H59" s="152" t="s">
        <v>21</v>
      </c>
      <c r="I59" s="118">
        <v>4235563</v>
      </c>
      <c r="J59" s="153" t="s">
        <v>110</v>
      </c>
      <c r="K59" s="154">
        <f>K54</f>
        <v>2.1510000000000001E-3</v>
      </c>
      <c r="L59" s="319">
        <f>SUM(I59*K59)</f>
        <v>9110.6960130000007</v>
      </c>
      <c r="M59" s="1"/>
      <c r="N59" s="1"/>
      <c r="O59" s="1"/>
      <c r="P59" s="153"/>
      <c r="Q59" s="153"/>
      <c r="R59" s="1"/>
      <c r="S59" s="1"/>
      <c r="T59" s="1"/>
      <c r="U59" s="1"/>
      <c r="V59" s="399" t="s">
        <v>111</v>
      </c>
      <c r="W59" s="399"/>
      <c r="X59" s="399"/>
      <c r="Y59" s="399"/>
      <c r="Z59" s="399"/>
      <c r="AA59" s="399"/>
      <c r="AB59" s="399"/>
      <c r="AC59" s="399"/>
      <c r="AD59" s="9"/>
    </row>
    <row r="60" spans="2:30" ht="15.6" x14ac:dyDescent="0.3">
      <c r="B60" s="59" t="s">
        <v>111</v>
      </c>
      <c r="C60" s="59"/>
      <c r="D60" s="59"/>
      <c r="E60" s="59"/>
      <c r="F60" s="59"/>
      <c r="G60" s="59"/>
      <c r="H60" s="59"/>
      <c r="I60" s="59"/>
      <c r="J60" s="59"/>
      <c r="K60" s="59"/>
      <c r="L60" s="327"/>
      <c r="M60" s="1"/>
      <c r="N60" s="1"/>
      <c r="O60" s="1"/>
      <c r="P60" s="153"/>
      <c r="Q60" s="153"/>
      <c r="R60" s="1"/>
      <c r="S60" s="1"/>
      <c r="T60" s="1"/>
      <c r="U60" s="1"/>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M61" s="1"/>
      <c r="N61" s="1"/>
      <c r="O61" s="1"/>
      <c r="P61" s="153"/>
      <c r="Q61" s="153"/>
      <c r="R61" s="1"/>
      <c r="S61" s="1"/>
      <c r="T61" s="1"/>
      <c r="U61" s="1"/>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M62" s="1"/>
      <c r="N62" s="153"/>
      <c r="O62" s="153"/>
      <c r="P62" s="153"/>
      <c r="Q62" s="153"/>
      <c r="R62" s="1"/>
      <c r="S62" s="1"/>
      <c r="T62" s="1"/>
      <c r="U62" s="1"/>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M63" s="1"/>
      <c r="N63" s="1"/>
      <c r="O63" s="1"/>
      <c r="P63" s="153"/>
      <c r="Q63" s="153"/>
      <c r="R63" s="1"/>
      <c r="S63" s="1"/>
      <c r="T63" s="1"/>
      <c r="U63" s="1"/>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P64" s="1"/>
      <c r="Q64" s="1"/>
      <c r="R64" s="1"/>
      <c r="S64" s="1"/>
      <c r="T64" s="1"/>
      <c r="U64" s="1"/>
      <c r="V64" s="400" t="s">
        <v>116</v>
      </c>
      <c r="W64" s="400"/>
      <c r="X64" s="401">
        <f>+G65</f>
        <v>4235563</v>
      </c>
      <c r="Y64" s="401"/>
      <c r="Z64" s="401"/>
      <c r="AA64" s="401"/>
      <c r="AB64" s="401"/>
      <c r="AC64" s="401"/>
      <c r="AD64" s="9"/>
    </row>
    <row r="65" spans="1:30" ht="12.75" customHeight="1" x14ac:dyDescent="0.3">
      <c r="A65" s="1"/>
      <c r="B65" s="155" t="s">
        <v>116</v>
      </c>
      <c r="C65" s="59"/>
      <c r="D65" s="59"/>
      <c r="E65" s="59"/>
      <c r="F65" s="59"/>
      <c r="G65" s="156">
        <f>+I59</f>
        <v>4235563</v>
      </c>
      <c r="H65" s="156"/>
      <c r="I65" s="156"/>
      <c r="J65" s="156"/>
      <c r="K65" s="156"/>
      <c r="L65" s="327"/>
      <c r="M65" s="1"/>
      <c r="N65" s="1"/>
      <c r="O65" s="1"/>
      <c r="P65" s="1"/>
      <c r="Q65" s="1"/>
      <c r="R65" s="1"/>
      <c r="S65" s="1"/>
      <c r="T65" s="1"/>
      <c r="U65" s="1"/>
      <c r="V65" s="400" t="s">
        <v>117</v>
      </c>
      <c r="W65" s="400"/>
      <c r="X65" s="401">
        <f>+G66</f>
        <v>0</v>
      </c>
      <c r="Y65" s="401"/>
      <c r="Z65" s="401"/>
      <c r="AA65" s="401"/>
      <c r="AB65" s="401"/>
      <c r="AC65" s="401"/>
      <c r="AD65" s="21"/>
    </row>
    <row r="66" spans="1:30" ht="15" customHeight="1" x14ac:dyDescent="0.3">
      <c r="A66" s="1"/>
      <c r="B66" s="155" t="s">
        <v>117</v>
      </c>
      <c r="C66" s="59"/>
      <c r="D66" s="59"/>
      <c r="E66" s="59"/>
      <c r="F66" s="59"/>
      <c r="G66" s="156">
        <v>0</v>
      </c>
      <c r="H66" s="156"/>
      <c r="I66" s="156"/>
      <c r="J66" s="156"/>
      <c r="K66" s="156"/>
      <c r="L66" s="327"/>
      <c r="M66" s="19"/>
      <c r="N66" s="3"/>
      <c r="O66" s="157"/>
      <c r="P66" s="157"/>
      <c r="Q66" s="157"/>
      <c r="R66" s="1"/>
      <c r="S66" s="1"/>
      <c r="T66" s="1"/>
      <c r="U66" s="1"/>
      <c r="V66" s="392" t="s">
        <v>118</v>
      </c>
      <c r="W66" s="392"/>
      <c r="X66" s="392"/>
      <c r="Y66" s="393">
        <f>+I67</f>
        <v>107785963</v>
      </c>
      <c r="Z66" s="393"/>
      <c r="AA66" s="305" t="s">
        <v>110</v>
      </c>
      <c r="AB66" s="151">
        <f>AB54</f>
        <v>0</v>
      </c>
      <c r="AC66" s="55">
        <f>ROUND(Y66*AB66,0)</f>
        <v>0</v>
      </c>
      <c r="AD66" s="9"/>
    </row>
    <row r="67" spans="1:30" ht="20.25" customHeight="1" x14ac:dyDescent="0.3">
      <c r="A67" s="1"/>
      <c r="B67" s="298" t="s">
        <v>118</v>
      </c>
      <c r="C67" s="298"/>
      <c r="D67" s="298"/>
      <c r="E67" s="298"/>
      <c r="F67" s="298"/>
      <c r="G67" s="1"/>
      <c r="H67" s="152" t="s">
        <v>24</v>
      </c>
      <c r="I67" s="118">
        <v>107785963</v>
      </c>
      <c r="J67" s="153" t="s">
        <v>110</v>
      </c>
      <c r="K67" s="154">
        <f>K54</f>
        <v>2.1510000000000001E-3</v>
      </c>
      <c r="L67" s="319">
        <f>SUM(I67*K67)</f>
        <v>231847.606413</v>
      </c>
      <c r="M67" s="1"/>
      <c r="N67" s="1"/>
      <c r="O67" s="1"/>
      <c r="P67" s="1"/>
      <c r="Q67" s="1"/>
      <c r="R67" s="1"/>
      <c r="S67" s="1"/>
      <c r="T67" s="1"/>
      <c r="U67" s="1"/>
      <c r="V67" s="392" t="s">
        <v>119</v>
      </c>
      <c r="W67" s="392"/>
      <c r="X67" s="392"/>
      <c r="Y67" s="392"/>
      <c r="Z67" s="392"/>
      <c r="AA67" s="392"/>
      <c r="AB67" s="392"/>
      <c r="AC67" s="392"/>
      <c r="AD67" s="9"/>
    </row>
    <row r="68" spans="1:30" ht="20.25" customHeight="1" x14ac:dyDescent="0.3">
      <c r="A68" s="1"/>
      <c r="B68" s="298" t="s">
        <v>119</v>
      </c>
      <c r="C68" s="298"/>
      <c r="D68" s="298"/>
      <c r="E68" s="298"/>
      <c r="F68" s="298"/>
      <c r="G68" s="1"/>
      <c r="H68" s="298"/>
      <c r="I68" s="298"/>
      <c r="J68" s="51"/>
      <c r="K68" s="298"/>
      <c r="L68" s="314"/>
      <c r="M68" s="1"/>
      <c r="N68" s="1"/>
      <c r="O68" s="1"/>
      <c r="P68" s="1"/>
      <c r="Q68" s="1"/>
      <c r="R68" s="1"/>
      <c r="S68" s="1"/>
      <c r="T68" s="1"/>
      <c r="U68" s="1"/>
      <c r="V68" s="397" t="s">
        <v>120</v>
      </c>
      <c r="W68" s="397"/>
      <c r="X68" s="397"/>
      <c r="Y68" s="393">
        <f>+I69</f>
        <v>0</v>
      </c>
      <c r="Z68" s="393"/>
      <c r="AA68" s="305" t="s">
        <v>110</v>
      </c>
      <c r="AB68" s="151">
        <f>AB57</f>
        <v>0</v>
      </c>
      <c r="AC68" s="55">
        <f>ROUND(Y68*AB68,0)</f>
        <v>0</v>
      </c>
      <c r="AD68" s="9"/>
    </row>
    <row r="69" spans="1:30" ht="15" customHeight="1" x14ac:dyDescent="0.3">
      <c r="A69" s="1"/>
      <c r="B69" s="158" t="s">
        <v>120</v>
      </c>
      <c r="C69" s="298"/>
      <c r="D69" s="298"/>
      <c r="E69" s="298"/>
      <c r="F69" s="298"/>
      <c r="G69" s="1"/>
      <c r="H69" s="152" t="s">
        <v>22</v>
      </c>
      <c r="I69" s="118">
        <v>0</v>
      </c>
      <c r="J69" s="153" t="s">
        <v>110</v>
      </c>
      <c r="K69" s="154">
        <f>K57</f>
        <v>2.1770000000000001E-3</v>
      </c>
      <c r="L69" s="319">
        <f t="shared" ref="L69:L72" si="11">SUM(I69*K69)</f>
        <v>0</v>
      </c>
      <c r="M69" s="1"/>
      <c r="N69" s="1"/>
      <c r="O69" s="1"/>
      <c r="P69" s="1"/>
      <c r="Q69" s="1"/>
      <c r="R69" s="1"/>
      <c r="S69" s="1"/>
      <c r="T69" s="1"/>
      <c r="U69" s="1"/>
      <c r="V69" s="392" t="s">
        <v>121</v>
      </c>
      <c r="W69" s="392"/>
      <c r="X69" s="392"/>
      <c r="Y69" s="398">
        <f>+I70</f>
        <v>-4207636</v>
      </c>
      <c r="Z69" s="398"/>
      <c r="AA69" s="305" t="s">
        <v>110</v>
      </c>
      <c r="AB69" s="151">
        <f>AB54</f>
        <v>0</v>
      </c>
      <c r="AC69" s="55">
        <f>ROUND(Y69*AB69,0)</f>
        <v>0</v>
      </c>
      <c r="AD69" s="9"/>
    </row>
    <row r="70" spans="1:30" ht="20.25" customHeight="1" x14ac:dyDescent="0.3">
      <c r="A70" s="1"/>
      <c r="B70" s="298" t="s">
        <v>121</v>
      </c>
      <c r="C70" s="298"/>
      <c r="D70" s="298"/>
      <c r="E70" s="298"/>
      <c r="F70" s="298"/>
      <c r="G70" s="1"/>
      <c r="H70" s="152" t="s">
        <v>21</v>
      </c>
      <c r="I70" s="118">
        <v>-4207636</v>
      </c>
      <c r="J70" s="153" t="s">
        <v>110</v>
      </c>
      <c r="K70" s="154">
        <f>K54</f>
        <v>2.1510000000000001E-3</v>
      </c>
      <c r="L70" s="319">
        <f t="shared" si="11"/>
        <v>-9050.6250360000013</v>
      </c>
      <c r="M70" s="1"/>
      <c r="N70" s="1"/>
      <c r="O70" s="1"/>
      <c r="P70" s="1"/>
      <c r="Q70" s="1"/>
      <c r="R70" s="1"/>
      <c r="S70" s="1"/>
      <c r="T70" s="1"/>
      <c r="U70" s="1"/>
      <c r="V70" s="392" t="s">
        <v>122</v>
      </c>
      <c r="W70" s="392"/>
      <c r="X70" s="392"/>
      <c r="Y70" s="394">
        <f>+I71</f>
        <v>1882126</v>
      </c>
      <c r="Z70" s="394"/>
      <c r="AA70" s="305" t="s">
        <v>110</v>
      </c>
      <c r="AB70" s="151">
        <f>AB54</f>
        <v>0</v>
      </c>
      <c r="AC70" s="55">
        <f>ROUND(Y70*AB70,0)</f>
        <v>0</v>
      </c>
      <c r="AD70" s="9"/>
    </row>
    <row r="71" spans="1:30" ht="20.25" customHeight="1" x14ac:dyDescent="0.3">
      <c r="A71" s="1"/>
      <c r="B71" s="298" t="s">
        <v>122</v>
      </c>
      <c r="C71" s="298"/>
      <c r="D71" s="298"/>
      <c r="E71" s="298"/>
      <c r="F71" s="298"/>
      <c r="G71" s="1"/>
      <c r="H71" s="152" t="s">
        <v>21</v>
      </c>
      <c r="I71" s="118">
        <v>1882126</v>
      </c>
      <c r="J71" s="153" t="s">
        <v>110</v>
      </c>
      <c r="K71" s="154">
        <f>K54</f>
        <v>2.1510000000000001E-3</v>
      </c>
      <c r="L71" s="319">
        <f t="shared" si="11"/>
        <v>4048.4530260000001</v>
      </c>
      <c r="M71" s="1"/>
      <c r="N71" s="1"/>
      <c r="O71" s="1"/>
      <c r="P71" s="1"/>
      <c r="Q71" s="1"/>
      <c r="R71" s="1"/>
      <c r="S71" s="1"/>
      <c r="T71" s="1"/>
      <c r="U71" s="1"/>
      <c r="V71" s="392" t="s">
        <v>123</v>
      </c>
      <c r="W71" s="392"/>
      <c r="X71" s="392"/>
      <c r="Y71" s="394">
        <f>+I72</f>
        <v>14221398</v>
      </c>
      <c r="Z71" s="394"/>
      <c r="AA71" s="305" t="s">
        <v>110</v>
      </c>
      <c r="AB71" s="151">
        <f>AB57</f>
        <v>0</v>
      </c>
      <c r="AC71" s="55">
        <f>ROUND(Y71*AB71,0)</f>
        <v>0</v>
      </c>
      <c r="AD71" s="9"/>
    </row>
    <row r="72" spans="1:30" ht="21" customHeight="1" x14ac:dyDescent="0.35">
      <c r="A72" s="1"/>
      <c r="B72" s="298" t="s">
        <v>123</v>
      </c>
      <c r="C72" s="298"/>
      <c r="D72" s="298"/>
      <c r="E72" s="298"/>
      <c r="F72" s="298"/>
      <c r="G72" s="1"/>
      <c r="H72" s="152" t="s">
        <v>22</v>
      </c>
      <c r="I72" s="118">
        <v>14221398</v>
      </c>
      <c r="J72" s="153" t="s">
        <v>110</v>
      </c>
      <c r="K72" s="154">
        <f>K57</f>
        <v>2.1770000000000001E-3</v>
      </c>
      <c r="L72" s="319">
        <f t="shared" si="11"/>
        <v>30959.983446000002</v>
      </c>
      <c r="M72" s="1"/>
      <c r="N72" s="1"/>
      <c r="O72" s="1"/>
      <c r="P72" s="1"/>
      <c r="Q72" s="1"/>
      <c r="R72" s="1"/>
      <c r="S72" s="1"/>
      <c r="T72" s="1"/>
      <c r="U72" s="1"/>
      <c r="V72" s="395" t="s">
        <v>124</v>
      </c>
      <c r="W72" s="395"/>
      <c r="X72" s="395"/>
      <c r="Y72" s="395"/>
      <c r="Z72" s="395"/>
      <c r="AA72" s="395"/>
      <c r="AB72" s="395"/>
      <c r="AC72" s="58"/>
      <c r="AD72" s="9"/>
    </row>
    <row r="73" spans="1:30" ht="17.25" customHeight="1" x14ac:dyDescent="0.35">
      <c r="A73" s="1"/>
      <c r="B73" s="298" t="s">
        <v>124</v>
      </c>
      <c r="C73" s="298"/>
      <c r="D73" s="298"/>
      <c r="E73" s="298"/>
      <c r="F73" s="298"/>
      <c r="G73" s="1"/>
      <c r="H73" s="298"/>
      <c r="I73" s="298"/>
      <c r="J73" s="51"/>
      <c r="K73" s="298"/>
      <c r="L73" s="330"/>
      <c r="M73" s="1"/>
      <c r="N73" s="1"/>
      <c r="O73" s="1"/>
      <c r="P73" s="1"/>
      <c r="Q73" s="1"/>
      <c r="R73" s="1"/>
      <c r="S73" s="1"/>
      <c r="T73" s="1"/>
      <c r="U73" s="1"/>
      <c r="V73" s="392" t="s">
        <v>125</v>
      </c>
      <c r="W73" s="392"/>
      <c r="X73" s="392"/>
      <c r="Y73" s="392"/>
      <c r="Z73" s="392"/>
      <c r="AA73" s="392"/>
      <c r="AB73" s="392"/>
      <c r="AC73" s="392"/>
      <c r="AD73" s="9"/>
    </row>
    <row r="74" spans="1:30" ht="31.2" x14ac:dyDescent="0.3">
      <c r="A74" s="1"/>
      <c r="B74" s="298" t="s">
        <v>125</v>
      </c>
      <c r="C74" s="298"/>
      <c r="D74" s="310" t="s">
        <v>126</v>
      </c>
      <c r="E74" s="310" t="s">
        <v>127</v>
      </c>
      <c r="F74" s="310"/>
      <c r="G74" s="1"/>
      <c r="H74" s="152" t="s">
        <v>25</v>
      </c>
      <c r="I74" s="17"/>
      <c r="J74" s="152"/>
      <c r="K74" s="17"/>
      <c r="L74" s="326"/>
      <c r="M74" s="1"/>
      <c r="N74" s="1"/>
      <c r="O74" s="1"/>
      <c r="P74" s="1"/>
      <c r="Q74" s="1"/>
      <c r="R74" s="1"/>
      <c r="S74" s="1"/>
      <c r="T74" s="1"/>
      <c r="U74" s="1"/>
      <c r="V74" s="396" t="s">
        <v>128</v>
      </c>
      <c r="W74" s="396"/>
      <c r="X74" s="159" t="s">
        <v>129</v>
      </c>
      <c r="Y74" s="160"/>
      <c r="Z74" s="161">
        <f>+I75</f>
        <v>0</v>
      </c>
      <c r="AA74" s="304" t="s">
        <v>130</v>
      </c>
      <c r="AB74" s="163">
        <f>+K75</f>
        <v>365</v>
      </c>
      <c r="AC74" s="55">
        <f>ROUND(AB74*Z74,0)</f>
        <v>0</v>
      </c>
      <c r="AD74" s="9"/>
    </row>
    <row r="75" spans="1:30" ht="19.5" customHeight="1" x14ac:dyDescent="0.3">
      <c r="A75" s="1" t="s">
        <v>131</v>
      </c>
      <c r="B75" s="164" t="s">
        <v>128</v>
      </c>
      <c r="C75" s="165" t="s">
        <v>129</v>
      </c>
      <c r="D75" s="164">
        <v>0</v>
      </c>
      <c r="E75" s="164">
        <v>0</v>
      </c>
      <c r="F75" s="164"/>
      <c r="G75" s="166">
        <f>IF(E75=0,D75,E75)</f>
        <v>0</v>
      </c>
      <c r="H75" s="167"/>
      <c r="I75" s="168">
        <f>AVERAGE(G75,D75)</f>
        <v>0</v>
      </c>
      <c r="J75" s="169" t="s">
        <v>130</v>
      </c>
      <c r="K75" s="170">
        <v>365</v>
      </c>
      <c r="L75" s="319">
        <f t="shared" ref="L75:L78" si="12">SUM(I75*K75)</f>
        <v>0</v>
      </c>
      <c r="M75" s="1"/>
      <c r="N75" s="1">
        <v>7802</v>
      </c>
      <c r="O75" s="1">
        <v>0</v>
      </c>
      <c r="P75" s="1"/>
      <c r="Q75" s="1"/>
      <c r="R75" s="1"/>
      <c r="S75" s="1"/>
      <c r="T75" s="1"/>
      <c r="U75" s="1"/>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c r="G76" s="166">
        <f>IF(E76=0,D76,E76)</f>
        <v>0</v>
      </c>
      <c r="H76" s="167"/>
      <c r="I76" s="168">
        <f>AVERAGE(G76,D76)</f>
        <v>0</v>
      </c>
      <c r="J76" s="169" t="s">
        <v>130</v>
      </c>
      <c r="K76" s="174">
        <v>1373</v>
      </c>
      <c r="L76" s="319">
        <f t="shared" si="12"/>
        <v>0</v>
      </c>
      <c r="M76" s="1"/>
      <c r="N76" s="1">
        <v>7802</v>
      </c>
      <c r="O76" s="1">
        <v>110</v>
      </c>
      <c r="P76" s="1"/>
      <c r="Q76" s="1"/>
      <c r="R76" s="1"/>
      <c r="S76" s="1"/>
      <c r="T76" s="1"/>
      <c r="U76" s="1"/>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A77" s="1"/>
      <c r="B77" s="298" t="s">
        <v>134</v>
      </c>
      <c r="C77" s="298"/>
      <c r="D77" s="298"/>
      <c r="E77" s="298"/>
      <c r="F77" s="298"/>
      <c r="G77" s="1"/>
      <c r="H77" s="152" t="s">
        <v>25</v>
      </c>
      <c r="I77" s="175">
        <v>1722101</v>
      </c>
      <c r="J77" s="153" t="s">
        <v>110</v>
      </c>
      <c r="K77" s="154">
        <f>K57</f>
        <v>2.1770000000000001E-3</v>
      </c>
      <c r="L77" s="319">
        <f t="shared" si="12"/>
        <v>3749.0138770000003</v>
      </c>
      <c r="M77" s="1"/>
      <c r="N77" s="1"/>
      <c r="O77" s="1"/>
      <c r="P77" s="1"/>
      <c r="Q77" s="1"/>
      <c r="R77" s="1"/>
      <c r="S77" s="1"/>
      <c r="T77" s="1"/>
      <c r="U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A78" s="1"/>
      <c r="B78" s="391" t="s">
        <v>135</v>
      </c>
      <c r="C78" s="391"/>
      <c r="D78" s="391"/>
      <c r="E78" s="298"/>
      <c r="F78" s="298"/>
      <c r="G78" s="1"/>
      <c r="H78" s="152" t="s">
        <v>136</v>
      </c>
      <c r="I78" s="176">
        <v>0</v>
      </c>
      <c r="J78" s="153" t="s">
        <v>110</v>
      </c>
      <c r="K78" s="154">
        <f>K54</f>
        <v>2.1510000000000001E-3</v>
      </c>
      <c r="L78" s="319">
        <f t="shared" si="12"/>
        <v>0</v>
      </c>
      <c r="M78" s="1"/>
      <c r="N78" s="1"/>
      <c r="O78" s="1"/>
      <c r="P78" s="1"/>
      <c r="Q78" s="1"/>
      <c r="R78" s="1"/>
      <c r="S78" s="1"/>
      <c r="T78" s="1"/>
      <c r="U78" s="1"/>
      <c r="V78" s="392" t="str">
        <f t="shared" ref="V78:V79" si="13">+B79</f>
        <v>16.  Food Service Allocation</v>
      </c>
      <c r="W78" s="392"/>
      <c r="X78" s="392"/>
      <c r="Y78" s="177"/>
      <c r="Z78" s="177"/>
      <c r="AA78" s="177"/>
      <c r="AB78" s="177"/>
      <c r="AC78" s="122"/>
      <c r="AD78" s="9"/>
    </row>
    <row r="79" spans="1:30" ht="21" customHeight="1" x14ac:dyDescent="0.3">
      <c r="A79" s="1"/>
      <c r="B79" s="391" t="s">
        <v>137</v>
      </c>
      <c r="C79" s="391"/>
      <c r="D79" s="391"/>
      <c r="E79" s="298"/>
      <c r="F79" s="298"/>
      <c r="G79" s="1"/>
      <c r="H79" s="152" t="s">
        <v>138</v>
      </c>
      <c r="I79" s="17"/>
      <c r="J79" s="17"/>
      <c r="K79" s="17"/>
      <c r="L79" s="319"/>
      <c r="M79" s="1"/>
      <c r="N79" s="178"/>
      <c r="O79" s="1"/>
      <c r="P79" s="1"/>
      <c r="Q79" s="152"/>
      <c r="R79" s="1"/>
      <c r="S79" s="1"/>
      <c r="T79" s="1"/>
      <c r="U79" s="1"/>
      <c r="V79" s="392">
        <f t="shared" si="13"/>
        <v>0</v>
      </c>
      <c r="W79" s="392"/>
      <c r="X79" s="392"/>
      <c r="Y79" s="177"/>
      <c r="Z79" s="177"/>
      <c r="AA79" s="177"/>
      <c r="AB79" s="177"/>
      <c r="AC79" s="179"/>
      <c r="AD79" s="9"/>
    </row>
    <row r="80" spans="1:30" ht="21" customHeight="1" x14ac:dyDescent="0.3">
      <c r="A80" s="1"/>
      <c r="B80" s="391"/>
      <c r="C80" s="391"/>
      <c r="D80" s="391"/>
      <c r="E80" s="298"/>
      <c r="F80" s="298"/>
      <c r="G80" s="1"/>
      <c r="H80" s="180"/>
      <c r="I80" s="181"/>
      <c r="J80" s="181"/>
      <c r="K80" s="181"/>
      <c r="L80" s="330"/>
      <c r="M80" s="1"/>
      <c r="N80" s="182"/>
      <c r="O80" s="1"/>
      <c r="P80" s="1"/>
      <c r="Q80" s="152"/>
      <c r="R80" s="1"/>
      <c r="S80" s="1"/>
      <c r="T80" s="1"/>
      <c r="U80" s="1"/>
      <c r="V80" s="177"/>
      <c r="W80" s="177"/>
      <c r="X80" s="177"/>
      <c r="Y80" s="177"/>
      <c r="Z80" s="177"/>
      <c r="AA80" s="177"/>
      <c r="AB80" s="177"/>
      <c r="AC80" s="179"/>
      <c r="AD80" s="9"/>
    </row>
    <row r="81" spans="1:30" ht="21" customHeight="1" thickBot="1" x14ac:dyDescent="0.35">
      <c r="A81" s="1"/>
      <c r="B81" s="298"/>
      <c r="C81" s="298"/>
      <c r="D81" s="298"/>
      <c r="E81" s="298"/>
      <c r="F81" s="298"/>
      <c r="G81" s="298"/>
      <c r="H81" s="298"/>
      <c r="I81" s="298"/>
      <c r="J81" s="298"/>
      <c r="K81" s="298"/>
      <c r="L81" s="330"/>
      <c r="M81" s="183"/>
      <c r="N81" s="182"/>
      <c r="O81" s="1"/>
      <c r="P81" s="1"/>
      <c r="Q81" s="152"/>
      <c r="R81" s="1"/>
      <c r="S81" s="1"/>
      <c r="T81" s="1"/>
      <c r="U81" s="1"/>
      <c r="V81" s="177" t="s">
        <v>139</v>
      </c>
      <c r="W81" s="177"/>
      <c r="X81" s="177"/>
      <c r="Y81" s="177"/>
      <c r="Z81" s="177"/>
      <c r="AA81" s="177"/>
      <c r="AB81" s="177"/>
      <c r="AC81" s="184">
        <f>SUM(AC44:AC80)</f>
        <v>0</v>
      </c>
      <c r="AD81" s="185"/>
    </row>
    <row r="82" spans="1:30" ht="22.5" customHeight="1" thickTop="1" thickBot="1" x14ac:dyDescent="0.35">
      <c r="A82" s="1"/>
      <c r="B82" s="298" t="s">
        <v>140</v>
      </c>
      <c r="C82" s="298"/>
      <c r="D82" s="298"/>
      <c r="E82" s="298"/>
      <c r="F82" s="298"/>
      <c r="G82" s="298"/>
      <c r="H82" s="298"/>
      <c r="I82" s="298"/>
      <c r="J82" s="298"/>
      <c r="K82" s="298"/>
      <c r="L82" s="331">
        <f>SUM(L44:L81)</f>
        <v>2714567.1125387191</v>
      </c>
      <c r="M82" s="186"/>
      <c r="N82" s="187"/>
      <c r="O82" s="1"/>
      <c r="P82" s="1"/>
      <c r="Q82" s="152"/>
      <c r="R82" s="1"/>
      <c r="S82" s="1"/>
      <c r="T82" s="1"/>
      <c r="U82" s="1"/>
      <c r="V82" s="177"/>
      <c r="W82" s="177"/>
      <c r="X82" s="177"/>
      <c r="Y82" s="177"/>
      <c r="Z82" s="177"/>
      <c r="AA82" s="177"/>
      <c r="AB82" s="177"/>
      <c r="AC82" s="188"/>
      <c r="AD82" s="185"/>
    </row>
    <row r="83" spans="1:30" ht="27.75" customHeight="1" thickTop="1" x14ac:dyDescent="0.3">
      <c r="A83" s="1"/>
      <c r="B83" s="298" t="s">
        <v>141</v>
      </c>
      <c r="C83" s="298"/>
      <c r="D83" s="298"/>
      <c r="E83" s="298"/>
      <c r="F83" s="298"/>
      <c r="G83" s="298"/>
      <c r="H83" s="298"/>
      <c r="I83" s="298"/>
      <c r="J83" s="298"/>
      <c r="K83" s="51" t="s">
        <v>142</v>
      </c>
      <c r="L83" s="326" t="s">
        <v>143</v>
      </c>
      <c r="M83" s="186"/>
      <c r="N83" s="187"/>
      <c r="O83" s="1"/>
      <c r="P83" s="1"/>
      <c r="Q83" s="152"/>
      <c r="R83" s="1"/>
      <c r="S83" s="1"/>
      <c r="T83" s="1"/>
      <c r="U83" s="1"/>
      <c r="V83" s="9" t="s">
        <v>144</v>
      </c>
      <c r="W83" s="9"/>
      <c r="X83" s="9"/>
      <c r="Y83" s="9"/>
      <c r="Z83" s="9"/>
      <c r="AA83" s="9"/>
      <c r="AB83" s="9"/>
      <c r="AC83" s="9"/>
      <c r="AD83" s="189"/>
    </row>
    <row r="84" spans="1:30" ht="18.75" customHeight="1" thickBot="1" x14ac:dyDescent="0.35">
      <c r="A84" s="1"/>
      <c r="B84" s="298" t="s">
        <v>145</v>
      </c>
      <c r="C84" s="298"/>
      <c r="D84" s="298"/>
      <c r="E84" s="298"/>
      <c r="F84" s="298"/>
      <c r="G84" s="298"/>
      <c r="H84" s="298"/>
      <c r="I84" s="298"/>
      <c r="J84" s="298"/>
      <c r="K84" s="190" t="str">
        <f>IF(G26=0,"",IF((G11+G13+SUM(G15:G21))/G26&gt;0.75,1,""))</f>
        <v/>
      </c>
      <c r="L84" s="331">
        <f>'4001 updated'!AC81</f>
        <v>0</v>
      </c>
      <c r="M84" s="186"/>
      <c r="N84" s="187"/>
      <c r="O84" s="1"/>
      <c r="P84" s="1"/>
      <c r="Q84" s="152"/>
      <c r="R84" s="1"/>
      <c r="S84" s="1"/>
      <c r="T84" s="1"/>
      <c r="U84" s="1"/>
      <c r="V84" s="191" t="s">
        <v>146</v>
      </c>
      <c r="W84" s="191"/>
      <c r="X84" s="191"/>
      <c r="Y84" s="191"/>
      <c r="Z84" s="191"/>
      <c r="AA84" s="191"/>
      <c r="AB84" s="191"/>
      <c r="AC84" s="191"/>
      <c r="AD84" s="9"/>
    </row>
    <row r="85" spans="1:30" ht="18.75" customHeight="1" thickTop="1" x14ac:dyDescent="0.3">
      <c r="A85" s="1"/>
      <c r="B85" s="298"/>
      <c r="C85" s="298"/>
      <c r="D85" s="298"/>
      <c r="E85" s="298"/>
      <c r="F85" s="298"/>
      <c r="G85" s="298"/>
      <c r="H85" s="298"/>
      <c r="I85" s="298"/>
      <c r="J85" s="298"/>
      <c r="K85" s="1"/>
      <c r="L85" s="311"/>
      <c r="M85" s="186"/>
      <c r="N85" s="187"/>
      <c r="O85" s="1"/>
      <c r="P85" s="1"/>
      <c r="Q85" s="152"/>
      <c r="R85" s="1"/>
      <c r="S85" s="1"/>
      <c r="T85" s="1"/>
      <c r="U85" s="1"/>
      <c r="V85" s="191" t="s">
        <v>147</v>
      </c>
      <c r="W85" s="191"/>
      <c r="X85" s="191"/>
      <c r="Y85" s="191"/>
      <c r="Z85" s="191"/>
      <c r="AA85" s="191"/>
      <c r="AB85" s="191"/>
      <c r="AC85" s="191"/>
      <c r="AD85" s="189"/>
    </row>
    <row r="86" spans="1:30" ht="18.75" customHeight="1" x14ac:dyDescent="0.3">
      <c r="A86" s="1"/>
      <c r="B86" s="302" t="s">
        <v>148</v>
      </c>
      <c r="C86" s="298"/>
      <c r="D86" s="298"/>
      <c r="E86" s="298"/>
      <c r="F86" s="298"/>
      <c r="G86" s="298"/>
      <c r="H86" s="298"/>
      <c r="I86" s="298"/>
      <c r="J86" s="192" t="s">
        <v>149</v>
      </c>
      <c r="K86" s="193">
        <f>IF(K84=1,L84,L82)</f>
        <v>2714567.1125387191</v>
      </c>
      <c r="L86" s="319">
        <f>IF(G26=0,0,IF(G26&gt;250,-(((250/G26)*K86)*IF(M86="H",0.02,0.05)),IF(M86="H",-0.02*K86,-0.05*K86)))</f>
        <v>-85205.124816025491</v>
      </c>
      <c r="M86" s="186" t="str">
        <f>IF(B125="2911","H",IF(B125="3396","H"," "))</f>
        <v xml:space="preserve"> </v>
      </c>
      <c r="N86" s="187"/>
      <c r="O86" s="1"/>
      <c r="P86" s="1"/>
      <c r="Q86" s="152"/>
      <c r="R86" s="1"/>
      <c r="S86" s="1"/>
      <c r="T86" s="1"/>
      <c r="U86" s="1"/>
      <c r="V86" s="191" t="s">
        <v>150</v>
      </c>
      <c r="W86" s="191"/>
      <c r="X86" s="191"/>
      <c r="Y86" s="191"/>
      <c r="Z86" s="191"/>
      <c r="AA86" s="191"/>
      <c r="AB86" s="191"/>
      <c r="AC86" s="191"/>
      <c r="AD86" s="189"/>
    </row>
    <row r="87" spans="1:30" ht="18.75" customHeight="1" x14ac:dyDescent="0.3">
      <c r="A87" s="1"/>
      <c r="B87" s="302" t="s">
        <v>151</v>
      </c>
      <c r="C87" s="298"/>
      <c r="D87" s="298"/>
      <c r="E87" s="298"/>
      <c r="F87" s="298"/>
      <c r="G87" s="298"/>
      <c r="H87" s="298"/>
      <c r="I87" s="298"/>
      <c r="J87" s="298"/>
      <c r="K87" s="194"/>
      <c r="L87" s="326">
        <f>L82+L86</f>
        <v>2629361.9877226935</v>
      </c>
      <c r="M87" s="186"/>
      <c r="N87" s="187"/>
      <c r="O87" s="1"/>
      <c r="P87" s="1"/>
      <c r="Q87" s="152"/>
      <c r="R87" s="1"/>
      <c r="S87" s="1"/>
      <c r="T87" s="1"/>
      <c r="U87" s="1"/>
      <c r="V87" s="183"/>
      <c r="W87" s="183"/>
      <c r="X87" s="183"/>
      <c r="Y87" s="183"/>
      <c r="Z87" s="183"/>
      <c r="AA87" s="183"/>
      <c r="AB87" s="183"/>
      <c r="AC87" s="183"/>
      <c r="AD87" s="195"/>
    </row>
    <row r="88" spans="1:30" ht="15.6" x14ac:dyDescent="0.3">
      <c r="A88" s="1"/>
      <c r="B88" s="302"/>
      <c r="C88" s="1"/>
      <c r="D88" s="1"/>
      <c r="E88" s="1"/>
      <c r="F88" s="1"/>
      <c r="G88" s="1"/>
      <c r="H88" s="1"/>
      <c r="I88" s="1"/>
      <c r="J88" s="1"/>
      <c r="K88" s="1"/>
      <c r="L88" s="311"/>
      <c r="M88" s="1"/>
      <c r="N88" s="1"/>
      <c r="O88" s="3"/>
      <c r="P88" s="1"/>
      <c r="Q88" s="1"/>
      <c r="R88" s="1"/>
      <c r="S88" s="1"/>
      <c r="T88" s="1"/>
      <c r="U88" s="1"/>
      <c r="V88" s="183"/>
      <c r="W88" s="183"/>
      <c r="X88" s="183"/>
      <c r="Y88" s="183"/>
      <c r="Z88" s="183"/>
      <c r="AA88" s="183"/>
      <c r="AB88" s="183"/>
      <c r="AC88" s="183"/>
      <c r="AD88" s="260"/>
    </row>
    <row r="89" spans="1:30" ht="18.75" customHeight="1" x14ac:dyDescent="0.3">
      <c r="A89" s="1" t="s">
        <v>152</v>
      </c>
      <c r="B89" s="298" t="s">
        <v>153</v>
      </c>
      <c r="C89" s="298"/>
      <c r="D89" s="298"/>
      <c r="E89" s="298"/>
      <c r="F89" s="298"/>
      <c r="G89" s="298"/>
      <c r="H89" s="298"/>
      <c r="I89" s="298"/>
      <c r="J89" s="298"/>
      <c r="K89" s="194"/>
      <c r="L89" s="319">
        <v>-1276616.5900000001</v>
      </c>
      <c r="M89" s="186"/>
      <c r="N89" s="187"/>
      <c r="O89" s="1"/>
      <c r="P89" s="1"/>
      <c r="Q89" s="152"/>
      <c r="R89" s="1"/>
      <c r="S89" s="1"/>
      <c r="T89" s="1"/>
      <c r="U89" s="1"/>
      <c r="V89" s="183"/>
      <c r="W89" s="183"/>
      <c r="X89" s="183"/>
      <c r="Y89" s="183"/>
      <c r="Z89" s="183"/>
      <c r="AA89" s="183"/>
      <c r="AB89" s="183"/>
      <c r="AC89" s="183"/>
      <c r="AD89" s="195"/>
    </row>
    <row r="90" spans="1:30" ht="18.75" customHeight="1" x14ac:dyDescent="0.3">
      <c r="A90" s="1"/>
      <c r="B90" s="298" t="s">
        <v>154</v>
      </c>
      <c r="C90" s="298"/>
      <c r="D90" s="298"/>
      <c r="E90" s="298"/>
      <c r="F90" s="298"/>
      <c r="G90" s="298"/>
      <c r="H90" s="298"/>
      <c r="I90" s="298"/>
      <c r="J90" s="298"/>
      <c r="K90" s="194"/>
      <c r="L90" s="326">
        <f>L87+L89</f>
        <v>1352745.3977226934</v>
      </c>
      <c r="M90" s="186"/>
      <c r="N90" s="187"/>
      <c r="O90" s="1"/>
      <c r="P90" s="1"/>
      <c r="Q90" s="152"/>
      <c r="R90" s="1"/>
      <c r="S90" s="1"/>
      <c r="T90" s="1"/>
      <c r="U90" s="1"/>
      <c r="V90" s="183">
        <v>2911</v>
      </c>
      <c r="W90" s="197"/>
      <c r="X90" s="197"/>
      <c r="Y90" s="197"/>
      <c r="Z90" s="197"/>
      <c r="AA90" s="197"/>
      <c r="AB90" s="197"/>
      <c r="AC90" s="197"/>
      <c r="AD90" s="195"/>
    </row>
    <row r="91" spans="1:30" ht="18.75" customHeight="1" x14ac:dyDescent="0.3">
      <c r="A91" s="1"/>
      <c r="B91" s="298" t="s">
        <v>155</v>
      </c>
      <c r="C91" s="298"/>
      <c r="D91" s="298"/>
      <c r="E91" s="298"/>
      <c r="F91" s="298"/>
      <c r="G91" s="298"/>
      <c r="H91" s="298"/>
      <c r="I91" s="298"/>
      <c r="J91" s="298"/>
      <c r="K91" s="194"/>
      <c r="L91" s="332">
        <v>6</v>
      </c>
      <c r="M91" s="186"/>
      <c r="N91" s="187"/>
      <c r="O91" s="1"/>
      <c r="P91" s="1"/>
      <c r="Q91" s="152"/>
      <c r="R91" s="1"/>
      <c r="S91" s="1"/>
      <c r="T91" s="1"/>
      <c r="U91" s="1"/>
      <c r="V91" s="183"/>
      <c r="W91" s="197"/>
      <c r="X91" s="197"/>
      <c r="Y91" s="197"/>
      <c r="Z91" s="197"/>
      <c r="AA91" s="197"/>
      <c r="AB91" s="197"/>
      <c r="AC91" s="197"/>
      <c r="AD91" s="195"/>
    </row>
    <row r="92" spans="1:30" ht="18.75" customHeight="1" x14ac:dyDescent="0.3">
      <c r="A92" s="1"/>
      <c r="B92" s="298" t="s">
        <v>156</v>
      </c>
      <c r="C92" s="298"/>
      <c r="D92" s="298"/>
      <c r="E92" s="298"/>
      <c r="F92" s="298"/>
      <c r="G92" s="298"/>
      <c r="H92" s="298"/>
      <c r="I92" s="298"/>
      <c r="J92" s="298"/>
      <c r="K92" s="194"/>
      <c r="L92" s="368">
        <f>L90/L91</f>
        <v>225457.56628711557</v>
      </c>
      <c r="M92" s="186"/>
      <c r="N92" s="187"/>
      <c r="O92" s="1"/>
      <c r="P92" s="1"/>
      <c r="Q92" s="152"/>
      <c r="R92" s="1"/>
      <c r="S92" s="1"/>
      <c r="T92" s="1"/>
      <c r="U92" s="1"/>
      <c r="V92" s="198"/>
      <c r="W92" s="198"/>
      <c r="X92" s="198"/>
      <c r="Y92" s="198"/>
      <c r="Z92" s="198"/>
      <c r="AA92" s="198"/>
      <c r="AB92" s="198"/>
      <c r="AC92" s="198"/>
      <c r="AD92" s="199"/>
    </row>
    <row r="93" spans="1:30" s="1" customFormat="1" ht="18.600000000000001" customHeight="1" x14ac:dyDescent="0.3">
      <c r="B93" s="298"/>
      <c r="C93" s="298"/>
      <c r="D93" s="298"/>
      <c r="E93" s="298"/>
      <c r="F93" s="298"/>
      <c r="G93" s="298"/>
      <c r="H93" s="298"/>
      <c r="I93" s="298"/>
      <c r="J93" s="298"/>
      <c r="K93" s="336" t="s">
        <v>497</v>
      </c>
      <c r="L93" s="273">
        <v>217254.16700018552</v>
      </c>
      <c r="M93" s="186"/>
      <c r="N93" s="187"/>
      <c r="Q93" s="152"/>
      <c r="V93" s="183"/>
      <c r="W93" s="198"/>
      <c r="X93" s="198"/>
      <c r="Y93" s="198"/>
      <c r="Z93" s="198"/>
      <c r="AA93" s="198"/>
      <c r="AB93" s="198"/>
      <c r="AC93" s="198"/>
      <c r="AD93" s="199"/>
    </row>
    <row r="94" spans="1:30" s="1" customFormat="1" ht="18.75" customHeight="1" x14ac:dyDescent="0.3">
      <c r="B94" s="298"/>
      <c r="C94" s="298"/>
      <c r="D94" s="298"/>
      <c r="E94" s="298"/>
      <c r="F94" s="298"/>
      <c r="G94" s="298"/>
      <c r="H94" s="298"/>
      <c r="I94" s="298"/>
      <c r="J94" s="298"/>
      <c r="K94" s="336" t="s">
        <v>498</v>
      </c>
      <c r="L94" s="326">
        <f>+L92-L93</f>
        <v>8203.3992869300419</v>
      </c>
      <c r="M94" s="186"/>
      <c r="N94" s="187"/>
      <c r="Q94" s="152"/>
      <c r="V94" s="183"/>
      <c r="W94" s="198"/>
      <c r="X94" s="198"/>
      <c r="Y94" s="198"/>
      <c r="Z94" s="198"/>
      <c r="AA94" s="198"/>
      <c r="AB94" s="198"/>
      <c r="AC94" s="198"/>
      <c r="AD94" s="199"/>
    </row>
    <row r="95" spans="1:30" ht="18.75" customHeight="1" x14ac:dyDescent="0.3">
      <c r="A95" s="1"/>
      <c r="B95" s="302"/>
      <c r="C95" s="1"/>
      <c r="D95" s="1"/>
      <c r="E95" s="1"/>
      <c r="F95" s="1"/>
      <c r="G95" s="1"/>
      <c r="H95" s="1"/>
      <c r="I95" s="1"/>
      <c r="J95" s="1"/>
      <c r="K95" s="1"/>
      <c r="L95" s="311"/>
      <c r="M95" s="1"/>
      <c r="N95" s="199"/>
      <c r="O95" s="200"/>
      <c r="P95" s="199"/>
      <c r="Q95" s="199"/>
      <c r="R95" s="1"/>
      <c r="S95" s="1"/>
      <c r="T95" s="1"/>
      <c r="U95" s="1"/>
      <c r="V95" s="198"/>
      <c r="W95" s="198"/>
      <c r="X95" s="198"/>
      <c r="Y95" s="198"/>
      <c r="Z95" s="198"/>
      <c r="AA95" s="198"/>
      <c r="AB95" s="198"/>
      <c r="AC95" s="198"/>
      <c r="AD95" s="195"/>
    </row>
    <row r="96" spans="1:30" ht="18.75" customHeight="1" thickBot="1" x14ac:dyDescent="0.35">
      <c r="A96" s="1"/>
      <c r="B96" s="201" t="s">
        <v>157</v>
      </c>
      <c r="C96" s="298"/>
      <c r="D96" s="298"/>
      <c r="E96" s="298"/>
      <c r="F96" s="1"/>
      <c r="G96" s="298"/>
      <c r="H96" s="298"/>
      <c r="I96" s="298"/>
      <c r="J96" s="298"/>
      <c r="K96" s="1"/>
      <c r="L96" s="331">
        <f>IF(M86="H",(K86*0.02)+L86,(K86*0.05)+L86)</f>
        <v>50523.230810910463</v>
      </c>
      <c r="M96" s="186"/>
      <c r="N96" s="1"/>
      <c r="O96" s="3"/>
      <c r="P96" s="1"/>
      <c r="Q96" s="1"/>
      <c r="R96" s="1"/>
      <c r="S96" s="1"/>
      <c r="T96" s="1"/>
      <c r="U96" s="1"/>
      <c r="V96" s="202"/>
      <c r="W96" s="202"/>
      <c r="X96" s="202"/>
      <c r="Y96" s="202"/>
      <c r="Z96" s="202"/>
      <c r="AA96" s="202"/>
      <c r="AB96" s="202"/>
      <c r="AC96" s="202"/>
      <c r="AD96" s="195"/>
    </row>
    <row r="97" spans="1:30" ht="21.75" customHeight="1" thickTop="1" x14ac:dyDescent="0.3">
      <c r="A97" s="1"/>
      <c r="B97" s="203" t="s">
        <v>158</v>
      </c>
      <c r="C97" s="203"/>
      <c r="D97" s="203"/>
      <c r="E97" s="203"/>
      <c r="F97" s="203"/>
      <c r="G97" s="203"/>
      <c r="H97" s="203"/>
      <c r="I97" s="203"/>
      <c r="J97" s="203"/>
      <c r="K97" s="203"/>
      <c r="L97" s="333"/>
      <c r="M97" s="199"/>
      <c r="N97" s="1"/>
      <c r="O97" s="3"/>
      <c r="P97" s="1"/>
      <c r="Q97" s="1"/>
      <c r="R97" s="1"/>
      <c r="S97" s="1"/>
      <c r="T97" s="1"/>
      <c r="U97" s="1"/>
      <c r="V97" s="202"/>
      <c r="W97" s="202"/>
      <c r="X97" s="202"/>
      <c r="Y97" s="202"/>
      <c r="Z97" s="202"/>
      <c r="AA97" s="202"/>
      <c r="AB97" s="202"/>
      <c r="AC97" s="202"/>
      <c r="AD97" s="195"/>
    </row>
    <row r="98" spans="1:30" ht="15.6" x14ac:dyDescent="0.3">
      <c r="A98" s="1"/>
      <c r="B98" s="204"/>
      <c r="C98" s="1"/>
      <c r="D98" s="1"/>
      <c r="E98" s="1"/>
      <c r="F98" s="1"/>
      <c r="G98" s="1"/>
      <c r="H98" s="1"/>
      <c r="I98" s="1"/>
      <c r="J98" s="1"/>
      <c r="K98" s="1"/>
      <c r="L98" s="311"/>
      <c r="M98" s="1"/>
      <c r="N98" s="1"/>
      <c r="O98" s="3"/>
      <c r="P98" s="1"/>
      <c r="Q98" s="1"/>
      <c r="R98" s="1"/>
      <c r="S98" s="1"/>
      <c r="T98" s="1"/>
      <c r="U98" s="1"/>
      <c r="V98" s="202"/>
      <c r="W98" s="202"/>
      <c r="X98" s="202"/>
      <c r="Y98" s="202"/>
      <c r="Z98" s="202"/>
      <c r="AA98" s="202"/>
      <c r="AB98" s="202"/>
      <c r="AC98" s="202"/>
      <c r="AD98" s="199"/>
    </row>
    <row r="99" spans="1:30" ht="15.6" x14ac:dyDescent="0.3">
      <c r="B99" s="204"/>
      <c r="C99" s="1"/>
      <c r="D99" s="1"/>
      <c r="E99" s="1"/>
      <c r="F99" s="1"/>
      <c r="G99" s="1"/>
      <c r="H99" s="1"/>
      <c r="I99" s="1"/>
      <c r="J99" s="1"/>
      <c r="K99" s="1"/>
      <c r="L99" s="311"/>
      <c r="M99" s="1"/>
      <c r="N99" s="1"/>
      <c r="O99" s="3"/>
      <c r="P99" s="1"/>
      <c r="Q99" s="1"/>
      <c r="R99" s="1"/>
      <c r="S99" s="1"/>
      <c r="T99" s="1"/>
      <c r="U99" s="1"/>
      <c r="V99" s="202"/>
      <c r="W99" s="202"/>
      <c r="X99" s="202"/>
      <c r="Y99" s="202"/>
      <c r="Z99" s="202"/>
      <c r="AA99" s="202"/>
      <c r="AB99" s="202"/>
      <c r="AC99" s="202"/>
      <c r="AD99" s="199"/>
    </row>
    <row r="100" spans="1:30" ht="15.6" hidden="1" x14ac:dyDescent="0.3">
      <c r="B100" s="205" t="s">
        <v>159</v>
      </c>
      <c r="C100" s="206"/>
      <c r="D100" s="1"/>
      <c r="E100" s="1"/>
      <c r="F100" s="1"/>
      <c r="G100" s="1"/>
      <c r="H100" s="1"/>
      <c r="I100" s="1"/>
      <c r="J100" s="1"/>
      <c r="K100" s="1"/>
      <c r="L100" s="311"/>
      <c r="M100" s="1"/>
      <c r="N100" s="1"/>
      <c r="O100" s="3"/>
      <c r="P100" s="1"/>
      <c r="Q100" s="1"/>
      <c r="R100" s="1"/>
      <c r="S100" s="1"/>
      <c r="T100" s="1"/>
      <c r="U100" s="1"/>
      <c r="V100" s="207"/>
      <c r="W100" s="207"/>
      <c r="X100" s="207"/>
      <c r="Y100" s="207"/>
      <c r="Z100" s="207"/>
      <c r="AA100" s="207"/>
      <c r="AB100" s="207"/>
      <c r="AC100" s="207"/>
      <c r="AD100" s="1"/>
    </row>
    <row r="101" spans="1:30" ht="15.6" hidden="1" x14ac:dyDescent="0.3">
      <c r="B101" s="208"/>
      <c r="C101" s="206"/>
      <c r="D101" s="1"/>
      <c r="E101" s="1"/>
      <c r="F101" s="1"/>
      <c r="G101" s="1"/>
      <c r="H101" s="1"/>
      <c r="I101" s="1"/>
      <c r="J101" s="1"/>
      <c r="K101" s="1"/>
      <c r="L101" s="311"/>
      <c r="M101" s="1"/>
      <c r="N101" s="1"/>
      <c r="O101" s="3"/>
      <c r="P101" s="1"/>
      <c r="Q101" s="1"/>
      <c r="R101" s="1"/>
      <c r="S101" s="1"/>
      <c r="T101" s="1"/>
      <c r="U101" s="1"/>
      <c r="V101" s="204"/>
      <c r="W101" s="298"/>
      <c r="X101" s="298"/>
      <c r="Y101" s="298"/>
      <c r="Z101" s="298"/>
      <c r="AA101" s="298"/>
      <c r="AB101" s="298"/>
      <c r="AC101" s="298"/>
      <c r="AD101" s="1"/>
    </row>
    <row r="102" spans="1:30" ht="15.6" hidden="1" x14ac:dyDescent="0.3">
      <c r="B102" s="209" t="s">
        <v>160</v>
      </c>
      <c r="C102" s="205" t="s">
        <v>161</v>
      </c>
      <c r="D102" s="1"/>
      <c r="E102" s="1"/>
      <c r="F102" s="1"/>
      <c r="G102" s="1"/>
      <c r="H102" s="1"/>
      <c r="I102" s="1"/>
      <c r="J102" s="1"/>
      <c r="K102" s="1"/>
      <c r="L102" s="311"/>
      <c r="M102" s="1"/>
      <c r="N102" s="1"/>
      <c r="O102" s="3"/>
      <c r="P102" s="1"/>
      <c r="Q102" s="1"/>
      <c r="R102" s="1"/>
      <c r="S102" s="1"/>
      <c r="T102" s="1"/>
      <c r="U102" s="1"/>
      <c r="V102" s="204"/>
      <c r="W102" s="1"/>
      <c r="X102" s="1"/>
      <c r="Y102" s="1"/>
      <c r="Z102" s="1"/>
      <c r="AA102" s="1"/>
      <c r="AB102" s="1"/>
      <c r="AC102" s="1"/>
      <c r="AD102" s="1"/>
    </row>
    <row r="103" spans="1:30" ht="15.6" hidden="1" x14ac:dyDescent="0.3">
      <c r="B103" s="209" t="s">
        <v>162</v>
      </c>
      <c r="C103" s="205" t="s">
        <v>163</v>
      </c>
      <c r="D103" s="1"/>
      <c r="E103" s="1"/>
      <c r="F103" s="1"/>
      <c r="G103" s="1"/>
      <c r="H103" s="1"/>
      <c r="I103" s="1"/>
      <c r="J103" s="1"/>
      <c r="K103" s="1"/>
      <c r="L103" s="311"/>
      <c r="M103" s="1"/>
      <c r="N103" s="1"/>
      <c r="O103" s="3"/>
      <c r="P103" s="1"/>
      <c r="Q103" s="1"/>
      <c r="R103" s="1"/>
      <c r="S103" s="1"/>
      <c r="T103" s="1"/>
      <c r="U103" s="1"/>
      <c r="V103" s="204"/>
      <c r="W103" s="1"/>
      <c r="X103" s="1"/>
      <c r="Y103" s="1"/>
      <c r="Z103" s="1"/>
      <c r="AA103" s="1"/>
      <c r="AB103" s="1"/>
      <c r="AC103" s="1"/>
      <c r="AD103" s="1"/>
    </row>
    <row r="104" spans="1:30" ht="15.6" hidden="1" x14ac:dyDescent="0.3">
      <c r="B104" s="209" t="s">
        <v>164</v>
      </c>
      <c r="C104" s="205" t="s">
        <v>165</v>
      </c>
      <c r="D104" s="1"/>
      <c r="E104" s="1"/>
      <c r="F104" s="1"/>
      <c r="G104" s="1"/>
      <c r="H104" s="1"/>
      <c r="I104" s="1"/>
      <c r="J104" s="1"/>
      <c r="K104" s="1"/>
      <c r="L104" s="311"/>
      <c r="M104" s="1"/>
      <c r="N104" s="1"/>
      <c r="O104" s="3"/>
      <c r="P104" s="1"/>
      <c r="Q104" s="1"/>
      <c r="R104" s="1"/>
      <c r="S104" s="1"/>
      <c r="T104" s="1"/>
      <c r="U104" s="1"/>
      <c r="V104" s="204"/>
      <c r="W104" s="210"/>
      <c r="X104" s="210"/>
      <c r="Y104" s="210"/>
      <c r="Z104" s="210"/>
      <c r="AA104" s="210"/>
      <c r="AB104" s="210"/>
      <c r="AC104" s="210"/>
      <c r="AD104" s="210"/>
    </row>
    <row r="105" spans="1:30" ht="15.6" hidden="1" x14ac:dyDescent="0.3">
      <c r="B105" s="209" t="s">
        <v>166</v>
      </c>
      <c r="C105" s="205" t="s">
        <v>167</v>
      </c>
      <c r="D105" s="1"/>
      <c r="E105" s="1"/>
      <c r="F105" s="1"/>
      <c r="G105" s="1"/>
      <c r="H105" s="1"/>
      <c r="I105" s="1"/>
      <c r="J105" s="1"/>
      <c r="K105" s="1"/>
      <c r="L105" s="311"/>
      <c r="M105" s="1"/>
      <c r="N105" s="1"/>
      <c r="O105" s="3"/>
      <c r="P105" s="1"/>
      <c r="Q105" s="1"/>
      <c r="R105" s="1"/>
      <c r="S105" s="1"/>
      <c r="T105" s="1"/>
      <c r="U105" s="1"/>
      <c r="V105" s="204"/>
      <c r="W105" s="1"/>
      <c r="X105" s="1"/>
      <c r="Y105" s="1"/>
      <c r="Z105" s="1"/>
      <c r="AA105" s="1"/>
      <c r="AB105" s="1"/>
      <c r="AC105" s="1"/>
      <c r="AD105" s="1"/>
    </row>
    <row r="106" spans="1:30" ht="15.6" hidden="1" x14ac:dyDescent="0.3">
      <c r="B106" s="211"/>
      <c r="C106" s="205" t="s">
        <v>168</v>
      </c>
      <c r="D106" s="1"/>
      <c r="E106" s="1"/>
      <c r="F106" s="1"/>
      <c r="G106" s="1"/>
      <c r="H106" s="1"/>
      <c r="I106" s="1"/>
      <c r="J106" s="1"/>
      <c r="K106" s="1"/>
      <c r="L106" s="311"/>
      <c r="M106" s="1"/>
      <c r="N106" s="1"/>
      <c r="O106" s="3"/>
      <c r="P106" s="1"/>
      <c r="Q106" s="1"/>
      <c r="R106" s="1"/>
      <c r="S106" s="1"/>
      <c r="T106" s="1"/>
      <c r="U106" s="1"/>
      <c r="V106" s="204"/>
      <c r="W106" s="1"/>
      <c r="X106" s="1"/>
      <c r="Y106" s="1"/>
      <c r="Z106" s="1"/>
      <c r="AA106" s="1"/>
      <c r="AB106" s="1"/>
      <c r="AC106" s="1"/>
      <c r="AD106" s="1"/>
    </row>
    <row r="107" spans="1:30" ht="15.6" hidden="1" x14ac:dyDescent="0.3">
      <c r="B107" s="209" t="s">
        <v>169</v>
      </c>
      <c r="C107" s="205" t="s">
        <v>170</v>
      </c>
      <c r="D107" s="1"/>
      <c r="E107" s="1"/>
      <c r="F107" s="1"/>
      <c r="G107" s="1"/>
      <c r="H107" s="1"/>
      <c r="I107" s="1"/>
      <c r="J107" s="1"/>
      <c r="K107" s="1"/>
      <c r="L107" s="311"/>
      <c r="M107" s="1"/>
      <c r="N107" s="1"/>
      <c r="O107" s="3"/>
      <c r="P107" s="1"/>
      <c r="Q107" s="1"/>
      <c r="R107" s="1"/>
      <c r="S107" s="1"/>
      <c r="T107" s="1"/>
      <c r="U107" s="1"/>
      <c r="V107" s="204"/>
      <c r="W107" s="1"/>
      <c r="X107" s="1"/>
      <c r="Y107" s="1"/>
      <c r="Z107" s="1"/>
      <c r="AA107" s="1"/>
      <c r="AB107" s="1"/>
      <c r="AC107" s="1"/>
      <c r="AD107" s="1"/>
    </row>
    <row r="108" spans="1:30" ht="15.6" hidden="1" x14ac:dyDescent="0.3">
      <c r="B108" s="209" t="s">
        <v>171</v>
      </c>
      <c r="C108" s="205" t="s">
        <v>172</v>
      </c>
      <c r="D108" s="1"/>
      <c r="E108" s="1"/>
      <c r="F108" s="1"/>
      <c r="G108" s="1"/>
      <c r="H108" s="1"/>
      <c r="I108" s="1"/>
      <c r="J108" s="1"/>
      <c r="K108" s="1"/>
      <c r="L108" s="311"/>
      <c r="M108" s="1"/>
      <c r="N108" s="1"/>
      <c r="O108" s="3"/>
      <c r="P108" s="1"/>
      <c r="Q108" s="1"/>
      <c r="R108" s="1"/>
      <c r="S108" s="1"/>
      <c r="T108" s="1"/>
      <c r="U108" s="1"/>
      <c r="V108" s="204"/>
      <c r="W108" s="1"/>
      <c r="X108" s="1"/>
      <c r="Y108" s="1"/>
      <c r="Z108" s="1"/>
      <c r="AA108" s="1"/>
      <c r="AB108" s="1"/>
      <c r="AC108" s="1"/>
      <c r="AD108" s="1"/>
    </row>
    <row r="109" spans="1:30" ht="15.6" hidden="1" x14ac:dyDescent="0.3">
      <c r="B109" s="209" t="s">
        <v>173</v>
      </c>
      <c r="C109" s="205" t="s">
        <v>174</v>
      </c>
      <c r="D109" s="1"/>
      <c r="E109" s="1"/>
      <c r="F109" s="1"/>
      <c r="G109" s="1"/>
      <c r="H109" s="1"/>
      <c r="I109" s="1"/>
      <c r="J109" s="1"/>
      <c r="K109" s="1"/>
      <c r="L109" s="311"/>
      <c r="M109" s="1"/>
      <c r="N109" s="1"/>
      <c r="O109" s="3"/>
      <c r="P109" s="1"/>
      <c r="Q109" s="1"/>
      <c r="R109" s="1"/>
      <c r="S109" s="1"/>
      <c r="T109" s="1"/>
      <c r="U109" s="1"/>
      <c r="V109" s="204"/>
      <c r="W109" s="1"/>
      <c r="X109" s="1"/>
      <c r="Y109" s="1"/>
      <c r="Z109" s="1"/>
      <c r="AA109" s="1"/>
      <c r="AB109" s="1"/>
      <c r="AC109" s="1"/>
      <c r="AD109" s="1"/>
    </row>
    <row r="110" spans="1:30" ht="15.6" hidden="1" x14ac:dyDescent="0.3">
      <c r="B110" s="209" t="s">
        <v>175</v>
      </c>
      <c r="C110" s="205" t="s">
        <v>176</v>
      </c>
      <c r="D110" s="1"/>
      <c r="E110" s="1"/>
      <c r="F110" s="1"/>
      <c r="G110" s="1"/>
      <c r="H110" s="1"/>
      <c r="I110" s="1"/>
      <c r="J110" s="1"/>
      <c r="K110" s="1"/>
      <c r="L110" s="311"/>
      <c r="M110" s="1"/>
      <c r="N110" s="1"/>
      <c r="O110" s="3"/>
      <c r="P110" s="1"/>
      <c r="Q110" s="1"/>
      <c r="R110" s="1"/>
      <c r="S110" s="1"/>
      <c r="T110" s="1"/>
      <c r="U110" s="1"/>
      <c r="V110" s="204"/>
      <c r="W110" s="1"/>
      <c r="X110" s="1"/>
      <c r="Y110" s="1"/>
      <c r="Z110" s="1"/>
      <c r="AA110" s="1"/>
      <c r="AB110" s="1"/>
      <c r="AC110" s="1"/>
      <c r="AD110" s="1"/>
    </row>
    <row r="111" spans="1:30" ht="15.6" hidden="1" x14ac:dyDescent="0.3">
      <c r="B111" s="209" t="s">
        <v>383</v>
      </c>
      <c r="C111" s="205" t="s">
        <v>178</v>
      </c>
      <c r="D111" s="1"/>
      <c r="E111" s="1"/>
      <c r="F111" s="1"/>
      <c r="G111" s="1"/>
      <c r="H111" s="1"/>
      <c r="I111" s="1"/>
      <c r="J111" s="1"/>
      <c r="K111" s="1"/>
      <c r="L111" s="311"/>
      <c r="M111" s="1"/>
      <c r="N111" s="1"/>
      <c r="O111" s="3"/>
      <c r="P111" s="1"/>
      <c r="Q111" s="1"/>
      <c r="R111" s="1"/>
      <c r="S111" s="1"/>
      <c r="T111" s="1"/>
      <c r="U111" s="1"/>
      <c r="V111" s="204"/>
      <c r="W111" s="1"/>
      <c r="X111" s="1"/>
      <c r="Y111" s="1"/>
      <c r="Z111" s="1"/>
      <c r="AA111" s="1"/>
      <c r="AB111" s="1"/>
      <c r="AC111" s="1"/>
      <c r="AD111" s="1"/>
    </row>
    <row r="112" spans="1:30" ht="15.6" hidden="1" x14ac:dyDescent="0.3">
      <c r="B112" s="211"/>
      <c r="C112" s="205"/>
      <c r="D112" s="1"/>
      <c r="E112" s="1"/>
      <c r="F112" s="1"/>
      <c r="G112" s="1"/>
      <c r="H112" s="1"/>
      <c r="I112" s="1"/>
      <c r="J112" s="1"/>
      <c r="K112" s="1"/>
      <c r="L112" s="311"/>
      <c r="M112" s="1"/>
      <c r="N112" s="1"/>
      <c r="O112" s="3"/>
      <c r="P112" s="1"/>
      <c r="Q112" s="1"/>
      <c r="R112" s="1"/>
      <c r="S112" s="1"/>
      <c r="T112" s="1"/>
      <c r="U112" s="1"/>
      <c r="V112" s="204"/>
      <c r="W112" s="1"/>
      <c r="X112" s="1"/>
      <c r="Y112" s="1"/>
      <c r="Z112" s="1"/>
      <c r="AA112" s="1"/>
      <c r="AB112" s="1"/>
      <c r="AC112" s="1"/>
      <c r="AD112" s="1"/>
    </row>
    <row r="113" spans="2:30" ht="15.6" hidden="1" x14ac:dyDescent="0.3">
      <c r="B113" s="209" t="s">
        <v>384</v>
      </c>
      <c r="C113" s="205" t="s">
        <v>180</v>
      </c>
      <c r="D113" s="1"/>
      <c r="E113" s="1"/>
      <c r="F113" s="1"/>
      <c r="G113" s="1"/>
      <c r="H113" s="1"/>
      <c r="I113" s="1"/>
      <c r="J113" s="1"/>
      <c r="K113" s="1"/>
      <c r="L113" s="311"/>
      <c r="M113" s="1"/>
      <c r="N113" s="1"/>
      <c r="O113" s="3"/>
      <c r="P113" s="1"/>
      <c r="Q113" s="1"/>
      <c r="R113" s="1"/>
      <c r="S113" s="1"/>
      <c r="T113" s="1"/>
      <c r="U113" s="1"/>
      <c r="V113" s="204"/>
      <c r="W113" s="1"/>
      <c r="X113" s="1"/>
      <c r="Y113" s="1"/>
      <c r="Z113" s="1"/>
      <c r="AA113" s="1"/>
      <c r="AB113" s="1"/>
      <c r="AC113" s="1"/>
      <c r="AD113" s="1"/>
    </row>
    <row r="114" spans="2:30" ht="15.6" hidden="1" x14ac:dyDescent="0.3">
      <c r="B114" s="209" t="s">
        <v>384</v>
      </c>
      <c r="C114" s="205" t="s">
        <v>181</v>
      </c>
      <c r="D114" s="1"/>
      <c r="E114" s="1"/>
      <c r="F114" s="1"/>
      <c r="G114" s="1"/>
      <c r="H114" s="1"/>
      <c r="I114" s="1"/>
      <c r="J114" s="1"/>
      <c r="K114" s="1"/>
      <c r="L114" s="311"/>
      <c r="M114" s="1"/>
      <c r="N114" s="1"/>
      <c r="O114" s="3"/>
      <c r="P114" s="1"/>
      <c r="Q114" s="1"/>
      <c r="R114" s="1"/>
      <c r="S114" s="1"/>
      <c r="T114" s="1"/>
      <c r="U114" s="1"/>
      <c r="V114" s="1"/>
      <c r="W114" s="1"/>
      <c r="X114" s="1"/>
      <c r="Y114" s="1"/>
      <c r="Z114" s="1"/>
      <c r="AA114" s="1"/>
      <c r="AB114" s="1"/>
      <c r="AC114" s="1"/>
      <c r="AD114" s="1"/>
    </row>
    <row r="115" spans="2:30" ht="15.6" hidden="1" x14ac:dyDescent="0.3">
      <c r="B115" s="209" t="s">
        <v>285</v>
      </c>
      <c r="C115" s="205" t="s">
        <v>183</v>
      </c>
    </row>
    <row r="116" spans="2:30" ht="15.6" hidden="1" x14ac:dyDescent="0.3">
      <c r="B116" s="209" t="s">
        <v>385</v>
      </c>
      <c r="C116" s="205" t="s">
        <v>185</v>
      </c>
    </row>
    <row r="117" spans="2:30" ht="15.6" hidden="1" x14ac:dyDescent="0.3">
      <c r="B117" s="209" t="s">
        <v>285</v>
      </c>
      <c r="C117" s="205" t="s">
        <v>186</v>
      </c>
    </row>
    <row r="118" spans="2:30" ht="15.6" hidden="1" x14ac:dyDescent="0.3">
      <c r="B118" s="209" t="s">
        <v>187</v>
      </c>
      <c r="C118" s="205" t="s">
        <v>188</v>
      </c>
    </row>
    <row r="119" spans="2:30" ht="15.6" hidden="1" x14ac:dyDescent="0.3">
      <c r="B119" s="209" t="s">
        <v>189</v>
      </c>
      <c r="C119" s="205" t="s">
        <v>190</v>
      </c>
    </row>
    <row r="120" spans="2:30" ht="15.6" hidden="1" x14ac:dyDescent="0.3">
      <c r="B120" s="211" t="s">
        <v>191</v>
      </c>
      <c r="C120" s="205" t="s">
        <v>192</v>
      </c>
    </row>
    <row r="121" spans="2:30" ht="15.6" hidden="1" x14ac:dyDescent="0.3">
      <c r="B121" s="211"/>
      <c r="C121" s="205"/>
    </row>
    <row r="122" spans="2:30" ht="15.6" hidden="1" x14ac:dyDescent="0.3">
      <c r="B122" s="209" t="s">
        <v>160</v>
      </c>
      <c r="C122" s="205" t="s">
        <v>193</v>
      </c>
    </row>
    <row r="123" spans="2:30" ht="15.6" hidden="1" x14ac:dyDescent="0.3">
      <c r="B123" s="209" t="s">
        <v>194</v>
      </c>
      <c r="C123" s="205" t="s">
        <v>195</v>
      </c>
    </row>
    <row r="124" spans="2:30" ht="15.6" hidden="1" x14ac:dyDescent="0.3">
      <c r="B124" s="209" t="s">
        <v>196</v>
      </c>
      <c r="C124" s="205" t="s">
        <v>197</v>
      </c>
    </row>
    <row r="125" spans="2:30" ht="15.6" hidden="1" x14ac:dyDescent="0.3">
      <c r="B125" s="209" t="s">
        <v>198</v>
      </c>
      <c r="C125" s="205" t="s">
        <v>199</v>
      </c>
    </row>
    <row r="126" spans="2:30" ht="15.6" hidden="1" x14ac:dyDescent="0.3">
      <c r="B126" s="209" t="s">
        <v>200</v>
      </c>
      <c r="C126" s="205" t="s">
        <v>201</v>
      </c>
    </row>
    <row r="127" spans="2:30" ht="15.6" hidden="1" x14ac:dyDescent="0.3">
      <c r="B127" s="209" t="s">
        <v>202</v>
      </c>
      <c r="C127" s="205" t="s">
        <v>203</v>
      </c>
    </row>
    <row r="128" spans="2:30" ht="15.6" hidden="1" x14ac:dyDescent="0.3">
      <c r="B128" s="209" t="s">
        <v>202</v>
      </c>
      <c r="C128" s="205" t="s">
        <v>204</v>
      </c>
    </row>
    <row r="129" spans="2:3" ht="15.6" hidden="1" x14ac:dyDescent="0.3">
      <c r="B129" s="209" t="s">
        <v>202</v>
      </c>
      <c r="C129" s="205" t="s">
        <v>205</v>
      </c>
    </row>
    <row r="130" spans="2:3" ht="15.6" hidden="1" x14ac:dyDescent="0.3">
      <c r="B130" s="209" t="s">
        <v>202</v>
      </c>
      <c r="C130" s="205" t="s">
        <v>206</v>
      </c>
    </row>
    <row r="131" spans="2:3" ht="15.6" hidden="1" x14ac:dyDescent="0.3">
      <c r="B131" s="209" t="s">
        <v>166</v>
      </c>
      <c r="C131" s="205" t="s">
        <v>207</v>
      </c>
    </row>
    <row r="132" spans="2:3" ht="15.6" hidden="1" x14ac:dyDescent="0.3">
      <c r="B132" s="209" t="s">
        <v>208</v>
      </c>
      <c r="C132" s="205" t="s">
        <v>209</v>
      </c>
    </row>
    <row r="133" spans="2:3" ht="15.6" hidden="1" x14ac:dyDescent="0.3">
      <c r="B133" s="209" t="s">
        <v>202</v>
      </c>
      <c r="C133" s="205" t="s">
        <v>210</v>
      </c>
    </row>
    <row r="134" spans="2:3" ht="15.6" hidden="1" x14ac:dyDescent="0.3">
      <c r="B134" s="205"/>
      <c r="C134" s="205"/>
    </row>
    <row r="135" spans="2:3" ht="15.6" hidden="1" x14ac:dyDescent="0.3">
      <c r="B135" s="205"/>
      <c r="C135" s="205"/>
    </row>
    <row r="136" spans="2:3" ht="15.6" hidden="1" x14ac:dyDescent="0.3">
      <c r="B136" s="211"/>
      <c r="C136" s="211"/>
    </row>
    <row r="137" spans="2:3" ht="15.6" hidden="1" x14ac:dyDescent="0.3">
      <c r="B137" s="211">
        <f>NvsElapsedTime</f>
        <v>2.31481462833472E-5</v>
      </c>
      <c r="C137" s="211"/>
    </row>
    <row r="138" spans="2:3" ht="15.6" hidden="1" x14ac:dyDescent="0.3">
      <c r="B138" s="212">
        <f>NvsEndTime</f>
        <v>41787.412743055596</v>
      </c>
      <c r="C138" s="212" t="s">
        <v>211</v>
      </c>
    </row>
    <row r="139" spans="2:3" ht="15.6" x14ac:dyDescent="0.3">
      <c r="B139" s="205"/>
      <c r="C139" s="213"/>
    </row>
    <row r="140" spans="2:3" ht="15.6" x14ac:dyDescent="0.3">
      <c r="B140" s="205"/>
      <c r="C140" s="205"/>
    </row>
    <row r="141" spans="2:3" ht="15.6" hidden="1" x14ac:dyDescent="0.3">
      <c r="B141" s="205"/>
      <c r="C141" s="205"/>
    </row>
    <row r="142" spans="2:3" ht="15.6" hidden="1" x14ac:dyDescent="0.3">
      <c r="B142" s="205"/>
      <c r="C142" s="205"/>
    </row>
    <row r="143" spans="2:3" ht="15.6" hidden="1" x14ac:dyDescent="0.3">
      <c r="B143" s="205"/>
      <c r="C143" s="205"/>
    </row>
    <row r="144" spans="2:3" ht="15.6" hidden="1" x14ac:dyDescent="0.3">
      <c r="B144" s="205"/>
      <c r="C144" s="205"/>
    </row>
    <row r="145" spans="2:3" ht="15.6" hidden="1" x14ac:dyDescent="0.3">
      <c r="B145" s="205"/>
      <c r="C145" s="205"/>
    </row>
    <row r="146" spans="2:3" ht="15.6" hidden="1" x14ac:dyDescent="0.3">
      <c r="B146" s="205"/>
      <c r="C146" s="205"/>
    </row>
    <row r="147" spans="2:3" ht="15.6" hidden="1" x14ac:dyDescent="0.3">
      <c r="B147" s="205"/>
      <c r="C147" s="205"/>
    </row>
    <row r="148" spans="2:3" ht="15.6" hidden="1" x14ac:dyDescent="0.3">
      <c r="B148" s="205"/>
      <c r="C148" s="205"/>
    </row>
    <row r="149" spans="2:3" ht="15.6" hidden="1" x14ac:dyDescent="0.3">
      <c r="B149" s="205"/>
      <c r="C149" s="205"/>
    </row>
    <row r="150" spans="2:3" ht="15.6" hidden="1" x14ac:dyDescent="0.3">
      <c r="B150" s="205"/>
      <c r="C150" s="205"/>
    </row>
    <row r="151" spans="2:3" ht="15.6" hidden="1" x14ac:dyDescent="0.3">
      <c r="B151" s="205"/>
      <c r="C151" s="205"/>
    </row>
    <row r="152" spans="2:3" ht="15.6" hidden="1" x14ac:dyDescent="0.3">
      <c r="B152" s="205"/>
      <c r="C152" s="205"/>
    </row>
    <row r="153" spans="2:3" ht="15.6" hidden="1" x14ac:dyDescent="0.3">
      <c r="B153" s="205"/>
      <c r="C153" s="205"/>
    </row>
    <row r="154" spans="2:3" ht="15.6" hidden="1" x14ac:dyDescent="0.3">
      <c r="B154" s="302"/>
      <c r="C154" s="1"/>
    </row>
    <row r="155" spans="2:3" ht="15.6" hidden="1" x14ac:dyDescent="0.3">
      <c r="B155" s="302"/>
      <c r="C155" s="1"/>
    </row>
    <row r="156" spans="2:3" ht="15.6" hidden="1" x14ac:dyDescent="0.3">
      <c r="B156" s="302">
        <v>6</v>
      </c>
      <c r="C156" s="1"/>
    </row>
    <row r="157" spans="2:3" ht="15.6" hidden="1" x14ac:dyDescent="0.3">
      <c r="B157" s="302"/>
      <c r="C157" s="1"/>
    </row>
    <row r="158" spans="2:3" ht="15.6" hidden="1" x14ac:dyDescent="0.3">
      <c r="B158" s="302"/>
      <c r="C158" s="1"/>
    </row>
    <row r="159" spans="2:3" ht="15.6" hidden="1" x14ac:dyDescent="0.3">
      <c r="B159" s="302"/>
      <c r="C159" s="1"/>
    </row>
    <row r="160" spans="2:3" ht="15.6" hidden="1" x14ac:dyDescent="0.3">
      <c r="B160" s="302"/>
      <c r="C160" s="1"/>
    </row>
    <row r="161" spans="2:3" ht="15.6" hidden="1" x14ac:dyDescent="0.3">
      <c r="B161" s="302"/>
      <c r="C161" s="1"/>
    </row>
    <row r="162" spans="2:3" ht="15.6" hidden="1" x14ac:dyDescent="0.3">
      <c r="B162" s="302"/>
      <c r="C162" s="1"/>
    </row>
    <row r="163" spans="2:3" hidden="1" x14ac:dyDescent="0.25"/>
    <row r="164" spans="2:3" hidden="1" x14ac:dyDescent="0.25"/>
    <row r="165" spans="2:3" hidden="1" x14ac:dyDescent="0.25"/>
    <row r="166" spans="2:3" hidden="1" x14ac:dyDescent="0.25"/>
    <row r="167" spans="2:3" hidden="1" x14ac:dyDescent="0.25"/>
    <row r="168" spans="2:3" hidden="1" x14ac:dyDescent="0.25"/>
    <row r="169" spans="2:3" hidden="1" x14ac:dyDescent="0.25"/>
    <row r="170" spans="2:3" hidden="1" x14ac:dyDescent="0.25"/>
    <row r="171" spans="2:3" hidden="1" x14ac:dyDescent="0.25"/>
    <row r="172" spans="2:3" hidden="1" x14ac:dyDescent="0.25"/>
    <row r="173" spans="2:3" hidden="1" x14ac:dyDescent="0.25"/>
    <row r="174" spans="2:3" hidden="1" x14ac:dyDescent="0.25"/>
    <row r="175" spans="2:3" hidden="1" x14ac:dyDescent="0.25"/>
    <row r="176" spans="2:3" hidden="1" x14ac:dyDescent="0.25"/>
    <row r="177" hidden="1" x14ac:dyDescent="0.25"/>
    <row r="178" hidden="1" x14ac:dyDescent="0.25"/>
    <row r="179" hidden="1" x14ac:dyDescent="0.25"/>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'4002 updated'!B2</f>
        <v>50</v>
      </c>
      <c r="W2" s="449" t="s">
        <v>4</v>
      </c>
      <c r="X2" s="450"/>
      <c r="Y2" s="451"/>
      <c r="Z2" s="451"/>
      <c r="AA2" s="451"/>
      <c r="AB2" s="451"/>
      <c r="AC2" s="451"/>
      <c r="AD2" s="9"/>
    </row>
    <row r="3" spans="1:30" ht="20.399999999999999" x14ac:dyDescent="0.35">
      <c r="B3" s="10" t="str">
        <f>"Revenue Estimate Worksheet for "&amp;B126</f>
        <v>Revenue Estimate Worksheet for Renaissance Cht Sch at Summit</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'4002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143.38999999999999</v>
      </c>
      <c r="E10" s="296">
        <v>0</v>
      </c>
      <c r="F10" s="296">
        <v>0</v>
      </c>
      <c r="G10" s="46">
        <f>IF($B$156&lt;8,D10*2,D10+E10)</f>
        <v>286.77999999999997</v>
      </c>
      <c r="H10" s="47"/>
      <c r="I10" s="48">
        <v>1.1259999999999999</v>
      </c>
      <c r="J10" s="48"/>
      <c r="K10" s="49">
        <f>ROUND(G10*I10,4)</f>
        <v>322.91430000000003</v>
      </c>
      <c r="L10" s="319">
        <f>SUM(K10*$G$7)*($K$7)</f>
        <v>1339671.756743019</v>
      </c>
      <c r="N10" s="51">
        <v>5101</v>
      </c>
      <c r="O10" s="52">
        <v>101</v>
      </c>
      <c r="Q10" s="259"/>
      <c r="V10" s="439" t="s">
        <v>27</v>
      </c>
      <c r="W10" s="439"/>
      <c r="X10" s="434">
        <f>IF('4002 updated'!K$84=1,'4002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18</v>
      </c>
      <c r="E11" s="298">
        <v>0</v>
      </c>
      <c r="F11" s="298">
        <v>0</v>
      </c>
      <c r="G11" s="46">
        <f t="shared" ref="G11:G25" si="2">IF($B$156&lt;8,D11*2,D11+E11)</f>
        <v>36</v>
      </c>
      <c r="H11" s="47"/>
      <c r="I11" s="56">
        <f>I10</f>
        <v>1.1259999999999999</v>
      </c>
      <c r="J11" s="56"/>
      <c r="K11" s="49">
        <f t="shared" ref="K11:K25" si="3">ROUND(G11*I11,4)</f>
        <v>40.536000000000001</v>
      </c>
      <c r="L11" s="319">
        <f t="shared" ref="L11:L25" si="4">SUM(K11*$G$7)*($K$7)</f>
        <v>168171.35175287997</v>
      </c>
      <c r="M11" s="1" t="str">
        <f>IF(ROUND(G11,2)=ROUND(SUM(G28:G30),2)," ","CHECK 2. PK-3 Lines Below")</f>
        <v xml:space="preserve"> </v>
      </c>
      <c r="N11" s="51">
        <v>5101</v>
      </c>
      <c r="O11" s="57" t="s">
        <v>30</v>
      </c>
      <c r="Q11" s="259"/>
      <c r="V11" s="395" t="s">
        <v>29</v>
      </c>
      <c r="W11" s="395"/>
      <c r="X11" s="434">
        <f>IF('4002 updated'!K$84=1,'4002 updated'!G11,0)</f>
        <v>0</v>
      </c>
      <c r="Y11" s="434"/>
      <c r="Z11" s="435">
        <v>1</v>
      </c>
      <c r="AA11" s="435"/>
      <c r="AB11" s="54">
        <f t="shared" si="0"/>
        <v>0</v>
      </c>
      <c r="AC11" s="55">
        <f t="shared" si="1"/>
        <v>0</v>
      </c>
      <c r="AD11" s="9"/>
    </row>
    <row r="12" spans="1:30" x14ac:dyDescent="0.3">
      <c r="A12" s="1" t="s">
        <v>31</v>
      </c>
      <c r="B12" s="298" t="s">
        <v>32</v>
      </c>
      <c r="C12" s="298"/>
      <c r="D12" s="298">
        <v>140.21</v>
      </c>
      <c r="E12" s="298">
        <v>0</v>
      </c>
      <c r="F12" s="298">
        <v>0</v>
      </c>
      <c r="G12" s="46">
        <f t="shared" si="2"/>
        <v>280.42</v>
      </c>
      <c r="H12" s="47"/>
      <c r="I12" s="56">
        <v>1</v>
      </c>
      <c r="J12" s="56"/>
      <c r="K12" s="49">
        <f t="shared" si="3"/>
        <v>280.42</v>
      </c>
      <c r="L12" s="319">
        <f t="shared" si="4"/>
        <v>1163376.0227585998</v>
      </c>
      <c r="N12" s="51">
        <v>5102</v>
      </c>
      <c r="O12" s="52">
        <v>102</v>
      </c>
      <c r="Q12" s="259"/>
      <c r="V12" s="395" t="s">
        <v>32</v>
      </c>
      <c r="W12" s="395"/>
      <c r="X12" s="434">
        <f>IF('4002 updated'!K$84=1,'4002 updated'!G12,0)</f>
        <v>0</v>
      </c>
      <c r="Y12" s="434"/>
      <c r="Z12" s="435">
        <v>1</v>
      </c>
      <c r="AA12" s="435"/>
      <c r="AB12" s="54">
        <f t="shared" si="0"/>
        <v>0</v>
      </c>
      <c r="AC12" s="55">
        <f t="shared" si="1"/>
        <v>0</v>
      </c>
      <c r="AD12" s="9"/>
    </row>
    <row r="13" spans="1:30" x14ac:dyDescent="0.3">
      <c r="A13" s="1" t="s">
        <v>33</v>
      </c>
      <c r="B13" s="298" t="s">
        <v>34</v>
      </c>
      <c r="C13" s="298"/>
      <c r="D13" s="298">
        <v>28</v>
      </c>
      <c r="E13" s="298">
        <v>0</v>
      </c>
      <c r="F13" s="298">
        <v>0</v>
      </c>
      <c r="G13" s="46">
        <f t="shared" si="2"/>
        <v>56</v>
      </c>
      <c r="H13" s="47"/>
      <c r="I13" s="56">
        <f>I12</f>
        <v>1</v>
      </c>
      <c r="J13" s="56"/>
      <c r="K13" s="49">
        <f t="shared" si="3"/>
        <v>56</v>
      </c>
      <c r="L13" s="319">
        <f t="shared" si="4"/>
        <v>232326.71447999997</v>
      </c>
      <c r="M13" s="1" t="str">
        <f>IF(ROUND(G13,2)=ROUND(SUM(G31:G33),2)," ","CHECK 2. 4-8 Lines Below")</f>
        <v xml:space="preserve"> </v>
      </c>
      <c r="N13" s="51">
        <v>5102</v>
      </c>
      <c r="O13" s="57" t="s">
        <v>35</v>
      </c>
      <c r="Q13" s="259"/>
      <c r="V13" s="395" t="s">
        <v>34</v>
      </c>
      <c r="W13" s="395"/>
      <c r="X13" s="434">
        <f>IF('4002 updated'!K$84=1,'4002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IF('4002 updated'!K$84=1,'4002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IF('4002 updated'!K$84=1,'4002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IF('4002 updated'!K$84=1,'4002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IF('4002 updated'!K$84=1,'4002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IF('4002 updated'!K$84=1,'4002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IF('4002 updated'!K$84=1,'4002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IF('4002 updated'!K$84=1,'4002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IF('4002 updated'!K$84=1,'4002 updated'!G21,0)</f>
        <v>0</v>
      </c>
      <c r="Y21" s="434"/>
      <c r="Z21" s="435">
        <v>1</v>
      </c>
      <c r="AA21" s="435"/>
      <c r="AB21" s="54">
        <f t="shared" si="0"/>
        <v>0</v>
      </c>
      <c r="AC21" s="55">
        <f t="shared" si="1"/>
        <v>0</v>
      </c>
      <c r="AD21" s="9"/>
    </row>
    <row r="22" spans="1:30" ht="16.2" x14ac:dyDescent="0.35">
      <c r="A22" s="1" t="s">
        <v>53</v>
      </c>
      <c r="B22" s="298" t="s">
        <v>54</v>
      </c>
      <c r="C22" s="298"/>
      <c r="D22" s="298">
        <v>52.64</v>
      </c>
      <c r="E22" s="298">
        <v>0</v>
      </c>
      <c r="F22" s="298">
        <v>0</v>
      </c>
      <c r="G22" s="46">
        <f t="shared" si="2"/>
        <v>105.28</v>
      </c>
      <c r="H22" s="47"/>
      <c r="I22" s="56">
        <v>1.147</v>
      </c>
      <c r="J22" s="56"/>
      <c r="K22" s="49">
        <f t="shared" si="3"/>
        <v>120.75620000000001</v>
      </c>
      <c r="L22" s="319">
        <f t="shared" si="4"/>
        <v>500980.19998374599</v>
      </c>
      <c r="N22" s="51">
        <v>5101</v>
      </c>
      <c r="O22" s="52">
        <v>130</v>
      </c>
      <c r="Q22" s="259"/>
      <c r="V22" s="395" t="s">
        <v>54</v>
      </c>
      <c r="W22" s="395"/>
      <c r="X22" s="434">
        <f>IF('4002 updated'!K$84=1,'4002 updated'!G22,0)</f>
        <v>0</v>
      </c>
      <c r="Y22" s="434"/>
      <c r="Z22" s="435">
        <v>1</v>
      </c>
      <c r="AA22" s="435"/>
      <c r="AB22" s="54">
        <f t="shared" si="0"/>
        <v>0</v>
      </c>
      <c r="AC22" s="55">
        <f t="shared" si="1"/>
        <v>0</v>
      </c>
      <c r="AD22" s="9"/>
    </row>
    <row r="23" spans="1:30" ht="16.2" x14ac:dyDescent="0.35">
      <c r="A23" s="1" t="s">
        <v>55</v>
      </c>
      <c r="B23" s="298" t="s">
        <v>56</v>
      </c>
      <c r="C23" s="298"/>
      <c r="D23" s="298">
        <v>15.29</v>
      </c>
      <c r="E23" s="298">
        <v>0</v>
      </c>
      <c r="F23" s="298">
        <v>0</v>
      </c>
      <c r="G23" s="46">
        <f t="shared" si="2"/>
        <v>30.58</v>
      </c>
      <c r="H23" s="47"/>
      <c r="I23" s="56">
        <f>I22</f>
        <v>1.147</v>
      </c>
      <c r="J23" s="56"/>
      <c r="K23" s="49">
        <f t="shared" si="3"/>
        <v>35.075299999999999</v>
      </c>
      <c r="L23" s="319">
        <f t="shared" si="4"/>
        <v>145516.593007149</v>
      </c>
      <c r="N23" s="51">
        <v>5102</v>
      </c>
      <c r="O23" s="52">
        <v>130</v>
      </c>
      <c r="Q23" s="259"/>
      <c r="V23" s="395" t="s">
        <v>56</v>
      </c>
      <c r="W23" s="395"/>
      <c r="X23" s="434">
        <f>IF('4002 updated'!K$84=1,'4002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IF('4002 updated'!K$84=1,'4002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IF('4002 updated'!K$84=1,'4002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397.53000000000003</v>
      </c>
      <c r="E26" s="60">
        <f t="shared" si="5"/>
        <v>0</v>
      </c>
      <c r="F26" s="60"/>
      <c r="G26" s="60">
        <f>SUM(G10:G25)</f>
        <v>795.06000000000006</v>
      </c>
      <c r="H26" s="61"/>
      <c r="I26" s="61"/>
      <c r="J26" s="62"/>
      <c r="K26" s="63">
        <f>SUM(K10:K25)</f>
        <v>855.70180000000005</v>
      </c>
      <c r="L26" s="320">
        <f>SUM(L10:L25)</f>
        <v>3550042.6387253939</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17.5</v>
      </c>
      <c r="E28" s="298">
        <v>0</v>
      </c>
      <c r="F28" s="74">
        <v>0</v>
      </c>
      <c r="G28" s="46">
        <f t="shared" ref="G28:G36" si="6">IF($B$156&lt;8,D28*2,D28+E28)</f>
        <v>35</v>
      </c>
      <c r="H28" s="75"/>
      <c r="I28" s="76" t="s">
        <v>69</v>
      </c>
      <c r="J28" s="51">
        <v>251</v>
      </c>
      <c r="K28" s="77">
        <v>1047</v>
      </c>
      <c r="L28" s="319">
        <f>SUM(G28*K28)</f>
        <v>36645</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v>
      </c>
      <c r="E29" s="298">
        <v>0</v>
      </c>
      <c r="F29" s="84">
        <v>0</v>
      </c>
      <c r="G29" s="46">
        <f t="shared" si="6"/>
        <v>0</v>
      </c>
      <c r="H29" s="75"/>
      <c r="I29" s="51" t="s">
        <v>69</v>
      </c>
      <c r="J29" s="51">
        <v>252</v>
      </c>
      <c r="K29" s="77">
        <v>3380</v>
      </c>
      <c r="L29" s="319">
        <f t="shared" ref="L29:L36" si="8">SUM(G29*K29)</f>
        <v>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0.5</v>
      </c>
      <c r="E30" s="298">
        <v>0</v>
      </c>
      <c r="F30" s="84">
        <v>0</v>
      </c>
      <c r="G30" s="46">
        <f t="shared" si="6"/>
        <v>1</v>
      </c>
      <c r="H30" s="75"/>
      <c r="I30" s="51" t="s">
        <v>69</v>
      </c>
      <c r="J30" s="51">
        <v>253</v>
      </c>
      <c r="K30" s="77">
        <v>6896</v>
      </c>
      <c r="L30" s="319">
        <f t="shared" si="8"/>
        <v>6896</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26</v>
      </c>
      <c r="E31" s="298">
        <v>0</v>
      </c>
      <c r="F31" s="84">
        <v>0</v>
      </c>
      <c r="G31" s="46">
        <f t="shared" si="6"/>
        <v>52</v>
      </c>
      <c r="H31" s="75"/>
      <c r="I31" s="85" t="s">
        <v>73</v>
      </c>
      <c r="J31" s="51">
        <v>251</v>
      </c>
      <c r="K31" s="77">
        <v>1173</v>
      </c>
      <c r="L31" s="319">
        <f t="shared" si="8"/>
        <v>60996</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1.5</v>
      </c>
      <c r="E32" s="298">
        <v>0</v>
      </c>
      <c r="F32" s="84">
        <v>0</v>
      </c>
      <c r="G32" s="46">
        <f t="shared" si="6"/>
        <v>3</v>
      </c>
      <c r="H32" s="75"/>
      <c r="I32" s="85" t="s">
        <v>73</v>
      </c>
      <c r="J32" s="51">
        <v>252</v>
      </c>
      <c r="K32" s="77">
        <v>3506</v>
      </c>
      <c r="L32" s="319">
        <f t="shared" si="8"/>
        <v>10518</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0.5</v>
      </c>
      <c r="E33" s="298">
        <v>0</v>
      </c>
      <c r="F33" s="84">
        <v>0</v>
      </c>
      <c r="G33" s="46">
        <f t="shared" si="6"/>
        <v>1</v>
      </c>
      <c r="H33" s="75"/>
      <c r="I33" s="85" t="s">
        <v>73</v>
      </c>
      <c r="J33" s="51">
        <v>253</v>
      </c>
      <c r="K33" s="77">
        <v>7023</v>
      </c>
      <c r="L33" s="319">
        <f t="shared" si="8"/>
        <v>7023</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46</v>
      </c>
      <c r="E37" s="60">
        <f t="shared" si="10"/>
        <v>0</v>
      </c>
      <c r="F37" s="60"/>
      <c r="G37" s="60">
        <f>SUM(G28:G36)</f>
        <v>92</v>
      </c>
      <c r="H37" s="61"/>
      <c r="I37" s="298" t="s">
        <v>81</v>
      </c>
      <c r="J37" s="298"/>
      <c r="K37" s="298"/>
      <c r="L37" s="319">
        <f>SUM(L28:L36)</f>
        <v>122078</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150266.34000000003</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3822386.9787253938</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484.20650000000001</v>
      </c>
      <c r="D47" s="114"/>
      <c r="E47" s="114"/>
      <c r="F47" s="114"/>
      <c r="G47" s="115">
        <f>K7</f>
        <v>1.0289999999999999</v>
      </c>
      <c r="H47" s="115"/>
      <c r="I47" s="116">
        <v>1317.85</v>
      </c>
      <c r="J47" s="117" t="s">
        <v>96</v>
      </c>
      <c r="K47" s="118">
        <f>ROUND(C47*G47*I47,0)</f>
        <v>656617</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371.49530000000004</v>
      </c>
      <c r="D48" s="114"/>
      <c r="E48" s="114"/>
      <c r="F48" s="114"/>
      <c r="G48" s="115">
        <f>K7</f>
        <v>1.0289999999999999</v>
      </c>
      <c r="H48" s="115"/>
      <c r="I48" s="116">
        <v>898.92</v>
      </c>
      <c r="J48" s="117" t="s">
        <v>96</v>
      </c>
      <c r="K48" s="118">
        <f>ROUND(C48*G48*I48,0)</f>
        <v>343629</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855.70180000000005</v>
      </c>
      <c r="D50" s="136"/>
      <c r="E50" s="137"/>
      <c r="F50" s="137"/>
      <c r="G50" s="138" t="s">
        <v>98</v>
      </c>
      <c r="H50" s="138"/>
      <c r="I50" s="138"/>
      <c r="J50" s="138"/>
      <c r="K50" s="138"/>
      <c r="L50" s="319">
        <f>IF(B2=75,0,K49+K48+K47)</f>
        <v>1000246</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855.70180000000005</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4.261E-3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795.06000000000006</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4.346E-3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4.261E-3</v>
      </c>
      <c r="L59" s="319">
        <f>SUM(I59*K59)</f>
        <v>18047.733942999999</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4.261E-3</v>
      </c>
      <c r="L67" s="319">
        <f>SUM(I67*K67)</f>
        <v>459275.988343</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4.346E-3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4.261E-3</v>
      </c>
      <c r="L70" s="319">
        <f t="shared" si="11"/>
        <v>-17928.736996</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4.261E-3</v>
      </c>
      <c r="L71" s="319">
        <f t="shared" si="11"/>
        <v>8019.7388860000001</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4.346E-3</v>
      </c>
      <c r="L72" s="319">
        <f t="shared" si="11"/>
        <v>61806.195707999999</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29</v>
      </c>
      <c r="AA74" s="304" t="s">
        <v>130</v>
      </c>
      <c r="AB74" s="163">
        <f>+K75</f>
        <v>365</v>
      </c>
      <c r="AC74" s="55">
        <f>ROUND(AB74*Z74,0)</f>
        <v>10585</v>
      </c>
      <c r="AD74" s="9"/>
    </row>
    <row r="75" spans="1:30" ht="19.5" customHeight="1" x14ac:dyDescent="0.3">
      <c r="A75" s="1" t="s">
        <v>131</v>
      </c>
      <c r="B75" s="164" t="s">
        <v>128</v>
      </c>
      <c r="C75" s="165" t="s">
        <v>129</v>
      </c>
      <c r="D75" s="164">
        <v>29</v>
      </c>
      <c r="E75" s="164">
        <v>0</v>
      </c>
      <c r="F75" s="164">
        <v>0</v>
      </c>
      <c r="G75" s="166">
        <f>IF($B$156&lt;8,D75,E75)</f>
        <v>29</v>
      </c>
      <c r="H75" s="167"/>
      <c r="I75" s="168">
        <f>AVERAGE(G75,D75)</f>
        <v>29</v>
      </c>
      <c r="J75" s="169" t="s">
        <v>130</v>
      </c>
      <c r="K75" s="170">
        <v>365</v>
      </c>
      <c r="L75" s="319">
        <f t="shared" ref="L75:L78" si="12">SUM(I75*K75)</f>
        <v>10585</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4.346E-3</v>
      </c>
      <c r="L77" s="319">
        <f t="shared" si="12"/>
        <v>7484.2509460000001</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4.261E-3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10585</v>
      </c>
      <c r="AD81" s="185"/>
    </row>
    <row r="82" spans="1:30" ht="22.5" customHeight="1" thickTop="1" thickBot="1" x14ac:dyDescent="0.35">
      <c r="B82" s="298" t="s">
        <v>140</v>
      </c>
      <c r="C82" s="298"/>
      <c r="D82" s="298"/>
      <c r="E82" s="298"/>
      <c r="F82" s="298"/>
      <c r="G82" s="298"/>
      <c r="H82" s="298"/>
      <c r="I82" s="298"/>
      <c r="J82" s="298"/>
      <c r="K82" s="298"/>
      <c r="L82" s="331">
        <f>SUM(L44:L81)</f>
        <v>5369923.1495553954</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'4002 updated'!AC81</f>
        <v>10585</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5369923.1495553954</v>
      </c>
      <c r="L86" s="319">
        <f>IF(G26=0,0,IF(G26&gt;250,-(((250/G26)*K86)*IF(M86="H",0.02,0.05)),IF(M86="H",-0.02*K86,-0.05*K86)))</f>
        <v>-84426.382121402712</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5285496.7674339926</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-2055267</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3230229.7674339926</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538371.62790566543</v>
      </c>
      <c r="M92" s="186"/>
      <c r="N92" s="187"/>
      <c r="O92" s="1"/>
      <c r="Q92" s="152"/>
      <c r="V92" s="183">
        <v>3396</v>
      </c>
      <c r="W92" s="198"/>
      <c r="X92" s="198"/>
      <c r="Y92" s="198"/>
      <c r="Z92" s="198"/>
      <c r="AA92" s="198"/>
      <c r="AB92" s="198"/>
      <c r="AC92" s="198"/>
      <c r="AD92" s="199"/>
    </row>
    <row r="93" spans="1:30" ht="18.600000000000001" customHeight="1" x14ac:dyDescent="0.3">
      <c r="B93" s="298"/>
      <c r="C93" s="298"/>
      <c r="D93" s="298"/>
      <c r="E93" s="298"/>
      <c r="F93" s="298"/>
      <c r="G93" s="298"/>
      <c r="H93" s="298"/>
      <c r="I93" s="298"/>
      <c r="J93" s="298"/>
      <c r="K93" s="336" t="s">
        <v>497</v>
      </c>
      <c r="L93" s="273">
        <v>342830.74522502761</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195540.88268063782</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184069.77535636706</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361</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362</v>
      </c>
      <c r="C125" s="205" t="s">
        <v>199</v>
      </c>
    </row>
    <row r="126" spans="2:22" hidden="1" x14ac:dyDescent="0.3">
      <c r="B126" s="209" t="s">
        <v>363</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1.15740695036948E-5</v>
      </c>
      <c r="C137" s="211"/>
    </row>
    <row r="138" spans="1:5" hidden="1" x14ac:dyDescent="0.3">
      <c r="B138" s="212">
        <f>NvsEndTime</f>
        <v>41808.602986111102</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361</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362</v>
      </c>
      <c r="C166" s="219" t="s">
        <v>244</v>
      </c>
      <c r="D166" s="215"/>
    </row>
    <row r="167" spans="1:4" hidden="1" x14ac:dyDescent="0.3">
      <c r="A167" s="214" t="s">
        <v>245</v>
      </c>
      <c r="B167" s="218" t="s">
        <v>363</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1.15740695036948E-5</v>
      </c>
      <c r="D178" s="215"/>
    </row>
    <row r="179" spans="2:5" hidden="1" x14ac:dyDescent="0.3">
      <c r="B179" s="214" t="s">
        <v>260</v>
      </c>
      <c r="C179" s="222">
        <f>NvsEndTime</f>
        <v>41808.602986111102</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13" priority="2" stopIfTrue="1" operator="lessThan">
      <formula>0</formula>
    </cfRule>
  </conditionalFormatting>
  <conditionalFormatting sqref="A143:A174">
    <cfRule type="cellIs" dxfId="1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'4010 updated'!B2</f>
        <v>50</v>
      </c>
      <c r="W2" s="449" t="s">
        <v>4</v>
      </c>
      <c r="X2" s="450"/>
      <c r="Y2" s="451"/>
      <c r="Z2" s="451"/>
      <c r="AA2" s="451"/>
      <c r="AB2" s="451"/>
      <c r="AC2" s="451"/>
      <c r="AD2" s="9"/>
    </row>
    <row r="3" spans="1:30" ht="20.399999999999999" x14ac:dyDescent="0.35">
      <c r="B3" s="10" t="str">
        <f>"Revenue Estimate Worksheet for "&amp;B126</f>
        <v>Revenue Estimate Worksheet for Belle Glade Excel Cht School</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'4010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50.98</v>
      </c>
      <c r="E10" s="296">
        <v>0</v>
      </c>
      <c r="F10" s="296">
        <v>0</v>
      </c>
      <c r="G10" s="46">
        <f>IF($B$156&lt;8,D10*2,D10+E10)</f>
        <v>101.96</v>
      </c>
      <c r="H10" s="47"/>
      <c r="I10" s="48">
        <v>1.1259999999999999</v>
      </c>
      <c r="J10" s="48"/>
      <c r="K10" s="49">
        <f>ROUND(G10*I10,4)</f>
        <v>114.807</v>
      </c>
      <c r="L10" s="319">
        <f>SUM(K10*$G$7)*($K$7)</f>
        <v>476298.80552330997</v>
      </c>
      <c r="N10" s="51">
        <v>5101</v>
      </c>
      <c r="O10" s="52">
        <v>101</v>
      </c>
      <c r="Q10" s="259"/>
      <c r="V10" s="439" t="s">
        <v>27</v>
      </c>
      <c r="W10" s="439"/>
      <c r="X10" s="434">
        <f>IF('4010 updated'!K$84=1,'4010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2</v>
      </c>
      <c r="E11" s="298">
        <v>0</v>
      </c>
      <c r="F11" s="298">
        <v>0</v>
      </c>
      <c r="G11" s="46">
        <f t="shared" ref="G11:G25" si="2">IF($B$156&lt;8,D11*2,D11+E11)</f>
        <v>4</v>
      </c>
      <c r="H11" s="47"/>
      <c r="I11" s="56">
        <f>I10</f>
        <v>1.1259999999999999</v>
      </c>
      <c r="J11" s="56"/>
      <c r="K11" s="49">
        <f t="shared" ref="K11:K25" si="3">ROUND(G11*I11,4)</f>
        <v>4.5039999999999996</v>
      </c>
      <c r="L11" s="319">
        <f t="shared" ref="L11:L25" si="4">SUM(K11*$G$7)*($K$7)</f>
        <v>18685.705750319998</v>
      </c>
      <c r="M11" s="1" t="str">
        <f>IF(ROUND(G11,2)=ROUND(SUM(G28:G30),2)," ","CHECK 2. PK-3 Lines Below")</f>
        <v xml:space="preserve"> </v>
      </c>
      <c r="N11" s="51">
        <v>5101</v>
      </c>
      <c r="O11" s="57" t="s">
        <v>30</v>
      </c>
      <c r="Q11" s="259"/>
      <c r="V11" s="395" t="s">
        <v>29</v>
      </c>
      <c r="W11" s="395"/>
      <c r="X11" s="434">
        <f>IF('4010 updated'!K$84=1,'4010 updated'!G11,0)</f>
        <v>0</v>
      </c>
      <c r="Y11" s="434"/>
      <c r="Z11" s="435">
        <v>1</v>
      </c>
      <c r="AA11" s="435"/>
      <c r="AB11" s="54">
        <f t="shared" si="0"/>
        <v>0</v>
      </c>
      <c r="AC11" s="55">
        <f t="shared" si="1"/>
        <v>0</v>
      </c>
      <c r="AD11" s="9"/>
    </row>
    <row r="12" spans="1:30" x14ac:dyDescent="0.3">
      <c r="A12" s="1" t="s">
        <v>31</v>
      </c>
      <c r="B12" s="298" t="s">
        <v>32</v>
      </c>
      <c r="C12" s="298"/>
      <c r="D12" s="298">
        <v>3.5</v>
      </c>
      <c r="E12" s="298">
        <v>0</v>
      </c>
      <c r="F12" s="298">
        <v>0</v>
      </c>
      <c r="G12" s="46">
        <f t="shared" si="2"/>
        <v>7</v>
      </c>
      <c r="H12" s="47"/>
      <c r="I12" s="56">
        <v>1</v>
      </c>
      <c r="J12" s="56"/>
      <c r="K12" s="49">
        <f t="shared" si="3"/>
        <v>7</v>
      </c>
      <c r="L12" s="319">
        <f t="shared" si="4"/>
        <v>29040.839309999996</v>
      </c>
      <c r="N12" s="51">
        <v>5102</v>
      </c>
      <c r="O12" s="52">
        <v>102</v>
      </c>
      <c r="Q12" s="259"/>
      <c r="V12" s="395" t="s">
        <v>32</v>
      </c>
      <c r="W12" s="395"/>
      <c r="X12" s="434">
        <f>IF('4010 updated'!K$84=1,'4010 updated'!G12,0)</f>
        <v>0</v>
      </c>
      <c r="Y12" s="434"/>
      <c r="Z12" s="435">
        <v>1</v>
      </c>
      <c r="AA12" s="435"/>
      <c r="AB12" s="54">
        <f t="shared" si="0"/>
        <v>0</v>
      </c>
      <c r="AC12" s="55">
        <f t="shared" si="1"/>
        <v>0</v>
      </c>
      <c r="AD12" s="9"/>
    </row>
    <row r="13" spans="1:30" x14ac:dyDescent="0.3">
      <c r="A13" s="1" t="s">
        <v>33</v>
      </c>
      <c r="B13" s="298" t="s">
        <v>34</v>
      </c>
      <c r="C13" s="298"/>
      <c r="D13" s="298">
        <v>1</v>
      </c>
      <c r="E13" s="298">
        <v>0</v>
      </c>
      <c r="F13" s="298">
        <v>0</v>
      </c>
      <c r="G13" s="46">
        <f t="shared" si="2"/>
        <v>2</v>
      </c>
      <c r="H13" s="47"/>
      <c r="I13" s="56">
        <f>I12</f>
        <v>1</v>
      </c>
      <c r="J13" s="56"/>
      <c r="K13" s="49">
        <f t="shared" si="3"/>
        <v>2</v>
      </c>
      <c r="L13" s="319">
        <f t="shared" si="4"/>
        <v>8297.3826599999993</v>
      </c>
      <c r="M13" s="1" t="str">
        <f>IF(ROUND(G13,2)=ROUND(SUM(G31:G33),2)," ","CHECK 2. 4-8 Lines Below")</f>
        <v xml:space="preserve"> </v>
      </c>
      <c r="N13" s="51">
        <v>5102</v>
      </c>
      <c r="O13" s="57" t="s">
        <v>35</v>
      </c>
      <c r="Q13" s="259"/>
      <c r="V13" s="395" t="s">
        <v>34</v>
      </c>
      <c r="W13" s="395"/>
      <c r="X13" s="434">
        <f>IF('4010 updated'!K$84=1,'4010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IF('4010 updated'!K$84=1,'4010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IF('4010 updated'!K$84=1,'4010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IF('4010 updated'!K$84=1,'4010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IF('4010 updated'!K$84=1,'4010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IF('4010 updated'!K$84=1,'4010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IF('4010 updated'!K$84=1,'4010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IF('4010 updated'!K$84=1,'4010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IF('4010 updated'!K$84=1,'4010 updated'!G21,0)</f>
        <v>0</v>
      </c>
      <c r="Y21" s="434"/>
      <c r="Z21" s="435">
        <v>1</v>
      </c>
      <c r="AA21" s="435"/>
      <c r="AB21" s="54">
        <f t="shared" si="0"/>
        <v>0</v>
      </c>
      <c r="AC21" s="55">
        <f t="shared" si="1"/>
        <v>0</v>
      </c>
      <c r="AD21" s="9"/>
    </row>
    <row r="22" spans="1:30" ht="16.2" x14ac:dyDescent="0.35">
      <c r="A22" s="1" t="s">
        <v>53</v>
      </c>
      <c r="B22" s="298" t="s">
        <v>54</v>
      </c>
      <c r="C22" s="298"/>
      <c r="D22" s="298">
        <v>4.0999999999999996</v>
      </c>
      <c r="E22" s="298">
        <v>0</v>
      </c>
      <c r="F22" s="298">
        <v>0</v>
      </c>
      <c r="G22" s="46">
        <f t="shared" si="2"/>
        <v>8.1999999999999993</v>
      </c>
      <c r="H22" s="47"/>
      <c r="I22" s="56">
        <v>1.147</v>
      </c>
      <c r="J22" s="56"/>
      <c r="K22" s="49">
        <f t="shared" si="3"/>
        <v>9.4054000000000002</v>
      </c>
      <c r="L22" s="319">
        <f t="shared" si="4"/>
        <v>39020.101435181998</v>
      </c>
      <c r="N22" s="51">
        <v>5101</v>
      </c>
      <c r="O22" s="52">
        <v>130</v>
      </c>
      <c r="Q22" s="259"/>
      <c r="V22" s="395" t="s">
        <v>54</v>
      </c>
      <c r="W22" s="395"/>
      <c r="X22" s="434">
        <f>IF('4010 updated'!K$84=1,'4010 updated'!G22,0)</f>
        <v>0</v>
      </c>
      <c r="Y22" s="434"/>
      <c r="Z22" s="435">
        <v>1</v>
      </c>
      <c r="AA22" s="435"/>
      <c r="AB22" s="54">
        <f t="shared" si="0"/>
        <v>0</v>
      </c>
      <c r="AC22" s="55">
        <f t="shared" si="1"/>
        <v>0</v>
      </c>
      <c r="AD22" s="9"/>
    </row>
    <row r="23" spans="1:30" ht="16.2" x14ac:dyDescent="0.35">
      <c r="A23" s="1" t="s">
        <v>55</v>
      </c>
      <c r="B23" s="298" t="s">
        <v>56</v>
      </c>
      <c r="C23" s="298"/>
      <c r="D23" s="298">
        <v>0</v>
      </c>
      <c r="E23" s="298">
        <v>0</v>
      </c>
      <c r="F23" s="298">
        <v>0</v>
      </c>
      <c r="G23" s="46">
        <f t="shared" si="2"/>
        <v>0</v>
      </c>
      <c r="H23" s="47"/>
      <c r="I23" s="56">
        <f>I22</f>
        <v>1.147</v>
      </c>
      <c r="J23" s="56"/>
      <c r="K23" s="49">
        <f t="shared" si="3"/>
        <v>0</v>
      </c>
      <c r="L23" s="319">
        <f t="shared" si="4"/>
        <v>0</v>
      </c>
      <c r="N23" s="51">
        <v>5102</v>
      </c>
      <c r="O23" s="52">
        <v>130</v>
      </c>
      <c r="Q23" s="259"/>
      <c r="V23" s="395" t="s">
        <v>56</v>
      </c>
      <c r="W23" s="395"/>
      <c r="X23" s="434">
        <f>IF('4010 updated'!K$84=1,'4010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IF('4010 updated'!K$84=1,'4010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IF('4010 updated'!K$84=1,'4010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61.58</v>
      </c>
      <c r="E26" s="60">
        <f t="shared" si="5"/>
        <v>0</v>
      </c>
      <c r="F26" s="60"/>
      <c r="G26" s="60">
        <f>SUM(G10:G25)</f>
        <v>123.16</v>
      </c>
      <c r="H26" s="61"/>
      <c r="I26" s="61"/>
      <c r="J26" s="62"/>
      <c r="K26" s="63">
        <f>SUM(K10:K25)</f>
        <v>137.71640000000002</v>
      </c>
      <c r="L26" s="320">
        <f>SUM(L10:L25)</f>
        <v>571342.83467881195</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1</v>
      </c>
      <c r="E28" s="298">
        <v>0</v>
      </c>
      <c r="F28" s="74">
        <v>0</v>
      </c>
      <c r="G28" s="46">
        <f t="shared" ref="G28:G36" si="6">IF($B$156&lt;8,D28*2,D28+E28)</f>
        <v>2</v>
      </c>
      <c r="H28" s="75"/>
      <c r="I28" s="76" t="s">
        <v>69</v>
      </c>
      <c r="J28" s="51">
        <v>251</v>
      </c>
      <c r="K28" s="77">
        <v>1047</v>
      </c>
      <c r="L28" s="319">
        <f>SUM(G28*K28)</f>
        <v>2094</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1</v>
      </c>
      <c r="E29" s="298">
        <v>0</v>
      </c>
      <c r="F29" s="84">
        <v>0</v>
      </c>
      <c r="G29" s="46">
        <f t="shared" si="6"/>
        <v>2</v>
      </c>
      <c r="H29" s="75"/>
      <c r="I29" s="51" t="s">
        <v>69</v>
      </c>
      <c r="J29" s="51">
        <v>252</v>
      </c>
      <c r="K29" s="77">
        <v>3380</v>
      </c>
      <c r="L29" s="319">
        <f t="shared" ref="L29:L36" si="8">SUM(G29*K29)</f>
        <v>6760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1</v>
      </c>
      <c r="E31" s="298">
        <v>0</v>
      </c>
      <c r="F31" s="84">
        <v>0</v>
      </c>
      <c r="G31" s="46">
        <f t="shared" si="6"/>
        <v>2</v>
      </c>
      <c r="H31" s="75"/>
      <c r="I31" s="85" t="s">
        <v>73</v>
      </c>
      <c r="J31" s="51">
        <v>251</v>
      </c>
      <c r="K31" s="77">
        <v>1173</v>
      </c>
      <c r="L31" s="319">
        <f t="shared" si="8"/>
        <v>2346</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3</v>
      </c>
      <c r="E37" s="60">
        <f t="shared" si="10"/>
        <v>0</v>
      </c>
      <c r="F37" s="60"/>
      <c r="G37" s="60">
        <f>SUM(G28:G36)</f>
        <v>6</v>
      </c>
      <c r="H37" s="61"/>
      <c r="I37" s="298" t="s">
        <v>81</v>
      </c>
      <c r="J37" s="298"/>
      <c r="K37" s="298"/>
      <c r="L37" s="319">
        <f>SUM(L28:L36)</f>
        <v>11200</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23277.239999999998</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605820.07467881194</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128.71640000000002</v>
      </c>
      <c r="D47" s="114"/>
      <c r="E47" s="114"/>
      <c r="F47" s="114"/>
      <c r="G47" s="115">
        <f>K7</f>
        <v>1.0289999999999999</v>
      </c>
      <c r="H47" s="115"/>
      <c r="I47" s="116">
        <v>1317.85</v>
      </c>
      <c r="J47" s="117" t="s">
        <v>96</v>
      </c>
      <c r="K47" s="118">
        <f>ROUND(C47*G47*I47,0)</f>
        <v>174548</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9</v>
      </c>
      <c r="D48" s="114"/>
      <c r="E48" s="114"/>
      <c r="F48" s="114"/>
      <c r="G48" s="115">
        <f>K7</f>
        <v>1.0289999999999999</v>
      </c>
      <c r="H48" s="115"/>
      <c r="I48" s="116">
        <v>898.92</v>
      </c>
      <c r="J48" s="117" t="s">
        <v>96</v>
      </c>
      <c r="K48" s="118">
        <f>ROUND(C48*G48*I48,0)</f>
        <v>8325</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137.71640000000002</v>
      </c>
      <c r="D50" s="136"/>
      <c r="E50" s="137"/>
      <c r="F50" s="137"/>
      <c r="G50" s="138" t="s">
        <v>98</v>
      </c>
      <c r="H50" s="138"/>
      <c r="I50" s="138"/>
      <c r="J50" s="138"/>
      <c r="K50" s="138"/>
      <c r="L50" s="319">
        <f>IF(B2=75,0,K49+K48+K47)</f>
        <v>182873</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137.71640000000002</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6.8599999999999998E-4</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123.16</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6.7299999999999999E-4</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6.8599999999999998E-4</v>
      </c>
      <c r="L59" s="319">
        <f>SUM(I59*K59)</f>
        <v>2905.5962179999997</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6.8599999999999998E-4</v>
      </c>
      <c r="L67" s="319">
        <f>SUM(I67*K67)</f>
        <v>73941.170618000004</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6.7299999999999999E-4</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6.8599999999999998E-4</v>
      </c>
      <c r="L70" s="319">
        <f t="shared" si="11"/>
        <v>-2886.4382959999998</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6.8599999999999998E-4</v>
      </c>
      <c r="L71" s="319">
        <f t="shared" si="11"/>
        <v>1291.138436</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6.7299999999999999E-4</v>
      </c>
      <c r="L72" s="319">
        <f t="shared" si="11"/>
        <v>9571.0008539999999</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0</v>
      </c>
      <c r="AA74" s="304" t="s">
        <v>130</v>
      </c>
      <c r="AB74" s="163">
        <f>+K75</f>
        <v>365</v>
      </c>
      <c r="AC74" s="55">
        <f>ROUND(AB74*Z74,0)</f>
        <v>0</v>
      </c>
      <c r="AD74" s="9"/>
    </row>
    <row r="75" spans="1:30" ht="19.5" customHeight="1" x14ac:dyDescent="0.3">
      <c r="A75" s="1" t="s">
        <v>131</v>
      </c>
      <c r="B75" s="164" t="s">
        <v>128</v>
      </c>
      <c r="C75" s="165" t="s">
        <v>129</v>
      </c>
      <c r="D75" s="164">
        <v>0</v>
      </c>
      <c r="E75" s="164">
        <v>0</v>
      </c>
      <c r="F75" s="164">
        <v>0</v>
      </c>
      <c r="G75" s="166">
        <f>IF($B$156&lt;8,D75,E75)</f>
        <v>0</v>
      </c>
      <c r="H75" s="167"/>
      <c r="I75" s="168">
        <f>AVERAGE(G75,D75)</f>
        <v>0</v>
      </c>
      <c r="J75" s="169" t="s">
        <v>130</v>
      </c>
      <c r="K75" s="170">
        <v>365</v>
      </c>
      <c r="L75" s="319">
        <f t="shared" ref="L75:L78" si="12">SUM(I75*K75)</f>
        <v>0</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6.7299999999999999E-4</v>
      </c>
      <c r="L77" s="319">
        <v>0</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6.8599999999999998E-4</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0</v>
      </c>
      <c r="AD81" s="185"/>
    </row>
    <row r="82" spans="1:30" ht="22.5" customHeight="1" thickTop="1" thickBot="1" x14ac:dyDescent="0.35">
      <c r="B82" s="298" t="s">
        <v>140</v>
      </c>
      <c r="C82" s="298"/>
      <c r="D82" s="298"/>
      <c r="E82" s="298"/>
      <c r="F82" s="298"/>
      <c r="G82" s="298"/>
      <c r="H82" s="298"/>
      <c r="I82" s="298"/>
      <c r="J82" s="298"/>
      <c r="K82" s="298"/>
      <c r="L82" s="331">
        <f>SUM(L44:L81)</f>
        <v>873515.54250881192</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'4010 updated'!AC81</f>
        <v>0</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873515.54250881192</v>
      </c>
      <c r="L86" s="319">
        <f>IF(G26=0,0,IF(G26&gt;250,-(((250/G26)*K86)*IF(M86="H",0.02,0.05)),IF(M86="H",-0.02*K86,-0.05*K86)))</f>
        <v>-43675.777125440596</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829839.76538337138</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-372847.5</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456992.26538337138</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76165.377563895236</v>
      </c>
      <c r="M92" s="186"/>
      <c r="N92" s="187"/>
      <c r="O92" s="1"/>
      <c r="Q92" s="152"/>
      <c r="V92" s="183">
        <v>3396</v>
      </c>
      <c r="W92" s="198"/>
      <c r="X92" s="198"/>
      <c r="Y92" s="198"/>
      <c r="Z92" s="198"/>
      <c r="AA92" s="198"/>
      <c r="AB92" s="198"/>
      <c r="AC92" s="198"/>
      <c r="AD92" s="199"/>
    </row>
    <row r="93" spans="1:30" ht="18.600000000000001" customHeight="1" x14ac:dyDescent="0.3">
      <c r="B93" s="298"/>
      <c r="C93" s="298"/>
      <c r="D93" s="298"/>
      <c r="E93" s="298"/>
      <c r="F93" s="298"/>
      <c r="G93" s="298"/>
      <c r="H93" s="298"/>
      <c r="I93" s="298"/>
      <c r="J93" s="298"/>
      <c r="K93" s="336" t="s">
        <v>497</v>
      </c>
      <c r="L93" s="273">
        <v>62108.875311894168</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14056.502252001068</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0</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364</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365</v>
      </c>
      <c r="C125" s="205" t="s">
        <v>199</v>
      </c>
    </row>
    <row r="126" spans="2:22" hidden="1" x14ac:dyDescent="0.3">
      <c r="B126" s="209" t="s">
        <v>366</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1.15740767796524E-5</v>
      </c>
      <c r="C137" s="211"/>
    </row>
    <row r="138" spans="1:5" hidden="1" x14ac:dyDescent="0.3">
      <c r="B138" s="212">
        <f>NvsEndTime</f>
        <v>41808.603009259299</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364</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365</v>
      </c>
      <c r="C166" s="219" t="s">
        <v>244</v>
      </c>
      <c r="D166" s="215"/>
    </row>
    <row r="167" spans="1:4" hidden="1" x14ac:dyDescent="0.3">
      <c r="A167" s="214" t="s">
        <v>245</v>
      </c>
      <c r="B167" s="218" t="s">
        <v>366</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1.15740767796524E-5</v>
      </c>
      <c r="D178" s="215"/>
    </row>
    <row r="179" spans="2:5" hidden="1" x14ac:dyDescent="0.3">
      <c r="B179" s="214" t="s">
        <v>260</v>
      </c>
      <c r="C179" s="222">
        <f>NvsEndTime</f>
        <v>41808.603009259299</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11" priority="2" stopIfTrue="1" operator="lessThan">
      <formula>0</formula>
    </cfRule>
  </conditionalFormatting>
  <conditionalFormatting sqref="A143:A174">
    <cfRule type="cellIs" dxfId="1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'4012 updated'!B2</f>
        <v>50</v>
      </c>
      <c r="W2" s="449" t="s">
        <v>4</v>
      </c>
      <c r="X2" s="450"/>
      <c r="Y2" s="451"/>
      <c r="Z2" s="451"/>
      <c r="AA2" s="451"/>
      <c r="AB2" s="451"/>
      <c r="AC2" s="451"/>
      <c r="AD2" s="9"/>
    </row>
    <row r="3" spans="1:30" ht="20.399999999999999" x14ac:dyDescent="0.35">
      <c r="B3" s="10" t="str">
        <f>"Revenue Estimate Worksheet for "&amp;B126</f>
        <v>Revenue Estimate Worksheet for Somerset Acad Canyons Md Sch</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'4012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0</v>
      </c>
      <c r="E10" s="296">
        <v>0</v>
      </c>
      <c r="F10" s="296">
        <v>0</v>
      </c>
      <c r="G10" s="46">
        <f>IF($B$156&lt;8,D10*2,D10+E10)</f>
        <v>0</v>
      </c>
      <c r="H10" s="47"/>
      <c r="I10" s="48">
        <v>1.1259999999999999</v>
      </c>
      <c r="J10" s="48"/>
      <c r="K10" s="49">
        <f>ROUND(G10*I10,4)</f>
        <v>0</v>
      </c>
      <c r="L10" s="319">
        <f>SUM(K10*$G$7)*($K$7)</f>
        <v>0</v>
      </c>
      <c r="N10" s="51">
        <v>5101</v>
      </c>
      <c r="O10" s="52">
        <v>101</v>
      </c>
      <c r="Q10" s="259"/>
      <c r="V10" s="439" t="s">
        <v>27</v>
      </c>
      <c r="W10" s="439"/>
      <c r="X10" s="434">
        <f>IF('4012 updated'!K$84=1,'4012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0</v>
      </c>
      <c r="E11" s="298">
        <v>0</v>
      </c>
      <c r="F11" s="298">
        <v>0</v>
      </c>
      <c r="G11" s="46">
        <f t="shared" ref="G11:G25" si="2">IF($B$156&lt;8,D11*2,D11+E11)</f>
        <v>0</v>
      </c>
      <c r="H11" s="47"/>
      <c r="I11" s="56">
        <f>I10</f>
        <v>1.1259999999999999</v>
      </c>
      <c r="J11" s="56"/>
      <c r="K11" s="49">
        <f t="shared" ref="K11:K25" si="3">ROUND(G11*I11,4)</f>
        <v>0</v>
      </c>
      <c r="L11" s="319">
        <f t="shared" ref="L11:L25" si="4">SUM(K11*$G$7)*($K$7)</f>
        <v>0</v>
      </c>
      <c r="M11" s="1" t="str">
        <f>IF(ROUND(G11,2)=ROUND(SUM(G28:G30),2)," ","CHECK 2. PK-3 Lines Below")</f>
        <v xml:space="preserve"> </v>
      </c>
      <c r="N11" s="51">
        <v>5101</v>
      </c>
      <c r="O11" s="57" t="s">
        <v>30</v>
      </c>
      <c r="Q11" s="259"/>
      <c r="V11" s="395" t="s">
        <v>29</v>
      </c>
      <c r="W11" s="395"/>
      <c r="X11" s="434">
        <f>IF('4012 updated'!K$84=1,'4012 updated'!G11,0)</f>
        <v>0</v>
      </c>
      <c r="Y11" s="434"/>
      <c r="Z11" s="435">
        <v>1</v>
      </c>
      <c r="AA11" s="435"/>
      <c r="AB11" s="54">
        <f t="shared" si="0"/>
        <v>0</v>
      </c>
      <c r="AC11" s="55">
        <f t="shared" si="1"/>
        <v>0</v>
      </c>
      <c r="AD11" s="9"/>
    </row>
    <row r="12" spans="1:30" x14ac:dyDescent="0.3">
      <c r="A12" s="1" t="s">
        <v>31</v>
      </c>
      <c r="B12" s="298" t="s">
        <v>32</v>
      </c>
      <c r="C12" s="298"/>
      <c r="D12" s="298">
        <v>334.41</v>
      </c>
      <c r="E12" s="298">
        <v>0</v>
      </c>
      <c r="F12" s="298">
        <v>0</v>
      </c>
      <c r="G12" s="46">
        <f t="shared" si="2"/>
        <v>668.82</v>
      </c>
      <c r="H12" s="47"/>
      <c r="I12" s="56">
        <v>1</v>
      </c>
      <c r="J12" s="56"/>
      <c r="K12" s="49">
        <f t="shared" si="3"/>
        <v>668.82</v>
      </c>
      <c r="L12" s="319">
        <f t="shared" si="4"/>
        <v>2774727.7353305998</v>
      </c>
      <c r="N12" s="51">
        <v>5102</v>
      </c>
      <c r="O12" s="52">
        <v>102</v>
      </c>
      <c r="Q12" s="259"/>
      <c r="V12" s="395" t="s">
        <v>32</v>
      </c>
      <c r="W12" s="395"/>
      <c r="X12" s="434">
        <f>IF('4012 updated'!K$84=1,'4012 updated'!G12,0)</f>
        <v>0</v>
      </c>
      <c r="Y12" s="434"/>
      <c r="Z12" s="435">
        <v>1</v>
      </c>
      <c r="AA12" s="435"/>
      <c r="AB12" s="54">
        <f t="shared" si="0"/>
        <v>0</v>
      </c>
      <c r="AC12" s="55">
        <f t="shared" si="1"/>
        <v>0</v>
      </c>
      <c r="AD12" s="9"/>
    </row>
    <row r="13" spans="1:30" x14ac:dyDescent="0.3">
      <c r="A13" s="1" t="s">
        <v>33</v>
      </c>
      <c r="B13" s="298" t="s">
        <v>34</v>
      </c>
      <c r="C13" s="298"/>
      <c r="D13" s="298">
        <v>36</v>
      </c>
      <c r="E13" s="298">
        <v>0</v>
      </c>
      <c r="F13" s="298">
        <v>0</v>
      </c>
      <c r="G13" s="46">
        <f t="shared" si="2"/>
        <v>72</v>
      </c>
      <c r="H13" s="47"/>
      <c r="I13" s="56">
        <f>I12</f>
        <v>1</v>
      </c>
      <c r="J13" s="56"/>
      <c r="K13" s="49">
        <f t="shared" si="3"/>
        <v>72</v>
      </c>
      <c r="L13" s="319">
        <f t="shared" si="4"/>
        <v>298705.77575999999</v>
      </c>
      <c r="M13" s="1" t="str">
        <f>IF(ROUND(G13,2)=ROUND(SUM(G31:G33),2)," ","CHECK 2. 4-8 Lines Below")</f>
        <v xml:space="preserve"> </v>
      </c>
      <c r="N13" s="51">
        <v>5102</v>
      </c>
      <c r="O13" s="57" t="s">
        <v>35</v>
      </c>
      <c r="Q13" s="259"/>
      <c r="V13" s="395" t="s">
        <v>34</v>
      </c>
      <c r="W13" s="395"/>
      <c r="X13" s="434">
        <f>IF('4012 updated'!K$84=1,'4012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IF('4012 updated'!K$84=1,'4012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IF('4012 updated'!K$84=1,'4012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IF('4012 updated'!K$84=1,'4012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IF('4012 updated'!K$84=1,'4012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IF('4012 updated'!K$84=1,'4012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IF('4012 updated'!K$84=1,'4012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IF('4012 updated'!K$84=1,'4012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IF('4012 updated'!K$84=1,'4012 updated'!G21,0)</f>
        <v>0</v>
      </c>
      <c r="Y21" s="434"/>
      <c r="Z21" s="435">
        <v>1</v>
      </c>
      <c r="AA21" s="435"/>
      <c r="AB21" s="54">
        <f t="shared" si="0"/>
        <v>0</v>
      </c>
      <c r="AC21" s="55">
        <f t="shared" si="1"/>
        <v>0</v>
      </c>
      <c r="AD21" s="9"/>
    </row>
    <row r="22" spans="1:30" ht="16.2" x14ac:dyDescent="0.35">
      <c r="A22" s="1" t="s">
        <v>53</v>
      </c>
      <c r="B22" s="298" t="s">
        <v>54</v>
      </c>
      <c r="C22" s="298"/>
      <c r="D22" s="298">
        <v>0</v>
      </c>
      <c r="E22" s="298">
        <v>0</v>
      </c>
      <c r="F22" s="298">
        <v>0</v>
      </c>
      <c r="G22" s="46">
        <f t="shared" si="2"/>
        <v>0</v>
      </c>
      <c r="H22" s="47"/>
      <c r="I22" s="56">
        <v>1.147</v>
      </c>
      <c r="J22" s="56"/>
      <c r="K22" s="49">
        <f t="shared" si="3"/>
        <v>0</v>
      </c>
      <c r="L22" s="319">
        <f t="shared" si="4"/>
        <v>0</v>
      </c>
      <c r="N22" s="51">
        <v>5101</v>
      </c>
      <c r="O22" s="52">
        <v>130</v>
      </c>
      <c r="Q22" s="259"/>
      <c r="V22" s="395" t="s">
        <v>54</v>
      </c>
      <c r="W22" s="395"/>
      <c r="X22" s="434">
        <f>IF('4012 updated'!K$84=1,'4012 updated'!G22,0)</f>
        <v>0</v>
      </c>
      <c r="Y22" s="434"/>
      <c r="Z22" s="435">
        <v>1</v>
      </c>
      <c r="AA22" s="435"/>
      <c r="AB22" s="54">
        <f t="shared" si="0"/>
        <v>0</v>
      </c>
      <c r="AC22" s="55">
        <f t="shared" si="1"/>
        <v>0</v>
      </c>
      <c r="AD22" s="9"/>
    </row>
    <row r="23" spans="1:30" ht="16.2" x14ac:dyDescent="0.35">
      <c r="A23" s="1" t="s">
        <v>55</v>
      </c>
      <c r="B23" s="298" t="s">
        <v>56</v>
      </c>
      <c r="C23" s="298"/>
      <c r="D23" s="298">
        <v>1.37</v>
      </c>
      <c r="E23" s="298">
        <v>0</v>
      </c>
      <c r="F23" s="298">
        <v>0</v>
      </c>
      <c r="G23" s="46">
        <f t="shared" si="2"/>
        <v>2.74</v>
      </c>
      <c r="H23" s="47"/>
      <c r="I23" s="56">
        <f>I22</f>
        <v>1.147</v>
      </c>
      <c r="J23" s="56"/>
      <c r="K23" s="49">
        <f t="shared" si="3"/>
        <v>3.1427999999999998</v>
      </c>
      <c r="L23" s="319">
        <f t="shared" si="4"/>
        <v>13038.507111923998</v>
      </c>
      <c r="N23" s="51">
        <v>5102</v>
      </c>
      <c r="O23" s="52">
        <v>130</v>
      </c>
      <c r="Q23" s="259"/>
      <c r="V23" s="395" t="s">
        <v>56</v>
      </c>
      <c r="W23" s="395"/>
      <c r="X23" s="434">
        <f>IF('4012 updated'!K$84=1,'4012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IF('4012 updated'!K$84=1,'4012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IF('4012 updated'!K$84=1,'4012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371.78000000000003</v>
      </c>
      <c r="E26" s="60">
        <f t="shared" si="5"/>
        <v>0</v>
      </c>
      <c r="F26" s="60"/>
      <c r="G26" s="60">
        <f>SUM(G10:G25)</f>
        <v>743.56000000000006</v>
      </c>
      <c r="H26" s="61"/>
      <c r="I26" s="61"/>
      <c r="J26" s="62"/>
      <c r="K26" s="63">
        <f>SUM(K10:K25)</f>
        <v>743.96280000000002</v>
      </c>
      <c r="L26" s="320">
        <f>SUM(L10:L25)</f>
        <v>3086472.0182025237</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0</v>
      </c>
      <c r="E28" s="298">
        <v>0</v>
      </c>
      <c r="F28" s="74">
        <v>0</v>
      </c>
      <c r="G28" s="46">
        <f t="shared" ref="G28:G36" si="6">IF($B$156&lt;8,D28*2,D28+E28)</f>
        <v>0</v>
      </c>
      <c r="H28" s="75"/>
      <c r="I28" s="76" t="s">
        <v>69</v>
      </c>
      <c r="J28" s="51">
        <v>251</v>
      </c>
      <c r="K28" s="77">
        <v>1047</v>
      </c>
      <c r="L28" s="319">
        <f>SUM(G28*K28)</f>
        <v>0</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v>
      </c>
      <c r="E29" s="298">
        <v>0</v>
      </c>
      <c r="F29" s="84">
        <v>0</v>
      </c>
      <c r="G29" s="46">
        <f t="shared" si="6"/>
        <v>0</v>
      </c>
      <c r="H29" s="75"/>
      <c r="I29" s="51" t="s">
        <v>69</v>
      </c>
      <c r="J29" s="51">
        <v>252</v>
      </c>
      <c r="K29" s="77">
        <v>3380</v>
      </c>
      <c r="L29" s="319">
        <f t="shared" ref="L29:L36" si="8">SUM(G29*K29)</f>
        <v>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31</v>
      </c>
      <c r="E31" s="298">
        <v>0</v>
      </c>
      <c r="F31" s="84">
        <v>0</v>
      </c>
      <c r="G31" s="46">
        <f t="shared" si="6"/>
        <v>62</v>
      </c>
      <c r="H31" s="75"/>
      <c r="I31" s="85" t="s">
        <v>73</v>
      </c>
      <c r="J31" s="51">
        <v>251</v>
      </c>
      <c r="K31" s="77">
        <v>1173</v>
      </c>
      <c r="L31" s="319">
        <f t="shared" si="8"/>
        <v>72726</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5</v>
      </c>
      <c r="E32" s="298">
        <v>0</v>
      </c>
      <c r="F32" s="84">
        <v>0</v>
      </c>
      <c r="G32" s="46">
        <f t="shared" si="6"/>
        <v>10</v>
      </c>
      <c r="H32" s="75"/>
      <c r="I32" s="85" t="s">
        <v>73</v>
      </c>
      <c r="J32" s="51">
        <v>252</v>
      </c>
      <c r="K32" s="77">
        <v>3506</v>
      </c>
      <c r="L32" s="319">
        <f t="shared" si="8"/>
        <v>35060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36</v>
      </c>
      <c r="E37" s="60">
        <f t="shared" si="10"/>
        <v>0</v>
      </c>
      <c r="F37" s="60"/>
      <c r="G37" s="60">
        <f>SUM(G28:G36)</f>
        <v>72</v>
      </c>
      <c r="H37" s="61"/>
      <c r="I37" s="298" t="s">
        <v>81</v>
      </c>
      <c r="J37" s="298"/>
      <c r="K37" s="298"/>
      <c r="L37" s="319">
        <f>SUM(L28:L36)</f>
        <v>107786</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140532.84000000003</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3334790.8582025236</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1317.85</v>
      </c>
      <c r="J47" s="117" t="s">
        <v>96</v>
      </c>
      <c r="K47" s="118">
        <f>ROUND(C47*G47*I47,0)</f>
        <v>0</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743.96280000000002</v>
      </c>
      <c r="D48" s="114"/>
      <c r="E48" s="114"/>
      <c r="F48" s="114"/>
      <c r="G48" s="115">
        <f>K7</f>
        <v>1.0289999999999999</v>
      </c>
      <c r="H48" s="115"/>
      <c r="I48" s="116">
        <v>898.92</v>
      </c>
      <c r="J48" s="117" t="s">
        <v>96</v>
      </c>
      <c r="K48" s="118">
        <f>ROUND(C48*G48*I48,0)</f>
        <v>688157</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743.96280000000002</v>
      </c>
      <c r="D50" s="136"/>
      <c r="E50" s="137"/>
      <c r="F50" s="137"/>
      <c r="G50" s="138" t="s">
        <v>98</v>
      </c>
      <c r="H50" s="138"/>
      <c r="I50" s="138"/>
      <c r="J50" s="138"/>
      <c r="K50" s="138"/>
      <c r="L50" s="319">
        <f>IF(B2=75,0,K49+K48+K47)</f>
        <v>688157</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743.96280000000002</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3.705E-3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743.56000000000006</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4.0639999999999999E-3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3.705E-3</v>
      </c>
      <c r="L59" s="319">
        <f>SUM(I59*K59)</f>
        <v>15692.760914999999</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3.705E-3</v>
      </c>
      <c r="L67" s="319">
        <f>SUM(I67*K67)</f>
        <v>399346.99291500001</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4.0639999999999999E-3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3.705E-3</v>
      </c>
      <c r="L70" s="319">
        <f t="shared" si="11"/>
        <v>-15589.291380000001</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3.705E-3</v>
      </c>
      <c r="L71" s="319">
        <f t="shared" si="11"/>
        <v>6973.2768299999998</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4.0639999999999999E-3</v>
      </c>
      <c r="L72" s="319">
        <f t="shared" si="11"/>
        <v>57795.761471999998</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5</v>
      </c>
      <c r="AA74" s="304" t="s">
        <v>130</v>
      </c>
      <c r="AB74" s="163">
        <f>+K75</f>
        <v>365</v>
      </c>
      <c r="AC74" s="55">
        <f>ROUND(AB74*Z74,0)</f>
        <v>1825</v>
      </c>
      <c r="AD74" s="9"/>
    </row>
    <row r="75" spans="1:30" ht="19.5" customHeight="1" x14ac:dyDescent="0.3">
      <c r="A75" s="1" t="s">
        <v>131</v>
      </c>
      <c r="B75" s="164" t="s">
        <v>128</v>
      </c>
      <c r="C75" s="165" t="s">
        <v>129</v>
      </c>
      <c r="D75" s="164">
        <v>5</v>
      </c>
      <c r="E75" s="164">
        <v>0</v>
      </c>
      <c r="F75" s="164">
        <v>0</v>
      </c>
      <c r="G75" s="166">
        <f>IF($B$156&lt;8,D75,E75)</f>
        <v>5</v>
      </c>
      <c r="H75" s="167"/>
      <c r="I75" s="168">
        <f>AVERAGE(G75,D75)</f>
        <v>5</v>
      </c>
      <c r="J75" s="169" t="s">
        <v>130</v>
      </c>
      <c r="K75" s="170">
        <v>365</v>
      </c>
      <c r="L75" s="319">
        <f t="shared" ref="L75:L78" si="12">SUM(I75*K75)</f>
        <v>1825</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4.0639999999999999E-3</v>
      </c>
      <c r="L77" s="319">
        <f t="shared" si="12"/>
        <v>6998.6184640000001</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3.705E-3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1825</v>
      </c>
      <c r="AD81" s="185"/>
    </row>
    <row r="82" spans="1:30" ht="22.5" customHeight="1" thickTop="1" thickBot="1" x14ac:dyDescent="0.35">
      <c r="B82" s="298" t="s">
        <v>140</v>
      </c>
      <c r="C82" s="298"/>
      <c r="D82" s="298"/>
      <c r="E82" s="298"/>
      <c r="F82" s="298"/>
      <c r="G82" s="298"/>
      <c r="H82" s="298"/>
      <c r="I82" s="298"/>
      <c r="J82" s="298"/>
      <c r="K82" s="298"/>
      <c r="L82" s="331">
        <f>SUM(L44:L81)</f>
        <v>4495990.9774185224</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'4012 updated'!AC81</f>
        <v>1825</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4495990.9774185224</v>
      </c>
      <c r="L86" s="319">
        <f>IF(G26=0,0,IF(G26&gt;250,-(((250/G26)*K86)*IF(M86="H",0.02,0.05)),IF(M86="H",-0.02*K86,-0.05*K86)))</f>
        <v>-75582.181959400084</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4420408.7954591224</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-1626085.85</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2794322.9454591223</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465720.49090985372</v>
      </c>
      <c r="M92" s="186"/>
      <c r="N92" s="187"/>
      <c r="O92" s="1"/>
      <c r="Q92" s="152"/>
      <c r="V92" s="183">
        <v>3396</v>
      </c>
      <c r="W92" s="198"/>
      <c r="X92" s="198"/>
      <c r="Y92" s="198"/>
      <c r="Z92" s="198"/>
      <c r="AA92" s="198"/>
      <c r="AB92" s="198"/>
      <c r="AC92" s="198"/>
      <c r="AD92" s="199"/>
    </row>
    <row r="93" spans="1:30" ht="18.600000000000001" customHeight="1" x14ac:dyDescent="0.3">
      <c r="B93" s="298"/>
      <c r="C93" s="298"/>
      <c r="D93" s="298"/>
      <c r="E93" s="298"/>
      <c r="F93" s="298"/>
      <c r="G93" s="298"/>
      <c r="H93" s="298"/>
      <c r="I93" s="298"/>
      <c r="J93" s="298"/>
      <c r="K93" s="336" t="s">
        <v>497</v>
      </c>
      <c r="L93" s="273">
        <v>271268.6503518793</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194451.84055797441</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149217.36691152607</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367</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368</v>
      </c>
      <c r="C125" s="205" t="s">
        <v>199</v>
      </c>
    </row>
    <row r="126" spans="2:22" hidden="1" x14ac:dyDescent="0.3">
      <c r="B126" s="209" t="s">
        <v>369</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2.31481462833472E-5</v>
      </c>
      <c r="C137" s="211"/>
    </row>
    <row r="138" spans="1:5" hidden="1" x14ac:dyDescent="0.3">
      <c r="B138" s="212">
        <f>NvsEndTime</f>
        <v>41808.603055555599</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367</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368</v>
      </c>
      <c r="C166" s="219" t="s">
        <v>244</v>
      </c>
      <c r="D166" s="215"/>
    </row>
    <row r="167" spans="1:4" hidden="1" x14ac:dyDescent="0.3">
      <c r="A167" s="214" t="s">
        <v>245</v>
      </c>
      <c r="B167" s="218" t="s">
        <v>369</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2.31481462833472E-5</v>
      </c>
      <c r="D178" s="215"/>
    </row>
    <row r="179" spans="2:5" hidden="1" x14ac:dyDescent="0.3">
      <c r="B179" s="214" t="s">
        <v>260</v>
      </c>
      <c r="C179" s="222">
        <f>NvsEndTime</f>
        <v>41808.603055555599</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9" priority="2" stopIfTrue="1" operator="lessThan">
      <formula>0</formula>
    </cfRule>
  </conditionalFormatting>
  <conditionalFormatting sqref="A143:A174">
    <cfRule type="cellIs" dxfId="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'4013 updated'!B2</f>
        <v>50</v>
      </c>
      <c r="W2" s="449" t="s">
        <v>4</v>
      </c>
      <c r="X2" s="450"/>
      <c r="Y2" s="451"/>
      <c r="Z2" s="451"/>
      <c r="AA2" s="451"/>
      <c r="AB2" s="451"/>
      <c r="AC2" s="451"/>
      <c r="AD2" s="9"/>
    </row>
    <row r="3" spans="1:30" ht="20.399999999999999" x14ac:dyDescent="0.35">
      <c r="B3" s="10" t="str">
        <f>"Revenue Estimate Worksheet for "&amp;B126</f>
        <v>Revenue Estimate Worksheet for Somerset Acad Canyons Hg Sch</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'4013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0</v>
      </c>
      <c r="E10" s="296">
        <v>0</v>
      </c>
      <c r="F10" s="296">
        <v>0</v>
      </c>
      <c r="G10" s="46">
        <f>IF($B$156&lt;8,D10*2,D10+E10)</f>
        <v>0</v>
      </c>
      <c r="H10" s="47"/>
      <c r="I10" s="48">
        <v>1.1259999999999999</v>
      </c>
      <c r="J10" s="48"/>
      <c r="K10" s="49">
        <f>ROUND(G10*I10,4)</f>
        <v>0</v>
      </c>
      <c r="L10" s="319">
        <f>SUM(K10*$G$7)*($K$7)</f>
        <v>0</v>
      </c>
      <c r="N10" s="51">
        <v>5101</v>
      </c>
      <c r="O10" s="52">
        <v>101</v>
      </c>
      <c r="Q10" s="259"/>
      <c r="V10" s="439" t="s">
        <v>27</v>
      </c>
      <c r="W10" s="439"/>
      <c r="X10" s="434">
        <f>IF('4013 updated'!K$84=1,'4013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0</v>
      </c>
      <c r="E11" s="298">
        <v>0</v>
      </c>
      <c r="F11" s="298">
        <v>0</v>
      </c>
      <c r="G11" s="46">
        <f t="shared" ref="G11:G25" si="2">IF($B$156&lt;8,D11*2,D11+E11)</f>
        <v>0</v>
      </c>
      <c r="H11" s="47"/>
      <c r="I11" s="56">
        <f>I10</f>
        <v>1.1259999999999999</v>
      </c>
      <c r="J11" s="56"/>
      <c r="K11" s="49">
        <f t="shared" ref="K11:K25" si="3">ROUND(G11*I11,4)</f>
        <v>0</v>
      </c>
      <c r="L11" s="319">
        <f t="shared" ref="L11:L25" si="4">SUM(K11*$G$7)*($K$7)</f>
        <v>0</v>
      </c>
      <c r="M11" s="1" t="str">
        <f>IF(ROUND(G11,2)=ROUND(SUM(G28:G30),2)," ","CHECK 2. PK-3 Lines Below")</f>
        <v xml:space="preserve"> </v>
      </c>
      <c r="N11" s="51">
        <v>5101</v>
      </c>
      <c r="O11" s="57" t="s">
        <v>30</v>
      </c>
      <c r="Q11" s="259"/>
      <c r="V11" s="395" t="s">
        <v>29</v>
      </c>
      <c r="W11" s="395"/>
      <c r="X11" s="434">
        <f>IF('4013 updated'!K$84=1,'4013 updated'!G11,0)</f>
        <v>0</v>
      </c>
      <c r="Y11" s="434"/>
      <c r="Z11" s="435">
        <v>1</v>
      </c>
      <c r="AA11" s="435"/>
      <c r="AB11" s="54">
        <f t="shared" si="0"/>
        <v>0</v>
      </c>
      <c r="AC11" s="55">
        <f t="shared" si="1"/>
        <v>0</v>
      </c>
      <c r="AD11" s="9"/>
    </row>
    <row r="12" spans="1:30" x14ac:dyDescent="0.3">
      <c r="A12" s="1" t="s">
        <v>31</v>
      </c>
      <c r="B12" s="298" t="s">
        <v>32</v>
      </c>
      <c r="C12" s="298"/>
      <c r="D12" s="298">
        <v>0</v>
      </c>
      <c r="E12" s="298">
        <v>0</v>
      </c>
      <c r="F12" s="298">
        <v>0</v>
      </c>
      <c r="G12" s="46">
        <f t="shared" si="2"/>
        <v>0</v>
      </c>
      <c r="H12" s="47"/>
      <c r="I12" s="56">
        <v>1</v>
      </c>
      <c r="J12" s="56"/>
      <c r="K12" s="49">
        <f t="shared" si="3"/>
        <v>0</v>
      </c>
      <c r="L12" s="319">
        <f t="shared" si="4"/>
        <v>0</v>
      </c>
      <c r="N12" s="51">
        <v>5102</v>
      </c>
      <c r="O12" s="52">
        <v>102</v>
      </c>
      <c r="Q12" s="259"/>
      <c r="V12" s="395" t="s">
        <v>32</v>
      </c>
      <c r="W12" s="395"/>
      <c r="X12" s="434">
        <f>IF('4013 updated'!K$84=1,'4013 updated'!G12,0)</f>
        <v>0</v>
      </c>
      <c r="Y12" s="434"/>
      <c r="Z12" s="435">
        <v>1</v>
      </c>
      <c r="AA12" s="435"/>
      <c r="AB12" s="54">
        <f t="shared" si="0"/>
        <v>0</v>
      </c>
      <c r="AC12" s="55">
        <f t="shared" si="1"/>
        <v>0</v>
      </c>
      <c r="AD12" s="9"/>
    </row>
    <row r="13" spans="1:30" x14ac:dyDescent="0.3">
      <c r="A13" s="1" t="s">
        <v>33</v>
      </c>
      <c r="B13" s="298" t="s">
        <v>34</v>
      </c>
      <c r="C13" s="298"/>
      <c r="D13" s="298">
        <v>0</v>
      </c>
      <c r="E13" s="298">
        <v>0</v>
      </c>
      <c r="F13" s="298">
        <v>0</v>
      </c>
      <c r="G13" s="46">
        <f t="shared" si="2"/>
        <v>0</v>
      </c>
      <c r="H13" s="47"/>
      <c r="I13" s="56">
        <f>I12</f>
        <v>1</v>
      </c>
      <c r="J13" s="56"/>
      <c r="K13" s="49">
        <f t="shared" si="3"/>
        <v>0</v>
      </c>
      <c r="L13" s="319">
        <f t="shared" si="4"/>
        <v>0</v>
      </c>
      <c r="M13" s="1" t="str">
        <f>IF(ROUND(G13,2)=ROUND(SUM(G31:G33),2)," ","CHECK 2. 4-8 Lines Below")</f>
        <v xml:space="preserve"> </v>
      </c>
      <c r="N13" s="51">
        <v>5102</v>
      </c>
      <c r="O13" s="57" t="s">
        <v>35</v>
      </c>
      <c r="Q13" s="259"/>
      <c r="V13" s="395" t="s">
        <v>34</v>
      </c>
      <c r="W13" s="395"/>
      <c r="X13" s="434">
        <f>IF('4013 updated'!K$84=1,'4013 updated'!G13,0)</f>
        <v>0</v>
      </c>
      <c r="Y13" s="434"/>
      <c r="Z13" s="435">
        <v>1</v>
      </c>
      <c r="AA13" s="435"/>
      <c r="AB13" s="54">
        <f t="shared" si="0"/>
        <v>0</v>
      </c>
      <c r="AC13" s="55">
        <f t="shared" si="1"/>
        <v>0</v>
      </c>
      <c r="AD13" s="9"/>
    </row>
    <row r="14" spans="1:30" x14ac:dyDescent="0.3">
      <c r="A14" s="1" t="s">
        <v>36</v>
      </c>
      <c r="B14" s="298" t="s">
        <v>37</v>
      </c>
      <c r="C14" s="298"/>
      <c r="D14" s="298">
        <v>96.86</v>
      </c>
      <c r="E14" s="298">
        <v>0</v>
      </c>
      <c r="F14" s="298">
        <v>0</v>
      </c>
      <c r="G14" s="46">
        <f t="shared" si="2"/>
        <v>193.72</v>
      </c>
      <c r="H14" s="47"/>
      <c r="I14" s="56">
        <v>1.004</v>
      </c>
      <c r="J14" s="56"/>
      <c r="K14" s="49">
        <f t="shared" si="3"/>
        <v>194.4949</v>
      </c>
      <c r="L14" s="319">
        <f t="shared" si="4"/>
        <v>806899.30535921699</v>
      </c>
      <c r="N14" s="51">
        <v>5103</v>
      </c>
      <c r="O14" s="52">
        <v>103</v>
      </c>
      <c r="Q14" s="259"/>
      <c r="V14" s="395" t="s">
        <v>37</v>
      </c>
      <c r="W14" s="395"/>
      <c r="X14" s="434">
        <f>IF('4013 updated'!K$84=1,'4013 updated'!G14,0)</f>
        <v>0</v>
      </c>
      <c r="Y14" s="434"/>
      <c r="Z14" s="435">
        <v>1</v>
      </c>
      <c r="AA14" s="435"/>
      <c r="AB14" s="54">
        <f t="shared" si="0"/>
        <v>0</v>
      </c>
      <c r="AC14" s="55">
        <f t="shared" si="1"/>
        <v>0</v>
      </c>
      <c r="AD14" s="9"/>
    </row>
    <row r="15" spans="1:30" x14ac:dyDescent="0.3">
      <c r="A15" s="1" t="s">
        <v>38</v>
      </c>
      <c r="B15" s="298" t="s">
        <v>39</v>
      </c>
      <c r="C15" s="298"/>
      <c r="D15" s="298">
        <v>17</v>
      </c>
      <c r="E15" s="298">
        <v>0</v>
      </c>
      <c r="F15" s="298">
        <v>0</v>
      </c>
      <c r="G15" s="46">
        <f t="shared" si="2"/>
        <v>34</v>
      </c>
      <c r="H15" s="47"/>
      <c r="I15" s="56">
        <f>I14</f>
        <v>1.004</v>
      </c>
      <c r="J15" s="56"/>
      <c r="K15" s="49">
        <f t="shared" si="3"/>
        <v>34.136000000000003</v>
      </c>
      <c r="L15" s="319">
        <f t="shared" si="4"/>
        <v>141619.72724087999</v>
      </c>
      <c r="M15" s="1" t="str">
        <f>IF(ROUND(G15,2)=ROUND(SUM(G34:G36),2)," ","CHECK 2. 9-12 Lines Below")</f>
        <v xml:space="preserve"> </v>
      </c>
      <c r="N15" s="51">
        <v>5103</v>
      </c>
      <c r="O15" s="57" t="s">
        <v>40</v>
      </c>
      <c r="Q15" s="259"/>
      <c r="V15" s="395" t="s">
        <v>39</v>
      </c>
      <c r="W15" s="395"/>
      <c r="X15" s="434">
        <f>IF('4013 updated'!K$84=1,'4013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IF('4013 updated'!K$84=1,'4013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IF('4013 updated'!K$84=1,'4013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IF('4013 updated'!K$84=1,'4013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IF('4013 updated'!K$84=1,'4013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IF('4013 updated'!K$84=1,'4013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IF('4013 updated'!K$84=1,'4013 updated'!G21,0)</f>
        <v>0</v>
      </c>
      <c r="Y21" s="434"/>
      <c r="Z21" s="435">
        <v>1</v>
      </c>
      <c r="AA21" s="435"/>
      <c r="AB21" s="54">
        <f t="shared" si="0"/>
        <v>0</v>
      </c>
      <c r="AC21" s="55">
        <f t="shared" si="1"/>
        <v>0</v>
      </c>
      <c r="AD21" s="9"/>
    </row>
    <row r="22" spans="1:30" ht="16.2" x14ac:dyDescent="0.35">
      <c r="A22" s="1" t="s">
        <v>53</v>
      </c>
      <c r="B22" s="298" t="s">
        <v>54</v>
      </c>
      <c r="C22" s="298"/>
      <c r="D22" s="298">
        <v>0</v>
      </c>
      <c r="E22" s="298">
        <v>0</v>
      </c>
      <c r="F22" s="298">
        <v>0</v>
      </c>
      <c r="G22" s="46">
        <f t="shared" si="2"/>
        <v>0</v>
      </c>
      <c r="H22" s="47"/>
      <c r="I22" s="56">
        <v>1.147</v>
      </c>
      <c r="J22" s="56"/>
      <c r="K22" s="49">
        <f t="shared" si="3"/>
        <v>0</v>
      </c>
      <c r="L22" s="319">
        <f t="shared" si="4"/>
        <v>0</v>
      </c>
      <c r="N22" s="51">
        <v>5101</v>
      </c>
      <c r="O22" s="52">
        <v>130</v>
      </c>
      <c r="Q22" s="259"/>
      <c r="V22" s="395" t="s">
        <v>54</v>
      </c>
      <c r="W22" s="395"/>
      <c r="X22" s="434">
        <f>IF('4013 updated'!K$84=1,'4013 updated'!G22,0)</f>
        <v>0</v>
      </c>
      <c r="Y22" s="434"/>
      <c r="Z22" s="435">
        <v>1</v>
      </c>
      <c r="AA22" s="435"/>
      <c r="AB22" s="54">
        <f t="shared" si="0"/>
        <v>0</v>
      </c>
      <c r="AC22" s="55">
        <f t="shared" si="1"/>
        <v>0</v>
      </c>
      <c r="AD22" s="9"/>
    </row>
    <row r="23" spans="1:30" ht="16.2" x14ac:dyDescent="0.35">
      <c r="A23" s="1" t="s">
        <v>55</v>
      </c>
      <c r="B23" s="298" t="s">
        <v>56</v>
      </c>
      <c r="C23" s="298"/>
      <c r="D23" s="298">
        <v>0</v>
      </c>
      <c r="E23" s="298">
        <v>0</v>
      </c>
      <c r="F23" s="298">
        <v>0</v>
      </c>
      <c r="G23" s="46">
        <f t="shared" si="2"/>
        <v>0</v>
      </c>
      <c r="H23" s="47"/>
      <c r="I23" s="56">
        <f>I22</f>
        <v>1.147</v>
      </c>
      <c r="J23" s="56"/>
      <c r="K23" s="49">
        <f t="shared" si="3"/>
        <v>0</v>
      </c>
      <c r="L23" s="319">
        <f t="shared" si="4"/>
        <v>0</v>
      </c>
      <c r="N23" s="51">
        <v>5102</v>
      </c>
      <c r="O23" s="52">
        <v>130</v>
      </c>
      <c r="Q23" s="259"/>
      <c r="V23" s="395" t="s">
        <v>56</v>
      </c>
      <c r="W23" s="395"/>
      <c r="X23" s="434">
        <f>IF('4013 updated'!K$84=1,'4013 updated'!G23,0)</f>
        <v>0</v>
      </c>
      <c r="Y23" s="434"/>
      <c r="Z23" s="435">
        <v>1</v>
      </c>
      <c r="AA23" s="435"/>
      <c r="AB23" s="54">
        <f t="shared" si="0"/>
        <v>0</v>
      </c>
      <c r="AC23" s="55">
        <f t="shared" si="1"/>
        <v>0</v>
      </c>
      <c r="AD23" s="9"/>
    </row>
    <row r="24" spans="1:30" ht="16.2" x14ac:dyDescent="0.35">
      <c r="A24" s="1" t="s">
        <v>57</v>
      </c>
      <c r="B24" s="298" t="s">
        <v>58</v>
      </c>
      <c r="C24" s="298"/>
      <c r="D24" s="298">
        <v>2.31</v>
      </c>
      <c r="E24" s="298">
        <v>0</v>
      </c>
      <c r="F24" s="298">
        <v>0</v>
      </c>
      <c r="G24" s="46">
        <f t="shared" si="2"/>
        <v>4.62</v>
      </c>
      <c r="H24" s="47"/>
      <c r="I24" s="56">
        <f>I23</f>
        <v>1.147</v>
      </c>
      <c r="J24" s="56"/>
      <c r="K24" s="49">
        <f t="shared" si="3"/>
        <v>5.2991000000000001</v>
      </c>
      <c r="L24" s="319">
        <f t="shared" si="4"/>
        <v>21984.330226802998</v>
      </c>
      <c r="N24" s="51">
        <v>5103</v>
      </c>
      <c r="O24" s="52">
        <v>130</v>
      </c>
      <c r="Q24" s="259"/>
      <c r="V24" s="395" t="s">
        <v>58</v>
      </c>
      <c r="W24" s="395"/>
      <c r="X24" s="434">
        <f>IF('4013 updated'!K$84=1,'4013 updated'!G24,0)</f>
        <v>0</v>
      </c>
      <c r="Y24" s="434"/>
      <c r="Z24" s="435">
        <v>1</v>
      </c>
      <c r="AA24" s="435"/>
      <c r="AB24" s="54">
        <f t="shared" si="0"/>
        <v>0</v>
      </c>
      <c r="AC24" s="55">
        <f t="shared" si="1"/>
        <v>0</v>
      </c>
      <c r="AD24" s="9"/>
    </row>
    <row r="25" spans="1:30" ht="16.8" thickBot="1" x14ac:dyDescent="0.4">
      <c r="A25" s="1" t="s">
        <v>59</v>
      </c>
      <c r="B25" s="298" t="s">
        <v>60</v>
      </c>
      <c r="C25" s="298"/>
      <c r="D25" s="298">
        <v>9.64</v>
      </c>
      <c r="E25" s="298">
        <v>0</v>
      </c>
      <c r="F25" s="298">
        <v>0</v>
      </c>
      <c r="G25" s="46">
        <f t="shared" si="2"/>
        <v>19.28</v>
      </c>
      <c r="H25" s="47"/>
      <c r="I25" s="56">
        <v>1.004</v>
      </c>
      <c r="J25" s="56"/>
      <c r="K25" s="49">
        <f t="shared" si="3"/>
        <v>19.357099999999999</v>
      </c>
      <c r="L25" s="319">
        <f t="shared" si="4"/>
        <v>80306.632943942997</v>
      </c>
      <c r="N25" s="51">
        <v>5310</v>
      </c>
      <c r="O25" s="52">
        <v>300</v>
      </c>
      <c r="Q25" s="259"/>
      <c r="V25" s="395" t="s">
        <v>60</v>
      </c>
      <c r="W25" s="395"/>
      <c r="X25" s="434">
        <f>IF('4013 updated'!K$84=1,'4013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125.81</v>
      </c>
      <c r="E26" s="60">
        <f t="shared" si="5"/>
        <v>0</v>
      </c>
      <c r="F26" s="60"/>
      <c r="G26" s="60">
        <f>SUM(G10:G25)</f>
        <v>251.62</v>
      </c>
      <c r="H26" s="61"/>
      <c r="I26" s="61"/>
      <c r="J26" s="62"/>
      <c r="K26" s="63">
        <f>SUM(K10:K25)</f>
        <v>253.28710000000001</v>
      </c>
      <c r="L26" s="320">
        <f>SUM(L10:L25)</f>
        <v>1050809.995770843</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0</v>
      </c>
      <c r="E28" s="298">
        <v>0</v>
      </c>
      <c r="F28" s="74">
        <v>0</v>
      </c>
      <c r="G28" s="46">
        <f t="shared" ref="G28:G36" si="6">IF($B$156&lt;8,D28*2,D28+E28)</f>
        <v>0</v>
      </c>
      <c r="H28" s="75"/>
      <c r="I28" s="76" t="s">
        <v>69</v>
      </c>
      <c r="J28" s="51">
        <v>251</v>
      </c>
      <c r="K28" s="77">
        <v>1047</v>
      </c>
      <c r="L28" s="319">
        <f>SUM(G28*K28)</f>
        <v>0</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v>
      </c>
      <c r="E29" s="298">
        <v>0</v>
      </c>
      <c r="F29" s="84">
        <v>0</v>
      </c>
      <c r="G29" s="46">
        <f t="shared" si="6"/>
        <v>0</v>
      </c>
      <c r="H29" s="75"/>
      <c r="I29" s="51" t="s">
        <v>69</v>
      </c>
      <c r="J29" s="51">
        <v>252</v>
      </c>
      <c r="K29" s="77">
        <v>3380</v>
      </c>
      <c r="L29" s="319">
        <f t="shared" ref="L29:L36" si="8">SUM(G29*K29)</f>
        <v>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0</v>
      </c>
      <c r="E31" s="298">
        <v>0</v>
      </c>
      <c r="F31" s="84">
        <v>0</v>
      </c>
      <c r="G31" s="46">
        <f t="shared" si="6"/>
        <v>0</v>
      </c>
      <c r="H31" s="75"/>
      <c r="I31" s="85" t="s">
        <v>73</v>
      </c>
      <c r="J31" s="51">
        <v>251</v>
      </c>
      <c r="K31" s="77">
        <v>1173</v>
      </c>
      <c r="L31" s="319">
        <f t="shared" si="8"/>
        <v>0</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16.5</v>
      </c>
      <c r="E34" s="298">
        <v>0</v>
      </c>
      <c r="F34" s="84">
        <v>0</v>
      </c>
      <c r="G34" s="46">
        <f t="shared" si="6"/>
        <v>33</v>
      </c>
      <c r="H34" s="75"/>
      <c r="I34" s="85" t="s">
        <v>77</v>
      </c>
      <c r="J34" s="51">
        <v>251</v>
      </c>
      <c r="K34" s="77">
        <v>835</v>
      </c>
      <c r="L34" s="319">
        <f t="shared" si="8"/>
        <v>27555</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0.5</v>
      </c>
      <c r="E35" s="298">
        <v>0</v>
      </c>
      <c r="F35" s="84">
        <v>0</v>
      </c>
      <c r="G35" s="46">
        <f t="shared" si="6"/>
        <v>1</v>
      </c>
      <c r="H35" s="75"/>
      <c r="I35" s="85" t="s">
        <v>77</v>
      </c>
      <c r="J35" s="51">
        <v>252</v>
      </c>
      <c r="K35" s="77">
        <v>3168</v>
      </c>
      <c r="L35" s="319">
        <f t="shared" si="8"/>
        <v>3168</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17</v>
      </c>
      <c r="E37" s="60">
        <f t="shared" si="10"/>
        <v>0</v>
      </c>
      <c r="F37" s="60"/>
      <c r="G37" s="60">
        <f>SUM(G28:G36)</f>
        <v>34</v>
      </c>
      <c r="H37" s="61"/>
      <c r="I37" s="298" t="s">
        <v>81</v>
      </c>
      <c r="J37" s="298"/>
      <c r="K37" s="298"/>
      <c r="L37" s="319">
        <f>SUM(L28:L36)</f>
        <v>30723</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47556.18</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1129089.1757708429</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1317.85</v>
      </c>
      <c r="J47" s="117" t="s">
        <v>96</v>
      </c>
      <c r="K47" s="118">
        <f>ROUND(C47*G47*I47,0)</f>
        <v>0</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0</v>
      </c>
      <c r="D48" s="114"/>
      <c r="E48" s="114"/>
      <c r="F48" s="114"/>
      <c r="G48" s="115">
        <f>K7</f>
        <v>1.0289999999999999</v>
      </c>
      <c r="H48" s="115"/>
      <c r="I48" s="116">
        <v>898.92</v>
      </c>
      <c r="J48" s="117" t="s">
        <v>96</v>
      </c>
      <c r="K48" s="118">
        <f>ROUND(C48*G48*I48,0)</f>
        <v>0</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253.28710000000001</v>
      </c>
      <c r="D49" s="114"/>
      <c r="E49" s="114"/>
      <c r="F49" s="114"/>
      <c r="G49" s="115">
        <f>K7</f>
        <v>1.0289999999999999</v>
      </c>
      <c r="H49" s="115"/>
      <c r="I49" s="116">
        <v>901.09</v>
      </c>
      <c r="J49" s="117" t="s">
        <v>96</v>
      </c>
      <c r="K49" s="118">
        <f>ROUND(C49*G49*I49,0)</f>
        <v>234853</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253.28710000000001</v>
      </c>
      <c r="D50" s="136"/>
      <c r="E50" s="137"/>
      <c r="F50" s="137"/>
      <c r="G50" s="138" t="s">
        <v>98</v>
      </c>
      <c r="H50" s="138"/>
      <c r="I50" s="138"/>
      <c r="J50" s="138"/>
      <c r="K50" s="138"/>
      <c r="L50" s="319">
        <f>IF(B2=75,0,K49+K48+K47)</f>
        <v>234853</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253.28710000000001</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1.261E-3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251.62</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1.3749999999999999E-3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1.261E-3</v>
      </c>
      <c r="L59" s="319">
        <f>SUM(I59*K59)</f>
        <v>5341.0449429999999</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1.261E-3</v>
      </c>
      <c r="L67" s="319">
        <f>SUM(I67*K67)</f>
        <v>135918.09934300001</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1.3749999999999999E-3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1.261E-3</v>
      </c>
      <c r="L70" s="319">
        <f t="shared" si="11"/>
        <v>-5305.8289960000002</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1.261E-3</v>
      </c>
      <c r="L71" s="319">
        <f t="shared" si="11"/>
        <v>2373.3608859999999</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1.3749999999999999E-3</v>
      </c>
      <c r="L72" s="319">
        <f t="shared" si="11"/>
        <v>19554.42225</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1</v>
      </c>
      <c r="AA74" s="304" t="s">
        <v>130</v>
      </c>
      <c r="AB74" s="163">
        <f>+K75</f>
        <v>365</v>
      </c>
      <c r="AC74" s="55">
        <f>ROUND(AB74*Z74,0)</f>
        <v>365</v>
      </c>
      <c r="AD74" s="9"/>
    </row>
    <row r="75" spans="1:30" ht="19.5" customHeight="1" x14ac:dyDescent="0.3">
      <c r="A75" s="1" t="s">
        <v>131</v>
      </c>
      <c r="B75" s="164" t="s">
        <v>128</v>
      </c>
      <c r="C75" s="165" t="s">
        <v>129</v>
      </c>
      <c r="D75" s="164">
        <v>1</v>
      </c>
      <c r="E75" s="164">
        <v>0</v>
      </c>
      <c r="F75" s="164">
        <v>0</v>
      </c>
      <c r="G75" s="166">
        <f>IF($B$156&lt;8,D75,E75)</f>
        <v>1</v>
      </c>
      <c r="H75" s="167"/>
      <c r="I75" s="168">
        <f>AVERAGE(G75,D75)</f>
        <v>1</v>
      </c>
      <c r="J75" s="169" t="s">
        <v>130</v>
      </c>
      <c r="K75" s="170">
        <v>365</v>
      </c>
      <c r="L75" s="319">
        <f t="shared" ref="L75:L78" si="12">SUM(I75*K75)</f>
        <v>365</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1.3749999999999999E-3</v>
      </c>
      <c r="L77" s="319">
        <f t="shared" si="12"/>
        <v>2367.8888749999996</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1.261E-3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365</v>
      </c>
      <c r="AD81" s="185"/>
    </row>
    <row r="82" spans="1:30" ht="22.5" customHeight="1" thickTop="1" thickBot="1" x14ac:dyDescent="0.35">
      <c r="B82" s="298" t="s">
        <v>140</v>
      </c>
      <c r="C82" s="298"/>
      <c r="D82" s="298"/>
      <c r="E82" s="298"/>
      <c r="F82" s="298"/>
      <c r="G82" s="298"/>
      <c r="H82" s="298"/>
      <c r="I82" s="298"/>
      <c r="J82" s="298"/>
      <c r="K82" s="298"/>
      <c r="L82" s="331">
        <f>SUM(L44:L81)</f>
        <v>1524556.1630718429</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'4013 updated'!AC81</f>
        <v>365</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1524556.1630718429</v>
      </c>
      <c r="L86" s="319">
        <f>IF(G26=0,0,IF(G26&gt;250,-(((250/G26)*K86)*IF(M86="H",0.02,0.05)),IF(M86="H",-0.02*K86,-0.05*K86)))</f>
        <v>-75737.032185033124</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1448819.1308868097</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-337247.84</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1111571.2908868096</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185261.88181446827</v>
      </c>
      <c r="M92" s="186"/>
      <c r="N92" s="187"/>
      <c r="O92" s="1"/>
      <c r="Q92" s="152"/>
      <c r="V92" s="183">
        <v>3396</v>
      </c>
      <c r="W92" s="198"/>
      <c r="X92" s="198"/>
      <c r="Y92" s="198"/>
      <c r="Z92" s="198"/>
      <c r="AA92" s="198"/>
      <c r="AB92" s="198"/>
      <c r="AC92" s="198"/>
      <c r="AD92" s="199"/>
    </row>
    <row r="93" spans="1:30" ht="18.600000000000001" customHeight="1" x14ac:dyDescent="0.3">
      <c r="B93" s="298"/>
      <c r="C93" s="298"/>
      <c r="D93" s="298"/>
      <c r="E93" s="298"/>
      <c r="F93" s="298"/>
      <c r="G93" s="298"/>
      <c r="H93" s="298"/>
      <c r="I93" s="298"/>
      <c r="J93" s="298"/>
      <c r="K93" s="336" t="s">
        <v>497</v>
      </c>
      <c r="L93" s="273">
        <v>56260.817840443669</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129001.06397402461</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490.77596855902812</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370</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371</v>
      </c>
      <c r="C125" s="205" t="s">
        <v>199</v>
      </c>
    </row>
    <row r="126" spans="2:22" hidden="1" x14ac:dyDescent="0.3">
      <c r="B126" s="209" t="s">
        <v>372</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1.15740767796524E-5</v>
      </c>
      <c r="C137" s="211"/>
    </row>
    <row r="138" spans="1:5" hidden="1" x14ac:dyDescent="0.3">
      <c r="B138" s="212">
        <f>NvsEndTime</f>
        <v>41808.603067129603</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370</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371</v>
      </c>
      <c r="C166" s="219" t="s">
        <v>244</v>
      </c>
      <c r="D166" s="215"/>
    </row>
    <row r="167" spans="1:4" hidden="1" x14ac:dyDescent="0.3">
      <c r="A167" s="214" t="s">
        <v>245</v>
      </c>
      <c r="B167" s="218" t="s">
        <v>372</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1.15740767796524E-5</v>
      </c>
      <c r="D178" s="215"/>
    </row>
    <row r="179" spans="2:5" hidden="1" x14ac:dyDescent="0.3">
      <c r="B179" s="214" t="s">
        <v>260</v>
      </c>
      <c r="C179" s="222">
        <f>NvsEndTime</f>
        <v>41808.603067129603</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7" priority="2" stopIfTrue="1" operator="lessThan">
      <formula>0</formula>
    </cfRule>
  </conditionalFormatting>
  <conditionalFormatting sqref="A143:A174">
    <cfRule type="cellIs" dxfId="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K94" sqref="K94"/>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5.6640625" style="1" bestFit="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'4020 updated'!B2</f>
        <v>50</v>
      </c>
      <c r="W2" s="449" t="s">
        <v>4</v>
      </c>
      <c r="X2" s="450"/>
      <c r="Y2" s="451"/>
      <c r="Z2" s="451"/>
      <c r="AA2" s="451"/>
      <c r="AB2" s="451"/>
      <c r="AC2" s="451"/>
      <c r="AD2" s="9"/>
    </row>
    <row r="3" spans="1:30" ht="20.399999999999999" x14ac:dyDescent="0.35">
      <c r="B3" s="10" t="str">
        <f>"Revenue Estimate Worksheet for "&amp;B126</f>
        <v>Revenue Estimate Worksheet for Franklin Academy Cht School B</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'4020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248.51</v>
      </c>
      <c r="E10" s="296">
        <v>0</v>
      </c>
      <c r="F10" s="296">
        <v>0</v>
      </c>
      <c r="G10" s="46">
        <f>IF($B$156&lt;8,D10*2,D10+E10)</f>
        <v>497.02</v>
      </c>
      <c r="H10" s="47"/>
      <c r="I10" s="48">
        <v>1.1259999999999999</v>
      </c>
      <c r="J10" s="48"/>
      <c r="K10" s="49">
        <f>ROUND(G10*I10,4)</f>
        <v>559.64449999999999</v>
      </c>
      <c r="L10" s="319">
        <f>SUM(K10*$G$7)*($K$7)</f>
        <v>2321792.2850321848</v>
      </c>
      <c r="N10" s="51">
        <v>5101</v>
      </c>
      <c r="O10" s="52">
        <v>101</v>
      </c>
      <c r="Q10" s="259"/>
      <c r="V10" s="439" t="s">
        <v>27</v>
      </c>
      <c r="W10" s="439"/>
      <c r="X10" s="434">
        <f>IF('4020 updated'!K$84=1,'4020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38</v>
      </c>
      <c r="E11" s="298">
        <v>0</v>
      </c>
      <c r="F11" s="298">
        <v>0</v>
      </c>
      <c r="G11" s="46">
        <f t="shared" ref="G11:G25" si="2">IF($B$156&lt;8,D11*2,D11+E11)</f>
        <v>76</v>
      </c>
      <c r="H11" s="47"/>
      <c r="I11" s="56">
        <f>I10</f>
        <v>1.1259999999999999</v>
      </c>
      <c r="J11" s="56"/>
      <c r="K11" s="49">
        <f t="shared" ref="K11:K25" si="3">ROUND(G11*I11,4)</f>
        <v>85.575999999999993</v>
      </c>
      <c r="L11" s="319">
        <f t="shared" ref="L11:L25" si="4">SUM(K11*$G$7)*($K$7)</f>
        <v>355028.40925607993</v>
      </c>
      <c r="M11" s="1" t="str">
        <f>IF(ROUND(G11,2)=ROUND(SUM(G28:G30),2)," ","CHECK 2. PK-3 Lines Below")</f>
        <v xml:space="preserve"> </v>
      </c>
      <c r="N11" s="51">
        <v>5101</v>
      </c>
      <c r="O11" s="57" t="s">
        <v>30</v>
      </c>
      <c r="Q11" s="259"/>
      <c r="V11" s="395" t="s">
        <v>29</v>
      </c>
      <c r="W11" s="395"/>
      <c r="X11" s="434">
        <f>IF('4020 updated'!K$84=1,'4020 updated'!G11,0)</f>
        <v>0</v>
      </c>
      <c r="Y11" s="434"/>
      <c r="Z11" s="435">
        <v>1</v>
      </c>
      <c r="AA11" s="435"/>
      <c r="AB11" s="54">
        <f t="shared" si="0"/>
        <v>0</v>
      </c>
      <c r="AC11" s="55">
        <f t="shared" si="1"/>
        <v>0</v>
      </c>
      <c r="AD11" s="9"/>
    </row>
    <row r="12" spans="1:30" x14ac:dyDescent="0.3">
      <c r="A12" s="1" t="s">
        <v>31</v>
      </c>
      <c r="B12" s="298" t="s">
        <v>32</v>
      </c>
      <c r="C12" s="298"/>
      <c r="D12" s="298">
        <v>275.19</v>
      </c>
      <c r="E12" s="298">
        <v>0</v>
      </c>
      <c r="F12" s="298">
        <v>0</v>
      </c>
      <c r="G12" s="46">
        <f t="shared" si="2"/>
        <v>550.38</v>
      </c>
      <c r="H12" s="47"/>
      <c r="I12" s="56">
        <v>1</v>
      </c>
      <c r="J12" s="56"/>
      <c r="K12" s="49">
        <f t="shared" si="3"/>
        <v>550.38</v>
      </c>
      <c r="L12" s="319">
        <f t="shared" si="4"/>
        <v>2283356.7342054001</v>
      </c>
      <c r="N12" s="51">
        <v>5102</v>
      </c>
      <c r="O12" s="52">
        <v>102</v>
      </c>
      <c r="Q12" s="259"/>
      <c r="V12" s="395" t="s">
        <v>32</v>
      </c>
      <c r="W12" s="395"/>
      <c r="X12" s="434">
        <f>IF('4020 updated'!K$84=1,'4020 updated'!G12,0)</f>
        <v>0</v>
      </c>
      <c r="Y12" s="434"/>
      <c r="Z12" s="435">
        <v>1</v>
      </c>
      <c r="AA12" s="435"/>
      <c r="AB12" s="54">
        <f t="shared" si="0"/>
        <v>0</v>
      </c>
      <c r="AC12" s="55">
        <f t="shared" si="1"/>
        <v>0</v>
      </c>
      <c r="AD12" s="9"/>
    </row>
    <row r="13" spans="1:30" x14ac:dyDescent="0.3">
      <c r="A13" s="1" t="s">
        <v>33</v>
      </c>
      <c r="B13" s="298" t="s">
        <v>34</v>
      </c>
      <c r="C13" s="298"/>
      <c r="D13" s="298">
        <v>54.36</v>
      </c>
      <c r="E13" s="298">
        <v>0</v>
      </c>
      <c r="F13" s="298">
        <v>0</v>
      </c>
      <c r="G13" s="46">
        <f t="shared" si="2"/>
        <v>108.72</v>
      </c>
      <c r="H13" s="47"/>
      <c r="I13" s="56">
        <f>I12</f>
        <v>1</v>
      </c>
      <c r="J13" s="56"/>
      <c r="K13" s="49">
        <f t="shared" si="3"/>
        <v>108.72</v>
      </c>
      <c r="L13" s="319">
        <f t="shared" si="4"/>
        <v>451045.72139759996</v>
      </c>
      <c r="M13" s="1" t="str">
        <f>IF(ROUND(G13,2)=ROUND(SUM(G31:G33),2)," ","CHECK 2. 4-8 Lines Below")</f>
        <v xml:space="preserve"> </v>
      </c>
      <c r="N13" s="51">
        <v>5102</v>
      </c>
      <c r="O13" s="57" t="s">
        <v>35</v>
      </c>
      <c r="Q13" s="259"/>
      <c r="V13" s="395" t="s">
        <v>34</v>
      </c>
      <c r="W13" s="395"/>
      <c r="X13" s="434">
        <f>IF('4020 updated'!K$84=1,'4020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IF('4020 updated'!K$84=1,'4020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IF('4020 updated'!K$84=1,'4020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IF('4020 updated'!K$84=1,'4020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IF('4020 updated'!K$84=1,'4020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IF('4020 updated'!K$84=1,'4020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IF('4020 updated'!K$84=1,'4020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IF('4020 updated'!K$84=1,'4020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IF('4020 updated'!K$84=1,'4020 updated'!G21,0)</f>
        <v>0</v>
      </c>
      <c r="Y21" s="434"/>
      <c r="Z21" s="435">
        <v>1</v>
      </c>
      <c r="AA21" s="435"/>
      <c r="AB21" s="54">
        <f t="shared" si="0"/>
        <v>0</v>
      </c>
      <c r="AC21" s="55">
        <f t="shared" si="1"/>
        <v>0</v>
      </c>
      <c r="AD21" s="9"/>
    </row>
    <row r="22" spans="1:30" ht="16.2" x14ac:dyDescent="0.35">
      <c r="A22" s="1" t="s">
        <v>53</v>
      </c>
      <c r="B22" s="298" t="s">
        <v>54</v>
      </c>
      <c r="C22" s="298"/>
      <c r="D22" s="298">
        <v>14.49</v>
      </c>
      <c r="E22" s="298">
        <v>0</v>
      </c>
      <c r="F22" s="298">
        <v>0</v>
      </c>
      <c r="G22" s="46">
        <f t="shared" si="2"/>
        <v>28.98</v>
      </c>
      <c r="H22" s="47"/>
      <c r="I22" s="56">
        <v>1.147</v>
      </c>
      <c r="J22" s="56"/>
      <c r="K22" s="49">
        <f t="shared" si="3"/>
        <v>33.240099999999998</v>
      </c>
      <c r="L22" s="319">
        <f t="shared" si="4"/>
        <v>137902.91467833298</v>
      </c>
      <c r="N22" s="51">
        <v>5101</v>
      </c>
      <c r="O22" s="52">
        <v>130</v>
      </c>
      <c r="Q22" s="259"/>
      <c r="V22" s="395" t="s">
        <v>54</v>
      </c>
      <c r="W22" s="395"/>
      <c r="X22" s="434">
        <f>IF('4020 updated'!K$84=1,'4020 updated'!G22,0)</f>
        <v>0</v>
      </c>
      <c r="Y22" s="434"/>
      <c r="Z22" s="435">
        <v>1</v>
      </c>
      <c r="AA22" s="435"/>
      <c r="AB22" s="54">
        <f t="shared" si="0"/>
        <v>0</v>
      </c>
      <c r="AC22" s="55">
        <f t="shared" si="1"/>
        <v>0</v>
      </c>
      <c r="AD22" s="9"/>
    </row>
    <row r="23" spans="1:30" ht="16.2" x14ac:dyDescent="0.35">
      <c r="A23" s="1" t="s">
        <v>55</v>
      </c>
      <c r="B23" s="298" t="s">
        <v>56</v>
      </c>
      <c r="C23" s="298"/>
      <c r="D23" s="298">
        <v>4.82</v>
      </c>
      <c r="E23" s="298">
        <v>0</v>
      </c>
      <c r="F23" s="298">
        <v>0</v>
      </c>
      <c r="G23" s="46">
        <f t="shared" si="2"/>
        <v>9.64</v>
      </c>
      <c r="H23" s="47"/>
      <c r="I23" s="56">
        <f>I22</f>
        <v>1.147</v>
      </c>
      <c r="J23" s="56"/>
      <c r="K23" s="49">
        <f t="shared" si="3"/>
        <v>11.0571</v>
      </c>
      <c r="L23" s="319">
        <f t="shared" si="4"/>
        <v>45872.494904943</v>
      </c>
      <c r="N23" s="51">
        <v>5102</v>
      </c>
      <c r="O23" s="52">
        <v>130</v>
      </c>
      <c r="Q23" s="259"/>
      <c r="V23" s="395" t="s">
        <v>56</v>
      </c>
      <c r="W23" s="395"/>
      <c r="X23" s="434">
        <f>IF('4020 updated'!K$84=1,'4020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IF('4020 updated'!K$84=1,'4020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IF('4020 updated'!K$84=1,'4020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635.37000000000012</v>
      </c>
      <c r="E26" s="60">
        <f t="shared" si="5"/>
        <v>0</v>
      </c>
      <c r="F26" s="60"/>
      <c r="G26" s="60">
        <f>SUM(G10:G25)</f>
        <v>1270.7400000000002</v>
      </c>
      <c r="H26" s="61"/>
      <c r="I26" s="61"/>
      <c r="J26" s="62"/>
      <c r="K26" s="63">
        <f>SUM(K10:K25)</f>
        <v>1348.6177</v>
      </c>
      <c r="L26" s="320">
        <f>SUM(L10:L25)</f>
        <v>5594998.5594745418</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37.5</v>
      </c>
      <c r="E28" s="298">
        <v>0</v>
      </c>
      <c r="F28" s="74">
        <v>0</v>
      </c>
      <c r="G28" s="46">
        <f t="shared" ref="G28:G36" si="6">IF($B$156&lt;8,D28*2,D28+E28)</f>
        <v>75</v>
      </c>
      <c r="H28" s="75"/>
      <c r="I28" s="76" t="s">
        <v>69</v>
      </c>
      <c r="J28" s="51">
        <v>251</v>
      </c>
      <c r="K28" s="77">
        <v>1047</v>
      </c>
      <c r="L28" s="319">
        <f>SUM(G28*K28)</f>
        <v>78525</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0.5</v>
      </c>
      <c r="E29" s="298">
        <v>0</v>
      </c>
      <c r="F29" s="84">
        <v>0</v>
      </c>
      <c r="G29" s="46">
        <f t="shared" si="6"/>
        <v>1</v>
      </c>
      <c r="H29" s="75"/>
      <c r="I29" s="51" t="s">
        <v>69</v>
      </c>
      <c r="J29" s="51">
        <v>252</v>
      </c>
      <c r="K29" s="77">
        <v>3380</v>
      </c>
      <c r="L29" s="319">
        <f t="shared" ref="L29:L36" si="8">SUM(G29*K29)</f>
        <v>3380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50.36</v>
      </c>
      <c r="E31" s="298">
        <v>0</v>
      </c>
      <c r="F31" s="84">
        <v>0</v>
      </c>
      <c r="G31" s="46">
        <f t="shared" si="6"/>
        <v>100.72</v>
      </c>
      <c r="H31" s="75"/>
      <c r="I31" s="85" t="s">
        <v>73</v>
      </c>
      <c r="J31" s="51">
        <v>251</v>
      </c>
      <c r="K31" s="77">
        <v>1173</v>
      </c>
      <c r="L31" s="319">
        <f t="shared" si="8"/>
        <v>118144.56</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3.5</v>
      </c>
      <c r="E32" s="298">
        <v>0</v>
      </c>
      <c r="F32" s="84">
        <v>0</v>
      </c>
      <c r="G32" s="46">
        <f t="shared" si="6"/>
        <v>7</v>
      </c>
      <c r="H32" s="75"/>
      <c r="I32" s="85" t="s">
        <v>73</v>
      </c>
      <c r="J32" s="51">
        <v>252</v>
      </c>
      <c r="K32" s="77">
        <v>3506</v>
      </c>
      <c r="L32" s="319">
        <f t="shared" si="8"/>
        <v>24542</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0.5</v>
      </c>
      <c r="E33" s="298">
        <v>0</v>
      </c>
      <c r="F33" s="84">
        <v>0</v>
      </c>
      <c r="G33" s="46">
        <f t="shared" si="6"/>
        <v>1</v>
      </c>
      <c r="H33" s="75"/>
      <c r="I33" s="85" t="s">
        <v>73</v>
      </c>
      <c r="J33" s="51">
        <v>253</v>
      </c>
      <c r="K33" s="77">
        <v>7023</v>
      </c>
      <c r="L33" s="319">
        <f t="shared" si="8"/>
        <v>7023</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92.36</v>
      </c>
      <c r="E37" s="60">
        <f t="shared" si="10"/>
        <v>0</v>
      </c>
      <c r="F37" s="60"/>
      <c r="G37" s="60">
        <f>SUM(G28:G36)</f>
        <v>184.72</v>
      </c>
      <c r="H37" s="61"/>
      <c r="I37" s="298" t="s">
        <v>81</v>
      </c>
      <c r="J37" s="298"/>
      <c r="K37" s="298"/>
      <c r="L37" s="319">
        <f>SUM(L28:L36)</f>
        <v>231614.56</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240169.86000000004</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6066782.9794745417</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678.4606</v>
      </c>
      <c r="D47" s="114"/>
      <c r="E47" s="114"/>
      <c r="F47" s="114"/>
      <c r="G47" s="115">
        <f>K7</f>
        <v>1.0289999999999999</v>
      </c>
      <c r="H47" s="115"/>
      <c r="I47" s="116">
        <v>1317.85</v>
      </c>
      <c r="J47" s="117" t="s">
        <v>96</v>
      </c>
      <c r="K47" s="118">
        <f>ROUND(C47*G47*I47,0)</f>
        <v>920038</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670.15710000000001</v>
      </c>
      <c r="D48" s="114"/>
      <c r="E48" s="114"/>
      <c r="F48" s="114"/>
      <c r="G48" s="115">
        <f>K7</f>
        <v>1.0289999999999999</v>
      </c>
      <c r="H48" s="115"/>
      <c r="I48" s="116">
        <v>898.92</v>
      </c>
      <c r="J48" s="117" t="s">
        <v>96</v>
      </c>
      <c r="K48" s="118">
        <f>ROUND(C48*G48*I48,0)</f>
        <v>619888</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1348.6177</v>
      </c>
      <c r="D50" s="136"/>
      <c r="E50" s="137"/>
      <c r="F50" s="137"/>
      <c r="G50" s="138" t="s">
        <v>98</v>
      </c>
      <c r="H50" s="138"/>
      <c r="I50" s="138"/>
      <c r="J50" s="138"/>
      <c r="K50" s="138"/>
      <c r="L50" s="319">
        <f>IF(B2=75,0,K49+K48+K47)</f>
        <v>1539926</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1348.6177</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6.7159999999999997E-3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1270.7400000000002</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6.9459999999999999E-3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6.7159999999999997E-3</v>
      </c>
      <c r="L59" s="319">
        <f>SUM(I59*K59)</f>
        <v>28446.041107999998</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6.7159999999999997E-3</v>
      </c>
      <c r="L67" s="319">
        <f>SUM(I67*K67)</f>
        <v>723890.52750800003</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6.9459999999999999E-3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6.7159999999999997E-3</v>
      </c>
      <c r="L70" s="319">
        <f t="shared" si="11"/>
        <v>-28258.483376</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6.7159999999999997E-3</v>
      </c>
      <c r="L71" s="319">
        <f t="shared" si="11"/>
        <v>12640.358215999999</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6.9459999999999999E-3</v>
      </c>
      <c r="L72" s="319">
        <f t="shared" si="11"/>
        <v>98781.830507999999</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358</v>
      </c>
      <c r="AA74" s="304" t="s">
        <v>130</v>
      </c>
      <c r="AB74" s="163">
        <f>+K75</f>
        <v>365</v>
      </c>
      <c r="AC74" s="55">
        <f>ROUND(AB74*Z74,0)</f>
        <v>130670</v>
      </c>
      <c r="AD74" s="9"/>
    </row>
    <row r="75" spans="1:30" ht="19.5" customHeight="1" x14ac:dyDescent="0.3">
      <c r="A75" s="1" t="s">
        <v>131</v>
      </c>
      <c r="B75" s="164" t="s">
        <v>128</v>
      </c>
      <c r="C75" s="165" t="s">
        <v>129</v>
      </c>
      <c r="D75" s="164">
        <v>358</v>
      </c>
      <c r="E75" s="164">
        <v>0</v>
      </c>
      <c r="F75" s="164">
        <v>0</v>
      </c>
      <c r="G75" s="166">
        <f>IF($B$156&lt;8,D75,E75)</f>
        <v>358</v>
      </c>
      <c r="H75" s="167"/>
      <c r="I75" s="168">
        <f>AVERAGE(G75,D75)</f>
        <v>358</v>
      </c>
      <c r="J75" s="169" t="s">
        <v>130</v>
      </c>
      <c r="K75" s="170">
        <v>365</v>
      </c>
      <c r="L75" s="319">
        <f t="shared" ref="L75:L78" si="12">SUM(I75*K75)</f>
        <v>130670</v>
      </c>
      <c r="M75" s="334">
        <f>I75/G26</f>
        <v>0.28172560870044222</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6.9459999999999999E-3</v>
      </c>
      <c r="L77" s="319">
        <f t="shared" si="12"/>
        <v>11961.713545999999</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6.7159999999999997E-3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130670</v>
      </c>
      <c r="AD81" s="185"/>
    </row>
    <row r="82" spans="1:30" ht="22.5" customHeight="1" thickTop="1" thickBot="1" x14ac:dyDescent="0.35">
      <c r="B82" s="298" t="s">
        <v>140</v>
      </c>
      <c r="C82" s="298"/>
      <c r="D82" s="298"/>
      <c r="E82" s="298"/>
      <c r="F82" s="298"/>
      <c r="G82" s="298"/>
      <c r="H82" s="298"/>
      <c r="I82" s="298"/>
      <c r="J82" s="298"/>
      <c r="K82" s="298"/>
      <c r="L82" s="331">
        <f>SUM(L44:L81)</f>
        <v>8584840.9669845421</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'4020 updated'!AC81</f>
        <v>130670</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8584840.9669845421</v>
      </c>
      <c r="L86" s="319">
        <f>IF(G26=0,0,IF(G26&gt;250,-(((250/G26)*K86)*IF(M86="H",0.02,0.05)),IF(M86="H",-0.02*K86,-0.05*K86)))</f>
        <v>-84447.260719979517</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8500393.7062645629</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-4071771.12</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4428622.5862645628</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738103.76437742717</v>
      </c>
      <c r="M92" s="186"/>
      <c r="N92" s="187"/>
      <c r="O92" s="1"/>
      <c r="Q92" s="152"/>
      <c r="V92" s="183">
        <v>3396</v>
      </c>
      <c r="W92" s="198"/>
      <c r="X92" s="198"/>
      <c r="Y92" s="198"/>
      <c r="Z92" s="198"/>
      <c r="AA92" s="198"/>
      <c r="AB92" s="198"/>
      <c r="AC92" s="198"/>
      <c r="AD92" s="199"/>
    </row>
    <row r="93" spans="1:30" ht="18.600000000000001" customHeight="1" x14ac:dyDescent="0.3">
      <c r="B93" s="298"/>
      <c r="C93" s="298"/>
      <c r="D93" s="298"/>
      <c r="E93" s="298"/>
      <c r="F93" s="298"/>
      <c r="G93" s="298"/>
      <c r="H93" s="298"/>
      <c r="I93" s="298"/>
      <c r="J93" s="298"/>
      <c r="K93" s="336" t="s">
        <v>497</v>
      </c>
      <c r="L93" s="273">
        <v>727594.65365683613</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10509.110720591038</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344794.78762924758</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373</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374</v>
      </c>
      <c r="C125" s="205" t="s">
        <v>199</v>
      </c>
    </row>
    <row r="126" spans="2:22" hidden="1" x14ac:dyDescent="0.3">
      <c r="B126" s="209" t="s">
        <v>375</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1.15740767796524E-5</v>
      </c>
      <c r="C137" s="211"/>
    </row>
    <row r="138" spans="1:5" hidden="1" x14ac:dyDescent="0.3">
      <c r="B138" s="212">
        <f>NvsEndTime</f>
        <v>41808.6030902778</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373</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374</v>
      </c>
      <c r="C166" s="219" t="s">
        <v>244</v>
      </c>
      <c r="D166" s="215"/>
    </row>
    <row r="167" spans="1:4" hidden="1" x14ac:dyDescent="0.3">
      <c r="A167" s="214" t="s">
        <v>245</v>
      </c>
      <c r="B167" s="218" t="s">
        <v>375</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1.15740767796524E-5</v>
      </c>
      <c r="D178" s="215"/>
    </row>
    <row r="179" spans="2:5" hidden="1" x14ac:dyDescent="0.3">
      <c r="B179" s="214" t="s">
        <v>260</v>
      </c>
      <c r="C179" s="222">
        <f>NvsEndTime</f>
        <v>41808.6030902778</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5" priority="2" stopIfTrue="1" operator="lessThan">
      <formula>0</formula>
    </cfRule>
  </conditionalFormatting>
  <conditionalFormatting sqref="A143:A174">
    <cfRule type="cellIs" dxfId="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9"/>
  <sheetViews>
    <sheetView topLeftCell="B2" zoomScale="70" zoomScaleNormal="70" workbookViewId="0">
      <selection activeCell="K94" sqref="K94"/>
    </sheetView>
  </sheetViews>
  <sheetFormatPr defaultColWidth="8.6640625" defaultRowHeight="13.2" x14ac:dyDescent="0.25"/>
  <cols>
    <col min="1" max="1" width="11.33203125" hidden="1" customWidth="1"/>
    <col min="2" max="2" width="10.44140625" customWidth="1"/>
    <col min="3" max="3" width="29" customWidth="1"/>
    <col min="4" max="5" width="12.44140625" customWidth="1"/>
    <col min="6" max="6" width="12.44140625" hidden="1" customWidth="1"/>
    <col min="7" max="7" width="15.44140625" customWidth="1"/>
    <col min="8" max="8" width="6.5546875" customWidth="1"/>
    <col min="9" max="9" width="12.5546875" customWidth="1"/>
    <col min="10" max="10" width="13.6640625" customWidth="1"/>
    <col min="11" max="11" width="15.5546875" bestFit="1" customWidth="1"/>
    <col min="12" max="12" width="21.44140625" customWidth="1"/>
    <col min="13" max="13" width="12.5546875" customWidth="1"/>
    <col min="14" max="15" width="10.5546875" hidden="1" customWidth="1"/>
    <col min="16" max="16" width="35" hidden="1" customWidth="1"/>
    <col min="17" max="17" width="7.44140625" customWidth="1"/>
    <col min="19" max="21" width="0" hidden="1" customWidth="1"/>
    <col min="24" max="24" width="12.6640625" customWidth="1"/>
    <col min="28" max="28" width="13.33203125" bestFit="1" customWidth="1"/>
  </cols>
  <sheetData>
    <row r="1" spans="1:30" ht="19.95" hidden="1" customHeight="1" thickBot="1" x14ac:dyDescent="0.35">
      <c r="A1" s="1" t="s">
        <v>0</v>
      </c>
      <c r="B1" s="302"/>
      <c r="C1" s="1"/>
      <c r="D1" s="1" t="s">
        <v>2</v>
      </c>
      <c r="E1" s="1"/>
      <c r="F1" s="1"/>
      <c r="G1" s="1"/>
      <c r="H1" s="1"/>
      <c r="I1" s="1"/>
      <c r="J1" s="1"/>
      <c r="K1" s="1"/>
      <c r="L1" s="311"/>
      <c r="M1" s="1"/>
      <c r="N1" s="1"/>
      <c r="O1" s="3"/>
      <c r="P1" s="1"/>
      <c r="Q1" s="1"/>
      <c r="R1" s="1"/>
      <c r="S1" s="1"/>
      <c r="T1" s="1"/>
      <c r="U1" s="1"/>
      <c r="V1" s="1"/>
      <c r="W1" s="1"/>
      <c r="X1" s="1"/>
      <c r="Y1" s="1"/>
      <c r="Z1" s="1"/>
      <c r="AA1" s="1"/>
      <c r="AB1" s="1"/>
      <c r="AC1" s="1"/>
      <c r="AD1" s="1"/>
    </row>
    <row r="2" spans="1:30" ht="16.2" thickBot="1" x14ac:dyDescent="0.35">
      <c r="A2" s="1"/>
      <c r="B2" s="4">
        <v>50</v>
      </c>
      <c r="C2" s="5" t="s">
        <v>4</v>
      </c>
      <c r="D2" s="6"/>
      <c r="E2" s="6"/>
      <c r="F2" s="6"/>
      <c r="G2" s="6"/>
      <c r="H2" s="7"/>
      <c r="I2" s="7"/>
      <c r="J2" s="7"/>
      <c r="K2" s="7"/>
      <c r="L2" s="312"/>
      <c r="M2" s="1" t="s">
        <v>382</v>
      </c>
      <c r="N2" s="3"/>
      <c r="O2" s="1"/>
      <c r="P2" s="1"/>
      <c r="Q2" s="1"/>
      <c r="R2" s="1"/>
      <c r="S2" s="1"/>
      <c r="T2" s="1"/>
      <c r="U2" s="1"/>
      <c r="V2" s="8">
        <f>'4021 updated'!B2</f>
        <v>50</v>
      </c>
      <c r="W2" s="449" t="s">
        <v>4</v>
      </c>
      <c r="X2" s="450"/>
      <c r="Y2" s="451"/>
      <c r="Z2" s="451"/>
      <c r="AA2" s="451"/>
      <c r="AB2" s="451"/>
      <c r="AC2" s="451"/>
      <c r="AD2" s="9"/>
    </row>
    <row r="3" spans="1:30" ht="20.399999999999999" x14ac:dyDescent="0.35">
      <c r="A3" s="1"/>
      <c r="B3" s="10" t="s">
        <v>442</v>
      </c>
      <c r="C3" s="11"/>
      <c r="D3" s="11"/>
      <c r="E3" s="11"/>
      <c r="F3" s="11"/>
      <c r="G3" s="11"/>
      <c r="H3" s="11"/>
      <c r="I3" s="11"/>
      <c r="J3" s="11"/>
      <c r="K3" s="11"/>
      <c r="L3" s="313"/>
      <c r="M3" s="10"/>
      <c r="N3" s="10"/>
      <c r="O3" s="10"/>
      <c r="P3" s="10"/>
      <c r="Q3" s="10"/>
      <c r="R3" s="1"/>
      <c r="S3" s="1"/>
      <c r="T3" s="1"/>
      <c r="U3" s="1"/>
      <c r="V3" s="452" t="s">
        <v>5</v>
      </c>
      <c r="W3" s="452"/>
      <c r="X3" s="452"/>
      <c r="Y3" s="452"/>
      <c r="Z3" s="452"/>
      <c r="AA3" s="452"/>
      <c r="AB3" s="452"/>
      <c r="AC3" s="452"/>
      <c r="AD3" s="12"/>
    </row>
    <row r="4" spans="1:30" ht="17.399999999999999" x14ac:dyDescent="0.3">
      <c r="A4" s="1"/>
      <c r="B4" s="391" t="s">
        <v>494</v>
      </c>
      <c r="C4" s="391"/>
      <c r="D4" s="391"/>
      <c r="E4" s="391"/>
      <c r="F4" s="391"/>
      <c r="G4" s="391"/>
      <c r="H4" s="391"/>
      <c r="I4" s="391"/>
      <c r="J4" s="298"/>
      <c r="K4" s="298"/>
      <c r="L4" s="314"/>
      <c r="M4" s="14"/>
      <c r="N4" s="14"/>
      <c r="O4" s="14"/>
      <c r="P4" s="14"/>
      <c r="Q4" s="14"/>
      <c r="R4" s="1"/>
      <c r="S4" s="1"/>
      <c r="T4" s="1"/>
      <c r="U4" s="1"/>
      <c r="V4" s="453" t="str">
        <f>+Based_on_the_Second_Calculation_of_the_FEFP_2010_11</f>
        <v>Based on the Third Calculation of the FEFP 2014-15</v>
      </c>
      <c r="W4" s="453"/>
      <c r="X4" s="453"/>
      <c r="Y4" s="453"/>
      <c r="Z4" s="453"/>
      <c r="AA4" s="453"/>
      <c r="AB4" s="453"/>
      <c r="AC4" s="453"/>
      <c r="AD4" s="15"/>
    </row>
    <row r="5" spans="1:30" ht="18.75" customHeight="1" x14ac:dyDescent="0.3">
      <c r="A5" s="1"/>
      <c r="B5" s="16" t="s">
        <v>7</v>
      </c>
      <c r="C5" s="16"/>
      <c r="D5" s="17"/>
      <c r="E5" s="16"/>
      <c r="F5" s="16"/>
      <c r="G5" s="18" t="s">
        <v>8</v>
      </c>
      <c r="H5" s="18"/>
      <c r="I5" s="18"/>
      <c r="J5" s="18"/>
      <c r="K5" s="18"/>
      <c r="L5" s="315"/>
      <c r="M5" s="19"/>
      <c r="N5" s="19"/>
      <c r="O5" s="19"/>
      <c r="P5" s="19"/>
      <c r="Q5" s="19"/>
      <c r="R5" s="1"/>
      <c r="S5" s="1"/>
      <c r="T5" s="1"/>
      <c r="U5" s="1"/>
      <c r="V5" s="454" t="s">
        <v>7</v>
      </c>
      <c r="W5" s="454"/>
      <c r="X5" s="455" t="s">
        <v>8</v>
      </c>
      <c r="Y5" s="455"/>
      <c r="Z5" s="20"/>
      <c r="AA5" s="20"/>
      <c r="AB5" s="20"/>
      <c r="AC5" s="20"/>
      <c r="AD5" s="21"/>
    </row>
    <row r="6" spans="1:30" ht="21" customHeight="1" x14ac:dyDescent="0.3">
      <c r="A6" s="1"/>
      <c r="B6" s="16" t="s">
        <v>9</v>
      </c>
      <c r="C6" s="16"/>
      <c r="D6" s="16"/>
      <c r="E6" s="16"/>
      <c r="F6" s="16"/>
      <c r="G6" s="16"/>
      <c r="H6" s="16"/>
      <c r="I6" s="16"/>
      <c r="J6" s="16"/>
      <c r="K6" s="16"/>
      <c r="L6" s="314"/>
      <c r="M6" s="22"/>
      <c r="N6" s="22"/>
      <c r="O6" s="19"/>
      <c r="P6" s="19"/>
      <c r="Q6" s="19"/>
      <c r="R6" s="1"/>
      <c r="S6" s="1"/>
      <c r="T6" s="1"/>
      <c r="U6" s="1"/>
      <c r="V6" s="441" t="s">
        <v>10</v>
      </c>
      <c r="W6" s="441"/>
      <c r="X6" s="441"/>
      <c r="Y6" s="441"/>
      <c r="Z6" s="441"/>
      <c r="AA6" s="441"/>
      <c r="AB6" s="441"/>
      <c r="AC6" s="441"/>
      <c r="AD6" s="23"/>
    </row>
    <row r="7" spans="1:30" ht="18" customHeight="1" x14ac:dyDescent="0.3">
      <c r="A7" s="1"/>
      <c r="B7" s="24" t="s">
        <v>11</v>
      </c>
      <c r="C7" s="24"/>
      <c r="D7" s="24"/>
      <c r="E7" s="24"/>
      <c r="F7" s="24"/>
      <c r="G7" s="25">
        <v>4031.77</v>
      </c>
      <c r="H7" s="25"/>
      <c r="I7" s="24" t="s">
        <v>12</v>
      </c>
      <c r="J7" s="24"/>
      <c r="K7" s="26">
        <v>1.0289999999999999</v>
      </c>
      <c r="L7" s="316"/>
      <c r="M7" s="1"/>
      <c r="N7" s="1"/>
      <c r="O7" s="1"/>
      <c r="P7" s="1"/>
      <c r="Q7" s="1"/>
      <c r="R7" s="1"/>
      <c r="S7" s="1"/>
      <c r="T7" s="1"/>
      <c r="U7" s="1"/>
      <c r="V7" s="442" t="s">
        <v>11</v>
      </c>
      <c r="W7" s="442"/>
      <c r="X7" s="443">
        <f>'4021 updated'!G7</f>
        <v>4031.77</v>
      </c>
      <c r="Y7" s="443"/>
      <c r="Z7" s="444" t="s">
        <v>12</v>
      </c>
      <c r="AA7" s="444"/>
      <c r="AB7" s="445">
        <f>+K7</f>
        <v>1.0289999999999999</v>
      </c>
      <c r="AC7" s="445"/>
      <c r="AD7" s="9"/>
    </row>
    <row r="8" spans="1:30" ht="51" customHeight="1" x14ac:dyDescent="0.3">
      <c r="A8" s="1"/>
      <c r="B8" s="27" t="s">
        <v>13</v>
      </c>
      <c r="C8" s="27"/>
      <c r="D8" s="310" t="s">
        <v>491</v>
      </c>
      <c r="E8" s="310" t="s">
        <v>492</v>
      </c>
      <c r="F8" s="310"/>
      <c r="G8" s="30" t="s">
        <v>14</v>
      </c>
      <c r="H8" s="31"/>
      <c r="I8" s="32" t="s">
        <v>15</v>
      </c>
      <c r="J8" s="33"/>
      <c r="K8" s="34" t="s">
        <v>16</v>
      </c>
      <c r="L8" s="317" t="s">
        <v>17</v>
      </c>
      <c r="M8" s="1"/>
      <c r="N8" s="1" t="s">
        <v>18</v>
      </c>
      <c r="O8" s="1" t="s">
        <v>19</v>
      </c>
      <c r="P8" s="1"/>
      <c r="Q8" s="1"/>
      <c r="R8" s="1"/>
      <c r="S8" s="1"/>
      <c r="T8" s="1"/>
      <c r="U8" s="1"/>
      <c r="V8" s="446" t="s">
        <v>13</v>
      </c>
      <c r="W8" s="446"/>
      <c r="X8" s="447" t="s">
        <v>14</v>
      </c>
      <c r="Y8" s="447"/>
      <c r="Z8" s="448" t="s">
        <v>15</v>
      </c>
      <c r="AA8" s="448"/>
      <c r="AB8" s="35" t="s">
        <v>16</v>
      </c>
      <c r="AC8" s="36" t="s">
        <v>20</v>
      </c>
      <c r="AD8" s="9"/>
    </row>
    <row r="9" spans="1:30" ht="14.25" customHeight="1" x14ac:dyDescent="0.3">
      <c r="A9" s="1"/>
      <c r="B9" s="37" t="s">
        <v>21</v>
      </c>
      <c r="C9" s="37"/>
      <c r="D9" s="37"/>
      <c r="E9" s="37"/>
      <c r="F9" s="37"/>
      <c r="G9" s="38" t="s">
        <v>22</v>
      </c>
      <c r="H9" s="39"/>
      <c r="I9" s="40" t="s">
        <v>23</v>
      </c>
      <c r="J9" s="41"/>
      <c r="K9" s="42" t="s">
        <v>24</v>
      </c>
      <c r="L9" s="318" t="s">
        <v>25</v>
      </c>
      <c r="M9" s="1"/>
      <c r="N9" s="1"/>
      <c r="O9" s="1"/>
      <c r="P9" s="1"/>
      <c r="Q9" s="1"/>
      <c r="R9" s="1"/>
      <c r="S9" s="1"/>
      <c r="T9" s="1"/>
      <c r="U9" s="1"/>
      <c r="V9" s="456" t="s">
        <v>21</v>
      </c>
      <c r="W9" s="456"/>
      <c r="X9" s="457" t="s">
        <v>22</v>
      </c>
      <c r="Y9" s="457"/>
      <c r="Z9" s="458" t="s">
        <v>23</v>
      </c>
      <c r="AA9" s="458"/>
      <c r="AB9" s="43" t="s">
        <v>24</v>
      </c>
      <c r="AC9" s="44" t="s">
        <v>25</v>
      </c>
      <c r="AD9" s="9"/>
    </row>
    <row r="10" spans="1:30" ht="15.6" x14ac:dyDescent="0.3">
      <c r="A10" s="1" t="s">
        <v>26</v>
      </c>
      <c r="B10" s="296" t="s">
        <v>27</v>
      </c>
      <c r="C10" s="296"/>
      <c r="D10" s="296">
        <v>168.04</v>
      </c>
      <c r="E10" s="296">
        <v>0</v>
      </c>
      <c r="F10" s="296"/>
      <c r="G10" s="46">
        <f>IF($B$156&lt;8,D10*2,D10+E10)</f>
        <v>336.08</v>
      </c>
      <c r="H10" s="47"/>
      <c r="I10" s="48">
        <v>1.1259999999999999</v>
      </c>
      <c r="J10" s="48"/>
      <c r="K10" s="49">
        <f>ROUND(G10*I10,4)</f>
        <v>378.42610000000002</v>
      </c>
      <c r="L10" s="319">
        <f>SUM(K10*$G$7)*($K$7)</f>
        <v>1569973.0801157129</v>
      </c>
      <c r="M10" s="1"/>
      <c r="N10" s="51">
        <v>5101</v>
      </c>
      <c r="O10" s="52">
        <v>101</v>
      </c>
      <c r="P10" s="1"/>
      <c r="Q10" s="259"/>
      <c r="R10" s="1"/>
      <c r="S10" s="1"/>
      <c r="T10" s="1"/>
      <c r="U10" s="1"/>
      <c r="V10" s="439" t="s">
        <v>27</v>
      </c>
      <c r="W10" s="439"/>
      <c r="X10" s="434">
        <f>IF('4021 updated'!K$84=1,'4021 updated'!G10,0)</f>
        <v>0</v>
      </c>
      <c r="Y10" s="434"/>
      <c r="Z10" s="440">
        <v>1</v>
      </c>
      <c r="AA10" s="440"/>
      <c r="AB10" s="54">
        <f t="shared" ref="AB10:AB25" si="0">ROUND(X10*Z10,4)</f>
        <v>0</v>
      </c>
      <c r="AC10" s="55">
        <f t="shared" ref="AC10:AC25" si="1">ROUND(ROUND(AB10*$X$7,4)*($AB$7),0)</f>
        <v>0</v>
      </c>
      <c r="AD10" s="9">
        <v>1</v>
      </c>
    </row>
    <row r="11" spans="1:30" ht="15.6" x14ac:dyDescent="0.3">
      <c r="A11" s="1" t="s">
        <v>28</v>
      </c>
      <c r="B11" s="298" t="s">
        <v>29</v>
      </c>
      <c r="C11" s="298"/>
      <c r="D11" s="298">
        <v>23.5</v>
      </c>
      <c r="E11" s="298">
        <v>0</v>
      </c>
      <c r="F11" s="298"/>
      <c r="G11" s="46">
        <f t="shared" ref="G11:G25" si="2">IF($B$156&lt;8,D11*2,D11+E11)</f>
        <v>47</v>
      </c>
      <c r="H11" s="47"/>
      <c r="I11" s="56">
        <f>I10</f>
        <v>1.1259999999999999</v>
      </c>
      <c r="J11" s="56"/>
      <c r="K11" s="49">
        <f t="shared" ref="K11:K25" si="3">ROUND(G11*I11,4)</f>
        <v>52.921999999999997</v>
      </c>
      <c r="L11" s="319">
        <f t="shared" ref="L11:L25" si="4">SUM(K11*$G$7)*($K$7)</f>
        <v>219557.04256625994</v>
      </c>
      <c r="M11" s="1" t="str">
        <f>IF(ROUND(G11,2)=ROUND(SUM(G28:G30),2)," ","CHECK 2. PK-3 Lines Below")</f>
        <v xml:space="preserve"> </v>
      </c>
      <c r="N11" s="51">
        <v>5101</v>
      </c>
      <c r="O11" s="57" t="s">
        <v>30</v>
      </c>
      <c r="P11" s="1"/>
      <c r="Q11" s="259"/>
      <c r="R11" s="1"/>
      <c r="S11" s="1"/>
      <c r="T11" s="1"/>
      <c r="U11" s="1"/>
      <c r="V11" s="395" t="s">
        <v>29</v>
      </c>
      <c r="W11" s="395"/>
      <c r="X11" s="434">
        <f>IF('4021 updated'!K$84=1,'4021 updated'!G11,0)</f>
        <v>0</v>
      </c>
      <c r="Y11" s="434"/>
      <c r="Z11" s="435">
        <v>1</v>
      </c>
      <c r="AA11" s="435"/>
      <c r="AB11" s="54">
        <f t="shared" si="0"/>
        <v>0</v>
      </c>
      <c r="AC11" s="55">
        <f t="shared" si="1"/>
        <v>0</v>
      </c>
      <c r="AD11" s="9"/>
    </row>
    <row r="12" spans="1:30" ht="15.6" x14ac:dyDescent="0.3">
      <c r="A12" s="1" t="s">
        <v>31</v>
      </c>
      <c r="B12" s="298" t="s">
        <v>32</v>
      </c>
      <c r="C12" s="298"/>
      <c r="D12" s="298">
        <v>93.77</v>
      </c>
      <c r="E12" s="298">
        <v>0</v>
      </c>
      <c r="F12" s="298"/>
      <c r="G12" s="46">
        <f t="shared" si="2"/>
        <v>187.54</v>
      </c>
      <c r="H12" s="47"/>
      <c r="I12" s="56">
        <v>1</v>
      </c>
      <c r="J12" s="56"/>
      <c r="K12" s="49">
        <f t="shared" si="3"/>
        <v>187.54</v>
      </c>
      <c r="L12" s="319">
        <f t="shared" si="4"/>
        <v>778045.57202819991</v>
      </c>
      <c r="M12" s="1"/>
      <c r="N12" s="51">
        <v>5102</v>
      </c>
      <c r="O12" s="52">
        <v>102</v>
      </c>
      <c r="P12" s="1"/>
      <c r="Q12" s="259"/>
      <c r="R12" s="1"/>
      <c r="S12" s="1"/>
      <c r="T12" s="1"/>
      <c r="U12" s="1"/>
      <c r="V12" s="395" t="s">
        <v>32</v>
      </c>
      <c r="W12" s="395"/>
      <c r="X12" s="434">
        <f>IF('4021 updated'!K$84=1,'4021 updated'!G12,0)</f>
        <v>0</v>
      </c>
      <c r="Y12" s="434"/>
      <c r="Z12" s="435">
        <v>1</v>
      </c>
      <c r="AA12" s="435"/>
      <c r="AB12" s="54">
        <f t="shared" si="0"/>
        <v>0</v>
      </c>
      <c r="AC12" s="55">
        <f t="shared" si="1"/>
        <v>0</v>
      </c>
      <c r="AD12" s="9"/>
    </row>
    <row r="13" spans="1:30" ht="15.6" x14ac:dyDescent="0.3">
      <c r="A13" s="1" t="s">
        <v>33</v>
      </c>
      <c r="B13" s="298" t="s">
        <v>34</v>
      </c>
      <c r="C13" s="298"/>
      <c r="D13" s="298">
        <v>23.5</v>
      </c>
      <c r="E13" s="298">
        <v>0</v>
      </c>
      <c r="F13" s="298"/>
      <c r="G13" s="46">
        <f t="shared" si="2"/>
        <v>47</v>
      </c>
      <c r="H13" s="47"/>
      <c r="I13" s="56">
        <f>I12</f>
        <v>1</v>
      </c>
      <c r="J13" s="56"/>
      <c r="K13" s="49">
        <f t="shared" si="3"/>
        <v>47</v>
      </c>
      <c r="L13" s="319">
        <f t="shared" si="4"/>
        <v>194988.49250999998</v>
      </c>
      <c r="M13" s="1" t="str">
        <f>IF(ROUND(G13,2)=ROUND(SUM(G31:G33),2)," ","CHECK 2. 4-8 Lines Below")</f>
        <v xml:space="preserve"> </v>
      </c>
      <c r="N13" s="51">
        <v>5102</v>
      </c>
      <c r="O13" s="57" t="s">
        <v>35</v>
      </c>
      <c r="P13" s="1"/>
      <c r="Q13" s="259"/>
      <c r="R13" s="1"/>
      <c r="S13" s="1"/>
      <c r="T13" s="1"/>
      <c r="U13" s="1"/>
      <c r="V13" s="395" t="s">
        <v>34</v>
      </c>
      <c r="W13" s="395"/>
      <c r="X13" s="434">
        <f>IF('4021 updated'!K$84=1,'4021 updated'!G13,0)</f>
        <v>0</v>
      </c>
      <c r="Y13" s="434"/>
      <c r="Z13" s="435">
        <v>1</v>
      </c>
      <c r="AA13" s="435"/>
      <c r="AB13" s="54">
        <f t="shared" si="0"/>
        <v>0</v>
      </c>
      <c r="AC13" s="55">
        <f t="shared" si="1"/>
        <v>0</v>
      </c>
      <c r="AD13" s="9"/>
    </row>
    <row r="14" spans="1:30" ht="15.6" x14ac:dyDescent="0.3">
      <c r="A14" s="1" t="s">
        <v>36</v>
      </c>
      <c r="B14" s="298" t="s">
        <v>37</v>
      </c>
      <c r="C14" s="298"/>
      <c r="D14" s="298">
        <v>0</v>
      </c>
      <c r="E14" s="298">
        <v>0</v>
      </c>
      <c r="F14" s="298"/>
      <c r="G14" s="46">
        <f t="shared" si="2"/>
        <v>0</v>
      </c>
      <c r="H14" s="47"/>
      <c r="I14" s="56">
        <v>1.004</v>
      </c>
      <c r="J14" s="56"/>
      <c r="K14" s="49">
        <f t="shared" si="3"/>
        <v>0</v>
      </c>
      <c r="L14" s="319">
        <f t="shared" si="4"/>
        <v>0</v>
      </c>
      <c r="M14" s="1"/>
      <c r="N14" s="51">
        <v>5103</v>
      </c>
      <c r="O14" s="52">
        <v>103</v>
      </c>
      <c r="P14" s="1"/>
      <c r="Q14" s="259"/>
      <c r="R14" s="1"/>
      <c r="S14" s="1"/>
      <c r="T14" s="1"/>
      <c r="U14" s="1"/>
      <c r="V14" s="395" t="s">
        <v>37</v>
      </c>
      <c r="W14" s="395"/>
      <c r="X14" s="434">
        <f>IF('4021 updated'!K$84=1,'4021 updated'!G14,0)</f>
        <v>0</v>
      </c>
      <c r="Y14" s="434"/>
      <c r="Z14" s="435">
        <v>1</v>
      </c>
      <c r="AA14" s="435"/>
      <c r="AB14" s="54">
        <f t="shared" si="0"/>
        <v>0</v>
      </c>
      <c r="AC14" s="55">
        <f t="shared" si="1"/>
        <v>0</v>
      </c>
      <c r="AD14" s="9"/>
    </row>
    <row r="15" spans="1:30" ht="15.6" x14ac:dyDescent="0.3">
      <c r="A15" s="1" t="s">
        <v>38</v>
      </c>
      <c r="B15" s="298" t="s">
        <v>39</v>
      </c>
      <c r="C15" s="298"/>
      <c r="D15" s="298">
        <v>0</v>
      </c>
      <c r="E15" s="298">
        <v>0</v>
      </c>
      <c r="F15" s="298"/>
      <c r="G15" s="46">
        <f t="shared" si="2"/>
        <v>0</v>
      </c>
      <c r="H15" s="47"/>
      <c r="I15" s="56">
        <f>I14</f>
        <v>1.004</v>
      </c>
      <c r="J15" s="56"/>
      <c r="K15" s="49">
        <f t="shared" si="3"/>
        <v>0</v>
      </c>
      <c r="L15" s="319">
        <f t="shared" si="4"/>
        <v>0</v>
      </c>
      <c r="M15" s="1" t="str">
        <f>IF(ROUND(G15,2)=ROUND(SUM(G34:G36),2)," ","CHECK 2. 9-12 Lines Below")</f>
        <v xml:space="preserve"> </v>
      </c>
      <c r="N15" s="51">
        <v>5103</v>
      </c>
      <c r="O15" s="57" t="s">
        <v>40</v>
      </c>
      <c r="P15" s="1"/>
      <c r="Q15" s="259"/>
      <c r="R15" s="1"/>
      <c r="S15" s="1"/>
      <c r="T15" s="1"/>
      <c r="U15" s="1"/>
      <c r="V15" s="395" t="s">
        <v>39</v>
      </c>
      <c r="W15" s="395"/>
      <c r="X15" s="434">
        <f>IF('4021 updated'!K$84=1,'4021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c r="G16" s="46">
        <f t="shared" si="2"/>
        <v>0</v>
      </c>
      <c r="H16" s="47"/>
      <c r="I16" s="56">
        <v>3.548</v>
      </c>
      <c r="J16" s="56"/>
      <c r="K16" s="49">
        <f t="shared" si="3"/>
        <v>0</v>
      </c>
      <c r="L16" s="319">
        <f t="shared" si="4"/>
        <v>0</v>
      </c>
      <c r="M16" s="1"/>
      <c r="N16" s="51">
        <v>5101</v>
      </c>
      <c r="O16" s="1">
        <v>254</v>
      </c>
      <c r="P16" s="1"/>
      <c r="Q16" s="259"/>
      <c r="R16" s="1"/>
      <c r="S16" s="1"/>
      <c r="T16" s="1"/>
      <c r="U16" s="1"/>
      <c r="V16" s="395" t="s">
        <v>42</v>
      </c>
      <c r="W16" s="395"/>
      <c r="X16" s="434">
        <f>IF('4021 updated'!K$84=1,'4021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c r="G17" s="46">
        <f t="shared" si="2"/>
        <v>0</v>
      </c>
      <c r="H17" s="47"/>
      <c r="I17" s="56">
        <f>I16</f>
        <v>3.548</v>
      </c>
      <c r="J17" s="56"/>
      <c r="K17" s="49">
        <f t="shared" si="3"/>
        <v>0</v>
      </c>
      <c r="L17" s="319">
        <f t="shared" si="4"/>
        <v>0</v>
      </c>
      <c r="M17" s="1"/>
      <c r="N17" s="51">
        <v>5102</v>
      </c>
      <c r="O17" s="259">
        <v>254</v>
      </c>
      <c r="P17" s="1"/>
      <c r="Q17" s="259"/>
      <c r="R17" s="1"/>
      <c r="S17" s="1"/>
      <c r="T17" s="1"/>
      <c r="U17" s="1"/>
      <c r="V17" s="395" t="s">
        <v>44</v>
      </c>
      <c r="W17" s="395"/>
      <c r="X17" s="434">
        <f>IF('4021 updated'!K$84=1,'4021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c r="G18" s="46">
        <f t="shared" si="2"/>
        <v>0</v>
      </c>
      <c r="H18" s="47"/>
      <c r="I18" s="56">
        <f>I17</f>
        <v>3.548</v>
      </c>
      <c r="J18" s="56"/>
      <c r="K18" s="49">
        <f t="shared" si="3"/>
        <v>0</v>
      </c>
      <c r="L18" s="319">
        <f t="shared" si="4"/>
        <v>0</v>
      </c>
      <c r="M18" s="1"/>
      <c r="N18" s="51">
        <v>5103</v>
      </c>
      <c r="O18" s="259">
        <v>254</v>
      </c>
      <c r="P18" s="1"/>
      <c r="Q18" s="259"/>
      <c r="R18" s="1"/>
      <c r="S18" s="1"/>
      <c r="T18" s="1"/>
      <c r="U18" s="1"/>
      <c r="V18" s="395" t="s">
        <v>46</v>
      </c>
      <c r="W18" s="395"/>
      <c r="X18" s="434">
        <f>IF('4021 updated'!K$84=1,'4021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c r="G19" s="46">
        <f t="shared" si="2"/>
        <v>0</v>
      </c>
      <c r="H19" s="47"/>
      <c r="I19" s="56">
        <v>5.1040000000000001</v>
      </c>
      <c r="J19" s="56"/>
      <c r="K19" s="49">
        <f t="shared" si="3"/>
        <v>0</v>
      </c>
      <c r="L19" s="319">
        <f t="shared" si="4"/>
        <v>0</v>
      </c>
      <c r="M19" s="1"/>
      <c r="N19" s="51">
        <v>5101</v>
      </c>
      <c r="O19" s="1">
        <v>255</v>
      </c>
      <c r="P19" s="1"/>
      <c r="Q19" s="259"/>
      <c r="R19" s="1"/>
      <c r="S19" s="1"/>
      <c r="T19" s="1"/>
      <c r="U19" s="1"/>
      <c r="V19" s="395" t="s">
        <v>48</v>
      </c>
      <c r="W19" s="395"/>
      <c r="X19" s="434">
        <f>IF('4021 updated'!K$84=1,'4021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c r="G20" s="46">
        <f t="shared" si="2"/>
        <v>0</v>
      </c>
      <c r="H20" s="47"/>
      <c r="I20" s="56">
        <f>I19</f>
        <v>5.1040000000000001</v>
      </c>
      <c r="J20" s="56"/>
      <c r="K20" s="49">
        <f t="shared" si="3"/>
        <v>0</v>
      </c>
      <c r="L20" s="319">
        <f t="shared" si="4"/>
        <v>0</v>
      </c>
      <c r="M20" s="1"/>
      <c r="N20" s="51">
        <v>5102</v>
      </c>
      <c r="O20" s="259">
        <v>255</v>
      </c>
      <c r="P20" s="1"/>
      <c r="Q20" s="259"/>
      <c r="R20" s="1"/>
      <c r="S20" s="1"/>
      <c r="T20" s="1"/>
      <c r="U20" s="1"/>
      <c r="V20" s="395" t="s">
        <v>50</v>
      </c>
      <c r="W20" s="395"/>
      <c r="X20" s="434">
        <f>IF('4021 updated'!K$84=1,'4021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c r="G21" s="46">
        <f t="shared" si="2"/>
        <v>0</v>
      </c>
      <c r="H21" s="47"/>
      <c r="I21" s="56">
        <f>I20</f>
        <v>5.1040000000000001</v>
      </c>
      <c r="J21" s="56"/>
      <c r="K21" s="49">
        <f t="shared" si="3"/>
        <v>0</v>
      </c>
      <c r="L21" s="319">
        <f t="shared" si="4"/>
        <v>0</v>
      </c>
      <c r="M21" s="1"/>
      <c r="N21" s="51">
        <v>5103</v>
      </c>
      <c r="O21" s="259">
        <v>255</v>
      </c>
      <c r="P21" s="1"/>
      <c r="Q21" s="259"/>
      <c r="R21" s="1"/>
      <c r="S21" s="1"/>
      <c r="T21" s="1"/>
      <c r="U21" s="1"/>
      <c r="V21" s="395" t="s">
        <v>52</v>
      </c>
      <c r="W21" s="395"/>
      <c r="X21" s="434">
        <f>IF('4021 updated'!K$84=1,'4021 updated'!G21,0)</f>
        <v>0</v>
      </c>
      <c r="Y21" s="434"/>
      <c r="Z21" s="435">
        <v>1</v>
      </c>
      <c r="AA21" s="435"/>
      <c r="AB21" s="54">
        <f t="shared" si="0"/>
        <v>0</v>
      </c>
      <c r="AC21" s="55">
        <f t="shared" si="1"/>
        <v>0</v>
      </c>
      <c r="AD21" s="9"/>
    </row>
    <row r="22" spans="1:30" ht="16.2" x14ac:dyDescent="0.35">
      <c r="A22" s="1" t="s">
        <v>53</v>
      </c>
      <c r="B22" s="298" t="s">
        <v>54</v>
      </c>
      <c r="C22" s="298"/>
      <c r="D22" s="298">
        <v>5.46</v>
      </c>
      <c r="E22" s="298">
        <v>0</v>
      </c>
      <c r="F22" s="298"/>
      <c r="G22" s="46">
        <f t="shared" si="2"/>
        <v>10.92</v>
      </c>
      <c r="H22" s="47"/>
      <c r="I22" s="56">
        <v>1.147</v>
      </c>
      <c r="J22" s="56"/>
      <c r="K22" s="49">
        <f t="shared" si="3"/>
        <v>12.5252</v>
      </c>
      <c r="L22" s="319">
        <f t="shared" si="4"/>
        <v>51963.188646515991</v>
      </c>
      <c r="M22" s="1"/>
      <c r="N22" s="51">
        <v>5101</v>
      </c>
      <c r="O22" s="52">
        <v>130</v>
      </c>
      <c r="P22" s="1"/>
      <c r="Q22" s="259"/>
      <c r="R22" s="1"/>
      <c r="S22" s="1"/>
      <c r="T22" s="1"/>
      <c r="U22" s="1"/>
      <c r="V22" s="395" t="s">
        <v>54</v>
      </c>
      <c r="W22" s="395"/>
      <c r="X22" s="434">
        <f>IF('4021 updated'!K$84=1,'4021 updated'!G22,0)</f>
        <v>0</v>
      </c>
      <c r="Y22" s="434"/>
      <c r="Z22" s="435">
        <v>1</v>
      </c>
      <c r="AA22" s="435"/>
      <c r="AB22" s="54">
        <f t="shared" si="0"/>
        <v>0</v>
      </c>
      <c r="AC22" s="55">
        <f t="shared" si="1"/>
        <v>0</v>
      </c>
      <c r="AD22" s="9"/>
    </row>
    <row r="23" spans="1:30" ht="16.2" x14ac:dyDescent="0.35">
      <c r="A23" s="1" t="s">
        <v>55</v>
      </c>
      <c r="B23" s="298" t="s">
        <v>56</v>
      </c>
      <c r="C23" s="298"/>
      <c r="D23" s="298">
        <v>2.73</v>
      </c>
      <c r="E23" s="298">
        <v>0</v>
      </c>
      <c r="F23" s="298"/>
      <c r="G23" s="46">
        <f t="shared" si="2"/>
        <v>5.46</v>
      </c>
      <c r="H23" s="47"/>
      <c r="I23" s="56">
        <f>I22</f>
        <v>1.147</v>
      </c>
      <c r="J23" s="56"/>
      <c r="K23" s="49">
        <f t="shared" si="3"/>
        <v>6.2625999999999999</v>
      </c>
      <c r="L23" s="319">
        <f t="shared" si="4"/>
        <v>25981.594323257996</v>
      </c>
      <c r="M23" s="1"/>
      <c r="N23" s="51">
        <v>5102</v>
      </c>
      <c r="O23" s="52">
        <v>130</v>
      </c>
      <c r="P23" s="1"/>
      <c r="Q23" s="259"/>
      <c r="R23" s="1"/>
      <c r="S23" s="1"/>
      <c r="T23" s="1"/>
      <c r="U23" s="1"/>
      <c r="V23" s="395" t="s">
        <v>56</v>
      </c>
      <c r="W23" s="395"/>
      <c r="X23" s="434">
        <f>IF('4021 updated'!K$84=1,'4021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c r="G24" s="46">
        <f t="shared" si="2"/>
        <v>0</v>
      </c>
      <c r="H24" s="47"/>
      <c r="I24" s="56">
        <f>I23</f>
        <v>1.147</v>
      </c>
      <c r="J24" s="56"/>
      <c r="K24" s="49">
        <f t="shared" si="3"/>
        <v>0</v>
      </c>
      <c r="L24" s="319">
        <f t="shared" si="4"/>
        <v>0</v>
      </c>
      <c r="M24" s="1"/>
      <c r="N24" s="51">
        <v>5103</v>
      </c>
      <c r="O24" s="52">
        <v>130</v>
      </c>
      <c r="P24" s="1"/>
      <c r="Q24" s="259"/>
      <c r="R24" s="1"/>
      <c r="S24" s="1"/>
      <c r="T24" s="1"/>
      <c r="U24" s="1"/>
      <c r="V24" s="395" t="s">
        <v>58</v>
      </c>
      <c r="W24" s="395"/>
      <c r="X24" s="434">
        <f>IF('4021 updated'!K$84=1,'4021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c r="G25" s="46">
        <f t="shared" si="2"/>
        <v>0</v>
      </c>
      <c r="H25" s="47"/>
      <c r="I25" s="56">
        <v>1.004</v>
      </c>
      <c r="J25" s="56"/>
      <c r="K25" s="49">
        <f t="shared" si="3"/>
        <v>0</v>
      </c>
      <c r="L25" s="319">
        <f t="shared" si="4"/>
        <v>0</v>
      </c>
      <c r="M25" s="1"/>
      <c r="N25" s="51">
        <v>5310</v>
      </c>
      <c r="O25" s="52">
        <v>300</v>
      </c>
      <c r="P25" s="1"/>
      <c r="Q25" s="259"/>
      <c r="R25" s="1"/>
      <c r="S25" s="1"/>
      <c r="T25" s="1"/>
      <c r="U25" s="1"/>
      <c r="V25" s="395" t="s">
        <v>60</v>
      </c>
      <c r="W25" s="395"/>
      <c r="X25" s="434">
        <f>IF('4021 updated'!K$84=1,'4021 updated'!G25,0)</f>
        <v>0</v>
      </c>
      <c r="Y25" s="434"/>
      <c r="Z25" s="435">
        <v>1</v>
      </c>
      <c r="AA25" s="435"/>
      <c r="AB25" s="54">
        <f t="shared" si="0"/>
        <v>0</v>
      </c>
      <c r="AC25" s="55">
        <f t="shared" si="1"/>
        <v>0</v>
      </c>
      <c r="AD25" s="9"/>
    </row>
    <row r="26" spans="1:30" ht="20.25" customHeight="1" thickBot="1" x14ac:dyDescent="0.35">
      <c r="A26" s="1"/>
      <c r="B26" s="59" t="s">
        <v>61</v>
      </c>
      <c r="C26" s="59"/>
      <c r="D26" s="60">
        <f t="shared" ref="D26:E26" si="5">SUM(D10:D25)</f>
        <v>317</v>
      </c>
      <c r="E26" s="60">
        <f t="shared" si="5"/>
        <v>0</v>
      </c>
      <c r="F26" s="60"/>
      <c r="G26" s="60">
        <f>SUM(G10:G25)</f>
        <v>634</v>
      </c>
      <c r="H26" s="61"/>
      <c r="I26" s="61"/>
      <c r="J26" s="62"/>
      <c r="K26" s="63">
        <f>SUM(K10:K25)</f>
        <v>684.67590000000007</v>
      </c>
      <c r="L26" s="320">
        <f>SUM(L10:L25)</f>
        <v>2840508.9701899462</v>
      </c>
      <c r="M26" s="1"/>
      <c r="N26" s="259"/>
      <c r="O26" s="64"/>
      <c r="P26" s="259"/>
      <c r="Q26" s="259"/>
      <c r="R26" s="1"/>
      <c r="S26" s="1"/>
      <c r="T26" s="1"/>
      <c r="U26" s="1"/>
      <c r="V26" s="436" t="s">
        <v>61</v>
      </c>
      <c r="W26" s="436"/>
      <c r="X26" s="425">
        <f>SUM(X10:X25)</f>
        <v>0</v>
      </c>
      <c r="Y26" s="425"/>
      <c r="Z26" s="437"/>
      <c r="AA26" s="438"/>
      <c r="AB26" s="65">
        <f>SUM(AB10:AB25)</f>
        <v>0</v>
      </c>
      <c r="AC26" s="66">
        <f>SUM(AC10:AC25)</f>
        <v>0</v>
      </c>
      <c r="AD26" s="9"/>
    </row>
    <row r="27" spans="1:30" ht="51.75" customHeight="1" x14ac:dyDescent="0.3">
      <c r="A27" s="1"/>
      <c r="B27" s="59" t="s">
        <v>62</v>
      </c>
      <c r="C27" s="59"/>
      <c r="D27" s="310" t="s">
        <v>491</v>
      </c>
      <c r="E27" s="310" t="s">
        <v>492</v>
      </c>
      <c r="F27" s="310"/>
      <c r="G27" s="67" t="s">
        <v>63</v>
      </c>
      <c r="H27" s="68"/>
      <c r="I27" s="69" t="s">
        <v>64</v>
      </c>
      <c r="J27" s="69" t="s">
        <v>65</v>
      </c>
      <c r="K27" s="70" t="s">
        <v>66</v>
      </c>
      <c r="L27" s="311"/>
      <c r="M27" s="1"/>
      <c r="N27" s="259"/>
      <c r="O27" s="64"/>
      <c r="P27" s="259"/>
      <c r="Q27" s="259"/>
      <c r="R27" s="1"/>
      <c r="S27" s="1"/>
      <c r="T27" s="1"/>
      <c r="U27" s="1"/>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20.5</v>
      </c>
      <c r="E28" s="298">
        <v>0</v>
      </c>
      <c r="F28" s="74"/>
      <c r="G28" s="46">
        <f t="shared" ref="G28:G36" si="6">IF($B$156&lt;8,D28*2,D28+E28)</f>
        <v>41</v>
      </c>
      <c r="H28" s="75"/>
      <c r="I28" s="76" t="s">
        <v>69</v>
      </c>
      <c r="J28" s="51">
        <v>251</v>
      </c>
      <c r="K28" s="77">
        <v>1047</v>
      </c>
      <c r="L28" s="319">
        <f>SUM(G28*K28)</f>
        <v>42927</v>
      </c>
      <c r="M28" s="1"/>
      <c r="N28" s="302">
        <v>5101</v>
      </c>
      <c r="O28" s="259">
        <v>251</v>
      </c>
      <c r="P28" s="78"/>
      <c r="Q28" s="79"/>
      <c r="R28" s="1"/>
      <c r="S28" s="1"/>
      <c r="T28" s="1"/>
      <c r="U28" s="1"/>
      <c r="V28" s="433" t="s">
        <v>68</v>
      </c>
      <c r="W28" s="433"/>
      <c r="X28" s="422"/>
      <c r="Y28" s="422"/>
      <c r="Z28" s="80" t="s">
        <v>69</v>
      </c>
      <c r="AA28" s="303">
        <v>251</v>
      </c>
      <c r="AB28" s="82">
        <f>+K28</f>
        <v>1047</v>
      </c>
      <c r="AC28" s="83">
        <f t="shared" ref="AC28:AC36" si="7">ROUND(X28*AB28,0)</f>
        <v>0</v>
      </c>
      <c r="AD28" s="9"/>
    </row>
    <row r="29" spans="1:30" ht="15.6" x14ac:dyDescent="0.3">
      <c r="A29" s="1" t="s">
        <v>70</v>
      </c>
      <c r="B29" s="429"/>
      <c r="C29" s="430"/>
      <c r="D29" s="298">
        <v>3</v>
      </c>
      <c r="E29" s="298">
        <v>0</v>
      </c>
      <c r="F29" s="84"/>
      <c r="G29" s="46">
        <f t="shared" si="6"/>
        <v>6</v>
      </c>
      <c r="H29" s="75"/>
      <c r="I29" s="51" t="s">
        <v>69</v>
      </c>
      <c r="J29" s="51">
        <v>252</v>
      </c>
      <c r="K29" s="77">
        <v>3380</v>
      </c>
      <c r="L29" s="319">
        <f t="shared" ref="L29:L36" si="8">SUM(G29*K29)</f>
        <v>20280</v>
      </c>
      <c r="M29" s="1"/>
      <c r="N29" s="302">
        <v>5101</v>
      </c>
      <c r="O29" s="259">
        <v>252</v>
      </c>
      <c r="P29" s="78"/>
      <c r="Q29" s="79"/>
      <c r="R29" s="1"/>
      <c r="S29" s="1"/>
      <c r="T29" s="1"/>
      <c r="U29" s="1"/>
      <c r="V29" s="433"/>
      <c r="W29" s="433"/>
      <c r="X29" s="422"/>
      <c r="Y29" s="422"/>
      <c r="Z29" s="303" t="s">
        <v>69</v>
      </c>
      <c r="AA29" s="303">
        <v>252</v>
      </c>
      <c r="AB29" s="82">
        <f t="shared" ref="AB29:AB36" si="9">+K29</f>
        <v>3380</v>
      </c>
      <c r="AC29" s="83">
        <f t="shared" si="7"/>
        <v>0</v>
      </c>
      <c r="AD29" s="9"/>
    </row>
    <row r="30" spans="1:30" ht="15.6" x14ac:dyDescent="0.3">
      <c r="A30" s="1" t="s">
        <v>71</v>
      </c>
      <c r="B30" s="429"/>
      <c r="C30" s="430"/>
      <c r="D30" s="298">
        <v>0</v>
      </c>
      <c r="E30" s="298">
        <v>0</v>
      </c>
      <c r="F30" s="84"/>
      <c r="G30" s="46">
        <f t="shared" si="6"/>
        <v>0</v>
      </c>
      <c r="H30" s="75"/>
      <c r="I30" s="51" t="s">
        <v>69</v>
      </c>
      <c r="J30" s="51">
        <v>253</v>
      </c>
      <c r="K30" s="77">
        <v>6896</v>
      </c>
      <c r="L30" s="319">
        <f t="shared" si="8"/>
        <v>0</v>
      </c>
      <c r="M30" s="1"/>
      <c r="N30" s="302">
        <v>5101</v>
      </c>
      <c r="O30" s="259">
        <v>253</v>
      </c>
      <c r="P30" s="78"/>
      <c r="Q30" s="64"/>
      <c r="R30" s="1"/>
      <c r="S30" s="1"/>
      <c r="T30" s="1"/>
      <c r="U30" s="1"/>
      <c r="V30" s="433"/>
      <c r="W30" s="433"/>
      <c r="X30" s="422"/>
      <c r="Y30" s="422"/>
      <c r="Z30" s="303" t="s">
        <v>69</v>
      </c>
      <c r="AA30" s="303">
        <v>253</v>
      </c>
      <c r="AB30" s="82">
        <f t="shared" si="9"/>
        <v>6896</v>
      </c>
      <c r="AC30" s="83">
        <f t="shared" si="7"/>
        <v>0</v>
      </c>
      <c r="AD30" s="9"/>
    </row>
    <row r="31" spans="1:30" ht="15.6" x14ac:dyDescent="0.3">
      <c r="A31" s="1" t="s">
        <v>72</v>
      </c>
      <c r="B31" s="429"/>
      <c r="C31" s="430"/>
      <c r="D31" s="298">
        <v>22</v>
      </c>
      <c r="E31" s="298">
        <v>0</v>
      </c>
      <c r="F31" s="84"/>
      <c r="G31" s="46">
        <f t="shared" si="6"/>
        <v>44</v>
      </c>
      <c r="H31" s="75"/>
      <c r="I31" s="85" t="s">
        <v>73</v>
      </c>
      <c r="J31" s="51">
        <v>251</v>
      </c>
      <c r="K31" s="77">
        <v>1173</v>
      </c>
      <c r="L31" s="319">
        <f t="shared" si="8"/>
        <v>51612</v>
      </c>
      <c r="M31" s="1"/>
      <c r="N31" s="302">
        <v>5102</v>
      </c>
      <c r="O31" s="259">
        <v>251</v>
      </c>
      <c r="P31" s="78"/>
      <c r="Q31" s="64"/>
      <c r="R31" s="1"/>
      <c r="S31" s="1"/>
      <c r="T31" s="1"/>
      <c r="U31" s="1"/>
      <c r="V31" s="433"/>
      <c r="W31" s="433"/>
      <c r="X31" s="422"/>
      <c r="Y31" s="422"/>
      <c r="Z31" s="86" t="s">
        <v>73</v>
      </c>
      <c r="AA31" s="303">
        <v>251</v>
      </c>
      <c r="AB31" s="82">
        <f t="shared" si="9"/>
        <v>1173</v>
      </c>
      <c r="AC31" s="83">
        <f t="shared" si="7"/>
        <v>0</v>
      </c>
      <c r="AD31" s="9"/>
    </row>
    <row r="32" spans="1:30" ht="15.6" x14ac:dyDescent="0.3">
      <c r="A32" s="1" t="s">
        <v>74</v>
      </c>
      <c r="B32" s="429"/>
      <c r="C32" s="430"/>
      <c r="D32" s="298">
        <v>1.5</v>
      </c>
      <c r="E32" s="298">
        <v>0</v>
      </c>
      <c r="F32" s="84"/>
      <c r="G32" s="46">
        <f t="shared" si="6"/>
        <v>3</v>
      </c>
      <c r="H32" s="75"/>
      <c r="I32" s="85" t="s">
        <v>73</v>
      </c>
      <c r="J32" s="51">
        <v>252</v>
      </c>
      <c r="K32" s="77">
        <v>3506</v>
      </c>
      <c r="L32" s="319">
        <f t="shared" si="8"/>
        <v>10518</v>
      </c>
      <c r="M32" s="1"/>
      <c r="N32" s="302">
        <v>5102</v>
      </c>
      <c r="O32" s="259">
        <v>252</v>
      </c>
      <c r="P32" s="78"/>
      <c r="Q32" s="259"/>
      <c r="R32" s="1"/>
      <c r="S32" s="1"/>
      <c r="T32" s="1"/>
      <c r="U32" s="1"/>
      <c r="V32" s="433"/>
      <c r="W32" s="433"/>
      <c r="X32" s="422"/>
      <c r="Y32" s="422"/>
      <c r="Z32" s="86" t="s">
        <v>73</v>
      </c>
      <c r="AA32" s="303">
        <v>252</v>
      </c>
      <c r="AB32" s="82">
        <f t="shared" si="9"/>
        <v>3506</v>
      </c>
      <c r="AC32" s="83">
        <f t="shared" si="7"/>
        <v>0</v>
      </c>
      <c r="AD32" s="9"/>
    </row>
    <row r="33" spans="1:30" ht="15.6" x14ac:dyDescent="0.3">
      <c r="A33" s="1" t="s">
        <v>75</v>
      </c>
      <c r="B33" s="429"/>
      <c r="C33" s="430"/>
      <c r="D33" s="298">
        <v>0</v>
      </c>
      <c r="E33" s="298">
        <v>0</v>
      </c>
      <c r="F33" s="84"/>
      <c r="G33" s="46">
        <f t="shared" si="6"/>
        <v>0</v>
      </c>
      <c r="H33" s="75"/>
      <c r="I33" s="85" t="s">
        <v>73</v>
      </c>
      <c r="J33" s="51">
        <v>253</v>
      </c>
      <c r="K33" s="77">
        <v>7023</v>
      </c>
      <c r="L33" s="319">
        <f t="shared" si="8"/>
        <v>0</v>
      </c>
      <c r="M33" s="1"/>
      <c r="N33" s="302">
        <v>5102</v>
      </c>
      <c r="O33" s="259">
        <v>253</v>
      </c>
      <c r="P33" s="78"/>
      <c r="Q33" s="79"/>
      <c r="R33" s="1"/>
      <c r="S33" s="1"/>
      <c r="T33" s="1"/>
      <c r="U33" s="1"/>
      <c r="V33" s="433"/>
      <c r="W33" s="433"/>
      <c r="X33" s="422"/>
      <c r="Y33" s="422"/>
      <c r="Z33" s="86" t="s">
        <v>73</v>
      </c>
      <c r="AA33" s="303">
        <v>253</v>
      </c>
      <c r="AB33" s="82">
        <f t="shared" si="9"/>
        <v>7023</v>
      </c>
      <c r="AC33" s="83">
        <f t="shared" si="7"/>
        <v>0</v>
      </c>
      <c r="AD33" s="9"/>
    </row>
    <row r="34" spans="1:30" ht="15.6" x14ac:dyDescent="0.3">
      <c r="A34" s="1" t="s">
        <v>76</v>
      </c>
      <c r="B34" s="429"/>
      <c r="C34" s="430"/>
      <c r="D34" s="298">
        <v>0</v>
      </c>
      <c r="E34" s="298">
        <v>0</v>
      </c>
      <c r="F34" s="84"/>
      <c r="G34" s="46">
        <f t="shared" si="6"/>
        <v>0</v>
      </c>
      <c r="H34" s="75"/>
      <c r="I34" s="85" t="s">
        <v>77</v>
      </c>
      <c r="J34" s="51">
        <v>251</v>
      </c>
      <c r="K34" s="77">
        <v>835</v>
      </c>
      <c r="L34" s="319">
        <f t="shared" si="8"/>
        <v>0</v>
      </c>
      <c r="M34" s="1"/>
      <c r="N34" s="302">
        <v>5103</v>
      </c>
      <c r="O34" s="259">
        <v>251</v>
      </c>
      <c r="P34" s="78"/>
      <c r="Q34" s="79"/>
      <c r="R34" s="1"/>
      <c r="S34" s="1"/>
      <c r="T34" s="1"/>
      <c r="U34" s="1"/>
      <c r="V34" s="433"/>
      <c r="W34" s="433"/>
      <c r="X34" s="422"/>
      <c r="Y34" s="422"/>
      <c r="Z34" s="86" t="s">
        <v>77</v>
      </c>
      <c r="AA34" s="303">
        <v>251</v>
      </c>
      <c r="AB34" s="82">
        <f t="shared" si="9"/>
        <v>835</v>
      </c>
      <c r="AC34" s="83">
        <f t="shared" si="7"/>
        <v>0</v>
      </c>
      <c r="AD34" s="9"/>
    </row>
    <row r="35" spans="1:30" ht="15.6" x14ac:dyDescent="0.3">
      <c r="A35" s="1" t="s">
        <v>78</v>
      </c>
      <c r="B35" s="429"/>
      <c r="C35" s="430"/>
      <c r="D35" s="298">
        <v>0</v>
      </c>
      <c r="E35" s="298">
        <v>0</v>
      </c>
      <c r="F35" s="84"/>
      <c r="G35" s="46">
        <f t="shared" si="6"/>
        <v>0</v>
      </c>
      <c r="H35" s="75"/>
      <c r="I35" s="85" t="s">
        <v>77</v>
      </c>
      <c r="J35" s="51">
        <v>252</v>
      </c>
      <c r="K35" s="77">
        <v>3168</v>
      </c>
      <c r="L35" s="319">
        <f t="shared" si="8"/>
        <v>0</v>
      </c>
      <c r="M35" s="1"/>
      <c r="N35" s="302">
        <v>5103</v>
      </c>
      <c r="O35" s="259">
        <v>252</v>
      </c>
      <c r="P35" s="78"/>
      <c r="Q35" s="87"/>
      <c r="R35" s="1"/>
      <c r="S35" s="1"/>
      <c r="T35" s="1"/>
      <c r="U35" s="1"/>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c r="G36" s="46">
        <f t="shared" si="6"/>
        <v>0</v>
      </c>
      <c r="H36" s="75"/>
      <c r="I36" s="85" t="s">
        <v>77</v>
      </c>
      <c r="J36" s="51">
        <v>253</v>
      </c>
      <c r="K36" s="77">
        <v>6685</v>
      </c>
      <c r="L36" s="319">
        <f t="shared" si="8"/>
        <v>0</v>
      </c>
      <c r="M36" s="1"/>
      <c r="N36" s="302">
        <v>5103</v>
      </c>
      <c r="O36" s="259">
        <v>253</v>
      </c>
      <c r="P36" s="78"/>
      <c r="Q36" s="88"/>
      <c r="R36" s="1"/>
      <c r="S36" s="1"/>
      <c r="T36" s="1"/>
      <c r="U36" s="1"/>
      <c r="V36" s="433"/>
      <c r="W36" s="433"/>
      <c r="X36" s="423"/>
      <c r="Y36" s="423"/>
      <c r="Z36" s="86" t="s">
        <v>77</v>
      </c>
      <c r="AA36" s="303">
        <v>253</v>
      </c>
      <c r="AB36" s="82">
        <f t="shared" si="9"/>
        <v>6685</v>
      </c>
      <c r="AC36" s="89">
        <f t="shared" si="7"/>
        <v>0</v>
      </c>
      <c r="AD36" s="9"/>
    </row>
    <row r="37" spans="1:30" ht="18.75" customHeight="1" x14ac:dyDescent="0.3">
      <c r="A37" s="1"/>
      <c r="B37" s="298" t="s">
        <v>80</v>
      </c>
      <c r="C37" s="298"/>
      <c r="D37" s="60">
        <f t="shared" ref="D37:E37" si="10">SUM(D28:D36)</f>
        <v>47</v>
      </c>
      <c r="E37" s="60">
        <f t="shared" si="10"/>
        <v>0</v>
      </c>
      <c r="F37" s="60"/>
      <c r="G37" s="60">
        <f>SUM(G28:G36)</f>
        <v>94</v>
      </c>
      <c r="H37" s="61"/>
      <c r="I37" s="298" t="s">
        <v>81</v>
      </c>
      <c r="J37" s="298"/>
      <c r="K37" s="298"/>
      <c r="L37" s="319">
        <f>SUM(L28:L36)</f>
        <v>125337</v>
      </c>
      <c r="M37" s="1"/>
      <c r="N37" s="259"/>
      <c r="O37" s="64"/>
      <c r="P37" s="259"/>
      <c r="Q37" s="259"/>
      <c r="R37" s="1"/>
      <c r="S37" s="1"/>
      <c r="T37" s="1"/>
      <c r="U37" s="1"/>
      <c r="V37" s="424" t="s">
        <v>80</v>
      </c>
      <c r="W37" s="424"/>
      <c r="X37" s="425">
        <f>SUM(X28:X36)</f>
        <v>0</v>
      </c>
      <c r="Y37" s="425"/>
      <c r="Z37" s="424" t="s">
        <v>81</v>
      </c>
      <c r="AA37" s="424"/>
      <c r="AB37" s="424"/>
      <c r="AC37" s="55">
        <f>SUM(AC28:AC36)</f>
        <v>0</v>
      </c>
      <c r="AD37" s="9"/>
    </row>
    <row r="38" spans="1:30" ht="30.75" customHeight="1" x14ac:dyDescent="0.3">
      <c r="A38" s="1"/>
      <c r="B38" s="90" t="s">
        <v>82</v>
      </c>
      <c r="C38" s="90"/>
      <c r="D38" s="90"/>
      <c r="E38" s="90"/>
      <c r="F38" s="90"/>
      <c r="G38" s="90"/>
      <c r="H38" s="91"/>
      <c r="I38" s="90"/>
      <c r="J38" s="90"/>
      <c r="K38" s="90"/>
      <c r="L38" s="321"/>
      <c r="M38" s="64"/>
      <c r="N38" s="259"/>
      <c r="O38" s="64"/>
      <c r="P38" s="259"/>
      <c r="Q38" s="259"/>
      <c r="R38" s="1"/>
      <c r="S38" s="1"/>
      <c r="T38" s="1"/>
      <c r="U38" s="1"/>
      <c r="V38" s="412" t="s">
        <v>82</v>
      </c>
      <c r="W38" s="412"/>
      <c r="X38" s="412"/>
      <c r="Y38" s="412"/>
      <c r="Z38" s="412"/>
      <c r="AA38" s="412"/>
      <c r="AB38" s="412"/>
      <c r="AC38" s="412"/>
      <c r="AD38" s="92"/>
    </row>
    <row r="39" spans="1:30" ht="15.75" customHeight="1" x14ac:dyDescent="0.3">
      <c r="A39" s="1"/>
      <c r="B39" s="93" t="s">
        <v>83</v>
      </c>
      <c r="C39" s="93"/>
      <c r="D39" s="93"/>
      <c r="E39" s="93"/>
      <c r="F39" s="93"/>
      <c r="G39" s="94">
        <v>34651002</v>
      </c>
      <c r="H39" s="94"/>
      <c r="I39" s="298" t="s">
        <v>84</v>
      </c>
      <c r="J39" s="298"/>
      <c r="K39" s="298"/>
      <c r="L39" s="314"/>
      <c r="M39" s="1"/>
      <c r="N39" s="1"/>
      <c r="O39" s="1"/>
      <c r="P39" s="1"/>
      <c r="Q39" s="1"/>
      <c r="R39" s="1"/>
      <c r="S39" s="1"/>
      <c r="T39" s="1"/>
      <c r="U39" s="1"/>
      <c r="V39" s="417" t="s">
        <v>83</v>
      </c>
      <c r="W39" s="417"/>
      <c r="X39" s="418">
        <f>+G39</f>
        <v>34651002</v>
      </c>
      <c r="Y39" s="418"/>
      <c r="Z39" s="419" t="s">
        <v>84</v>
      </c>
      <c r="AA39" s="419"/>
      <c r="AB39" s="419"/>
      <c r="AC39" s="419"/>
      <c r="AD39" s="9"/>
    </row>
    <row r="40" spans="1:30" ht="15.75" customHeight="1" x14ac:dyDescent="0.3">
      <c r="A40" s="1"/>
      <c r="B40" s="95" t="s">
        <v>85</v>
      </c>
      <c r="C40" s="95"/>
      <c r="D40" s="95"/>
      <c r="E40" s="95"/>
      <c r="F40" s="95"/>
      <c r="G40" s="96">
        <v>182954.62</v>
      </c>
      <c r="H40" s="96"/>
      <c r="I40" s="96"/>
      <c r="J40" s="96"/>
      <c r="K40" s="50">
        <f>ROUND(G39/G40,0)</f>
        <v>189</v>
      </c>
      <c r="L40" s="319">
        <f>SUM(K40*$G$26)</f>
        <v>119826</v>
      </c>
      <c r="M40" s="1"/>
      <c r="N40" s="97"/>
      <c r="O40" s="97"/>
      <c r="P40" s="97"/>
      <c r="Q40" s="97"/>
      <c r="R40" s="1"/>
      <c r="S40" s="1"/>
      <c r="T40" s="1"/>
      <c r="U40" s="1"/>
      <c r="V40" s="420" t="s">
        <v>85</v>
      </c>
      <c r="W40" s="420"/>
      <c r="X40" s="421">
        <f>+G40</f>
        <v>182954.62</v>
      </c>
      <c r="Y40" s="421"/>
      <c r="Z40" s="421"/>
      <c r="AA40" s="421"/>
      <c r="AB40" s="55">
        <f>ROUND(X39/X40,0)</f>
        <v>189</v>
      </c>
      <c r="AC40" s="55">
        <f>ROUND(AB40*$X$26,0)</f>
        <v>0</v>
      </c>
      <c r="AD40" s="9"/>
    </row>
    <row r="41" spans="1:30" ht="15.75" customHeight="1" x14ac:dyDescent="0.3">
      <c r="A41" s="1"/>
      <c r="B41" s="98" t="s">
        <v>86</v>
      </c>
      <c r="C41" s="98"/>
      <c r="D41" s="98"/>
      <c r="E41" s="98"/>
      <c r="F41" s="98"/>
      <c r="G41" s="98"/>
      <c r="H41" s="98"/>
      <c r="I41" s="98"/>
      <c r="J41" s="98"/>
      <c r="K41" s="98"/>
      <c r="L41" s="322"/>
      <c r="M41" s="1"/>
      <c r="N41" s="64"/>
      <c r="O41" s="99"/>
      <c r="P41" s="64"/>
      <c r="Q41" s="64"/>
      <c r="R41" s="1"/>
      <c r="S41" s="1"/>
      <c r="T41" s="1"/>
      <c r="U41" s="1"/>
      <c r="V41" s="411" t="s">
        <v>86</v>
      </c>
      <c r="W41" s="411"/>
      <c r="X41" s="411"/>
      <c r="Y41" s="411"/>
      <c r="Z41" s="411"/>
      <c r="AA41" s="411"/>
      <c r="AB41" s="411"/>
      <c r="AC41" s="411"/>
      <c r="AD41" s="9"/>
    </row>
    <row r="42" spans="1:30" ht="28.5" customHeight="1" x14ac:dyDescent="0.3">
      <c r="A42" s="1"/>
      <c r="B42" s="90" t="s">
        <v>87</v>
      </c>
      <c r="C42" s="90"/>
      <c r="D42" s="90"/>
      <c r="E42" s="90"/>
      <c r="F42" s="90"/>
      <c r="G42" s="90"/>
      <c r="H42" s="90"/>
      <c r="I42" s="90"/>
      <c r="J42" s="90"/>
      <c r="K42" s="90"/>
      <c r="L42" s="321"/>
      <c r="M42" s="97"/>
      <c r="N42" s="1"/>
      <c r="O42" s="1"/>
      <c r="P42" s="1"/>
      <c r="Q42" s="1"/>
      <c r="R42" s="1"/>
      <c r="S42" s="1"/>
      <c r="T42" s="1"/>
      <c r="U42" s="1"/>
      <c r="V42" s="412" t="s">
        <v>87</v>
      </c>
      <c r="W42" s="412"/>
      <c r="X42" s="412"/>
      <c r="Y42" s="412"/>
      <c r="Z42" s="412"/>
      <c r="AA42" s="412"/>
      <c r="AB42" s="412"/>
      <c r="AC42" s="412"/>
      <c r="AD42" s="307"/>
    </row>
    <row r="43" spans="1:30" ht="15.6" x14ac:dyDescent="0.3">
      <c r="A43" s="1"/>
      <c r="B43" s="101" t="s">
        <v>88</v>
      </c>
      <c r="C43" s="101"/>
      <c r="D43" s="101"/>
      <c r="E43" s="101"/>
      <c r="F43" s="101"/>
      <c r="G43" s="101"/>
      <c r="H43" s="101"/>
      <c r="I43" s="101"/>
      <c r="J43" s="101"/>
      <c r="K43" s="101"/>
      <c r="L43" s="323"/>
      <c r="M43" s="102"/>
      <c r="N43" s="64"/>
      <c r="O43" s="64"/>
      <c r="P43" s="64"/>
      <c r="Q43" s="64"/>
      <c r="R43" s="1"/>
      <c r="S43" s="1"/>
      <c r="T43" s="1"/>
      <c r="U43" s="1"/>
      <c r="V43" s="413" t="s">
        <v>88</v>
      </c>
      <c r="W43" s="413"/>
      <c r="X43" s="413"/>
      <c r="Y43" s="413"/>
      <c r="Z43" s="413"/>
      <c r="AA43" s="413"/>
      <c r="AB43" s="413"/>
      <c r="AC43" s="413"/>
      <c r="AD43" s="103"/>
    </row>
    <row r="44" spans="1:30" ht="24" customHeight="1" x14ac:dyDescent="0.3">
      <c r="A44" s="1"/>
      <c r="B44" s="59" t="s">
        <v>89</v>
      </c>
      <c r="C44" s="59"/>
      <c r="D44" s="59"/>
      <c r="E44" s="59"/>
      <c r="F44" s="59"/>
      <c r="G44" s="59"/>
      <c r="H44" s="59"/>
      <c r="I44" s="59"/>
      <c r="J44" s="59"/>
      <c r="K44" s="59"/>
      <c r="L44" s="324">
        <f>SUM(L26,L37,L40)</f>
        <v>3085671.9701899462</v>
      </c>
      <c r="M44" s="1"/>
      <c r="N44" s="1"/>
      <c r="O44" s="1"/>
      <c r="P44" s="1"/>
      <c r="Q44" s="1"/>
      <c r="R44" s="1"/>
      <c r="S44" s="1"/>
      <c r="T44" s="1"/>
      <c r="U44" s="1"/>
      <c r="V44" s="414" t="s">
        <v>89</v>
      </c>
      <c r="W44" s="414"/>
      <c r="X44" s="414"/>
      <c r="Y44" s="414"/>
      <c r="Z44" s="414"/>
      <c r="AA44" s="414"/>
      <c r="AB44" s="414"/>
      <c r="AC44" s="104">
        <f>SUM(AC26,AC37,AC40)</f>
        <v>0</v>
      </c>
      <c r="AD44" s="9"/>
    </row>
    <row r="45" spans="1:30" ht="30.75" customHeight="1" x14ac:dyDescent="0.3">
      <c r="A45" s="1"/>
      <c r="B45" s="90" t="s">
        <v>90</v>
      </c>
      <c r="C45" s="90"/>
      <c r="D45" s="90"/>
      <c r="E45" s="90"/>
      <c r="F45" s="90"/>
      <c r="G45" s="90"/>
      <c r="H45" s="90"/>
      <c r="I45" s="90"/>
      <c r="J45" s="90"/>
      <c r="K45" s="90"/>
      <c r="L45" s="321"/>
      <c r="M45" s="105"/>
      <c r="N45" s="1"/>
      <c r="O45" s="1"/>
      <c r="P45" s="1"/>
      <c r="Q45" s="1"/>
      <c r="R45" s="1"/>
      <c r="S45" s="1"/>
      <c r="T45" s="1"/>
      <c r="U45" s="1"/>
      <c r="V45" s="412" t="s">
        <v>90</v>
      </c>
      <c r="W45" s="412"/>
      <c r="X45" s="412"/>
      <c r="Y45" s="412"/>
      <c r="Z45" s="412"/>
      <c r="AA45" s="412"/>
      <c r="AB45" s="412"/>
      <c r="AC45" s="412"/>
      <c r="AD45" s="306"/>
    </row>
    <row r="46" spans="1:30" ht="18.75" customHeight="1" x14ac:dyDescent="0.3">
      <c r="A46" s="1"/>
      <c r="B46" s="1"/>
      <c r="C46" s="107" t="s">
        <v>91</v>
      </c>
      <c r="D46" s="107"/>
      <c r="E46" s="107"/>
      <c r="F46" s="107"/>
      <c r="G46" s="107" t="s">
        <v>92</v>
      </c>
      <c r="H46" s="108"/>
      <c r="I46" s="109" t="s">
        <v>93</v>
      </c>
      <c r="J46" s="110"/>
      <c r="K46" s="110"/>
      <c r="L46" s="325"/>
      <c r="M46" s="111"/>
      <c r="N46" s="1"/>
      <c r="O46" s="1"/>
      <c r="P46" s="1"/>
      <c r="Q46" s="1"/>
      <c r="R46" s="1"/>
      <c r="S46" s="1"/>
      <c r="T46" s="1"/>
      <c r="U46" s="1"/>
      <c r="V46" s="9"/>
      <c r="W46" s="309" t="s">
        <v>91</v>
      </c>
      <c r="X46" s="415" t="s">
        <v>94</v>
      </c>
      <c r="Y46" s="415"/>
      <c r="Z46" s="416" t="s">
        <v>93</v>
      </c>
      <c r="AA46" s="416"/>
      <c r="AB46" s="416"/>
      <c r="AC46" s="416"/>
      <c r="AD46" s="113"/>
    </row>
    <row r="47" spans="1:30" ht="18.75" customHeight="1" x14ac:dyDescent="0.3">
      <c r="A47" s="1"/>
      <c r="B47" s="97" t="s">
        <v>95</v>
      </c>
      <c r="C47" s="114">
        <f>K10+K11+K16+K19+K22</f>
        <v>443.87330000000003</v>
      </c>
      <c r="D47" s="114"/>
      <c r="E47" s="114"/>
      <c r="F47" s="114"/>
      <c r="G47" s="115">
        <f>K7</f>
        <v>1.0289999999999999</v>
      </c>
      <c r="H47" s="115"/>
      <c r="I47" s="116">
        <v>1317.85</v>
      </c>
      <c r="J47" s="117" t="s">
        <v>96</v>
      </c>
      <c r="K47" s="118">
        <f>ROUND(C47*G47*I47,0)</f>
        <v>601922</v>
      </c>
      <c r="L47" s="326"/>
      <c r="M47" s="1"/>
      <c r="N47" s="1"/>
      <c r="O47" s="1"/>
      <c r="P47" s="1"/>
      <c r="Q47" s="1"/>
      <c r="R47" s="1"/>
      <c r="S47" s="1"/>
      <c r="T47" s="1"/>
      <c r="U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A48" s="1"/>
      <c r="B48" s="124" t="s">
        <v>73</v>
      </c>
      <c r="C48" s="114">
        <f>K12+K13+K17+K20+K23</f>
        <v>240.80259999999998</v>
      </c>
      <c r="D48" s="114"/>
      <c r="E48" s="114"/>
      <c r="F48" s="114"/>
      <c r="G48" s="115">
        <f>K7</f>
        <v>1.0289999999999999</v>
      </c>
      <c r="H48" s="115"/>
      <c r="I48" s="116">
        <v>898.92</v>
      </c>
      <c r="J48" s="117" t="s">
        <v>96</v>
      </c>
      <c r="K48" s="118">
        <f>ROUND(C48*G48*I48,0)</f>
        <v>222740</v>
      </c>
      <c r="L48" s="327"/>
      <c r="M48" s="1"/>
      <c r="N48" s="1"/>
      <c r="O48" s="1"/>
      <c r="P48" s="1"/>
      <c r="Q48" s="1"/>
      <c r="R48" s="1"/>
      <c r="S48" s="1"/>
      <c r="T48" s="1"/>
      <c r="U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R49" s="1"/>
      <c r="S49" s="1"/>
      <c r="T49" s="1"/>
      <c r="U49" s="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684.67589999999996</v>
      </c>
      <c r="D50" s="136"/>
      <c r="E50" s="137"/>
      <c r="F50" s="137"/>
      <c r="G50" s="138" t="s">
        <v>98</v>
      </c>
      <c r="H50" s="138"/>
      <c r="I50" s="138"/>
      <c r="J50" s="138"/>
      <c r="K50" s="138"/>
      <c r="L50" s="319">
        <f>IF(B2=75,0,K49+K48+K47)</f>
        <v>824662</v>
      </c>
      <c r="M50" s="1"/>
      <c r="N50" s="3"/>
      <c r="O50" s="1"/>
      <c r="P50" s="1"/>
      <c r="Q50" s="1"/>
      <c r="R50" s="1"/>
      <c r="S50" s="1"/>
      <c r="T50" s="1"/>
      <c r="U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P51" s="1"/>
      <c r="Q51" s="1"/>
      <c r="R51" s="1"/>
      <c r="S51" s="1"/>
      <c r="T51" s="1"/>
      <c r="U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M52" s="1"/>
      <c r="N52" s="1"/>
      <c r="O52" s="1"/>
      <c r="P52" s="1"/>
      <c r="Q52" s="1"/>
      <c r="R52" s="1"/>
      <c r="S52" s="1"/>
      <c r="T52" s="1"/>
      <c r="U52" s="1"/>
      <c r="V52" s="392" t="s">
        <v>100</v>
      </c>
      <c r="W52" s="392"/>
      <c r="X52" s="392"/>
      <c r="Y52" s="392"/>
      <c r="Z52" s="392"/>
      <c r="AA52" s="392"/>
      <c r="AB52" s="392"/>
      <c r="AC52" s="392"/>
      <c r="AD52" s="9"/>
    </row>
    <row r="53" spans="2:30" ht="15.6" x14ac:dyDescent="0.3">
      <c r="B53" s="298" t="s">
        <v>101</v>
      </c>
      <c r="C53" s="298"/>
      <c r="D53" s="298"/>
      <c r="E53" s="298"/>
      <c r="F53" s="298"/>
      <c r="G53" s="143">
        <f>K26</f>
        <v>684.67590000000007</v>
      </c>
      <c r="H53" s="56" t="s">
        <v>102</v>
      </c>
      <c r="I53" s="56"/>
      <c r="J53" s="144">
        <v>200815.52</v>
      </c>
      <c r="K53" s="144"/>
      <c r="L53" s="329"/>
      <c r="M53" s="1"/>
      <c r="N53" s="3"/>
      <c r="O53" s="1"/>
      <c r="P53" s="1"/>
      <c r="Q53" s="1"/>
      <c r="R53" s="1"/>
      <c r="S53" s="1"/>
      <c r="T53" s="1"/>
      <c r="U53" s="1"/>
      <c r="V53" s="402" t="s">
        <v>101</v>
      </c>
      <c r="W53" s="402"/>
      <c r="X53" s="145">
        <f>AB26</f>
        <v>0</v>
      </c>
      <c r="Y53" s="403" t="s">
        <v>102</v>
      </c>
      <c r="Z53" s="403"/>
      <c r="AA53" s="404">
        <f>+J53</f>
        <v>200815.52</v>
      </c>
      <c r="AB53" s="404"/>
      <c r="AC53" s="404"/>
      <c r="AD53" s="9"/>
    </row>
    <row r="54" spans="2:30" ht="15.6" x14ac:dyDescent="0.3">
      <c r="B54" s="298" t="s">
        <v>103</v>
      </c>
      <c r="C54" s="298"/>
      <c r="D54" s="298"/>
      <c r="E54" s="298"/>
      <c r="F54" s="298"/>
      <c r="G54" s="298"/>
      <c r="H54" s="298"/>
      <c r="I54" s="298"/>
      <c r="J54" s="298"/>
      <c r="K54" s="146">
        <f>ROUND(G53/J53,6)</f>
        <v>3.4090000000000001E-3</v>
      </c>
      <c r="L54" s="314"/>
      <c r="M54" s="1"/>
      <c r="N54" s="64"/>
      <c r="O54" s="1"/>
      <c r="P54" s="1"/>
      <c r="Q54" s="1"/>
      <c r="R54" s="1"/>
      <c r="S54" s="1"/>
      <c r="T54" s="1"/>
      <c r="U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M55" s="1"/>
      <c r="N55" s="1"/>
      <c r="O55" s="1"/>
      <c r="P55" s="1"/>
      <c r="Q55" s="1"/>
      <c r="R55" s="1"/>
      <c r="S55" s="1"/>
      <c r="T55" s="1"/>
      <c r="U55" s="1"/>
      <c r="V55" s="392" t="s">
        <v>104</v>
      </c>
      <c r="W55" s="392"/>
      <c r="X55" s="392"/>
      <c r="Y55" s="392"/>
      <c r="Z55" s="392"/>
      <c r="AA55" s="392"/>
      <c r="AB55" s="392"/>
      <c r="AC55" s="392"/>
      <c r="AD55" s="9"/>
    </row>
    <row r="56" spans="2:30" ht="15.6" x14ac:dyDescent="0.3">
      <c r="B56" s="298" t="s">
        <v>105</v>
      </c>
      <c r="C56" s="298"/>
      <c r="D56" s="298"/>
      <c r="E56" s="298"/>
      <c r="F56" s="298"/>
      <c r="G56" s="147">
        <f>G26</f>
        <v>634</v>
      </c>
      <c r="H56" s="56" t="s">
        <v>106</v>
      </c>
      <c r="I56" s="56"/>
      <c r="J56" s="144">
        <f>+G40</f>
        <v>182954.62</v>
      </c>
      <c r="K56" s="144"/>
      <c r="L56" s="329"/>
      <c r="M56" s="1"/>
      <c r="N56" s="1"/>
      <c r="O56" s="1"/>
      <c r="P56" s="1"/>
      <c r="Q56" s="1"/>
      <c r="R56" s="1"/>
      <c r="S56" s="1"/>
      <c r="T56" s="1"/>
      <c r="U56" s="1"/>
      <c r="V56" s="402" t="s">
        <v>105</v>
      </c>
      <c r="W56" s="402"/>
      <c r="X56" s="148">
        <f>X26</f>
        <v>0</v>
      </c>
      <c r="Y56" s="403" t="s">
        <v>106</v>
      </c>
      <c r="Z56" s="403"/>
      <c r="AA56" s="404">
        <f>+J56</f>
        <v>182954.62</v>
      </c>
      <c r="AB56" s="404"/>
      <c r="AC56" s="404"/>
      <c r="AD56" s="9"/>
    </row>
    <row r="57" spans="2:30" ht="15.6" x14ac:dyDescent="0.3">
      <c r="B57" s="298" t="s">
        <v>107</v>
      </c>
      <c r="C57" s="298"/>
      <c r="D57" s="298"/>
      <c r="E57" s="298"/>
      <c r="F57" s="298"/>
      <c r="G57" s="298"/>
      <c r="H57" s="298"/>
      <c r="I57" s="298"/>
      <c r="J57" s="298"/>
      <c r="K57" s="146">
        <f>ROUND(G56/J56,6)</f>
        <v>3.4650000000000002E-3</v>
      </c>
      <c r="L57" s="314"/>
      <c r="M57" s="1"/>
      <c r="N57" s="1"/>
      <c r="O57" s="1"/>
      <c r="P57" s="1"/>
      <c r="Q57" s="1"/>
      <c r="R57" s="1"/>
      <c r="S57" s="1"/>
      <c r="T57" s="1"/>
      <c r="U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M58" s="1"/>
      <c r="N58" s="19"/>
      <c r="O58" s="19"/>
      <c r="P58" s="1"/>
      <c r="Q58" s="1"/>
      <c r="R58" s="1"/>
      <c r="S58" s="1"/>
      <c r="T58" s="1"/>
      <c r="U58" s="1"/>
      <c r="V58" s="406" t="s">
        <v>109</v>
      </c>
      <c r="W58" s="406"/>
      <c r="X58" s="406"/>
      <c r="Y58" s="393">
        <f>X65+X64+X62+X61+X60</f>
        <v>4235563</v>
      </c>
      <c r="Z58" s="393"/>
      <c r="AA58" s="305" t="s">
        <v>110</v>
      </c>
      <c r="AB58" s="151">
        <f>AB54</f>
        <v>0</v>
      </c>
      <c r="AC58" s="55">
        <f>ROUND(Y58*AB58,0)</f>
        <v>0</v>
      </c>
      <c r="AD58" s="9"/>
    </row>
    <row r="59" spans="2:30" ht="15.6" x14ac:dyDescent="0.3">
      <c r="B59" s="59" t="s">
        <v>109</v>
      </c>
      <c r="C59" s="59"/>
      <c r="D59" s="59"/>
      <c r="E59" s="59"/>
      <c r="F59" s="59"/>
      <c r="G59" s="59"/>
      <c r="H59" s="152" t="s">
        <v>21</v>
      </c>
      <c r="I59" s="118">
        <v>4235563</v>
      </c>
      <c r="J59" s="153" t="s">
        <v>110</v>
      </c>
      <c r="K59" s="154">
        <f>K54</f>
        <v>3.4090000000000001E-3</v>
      </c>
      <c r="L59" s="319">
        <f>SUM(I59*K59)</f>
        <v>14439.034267000001</v>
      </c>
      <c r="M59" s="1"/>
      <c r="N59" s="1"/>
      <c r="O59" s="1"/>
      <c r="P59" s="153"/>
      <c r="Q59" s="153"/>
      <c r="R59" s="1"/>
      <c r="S59" s="1"/>
      <c r="T59" s="1"/>
      <c r="U59" s="1"/>
      <c r="V59" s="399" t="s">
        <v>111</v>
      </c>
      <c r="W59" s="399"/>
      <c r="X59" s="399"/>
      <c r="Y59" s="399"/>
      <c r="Z59" s="399"/>
      <c r="AA59" s="399"/>
      <c r="AB59" s="399"/>
      <c r="AC59" s="399"/>
      <c r="AD59" s="9"/>
    </row>
    <row r="60" spans="2:30" ht="15.6" x14ac:dyDescent="0.3">
      <c r="B60" s="59" t="s">
        <v>111</v>
      </c>
      <c r="C60" s="59"/>
      <c r="D60" s="59"/>
      <c r="E60" s="59"/>
      <c r="F60" s="59"/>
      <c r="G60" s="59"/>
      <c r="H60" s="59"/>
      <c r="I60" s="59"/>
      <c r="J60" s="59"/>
      <c r="K60" s="59"/>
      <c r="L60" s="327"/>
      <c r="M60" s="1"/>
      <c r="N60" s="1"/>
      <c r="O60" s="1"/>
      <c r="P60" s="153"/>
      <c r="Q60" s="153"/>
      <c r="R60" s="1"/>
      <c r="S60" s="1"/>
      <c r="T60" s="1"/>
      <c r="U60" s="1"/>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M61" s="1"/>
      <c r="N61" s="1"/>
      <c r="O61" s="1"/>
      <c r="P61" s="153"/>
      <c r="Q61" s="153"/>
      <c r="R61" s="1"/>
      <c r="S61" s="1"/>
      <c r="T61" s="1"/>
      <c r="U61" s="1"/>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M62" s="1"/>
      <c r="N62" s="153"/>
      <c r="O62" s="153"/>
      <c r="P62" s="153"/>
      <c r="Q62" s="153"/>
      <c r="R62" s="1"/>
      <c r="S62" s="1"/>
      <c r="T62" s="1"/>
      <c r="U62" s="1"/>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M63" s="1"/>
      <c r="N63" s="1"/>
      <c r="O63" s="1"/>
      <c r="P63" s="153"/>
      <c r="Q63" s="153"/>
      <c r="R63" s="1"/>
      <c r="S63" s="1"/>
      <c r="T63" s="1"/>
      <c r="U63" s="1"/>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P64" s="1"/>
      <c r="Q64" s="1"/>
      <c r="R64" s="1"/>
      <c r="S64" s="1"/>
      <c r="T64" s="1"/>
      <c r="U64" s="1"/>
      <c r="V64" s="400" t="s">
        <v>116</v>
      </c>
      <c r="W64" s="400"/>
      <c r="X64" s="401">
        <f>+G65</f>
        <v>4235563</v>
      </c>
      <c r="Y64" s="401"/>
      <c r="Z64" s="401"/>
      <c r="AA64" s="401"/>
      <c r="AB64" s="401"/>
      <c r="AC64" s="401"/>
      <c r="AD64" s="9"/>
    </row>
    <row r="65" spans="1:30" ht="12.75" customHeight="1" x14ac:dyDescent="0.3">
      <c r="A65" s="1"/>
      <c r="B65" s="155" t="s">
        <v>116</v>
      </c>
      <c r="C65" s="59"/>
      <c r="D65" s="59"/>
      <c r="E65" s="59"/>
      <c r="F65" s="59"/>
      <c r="G65" s="156">
        <f>+I59</f>
        <v>4235563</v>
      </c>
      <c r="H65" s="156"/>
      <c r="I65" s="156"/>
      <c r="J65" s="156"/>
      <c r="K65" s="156"/>
      <c r="L65" s="327"/>
      <c r="M65" s="1"/>
      <c r="N65" s="1"/>
      <c r="O65" s="1"/>
      <c r="P65" s="1"/>
      <c r="Q65" s="1"/>
      <c r="R65" s="1"/>
      <c r="S65" s="1"/>
      <c r="T65" s="1"/>
      <c r="U65" s="1"/>
      <c r="V65" s="400" t="s">
        <v>117</v>
      </c>
      <c r="W65" s="400"/>
      <c r="X65" s="401">
        <f>+G66</f>
        <v>0</v>
      </c>
      <c r="Y65" s="401"/>
      <c r="Z65" s="401"/>
      <c r="AA65" s="401"/>
      <c r="AB65" s="401"/>
      <c r="AC65" s="401"/>
      <c r="AD65" s="21"/>
    </row>
    <row r="66" spans="1:30" ht="15" customHeight="1" x14ac:dyDescent="0.3">
      <c r="A66" s="1"/>
      <c r="B66" s="155" t="s">
        <v>117</v>
      </c>
      <c r="C66" s="59"/>
      <c r="D66" s="59"/>
      <c r="E66" s="59"/>
      <c r="F66" s="59"/>
      <c r="G66" s="156">
        <v>0</v>
      </c>
      <c r="H66" s="156"/>
      <c r="I66" s="156"/>
      <c r="J66" s="156"/>
      <c r="K66" s="156"/>
      <c r="L66" s="327"/>
      <c r="M66" s="19"/>
      <c r="N66" s="3"/>
      <c r="O66" s="157"/>
      <c r="P66" s="157"/>
      <c r="Q66" s="157"/>
      <c r="R66" s="1"/>
      <c r="S66" s="1"/>
      <c r="T66" s="1"/>
      <c r="U66" s="1"/>
      <c r="V66" s="392" t="s">
        <v>118</v>
      </c>
      <c r="W66" s="392"/>
      <c r="X66" s="392"/>
      <c r="Y66" s="393">
        <f>+I67</f>
        <v>107785963</v>
      </c>
      <c r="Z66" s="393"/>
      <c r="AA66" s="305" t="s">
        <v>110</v>
      </c>
      <c r="AB66" s="151">
        <f>AB54</f>
        <v>0</v>
      </c>
      <c r="AC66" s="55">
        <f>ROUND(Y66*AB66,0)</f>
        <v>0</v>
      </c>
      <c r="AD66" s="9"/>
    </row>
    <row r="67" spans="1:30" ht="20.25" customHeight="1" x14ac:dyDescent="0.3">
      <c r="A67" s="1"/>
      <c r="B67" s="298" t="s">
        <v>118</v>
      </c>
      <c r="C67" s="298"/>
      <c r="D67" s="298"/>
      <c r="E67" s="298"/>
      <c r="F67" s="298"/>
      <c r="G67" s="1"/>
      <c r="H67" s="152" t="s">
        <v>24</v>
      </c>
      <c r="I67" s="118">
        <v>107785963</v>
      </c>
      <c r="J67" s="153" t="s">
        <v>110</v>
      </c>
      <c r="K67" s="154">
        <f>K54</f>
        <v>3.4090000000000001E-3</v>
      </c>
      <c r="L67" s="319">
        <f>SUM(I67*K67)</f>
        <v>367442.34786700003</v>
      </c>
      <c r="M67" s="1"/>
      <c r="N67" s="1"/>
      <c r="O67" s="1"/>
      <c r="P67" s="1"/>
      <c r="Q67" s="1"/>
      <c r="R67" s="1"/>
      <c r="S67" s="1"/>
      <c r="T67" s="1"/>
      <c r="U67" s="1"/>
      <c r="V67" s="392" t="s">
        <v>119</v>
      </c>
      <c r="W67" s="392"/>
      <c r="X67" s="392"/>
      <c r="Y67" s="392"/>
      <c r="Z67" s="392"/>
      <c r="AA67" s="392"/>
      <c r="AB67" s="392"/>
      <c r="AC67" s="392"/>
      <c r="AD67" s="9"/>
    </row>
    <row r="68" spans="1:30" ht="20.25" customHeight="1" x14ac:dyDescent="0.3">
      <c r="A68" s="1"/>
      <c r="B68" s="298" t="s">
        <v>119</v>
      </c>
      <c r="C68" s="298"/>
      <c r="D68" s="298"/>
      <c r="E68" s="298"/>
      <c r="F68" s="298"/>
      <c r="G68" s="1"/>
      <c r="H68" s="298"/>
      <c r="I68" s="298"/>
      <c r="J68" s="51"/>
      <c r="K68" s="298"/>
      <c r="L68" s="314"/>
      <c r="M68" s="1"/>
      <c r="N68" s="1"/>
      <c r="O68" s="1"/>
      <c r="P68" s="1"/>
      <c r="Q68" s="1"/>
      <c r="R68" s="1"/>
      <c r="S68" s="1"/>
      <c r="T68" s="1"/>
      <c r="U68" s="1"/>
      <c r="V68" s="397" t="s">
        <v>120</v>
      </c>
      <c r="W68" s="397"/>
      <c r="X68" s="397"/>
      <c r="Y68" s="393">
        <f>+I69</f>
        <v>0</v>
      </c>
      <c r="Z68" s="393"/>
      <c r="AA68" s="305" t="s">
        <v>110</v>
      </c>
      <c r="AB68" s="151">
        <f>AB57</f>
        <v>0</v>
      </c>
      <c r="AC68" s="55">
        <f>ROUND(Y68*AB68,0)</f>
        <v>0</v>
      </c>
      <c r="AD68" s="9"/>
    </row>
    <row r="69" spans="1:30" ht="15" customHeight="1" x14ac:dyDescent="0.3">
      <c r="A69" s="1"/>
      <c r="B69" s="158" t="s">
        <v>120</v>
      </c>
      <c r="C69" s="298"/>
      <c r="D69" s="298"/>
      <c r="E69" s="298"/>
      <c r="F69" s="298"/>
      <c r="G69" s="1"/>
      <c r="H69" s="152" t="s">
        <v>22</v>
      </c>
      <c r="I69" s="118">
        <v>0</v>
      </c>
      <c r="J69" s="153" t="s">
        <v>110</v>
      </c>
      <c r="K69" s="154">
        <f>K57</f>
        <v>3.4650000000000002E-3</v>
      </c>
      <c r="L69" s="319">
        <f t="shared" ref="L69:L72" si="11">SUM(I69*K69)</f>
        <v>0</v>
      </c>
      <c r="M69" s="1"/>
      <c r="N69" s="1"/>
      <c r="O69" s="1"/>
      <c r="P69" s="1"/>
      <c r="Q69" s="1"/>
      <c r="R69" s="1"/>
      <c r="S69" s="1"/>
      <c r="T69" s="1"/>
      <c r="U69" s="1"/>
      <c r="V69" s="392" t="s">
        <v>121</v>
      </c>
      <c r="W69" s="392"/>
      <c r="X69" s="392"/>
      <c r="Y69" s="398">
        <f>+I70</f>
        <v>-4207636</v>
      </c>
      <c r="Z69" s="398"/>
      <c r="AA69" s="305" t="s">
        <v>110</v>
      </c>
      <c r="AB69" s="151">
        <f>AB54</f>
        <v>0</v>
      </c>
      <c r="AC69" s="55">
        <f>ROUND(Y69*AB69,0)</f>
        <v>0</v>
      </c>
      <c r="AD69" s="9"/>
    </row>
    <row r="70" spans="1:30" ht="20.25" customHeight="1" x14ac:dyDescent="0.3">
      <c r="A70" s="1"/>
      <c r="B70" s="298" t="s">
        <v>121</v>
      </c>
      <c r="C70" s="298"/>
      <c r="D70" s="298"/>
      <c r="E70" s="298"/>
      <c r="F70" s="298"/>
      <c r="G70" s="1"/>
      <c r="H70" s="152" t="s">
        <v>21</v>
      </c>
      <c r="I70" s="118">
        <v>-4207636</v>
      </c>
      <c r="J70" s="153" t="s">
        <v>110</v>
      </c>
      <c r="K70" s="154">
        <f>K54</f>
        <v>3.4090000000000001E-3</v>
      </c>
      <c r="L70" s="319">
        <f t="shared" si="11"/>
        <v>-14343.831124</v>
      </c>
      <c r="M70" s="1"/>
      <c r="N70" s="1"/>
      <c r="O70" s="1"/>
      <c r="P70" s="1"/>
      <c r="Q70" s="1"/>
      <c r="R70" s="1"/>
      <c r="S70" s="1"/>
      <c r="T70" s="1"/>
      <c r="U70" s="1"/>
      <c r="V70" s="392" t="s">
        <v>122</v>
      </c>
      <c r="W70" s="392"/>
      <c r="X70" s="392"/>
      <c r="Y70" s="394">
        <f>+I71</f>
        <v>1882126</v>
      </c>
      <c r="Z70" s="394"/>
      <c r="AA70" s="305" t="s">
        <v>110</v>
      </c>
      <c r="AB70" s="151">
        <f>AB54</f>
        <v>0</v>
      </c>
      <c r="AC70" s="55">
        <f>ROUND(Y70*AB70,0)</f>
        <v>0</v>
      </c>
      <c r="AD70" s="9"/>
    </row>
    <row r="71" spans="1:30" ht="20.25" customHeight="1" x14ac:dyDescent="0.3">
      <c r="A71" s="1"/>
      <c r="B71" s="298" t="s">
        <v>122</v>
      </c>
      <c r="C71" s="298"/>
      <c r="D71" s="298"/>
      <c r="E71" s="298"/>
      <c r="F71" s="298"/>
      <c r="G71" s="1"/>
      <c r="H71" s="152" t="s">
        <v>21</v>
      </c>
      <c r="I71" s="118">
        <v>1882126</v>
      </c>
      <c r="J71" s="153" t="s">
        <v>110</v>
      </c>
      <c r="K71" s="154">
        <f>K54</f>
        <v>3.4090000000000001E-3</v>
      </c>
      <c r="L71" s="319">
        <f t="shared" si="11"/>
        <v>6416.1675340000002</v>
      </c>
      <c r="M71" s="1"/>
      <c r="N71" s="1"/>
      <c r="O71" s="1"/>
      <c r="P71" s="1"/>
      <c r="Q71" s="1"/>
      <c r="R71" s="1"/>
      <c r="S71" s="1"/>
      <c r="T71" s="1"/>
      <c r="U71" s="1"/>
      <c r="V71" s="392" t="s">
        <v>123</v>
      </c>
      <c r="W71" s="392"/>
      <c r="X71" s="392"/>
      <c r="Y71" s="394">
        <f>+I72</f>
        <v>14221398</v>
      </c>
      <c r="Z71" s="394"/>
      <c r="AA71" s="305" t="s">
        <v>110</v>
      </c>
      <c r="AB71" s="151">
        <f>AB57</f>
        <v>0</v>
      </c>
      <c r="AC71" s="55">
        <f>ROUND(Y71*AB71,0)</f>
        <v>0</v>
      </c>
      <c r="AD71" s="9"/>
    </row>
    <row r="72" spans="1:30" ht="21" customHeight="1" x14ac:dyDescent="0.35">
      <c r="A72" s="1"/>
      <c r="B72" s="298" t="s">
        <v>123</v>
      </c>
      <c r="C72" s="298"/>
      <c r="D72" s="298"/>
      <c r="E72" s="298"/>
      <c r="F72" s="298"/>
      <c r="G72" s="1"/>
      <c r="H72" s="152" t="s">
        <v>22</v>
      </c>
      <c r="I72" s="118">
        <v>14221398</v>
      </c>
      <c r="J72" s="153" t="s">
        <v>110</v>
      </c>
      <c r="K72" s="154">
        <f>K57</f>
        <v>3.4650000000000002E-3</v>
      </c>
      <c r="L72" s="319">
        <f t="shared" si="11"/>
        <v>49277.144070000002</v>
      </c>
      <c r="M72" s="1"/>
      <c r="N72" s="1"/>
      <c r="O72" s="1"/>
      <c r="P72" s="1"/>
      <c r="Q72" s="1"/>
      <c r="R72" s="1"/>
      <c r="S72" s="1"/>
      <c r="T72" s="1"/>
      <c r="U72" s="1"/>
      <c r="V72" s="395" t="s">
        <v>124</v>
      </c>
      <c r="W72" s="395"/>
      <c r="X72" s="395"/>
      <c r="Y72" s="395"/>
      <c r="Z72" s="395"/>
      <c r="AA72" s="395"/>
      <c r="AB72" s="395"/>
      <c r="AC72" s="58"/>
      <c r="AD72" s="9"/>
    </row>
    <row r="73" spans="1:30" ht="17.25" customHeight="1" x14ac:dyDescent="0.35">
      <c r="A73" s="1"/>
      <c r="B73" s="298" t="s">
        <v>124</v>
      </c>
      <c r="C73" s="298"/>
      <c r="D73" s="298"/>
      <c r="E73" s="298"/>
      <c r="F73" s="298"/>
      <c r="G73" s="1"/>
      <c r="H73" s="298"/>
      <c r="I73" s="298"/>
      <c r="J73" s="51"/>
      <c r="K73" s="298"/>
      <c r="L73" s="330"/>
      <c r="M73" s="1"/>
      <c r="N73" s="1"/>
      <c r="O73" s="1"/>
      <c r="P73" s="1"/>
      <c r="Q73" s="1"/>
      <c r="R73" s="1"/>
      <c r="S73" s="1"/>
      <c r="T73" s="1"/>
      <c r="U73" s="1"/>
      <c r="V73" s="392" t="s">
        <v>125</v>
      </c>
      <c r="W73" s="392"/>
      <c r="X73" s="392"/>
      <c r="Y73" s="392"/>
      <c r="Z73" s="392"/>
      <c r="AA73" s="392"/>
      <c r="AB73" s="392"/>
      <c r="AC73" s="392"/>
      <c r="AD73" s="9"/>
    </row>
    <row r="74" spans="1:30" ht="31.2" x14ac:dyDescent="0.3">
      <c r="A74" s="1"/>
      <c r="B74" s="298" t="s">
        <v>125</v>
      </c>
      <c r="C74" s="298"/>
      <c r="D74" s="310" t="s">
        <v>126</v>
      </c>
      <c r="E74" s="310" t="s">
        <v>127</v>
      </c>
      <c r="F74" s="310"/>
      <c r="G74" s="1"/>
      <c r="H74" s="152" t="s">
        <v>25</v>
      </c>
      <c r="I74" s="17"/>
      <c r="J74" s="152"/>
      <c r="K74" s="17"/>
      <c r="L74" s="326"/>
      <c r="M74" s="1"/>
      <c r="N74" s="1"/>
      <c r="O74" s="1"/>
      <c r="P74" s="1"/>
      <c r="Q74" s="1"/>
      <c r="R74" s="1"/>
      <c r="S74" s="1"/>
      <c r="T74" s="1"/>
      <c r="U74" s="1"/>
      <c r="V74" s="396" t="s">
        <v>128</v>
      </c>
      <c r="W74" s="396"/>
      <c r="X74" s="159" t="s">
        <v>129</v>
      </c>
      <c r="Y74" s="160"/>
      <c r="Z74" s="161">
        <f>+I75</f>
        <v>12</v>
      </c>
      <c r="AA74" s="304" t="s">
        <v>130</v>
      </c>
      <c r="AB74" s="163">
        <f>+K75</f>
        <v>365</v>
      </c>
      <c r="AC74" s="55">
        <f>ROUND(AB74*Z74,0)</f>
        <v>4380</v>
      </c>
      <c r="AD74" s="9"/>
    </row>
    <row r="75" spans="1:30" ht="19.5" customHeight="1" x14ac:dyDescent="0.3">
      <c r="A75" s="1" t="s">
        <v>131</v>
      </c>
      <c r="B75" s="164" t="s">
        <v>128</v>
      </c>
      <c r="C75" s="165" t="s">
        <v>129</v>
      </c>
      <c r="D75" s="164">
        <v>12</v>
      </c>
      <c r="E75" s="164">
        <v>0</v>
      </c>
      <c r="F75" s="164"/>
      <c r="G75" s="166">
        <f>IF(E75=0,D75,E75)</f>
        <v>12</v>
      </c>
      <c r="H75" s="167"/>
      <c r="I75" s="168">
        <f>AVERAGE(G75,D75)</f>
        <v>12</v>
      </c>
      <c r="J75" s="169" t="s">
        <v>130</v>
      </c>
      <c r="K75" s="170">
        <v>365</v>
      </c>
      <c r="L75" s="319">
        <f t="shared" ref="L75:L78" si="12">SUM(I75*K75)</f>
        <v>4380</v>
      </c>
      <c r="M75" s="1"/>
      <c r="N75" s="1">
        <v>7802</v>
      </c>
      <c r="O75" s="1">
        <v>0</v>
      </c>
      <c r="P75" s="1"/>
      <c r="Q75" s="1"/>
      <c r="R75" s="1"/>
      <c r="S75" s="1"/>
      <c r="T75" s="1"/>
      <c r="U75" s="1"/>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c r="G76" s="166">
        <f>IF(E76=0,D76,E76)</f>
        <v>0</v>
      </c>
      <c r="H76" s="167"/>
      <c r="I76" s="168">
        <f>AVERAGE(G76,D76)</f>
        <v>0</v>
      </c>
      <c r="J76" s="169" t="s">
        <v>130</v>
      </c>
      <c r="K76" s="174">
        <v>1373</v>
      </c>
      <c r="L76" s="319">
        <f t="shared" si="12"/>
        <v>0</v>
      </c>
      <c r="M76" s="1"/>
      <c r="N76" s="1">
        <v>7802</v>
      </c>
      <c r="O76" s="1">
        <v>110</v>
      </c>
      <c r="P76" s="1"/>
      <c r="Q76" s="1"/>
      <c r="R76" s="1"/>
      <c r="S76" s="1"/>
      <c r="T76" s="1"/>
      <c r="U76" s="1"/>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A77" s="1"/>
      <c r="B77" s="298" t="s">
        <v>134</v>
      </c>
      <c r="C77" s="298"/>
      <c r="D77" s="298"/>
      <c r="E77" s="298"/>
      <c r="F77" s="298"/>
      <c r="G77" s="1"/>
      <c r="H77" s="152" t="s">
        <v>25</v>
      </c>
      <c r="I77" s="175">
        <v>1722101</v>
      </c>
      <c r="J77" s="153" t="s">
        <v>110</v>
      </c>
      <c r="K77" s="154">
        <f>K57</f>
        <v>3.4650000000000002E-3</v>
      </c>
      <c r="L77" s="319">
        <v>0</v>
      </c>
      <c r="M77" s="1"/>
      <c r="N77" s="1"/>
      <c r="O77" s="1"/>
      <c r="P77" s="1"/>
      <c r="Q77" s="1"/>
      <c r="R77" s="1"/>
      <c r="S77" s="1"/>
      <c r="T77" s="1"/>
      <c r="U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A78" s="1"/>
      <c r="B78" s="391" t="s">
        <v>135</v>
      </c>
      <c r="C78" s="391"/>
      <c r="D78" s="391"/>
      <c r="E78" s="298"/>
      <c r="F78" s="298"/>
      <c r="G78" s="1"/>
      <c r="H78" s="152" t="s">
        <v>136</v>
      </c>
      <c r="I78" s="176">
        <v>0</v>
      </c>
      <c r="J78" s="153" t="s">
        <v>110</v>
      </c>
      <c r="K78" s="154">
        <f>K54</f>
        <v>3.4090000000000001E-3</v>
      </c>
      <c r="L78" s="319">
        <f t="shared" si="12"/>
        <v>0</v>
      </c>
      <c r="M78" s="1"/>
      <c r="N78" s="1"/>
      <c r="O78" s="1"/>
      <c r="P78" s="1"/>
      <c r="Q78" s="1"/>
      <c r="R78" s="1"/>
      <c r="S78" s="1"/>
      <c r="T78" s="1"/>
      <c r="U78" s="1"/>
      <c r="V78" s="392" t="str">
        <f t="shared" ref="V78:V79" si="13">+B79</f>
        <v>16.  Food Service Allocation</v>
      </c>
      <c r="W78" s="392"/>
      <c r="X78" s="392"/>
      <c r="Y78" s="177"/>
      <c r="Z78" s="177"/>
      <c r="AA78" s="177"/>
      <c r="AB78" s="177"/>
      <c r="AC78" s="122"/>
      <c r="AD78" s="9"/>
    </row>
    <row r="79" spans="1:30" ht="21" customHeight="1" x14ac:dyDescent="0.3">
      <c r="A79" s="1"/>
      <c r="B79" s="391" t="s">
        <v>137</v>
      </c>
      <c r="C79" s="391"/>
      <c r="D79" s="391"/>
      <c r="E79" s="298"/>
      <c r="F79" s="298"/>
      <c r="G79" s="1"/>
      <c r="H79" s="152" t="s">
        <v>138</v>
      </c>
      <c r="I79" s="17"/>
      <c r="J79" s="17"/>
      <c r="K79" s="17"/>
      <c r="L79" s="319"/>
      <c r="M79" s="1"/>
      <c r="N79" s="178"/>
      <c r="O79" s="1"/>
      <c r="P79" s="1"/>
      <c r="Q79" s="152"/>
      <c r="R79" s="1"/>
      <c r="S79" s="1"/>
      <c r="T79" s="1"/>
      <c r="U79" s="1"/>
      <c r="V79" s="392">
        <f t="shared" si="13"/>
        <v>0</v>
      </c>
      <c r="W79" s="392"/>
      <c r="X79" s="392"/>
      <c r="Y79" s="177"/>
      <c r="Z79" s="177"/>
      <c r="AA79" s="177"/>
      <c r="AB79" s="177"/>
      <c r="AC79" s="179"/>
      <c r="AD79" s="9"/>
    </row>
    <row r="80" spans="1:30" ht="21" customHeight="1" x14ac:dyDescent="0.3">
      <c r="A80" s="1"/>
      <c r="B80" s="391"/>
      <c r="C80" s="391"/>
      <c r="D80" s="391"/>
      <c r="E80" s="298"/>
      <c r="F80" s="298"/>
      <c r="G80" s="1"/>
      <c r="H80" s="180"/>
      <c r="I80" s="181"/>
      <c r="J80" s="181"/>
      <c r="K80" s="181"/>
      <c r="L80" s="330"/>
      <c r="M80" s="1"/>
      <c r="N80" s="182"/>
      <c r="O80" s="1"/>
      <c r="P80" s="1"/>
      <c r="Q80" s="152"/>
      <c r="R80" s="1"/>
      <c r="S80" s="1"/>
      <c r="T80" s="1"/>
      <c r="U80" s="1"/>
      <c r="V80" s="177"/>
      <c r="W80" s="177"/>
      <c r="X80" s="177"/>
      <c r="Y80" s="177"/>
      <c r="Z80" s="177"/>
      <c r="AA80" s="177"/>
      <c r="AB80" s="177"/>
      <c r="AC80" s="179"/>
      <c r="AD80" s="9"/>
    </row>
    <row r="81" spans="1:30" ht="21" customHeight="1" thickBot="1" x14ac:dyDescent="0.35">
      <c r="A81" s="1"/>
      <c r="B81" s="298"/>
      <c r="C81" s="298"/>
      <c r="D81" s="298"/>
      <c r="E81" s="298"/>
      <c r="F81" s="298"/>
      <c r="G81" s="298"/>
      <c r="H81" s="298"/>
      <c r="I81" s="298"/>
      <c r="J81" s="298"/>
      <c r="K81" s="298"/>
      <c r="L81" s="330"/>
      <c r="M81" s="183"/>
      <c r="N81" s="182"/>
      <c r="O81" s="1"/>
      <c r="P81" s="1"/>
      <c r="Q81" s="152"/>
      <c r="R81" s="1"/>
      <c r="S81" s="1"/>
      <c r="T81" s="1"/>
      <c r="U81" s="1"/>
      <c r="V81" s="177" t="s">
        <v>139</v>
      </c>
      <c r="W81" s="177"/>
      <c r="X81" s="177"/>
      <c r="Y81" s="177"/>
      <c r="Z81" s="177"/>
      <c r="AA81" s="177"/>
      <c r="AB81" s="177"/>
      <c r="AC81" s="184">
        <f>SUM(AC44:AC80)</f>
        <v>4380</v>
      </c>
      <c r="AD81" s="185"/>
    </row>
    <row r="82" spans="1:30" ht="22.5" customHeight="1" thickTop="1" thickBot="1" x14ac:dyDescent="0.35">
      <c r="A82" s="1"/>
      <c r="B82" s="298" t="s">
        <v>140</v>
      </c>
      <c r="C82" s="298"/>
      <c r="D82" s="298"/>
      <c r="E82" s="298"/>
      <c r="F82" s="298"/>
      <c r="G82" s="298"/>
      <c r="H82" s="298"/>
      <c r="I82" s="298"/>
      <c r="J82" s="298"/>
      <c r="K82" s="298"/>
      <c r="L82" s="331">
        <f>SUM(L44:L81)</f>
        <v>4337944.8328039469</v>
      </c>
      <c r="M82" s="186"/>
      <c r="N82" s="187"/>
      <c r="O82" s="1"/>
      <c r="P82" s="1"/>
      <c r="Q82" s="152"/>
      <c r="R82" s="1"/>
      <c r="S82" s="1"/>
      <c r="T82" s="1"/>
      <c r="U82" s="1"/>
      <c r="V82" s="177"/>
      <c r="W82" s="177"/>
      <c r="X82" s="177"/>
      <c r="Y82" s="177"/>
      <c r="Z82" s="177"/>
      <c r="AA82" s="177"/>
      <c r="AB82" s="177"/>
      <c r="AC82" s="188"/>
      <c r="AD82" s="185"/>
    </row>
    <row r="83" spans="1:30" ht="27.75" customHeight="1" thickTop="1" x14ac:dyDescent="0.3">
      <c r="A83" s="1"/>
      <c r="B83" s="298" t="s">
        <v>141</v>
      </c>
      <c r="C83" s="298"/>
      <c r="D83" s="298"/>
      <c r="E83" s="298"/>
      <c r="F83" s="298"/>
      <c r="G83" s="298"/>
      <c r="H83" s="298"/>
      <c r="I83" s="298"/>
      <c r="J83" s="298"/>
      <c r="K83" s="51" t="s">
        <v>142</v>
      </c>
      <c r="L83" s="326" t="s">
        <v>143</v>
      </c>
      <c r="M83" s="186"/>
      <c r="N83" s="187"/>
      <c r="O83" s="1"/>
      <c r="P83" s="1"/>
      <c r="Q83" s="152"/>
      <c r="R83" s="1"/>
      <c r="S83" s="1"/>
      <c r="T83" s="1"/>
      <c r="U83" s="1"/>
      <c r="V83" s="9" t="s">
        <v>144</v>
      </c>
      <c r="W83" s="9"/>
      <c r="X83" s="9"/>
      <c r="Y83" s="9"/>
      <c r="Z83" s="9"/>
      <c r="AA83" s="9"/>
      <c r="AB83" s="9"/>
      <c r="AC83" s="9"/>
      <c r="AD83" s="189"/>
    </row>
    <row r="84" spans="1:30" ht="18.75" customHeight="1" thickBot="1" x14ac:dyDescent="0.35">
      <c r="A84" s="1"/>
      <c r="B84" s="298" t="s">
        <v>145</v>
      </c>
      <c r="C84" s="298"/>
      <c r="D84" s="298"/>
      <c r="E84" s="298"/>
      <c r="F84" s="298"/>
      <c r="G84" s="298"/>
      <c r="H84" s="298"/>
      <c r="I84" s="298"/>
      <c r="J84" s="298"/>
      <c r="K84" s="190" t="str">
        <f>IF(G26=0,"",IF((G11+G13+SUM(G15:G21))/G26&gt;0.75,1,""))</f>
        <v/>
      </c>
      <c r="L84" s="331">
        <f>'4021 updated'!AC81</f>
        <v>4380</v>
      </c>
      <c r="M84" s="186"/>
      <c r="N84" s="187"/>
      <c r="O84" s="1"/>
      <c r="P84" s="1"/>
      <c r="Q84" s="152"/>
      <c r="R84" s="1"/>
      <c r="S84" s="1"/>
      <c r="T84" s="1"/>
      <c r="U84" s="1"/>
      <c r="V84" s="191" t="s">
        <v>146</v>
      </c>
      <c r="W84" s="191"/>
      <c r="X84" s="191"/>
      <c r="Y84" s="191"/>
      <c r="Z84" s="191"/>
      <c r="AA84" s="191"/>
      <c r="AB84" s="191"/>
      <c r="AC84" s="191"/>
      <c r="AD84" s="9"/>
    </row>
    <row r="85" spans="1:30" ht="18.75" customHeight="1" thickTop="1" x14ac:dyDescent="0.3">
      <c r="A85" s="1"/>
      <c r="B85" s="298"/>
      <c r="C85" s="298"/>
      <c r="D85" s="298"/>
      <c r="E85" s="298"/>
      <c r="F85" s="298"/>
      <c r="G85" s="298"/>
      <c r="H85" s="298"/>
      <c r="I85" s="298"/>
      <c r="J85" s="298"/>
      <c r="K85" s="1"/>
      <c r="L85" s="311"/>
      <c r="M85" s="186"/>
      <c r="N85" s="187"/>
      <c r="O85" s="1"/>
      <c r="P85" s="1"/>
      <c r="Q85" s="152"/>
      <c r="R85" s="1"/>
      <c r="S85" s="1"/>
      <c r="T85" s="1"/>
      <c r="U85" s="1"/>
      <c r="V85" s="191" t="s">
        <v>147</v>
      </c>
      <c r="W85" s="191"/>
      <c r="X85" s="191"/>
      <c r="Y85" s="191"/>
      <c r="Z85" s="191"/>
      <c r="AA85" s="191"/>
      <c r="AB85" s="191"/>
      <c r="AC85" s="191"/>
      <c r="AD85" s="189"/>
    </row>
    <row r="86" spans="1:30" ht="18.75" customHeight="1" x14ac:dyDescent="0.3">
      <c r="A86" s="1"/>
      <c r="B86" s="302" t="s">
        <v>148</v>
      </c>
      <c r="C86" s="298"/>
      <c r="D86" s="298"/>
      <c r="E86" s="298"/>
      <c r="F86" s="298"/>
      <c r="G86" s="298"/>
      <c r="H86" s="298"/>
      <c r="I86" s="298"/>
      <c r="J86" s="192" t="s">
        <v>149</v>
      </c>
      <c r="K86" s="193">
        <f>IF(K84=1,L84,L82)</f>
        <v>4337944.8328039469</v>
      </c>
      <c r="L86" s="319">
        <f>IF(G26=0,0,IF(G26&gt;250,-(((250/G26)*K86)*IF(M86="H",0.02,0.05)),IF(M86="H",-0.02*K86,-0.05*K86)))</f>
        <v>-85527.303485882236</v>
      </c>
      <c r="M86" s="186" t="str">
        <f>IF(B125="2911","H",IF(B125="3396","H"," "))</f>
        <v xml:space="preserve"> </v>
      </c>
      <c r="N86" s="187"/>
      <c r="O86" s="1"/>
      <c r="P86" s="1"/>
      <c r="Q86" s="152"/>
      <c r="R86" s="1"/>
      <c r="S86" s="1"/>
      <c r="T86" s="1"/>
      <c r="U86" s="1"/>
      <c r="V86" s="191" t="s">
        <v>150</v>
      </c>
      <c r="W86" s="191"/>
      <c r="X86" s="191"/>
      <c r="Y86" s="191"/>
      <c r="Z86" s="191"/>
      <c r="AA86" s="191"/>
      <c r="AB86" s="191"/>
      <c r="AC86" s="191"/>
      <c r="AD86" s="189"/>
    </row>
    <row r="87" spans="1:30" ht="18.75" customHeight="1" x14ac:dyDescent="0.3">
      <c r="A87" s="1"/>
      <c r="B87" s="302" t="s">
        <v>151</v>
      </c>
      <c r="C87" s="298"/>
      <c r="D87" s="298"/>
      <c r="E87" s="298"/>
      <c r="F87" s="298"/>
      <c r="G87" s="298"/>
      <c r="H87" s="298"/>
      <c r="I87" s="298"/>
      <c r="J87" s="298"/>
      <c r="K87" s="194"/>
      <c r="L87" s="326">
        <f>L82+L86</f>
        <v>4252417.5293180645</v>
      </c>
      <c r="M87" s="186"/>
      <c r="N87" s="187"/>
      <c r="O87" s="1"/>
      <c r="P87" s="1"/>
      <c r="Q87" s="152"/>
      <c r="R87" s="1"/>
      <c r="S87" s="1"/>
      <c r="T87" s="1"/>
      <c r="U87" s="1"/>
      <c r="V87" s="183"/>
      <c r="W87" s="183"/>
      <c r="X87" s="183"/>
      <c r="Y87" s="183"/>
      <c r="Z87" s="183"/>
      <c r="AA87" s="183"/>
      <c r="AB87" s="183"/>
      <c r="AC87" s="183"/>
      <c r="AD87" s="195"/>
    </row>
    <row r="88" spans="1:30" ht="15.6" x14ac:dyDescent="0.3">
      <c r="A88" s="1"/>
      <c r="B88" s="302"/>
      <c r="C88" s="1"/>
      <c r="D88" s="1"/>
      <c r="E88" s="1"/>
      <c r="F88" s="1"/>
      <c r="G88" s="1"/>
      <c r="H88" s="1"/>
      <c r="I88" s="1"/>
      <c r="J88" s="1"/>
      <c r="K88" s="1"/>
      <c r="L88" s="311"/>
      <c r="M88" s="1"/>
      <c r="N88" s="1"/>
      <c r="O88" s="3"/>
      <c r="P88" s="1"/>
      <c r="Q88" s="1"/>
      <c r="R88" s="1"/>
      <c r="S88" s="1"/>
      <c r="T88" s="1"/>
      <c r="U88" s="1"/>
      <c r="V88" s="183"/>
      <c r="W88" s="183"/>
      <c r="X88" s="183"/>
      <c r="Y88" s="183"/>
      <c r="Z88" s="183"/>
      <c r="AA88" s="183"/>
      <c r="AB88" s="183"/>
      <c r="AC88" s="183"/>
      <c r="AD88" s="260"/>
    </row>
    <row r="89" spans="1:30" ht="18.75" customHeight="1" x14ac:dyDescent="0.3">
      <c r="A89" s="1" t="s">
        <v>152</v>
      </c>
      <c r="B89" s="298" t="s">
        <v>153</v>
      </c>
      <c r="C89" s="298"/>
      <c r="D89" s="298"/>
      <c r="E89" s="298"/>
      <c r="F89" s="298"/>
      <c r="G89" s="298"/>
      <c r="H89" s="298"/>
      <c r="I89" s="298"/>
      <c r="J89" s="298"/>
      <c r="K89" s="194"/>
      <c r="L89" s="319">
        <v>-2025244.99</v>
      </c>
      <c r="M89" s="186"/>
      <c r="N89" s="187"/>
      <c r="O89" s="1"/>
      <c r="P89" s="1"/>
      <c r="Q89" s="152"/>
      <c r="R89" s="1"/>
      <c r="S89" s="1"/>
      <c r="T89" s="1"/>
      <c r="U89" s="1"/>
      <c r="V89" s="183"/>
      <c r="W89" s="183"/>
      <c r="X89" s="183"/>
      <c r="Y89" s="183"/>
      <c r="Z89" s="183"/>
      <c r="AA89" s="183"/>
      <c r="AB89" s="183"/>
      <c r="AC89" s="183"/>
      <c r="AD89" s="195"/>
    </row>
    <row r="90" spans="1:30" ht="18.75" customHeight="1" x14ac:dyDescent="0.3">
      <c r="A90" s="1"/>
      <c r="B90" s="298" t="s">
        <v>154</v>
      </c>
      <c r="C90" s="298"/>
      <c r="D90" s="298"/>
      <c r="E90" s="298"/>
      <c r="F90" s="298"/>
      <c r="G90" s="298"/>
      <c r="H90" s="298"/>
      <c r="I90" s="298"/>
      <c r="J90" s="298"/>
      <c r="K90" s="194"/>
      <c r="L90" s="326">
        <f>L87+L89</f>
        <v>2227172.5393180642</v>
      </c>
      <c r="M90" s="186"/>
      <c r="N90" s="187"/>
      <c r="O90" s="1"/>
      <c r="P90" s="1"/>
      <c r="Q90" s="152"/>
      <c r="R90" s="1"/>
      <c r="S90" s="1"/>
      <c r="T90" s="1"/>
      <c r="U90" s="1"/>
      <c r="V90" s="183">
        <v>2911</v>
      </c>
      <c r="W90" s="197"/>
      <c r="X90" s="197"/>
      <c r="Y90" s="197"/>
      <c r="Z90" s="197"/>
      <c r="AA90" s="197"/>
      <c r="AB90" s="197"/>
      <c r="AC90" s="197"/>
      <c r="AD90" s="195"/>
    </row>
    <row r="91" spans="1:30" ht="18.75" customHeight="1" x14ac:dyDescent="0.3">
      <c r="A91" s="1"/>
      <c r="B91" s="298" t="s">
        <v>155</v>
      </c>
      <c r="C91" s="298"/>
      <c r="D91" s="298"/>
      <c r="E91" s="298"/>
      <c r="F91" s="298"/>
      <c r="G91" s="298"/>
      <c r="H91" s="298"/>
      <c r="I91" s="298"/>
      <c r="J91" s="298"/>
      <c r="K91" s="194"/>
      <c r="L91" s="332">
        <v>6</v>
      </c>
      <c r="M91" s="186"/>
      <c r="N91" s="187"/>
      <c r="O91" s="1"/>
      <c r="P91" s="1"/>
      <c r="Q91" s="152"/>
      <c r="R91" s="1"/>
      <c r="S91" s="1"/>
      <c r="T91" s="1"/>
      <c r="U91" s="1"/>
      <c r="V91" s="183"/>
      <c r="W91" s="197"/>
      <c r="X91" s="197"/>
      <c r="Y91" s="197"/>
      <c r="Z91" s="197"/>
      <c r="AA91" s="197"/>
      <c r="AB91" s="197"/>
      <c r="AC91" s="197"/>
      <c r="AD91" s="195"/>
    </row>
    <row r="92" spans="1:30" ht="18.75" customHeight="1" x14ac:dyDescent="0.3">
      <c r="A92" s="1"/>
      <c r="B92" s="298" t="s">
        <v>156</v>
      </c>
      <c r="C92" s="298"/>
      <c r="D92" s="298"/>
      <c r="E92" s="298"/>
      <c r="F92" s="298"/>
      <c r="G92" s="298"/>
      <c r="H92" s="298"/>
      <c r="I92" s="298"/>
      <c r="J92" s="298"/>
      <c r="K92" s="194"/>
      <c r="L92" s="368">
        <f>L90/L91</f>
        <v>371195.42321967735</v>
      </c>
      <c r="M92" s="186"/>
      <c r="N92" s="187"/>
      <c r="O92" s="1"/>
      <c r="P92" s="1"/>
      <c r="Q92" s="152"/>
      <c r="R92" s="1"/>
      <c r="S92" s="1"/>
      <c r="T92" s="1"/>
      <c r="U92" s="1"/>
      <c r="V92" s="198"/>
      <c r="W92" s="198"/>
      <c r="X92" s="198"/>
      <c r="Y92" s="198"/>
      <c r="Z92" s="198"/>
      <c r="AA92" s="198"/>
      <c r="AB92" s="198"/>
      <c r="AC92" s="198"/>
      <c r="AD92" s="199"/>
    </row>
    <row r="93" spans="1:30" s="1" customFormat="1" ht="18.600000000000001" customHeight="1" x14ac:dyDescent="0.3">
      <c r="B93" s="298"/>
      <c r="C93" s="298"/>
      <c r="D93" s="298"/>
      <c r="E93" s="298"/>
      <c r="F93" s="298"/>
      <c r="G93" s="298"/>
      <c r="H93" s="298"/>
      <c r="I93" s="298"/>
      <c r="J93" s="298"/>
      <c r="K93" s="336" t="s">
        <v>497</v>
      </c>
      <c r="L93" s="273">
        <v>350818.06</v>
      </c>
      <c r="M93" s="186"/>
      <c r="N93" s="187"/>
      <c r="Q93" s="152"/>
      <c r="V93" s="183"/>
      <c r="W93" s="198"/>
      <c r="X93" s="198"/>
      <c r="Y93" s="198"/>
      <c r="Z93" s="198"/>
      <c r="AA93" s="198"/>
      <c r="AB93" s="198"/>
      <c r="AC93" s="198"/>
      <c r="AD93" s="199"/>
    </row>
    <row r="94" spans="1:30" s="1" customFormat="1" ht="18.75" customHeight="1" x14ac:dyDescent="0.3">
      <c r="B94" s="298"/>
      <c r="C94" s="298"/>
      <c r="D94" s="298"/>
      <c r="E94" s="298"/>
      <c r="F94" s="298"/>
      <c r="G94" s="298"/>
      <c r="H94" s="298"/>
      <c r="I94" s="298"/>
      <c r="J94" s="298"/>
      <c r="K94" s="336" t="s">
        <v>498</v>
      </c>
      <c r="L94" s="326">
        <f>+L92-L93</f>
        <v>20377.363219677354</v>
      </c>
      <c r="M94" s="186"/>
      <c r="N94" s="187"/>
      <c r="Q94" s="152"/>
      <c r="V94" s="183"/>
      <c r="W94" s="198"/>
      <c r="X94" s="198"/>
      <c r="Y94" s="198"/>
      <c r="Z94" s="198"/>
      <c r="AA94" s="198"/>
      <c r="AB94" s="198"/>
      <c r="AC94" s="198"/>
      <c r="AD94" s="199"/>
    </row>
    <row r="95" spans="1:30" ht="18.75" customHeight="1" x14ac:dyDescent="0.3">
      <c r="A95" s="1"/>
      <c r="B95" s="302"/>
      <c r="C95" s="1"/>
      <c r="D95" s="1"/>
      <c r="E95" s="1"/>
      <c r="F95" s="1"/>
      <c r="G95" s="1"/>
      <c r="H95" s="1"/>
      <c r="I95" s="1"/>
      <c r="J95" s="1"/>
      <c r="K95" s="1"/>
      <c r="L95" s="311"/>
      <c r="M95" s="1"/>
      <c r="N95" s="199"/>
      <c r="O95" s="200"/>
      <c r="P95" s="199"/>
      <c r="Q95" s="199"/>
      <c r="R95" s="1"/>
      <c r="S95" s="1"/>
      <c r="T95" s="1"/>
      <c r="U95" s="1"/>
      <c r="V95" s="198"/>
      <c r="W95" s="198"/>
      <c r="X95" s="198"/>
      <c r="Y95" s="198"/>
      <c r="Z95" s="198"/>
      <c r="AA95" s="198"/>
      <c r="AB95" s="198"/>
      <c r="AC95" s="198"/>
      <c r="AD95" s="195"/>
    </row>
    <row r="96" spans="1:30" ht="18.75" customHeight="1" thickBot="1" x14ac:dyDescent="0.35">
      <c r="A96" s="1"/>
      <c r="B96" s="201" t="s">
        <v>157</v>
      </c>
      <c r="C96" s="298"/>
      <c r="D96" s="298"/>
      <c r="E96" s="298"/>
      <c r="F96" s="1"/>
      <c r="G96" s="298"/>
      <c r="H96" s="298"/>
      <c r="I96" s="298"/>
      <c r="J96" s="298"/>
      <c r="K96" s="1"/>
      <c r="L96" s="331">
        <f>IF(M86="H",(K86*0.02)+L86,(K86*0.05)+L86)</f>
        <v>131369.93815431511</v>
      </c>
      <c r="M96" s="186"/>
      <c r="N96" s="1"/>
      <c r="O96" s="3"/>
      <c r="P96" s="1"/>
      <c r="Q96" s="1"/>
      <c r="R96" s="1"/>
      <c r="S96" s="1"/>
      <c r="T96" s="1"/>
      <c r="U96" s="1"/>
      <c r="V96" s="202"/>
      <c r="W96" s="202"/>
      <c r="X96" s="202"/>
      <c r="Y96" s="202"/>
      <c r="Z96" s="202"/>
      <c r="AA96" s="202"/>
      <c r="AB96" s="202"/>
      <c r="AC96" s="202"/>
      <c r="AD96" s="195"/>
    </row>
    <row r="97" spans="1:30" ht="21.75" customHeight="1" thickTop="1" x14ac:dyDescent="0.3">
      <c r="A97" s="1"/>
      <c r="B97" s="203" t="s">
        <v>158</v>
      </c>
      <c r="C97" s="203"/>
      <c r="D97" s="203"/>
      <c r="E97" s="203"/>
      <c r="F97" s="203"/>
      <c r="G97" s="203"/>
      <c r="H97" s="203"/>
      <c r="I97" s="203"/>
      <c r="J97" s="203"/>
      <c r="K97" s="203"/>
      <c r="L97" s="333"/>
      <c r="M97" s="199"/>
      <c r="N97" s="1"/>
      <c r="O97" s="3"/>
      <c r="P97" s="1"/>
      <c r="Q97" s="1"/>
      <c r="R97" s="1"/>
      <c r="S97" s="1"/>
      <c r="T97" s="1"/>
      <c r="U97" s="1"/>
      <c r="V97" s="202"/>
      <c r="W97" s="202"/>
      <c r="X97" s="202"/>
      <c r="Y97" s="202"/>
      <c r="Z97" s="202"/>
      <c r="AA97" s="202"/>
      <c r="AB97" s="202"/>
      <c r="AC97" s="202"/>
      <c r="AD97" s="195"/>
    </row>
    <row r="98" spans="1:30" ht="15.6" x14ac:dyDescent="0.3">
      <c r="A98" s="1"/>
      <c r="B98" s="204"/>
      <c r="C98" s="1"/>
      <c r="D98" s="1"/>
      <c r="E98" s="1"/>
      <c r="F98" s="1"/>
      <c r="G98" s="1"/>
      <c r="H98" s="1"/>
      <c r="I98" s="1"/>
      <c r="J98" s="1"/>
      <c r="K98" s="1"/>
      <c r="L98" s="311"/>
      <c r="M98" s="1"/>
      <c r="N98" s="1"/>
      <c r="O98" s="3"/>
      <c r="P98" s="1"/>
      <c r="Q98" s="1"/>
      <c r="R98" s="1"/>
      <c r="S98" s="1"/>
      <c r="T98" s="1"/>
      <c r="U98" s="1"/>
      <c r="V98" s="202"/>
      <c r="W98" s="202"/>
      <c r="X98" s="202"/>
      <c r="Y98" s="202"/>
      <c r="Z98" s="202"/>
      <c r="AA98" s="202"/>
      <c r="AB98" s="202"/>
      <c r="AC98" s="202"/>
      <c r="AD98" s="199"/>
    </row>
    <row r="99" spans="1:30" ht="15.6" x14ac:dyDescent="0.3">
      <c r="B99" s="204"/>
      <c r="C99" s="1"/>
      <c r="D99" s="1"/>
      <c r="E99" s="1"/>
      <c r="F99" s="1"/>
      <c r="G99" s="1"/>
      <c r="H99" s="1"/>
      <c r="I99" s="1"/>
      <c r="J99" s="1"/>
      <c r="K99" s="1"/>
      <c r="L99" s="311"/>
      <c r="M99" s="1"/>
      <c r="N99" s="1"/>
      <c r="O99" s="3"/>
      <c r="P99" s="1"/>
      <c r="Q99" s="1"/>
      <c r="R99" s="1"/>
      <c r="S99" s="1"/>
      <c r="T99" s="1"/>
      <c r="U99" s="1"/>
      <c r="V99" s="202"/>
      <c r="W99" s="202"/>
      <c r="X99" s="202"/>
      <c r="Y99" s="202"/>
      <c r="Z99" s="202"/>
      <c r="AA99" s="202"/>
      <c r="AB99" s="202"/>
      <c r="AC99" s="202"/>
      <c r="AD99" s="199"/>
    </row>
    <row r="100" spans="1:30" ht="15.6" hidden="1" x14ac:dyDescent="0.3">
      <c r="B100" s="205" t="s">
        <v>159</v>
      </c>
      <c r="C100" s="206"/>
      <c r="D100" s="1"/>
      <c r="E100" s="1"/>
      <c r="F100" s="1"/>
      <c r="G100" s="1"/>
      <c r="H100" s="1"/>
      <c r="I100" s="1"/>
      <c r="J100" s="1"/>
      <c r="K100" s="1"/>
      <c r="L100" s="311"/>
      <c r="M100" s="1"/>
      <c r="N100" s="1"/>
      <c r="O100" s="3"/>
      <c r="P100" s="1"/>
      <c r="Q100" s="1"/>
      <c r="R100" s="1"/>
      <c r="S100" s="1"/>
      <c r="T100" s="1"/>
      <c r="U100" s="1"/>
      <c r="V100" s="207"/>
      <c r="W100" s="207"/>
      <c r="X100" s="207"/>
      <c r="Y100" s="207"/>
      <c r="Z100" s="207"/>
      <c r="AA100" s="207"/>
      <c r="AB100" s="207"/>
      <c r="AC100" s="207"/>
      <c r="AD100" s="1"/>
    </row>
    <row r="101" spans="1:30" ht="15.6" hidden="1" x14ac:dyDescent="0.3">
      <c r="B101" s="208"/>
      <c r="C101" s="206"/>
      <c r="D101" s="1"/>
      <c r="E101" s="1"/>
      <c r="F101" s="1"/>
      <c r="G101" s="1"/>
      <c r="H101" s="1"/>
      <c r="I101" s="1"/>
      <c r="J101" s="1"/>
      <c r="K101" s="1"/>
      <c r="L101" s="311"/>
      <c r="M101" s="1"/>
      <c r="N101" s="1"/>
      <c r="O101" s="3"/>
      <c r="P101" s="1"/>
      <c r="Q101" s="1"/>
      <c r="R101" s="1"/>
      <c r="S101" s="1"/>
      <c r="T101" s="1"/>
      <c r="U101" s="1"/>
      <c r="V101" s="204"/>
      <c r="W101" s="298"/>
      <c r="X101" s="298"/>
      <c r="Y101" s="298"/>
      <c r="Z101" s="298"/>
      <c r="AA101" s="298"/>
      <c r="AB101" s="298"/>
      <c r="AC101" s="298"/>
      <c r="AD101" s="1"/>
    </row>
    <row r="102" spans="1:30" ht="15.6" hidden="1" x14ac:dyDescent="0.3">
      <c r="B102" s="209" t="s">
        <v>160</v>
      </c>
      <c r="C102" s="205" t="s">
        <v>161</v>
      </c>
      <c r="D102" s="1"/>
      <c r="E102" s="1"/>
      <c r="F102" s="1"/>
      <c r="G102" s="1"/>
      <c r="H102" s="1"/>
      <c r="I102" s="1"/>
      <c r="J102" s="1"/>
      <c r="K102" s="1"/>
      <c r="L102" s="311"/>
      <c r="M102" s="1"/>
      <c r="N102" s="1"/>
      <c r="O102" s="3"/>
      <c r="P102" s="1"/>
      <c r="Q102" s="1"/>
      <c r="R102" s="1"/>
      <c r="S102" s="1"/>
      <c r="T102" s="1"/>
      <c r="U102" s="1"/>
      <c r="V102" s="204"/>
      <c r="W102" s="1"/>
      <c r="X102" s="1"/>
      <c r="Y102" s="1"/>
      <c r="Z102" s="1"/>
      <c r="AA102" s="1"/>
      <c r="AB102" s="1"/>
      <c r="AC102" s="1"/>
      <c r="AD102" s="1"/>
    </row>
    <row r="103" spans="1:30" ht="15.6" hidden="1" x14ac:dyDescent="0.3">
      <c r="B103" s="209" t="s">
        <v>162</v>
      </c>
      <c r="C103" s="205" t="s">
        <v>163</v>
      </c>
      <c r="D103" s="1"/>
      <c r="E103" s="1"/>
      <c r="F103" s="1"/>
      <c r="G103" s="1"/>
      <c r="H103" s="1"/>
      <c r="I103" s="1"/>
      <c r="J103" s="1"/>
      <c r="K103" s="1"/>
      <c r="L103" s="311"/>
      <c r="M103" s="1"/>
      <c r="N103" s="1"/>
      <c r="O103" s="3"/>
      <c r="P103" s="1"/>
      <c r="Q103" s="1"/>
      <c r="R103" s="1"/>
      <c r="S103" s="1"/>
      <c r="T103" s="1"/>
      <c r="U103" s="1"/>
      <c r="V103" s="204"/>
      <c r="W103" s="1"/>
      <c r="X103" s="1"/>
      <c r="Y103" s="1"/>
      <c r="Z103" s="1"/>
      <c r="AA103" s="1"/>
      <c r="AB103" s="1"/>
      <c r="AC103" s="1"/>
      <c r="AD103" s="1"/>
    </row>
    <row r="104" spans="1:30" ht="15.6" hidden="1" x14ac:dyDescent="0.3">
      <c r="B104" s="209" t="s">
        <v>164</v>
      </c>
      <c r="C104" s="205" t="s">
        <v>165</v>
      </c>
      <c r="D104" s="1"/>
      <c r="E104" s="1"/>
      <c r="F104" s="1"/>
      <c r="G104" s="1"/>
      <c r="H104" s="1"/>
      <c r="I104" s="1"/>
      <c r="J104" s="1"/>
      <c r="K104" s="1"/>
      <c r="L104" s="311"/>
      <c r="M104" s="1"/>
      <c r="N104" s="1"/>
      <c r="O104" s="3"/>
      <c r="P104" s="1"/>
      <c r="Q104" s="1"/>
      <c r="R104" s="1"/>
      <c r="S104" s="1"/>
      <c r="T104" s="1"/>
      <c r="U104" s="1"/>
      <c r="V104" s="204"/>
      <c r="W104" s="210"/>
      <c r="X104" s="210"/>
      <c r="Y104" s="210"/>
      <c r="Z104" s="210"/>
      <c r="AA104" s="210"/>
      <c r="AB104" s="210"/>
      <c r="AC104" s="210"/>
      <c r="AD104" s="210"/>
    </row>
    <row r="105" spans="1:30" ht="15.6" hidden="1" x14ac:dyDescent="0.3">
      <c r="B105" s="209" t="s">
        <v>166</v>
      </c>
      <c r="C105" s="205" t="s">
        <v>167</v>
      </c>
      <c r="D105" s="1"/>
      <c r="E105" s="1"/>
      <c r="F105" s="1"/>
      <c r="G105" s="1"/>
      <c r="H105" s="1"/>
      <c r="I105" s="1"/>
      <c r="J105" s="1"/>
      <c r="K105" s="1"/>
      <c r="L105" s="311"/>
      <c r="M105" s="1"/>
      <c r="N105" s="1"/>
      <c r="O105" s="3"/>
      <c r="P105" s="1"/>
      <c r="Q105" s="1"/>
      <c r="R105" s="1"/>
      <c r="S105" s="1"/>
      <c r="T105" s="1"/>
      <c r="U105" s="1"/>
      <c r="V105" s="204"/>
      <c r="W105" s="1"/>
      <c r="X105" s="1"/>
      <c r="Y105" s="1"/>
      <c r="Z105" s="1"/>
      <c r="AA105" s="1"/>
      <c r="AB105" s="1"/>
      <c r="AC105" s="1"/>
      <c r="AD105" s="1"/>
    </row>
    <row r="106" spans="1:30" ht="15.6" hidden="1" x14ac:dyDescent="0.3">
      <c r="B106" s="211"/>
      <c r="C106" s="205" t="s">
        <v>168</v>
      </c>
      <c r="D106" s="1"/>
      <c r="E106" s="1"/>
      <c r="F106" s="1"/>
      <c r="G106" s="1"/>
      <c r="H106" s="1"/>
      <c r="I106" s="1"/>
      <c r="J106" s="1"/>
      <c r="K106" s="1"/>
      <c r="L106" s="311"/>
      <c r="M106" s="1"/>
      <c r="N106" s="1"/>
      <c r="O106" s="3"/>
      <c r="P106" s="1"/>
      <c r="Q106" s="1"/>
      <c r="R106" s="1"/>
      <c r="S106" s="1"/>
      <c r="T106" s="1"/>
      <c r="U106" s="1"/>
      <c r="V106" s="204"/>
      <c r="W106" s="1"/>
      <c r="X106" s="1"/>
      <c r="Y106" s="1"/>
      <c r="Z106" s="1"/>
      <c r="AA106" s="1"/>
      <c r="AB106" s="1"/>
      <c r="AC106" s="1"/>
      <c r="AD106" s="1"/>
    </row>
    <row r="107" spans="1:30" ht="15.6" hidden="1" x14ac:dyDescent="0.3">
      <c r="B107" s="209" t="s">
        <v>169</v>
      </c>
      <c r="C107" s="205" t="s">
        <v>170</v>
      </c>
      <c r="D107" s="1"/>
      <c r="E107" s="1"/>
      <c r="F107" s="1"/>
      <c r="G107" s="1"/>
      <c r="H107" s="1"/>
      <c r="I107" s="1"/>
      <c r="J107" s="1"/>
      <c r="K107" s="1"/>
      <c r="L107" s="311"/>
      <c r="M107" s="1"/>
      <c r="N107" s="1"/>
      <c r="O107" s="3"/>
      <c r="P107" s="1"/>
      <c r="Q107" s="1"/>
      <c r="R107" s="1"/>
      <c r="S107" s="1"/>
      <c r="T107" s="1"/>
      <c r="U107" s="1"/>
      <c r="V107" s="204"/>
      <c r="W107" s="1"/>
      <c r="X107" s="1"/>
      <c r="Y107" s="1"/>
      <c r="Z107" s="1"/>
      <c r="AA107" s="1"/>
      <c r="AB107" s="1"/>
      <c r="AC107" s="1"/>
      <c r="AD107" s="1"/>
    </row>
    <row r="108" spans="1:30" ht="15.6" hidden="1" x14ac:dyDescent="0.3">
      <c r="B108" s="209" t="s">
        <v>171</v>
      </c>
      <c r="C108" s="205" t="s">
        <v>172</v>
      </c>
      <c r="D108" s="1"/>
      <c r="E108" s="1"/>
      <c r="F108" s="1"/>
      <c r="G108" s="1"/>
      <c r="H108" s="1"/>
      <c r="I108" s="1"/>
      <c r="J108" s="1"/>
      <c r="K108" s="1"/>
      <c r="L108" s="311"/>
      <c r="M108" s="1"/>
      <c r="N108" s="1"/>
      <c r="O108" s="3"/>
      <c r="P108" s="1"/>
      <c r="Q108" s="1"/>
      <c r="R108" s="1"/>
      <c r="S108" s="1"/>
      <c r="T108" s="1"/>
      <c r="U108" s="1"/>
      <c r="V108" s="204"/>
      <c r="W108" s="1"/>
      <c r="X108" s="1"/>
      <c r="Y108" s="1"/>
      <c r="Z108" s="1"/>
      <c r="AA108" s="1"/>
      <c r="AB108" s="1"/>
      <c r="AC108" s="1"/>
      <c r="AD108" s="1"/>
    </row>
    <row r="109" spans="1:30" ht="15.6" hidden="1" x14ac:dyDescent="0.3">
      <c r="B109" s="209" t="s">
        <v>173</v>
      </c>
      <c r="C109" s="205" t="s">
        <v>174</v>
      </c>
      <c r="D109" s="1"/>
      <c r="E109" s="1"/>
      <c r="F109" s="1"/>
      <c r="G109" s="1"/>
      <c r="H109" s="1"/>
      <c r="I109" s="1"/>
      <c r="J109" s="1"/>
      <c r="K109" s="1"/>
      <c r="L109" s="311"/>
      <c r="M109" s="1"/>
      <c r="N109" s="1"/>
      <c r="O109" s="3"/>
      <c r="P109" s="1"/>
      <c r="Q109" s="1"/>
      <c r="R109" s="1"/>
      <c r="S109" s="1"/>
      <c r="T109" s="1"/>
      <c r="U109" s="1"/>
      <c r="V109" s="204"/>
      <c r="W109" s="1"/>
      <c r="X109" s="1"/>
      <c r="Y109" s="1"/>
      <c r="Z109" s="1"/>
      <c r="AA109" s="1"/>
      <c r="AB109" s="1"/>
      <c r="AC109" s="1"/>
      <c r="AD109" s="1"/>
    </row>
    <row r="110" spans="1:30" ht="15.6" hidden="1" x14ac:dyDescent="0.3">
      <c r="B110" s="209" t="s">
        <v>175</v>
      </c>
      <c r="C110" s="205" t="s">
        <v>176</v>
      </c>
      <c r="D110" s="1"/>
      <c r="E110" s="1"/>
      <c r="F110" s="1"/>
      <c r="G110" s="1"/>
      <c r="H110" s="1"/>
      <c r="I110" s="1"/>
      <c r="J110" s="1"/>
      <c r="K110" s="1"/>
      <c r="L110" s="311"/>
      <c r="M110" s="1"/>
      <c r="N110" s="1"/>
      <c r="O110" s="3"/>
      <c r="P110" s="1"/>
      <c r="Q110" s="1"/>
      <c r="R110" s="1"/>
      <c r="S110" s="1"/>
      <c r="T110" s="1"/>
      <c r="U110" s="1"/>
      <c r="V110" s="204"/>
      <c r="W110" s="1"/>
      <c r="X110" s="1"/>
      <c r="Y110" s="1"/>
      <c r="Z110" s="1"/>
      <c r="AA110" s="1"/>
      <c r="AB110" s="1"/>
      <c r="AC110" s="1"/>
      <c r="AD110" s="1"/>
    </row>
    <row r="111" spans="1:30" ht="15.6" hidden="1" x14ac:dyDescent="0.3">
      <c r="B111" s="209" t="s">
        <v>383</v>
      </c>
      <c r="C111" s="205" t="s">
        <v>178</v>
      </c>
      <c r="D111" s="1"/>
      <c r="E111" s="1"/>
      <c r="F111" s="1"/>
      <c r="G111" s="1"/>
      <c r="H111" s="1"/>
      <c r="I111" s="1"/>
      <c r="J111" s="1"/>
      <c r="K111" s="1"/>
      <c r="L111" s="311"/>
      <c r="M111" s="1"/>
      <c r="N111" s="1"/>
      <c r="O111" s="3"/>
      <c r="P111" s="1"/>
      <c r="Q111" s="1"/>
      <c r="R111" s="1"/>
      <c r="S111" s="1"/>
      <c r="T111" s="1"/>
      <c r="U111" s="1"/>
      <c r="V111" s="204"/>
      <c r="W111" s="1"/>
      <c r="X111" s="1"/>
      <c r="Y111" s="1"/>
      <c r="Z111" s="1"/>
      <c r="AA111" s="1"/>
      <c r="AB111" s="1"/>
      <c r="AC111" s="1"/>
      <c r="AD111" s="1"/>
    </row>
    <row r="112" spans="1:30" ht="15.6" hidden="1" x14ac:dyDescent="0.3">
      <c r="B112" s="211"/>
      <c r="C112" s="205"/>
      <c r="D112" s="1"/>
      <c r="E112" s="1"/>
      <c r="F112" s="1"/>
      <c r="G112" s="1"/>
      <c r="H112" s="1"/>
      <c r="I112" s="1"/>
      <c r="J112" s="1"/>
      <c r="K112" s="1"/>
      <c r="L112" s="311"/>
      <c r="M112" s="1"/>
      <c r="N112" s="1"/>
      <c r="O112" s="3"/>
      <c r="P112" s="1"/>
      <c r="Q112" s="1"/>
      <c r="R112" s="1"/>
      <c r="S112" s="1"/>
      <c r="T112" s="1"/>
      <c r="U112" s="1"/>
      <c r="V112" s="204"/>
      <c r="W112" s="1"/>
      <c r="X112" s="1"/>
      <c r="Y112" s="1"/>
      <c r="Z112" s="1"/>
      <c r="AA112" s="1"/>
      <c r="AB112" s="1"/>
      <c r="AC112" s="1"/>
      <c r="AD112" s="1"/>
    </row>
    <row r="113" spans="2:30" ht="15.6" hidden="1" x14ac:dyDescent="0.3">
      <c r="B113" s="209" t="s">
        <v>384</v>
      </c>
      <c r="C113" s="205" t="s">
        <v>180</v>
      </c>
      <c r="D113" s="1"/>
      <c r="E113" s="1"/>
      <c r="F113" s="1"/>
      <c r="G113" s="1"/>
      <c r="H113" s="1"/>
      <c r="I113" s="1"/>
      <c r="J113" s="1"/>
      <c r="K113" s="1"/>
      <c r="L113" s="311"/>
      <c r="M113" s="1"/>
      <c r="N113" s="1"/>
      <c r="O113" s="3"/>
      <c r="P113" s="1"/>
      <c r="Q113" s="1"/>
      <c r="R113" s="1"/>
      <c r="S113" s="1"/>
      <c r="T113" s="1"/>
      <c r="U113" s="1"/>
      <c r="V113" s="204"/>
      <c r="W113" s="1"/>
      <c r="X113" s="1"/>
      <c r="Y113" s="1"/>
      <c r="Z113" s="1"/>
      <c r="AA113" s="1"/>
      <c r="AB113" s="1"/>
      <c r="AC113" s="1"/>
      <c r="AD113" s="1"/>
    </row>
    <row r="114" spans="2:30" ht="15.6" hidden="1" x14ac:dyDescent="0.3">
      <c r="B114" s="209" t="s">
        <v>384</v>
      </c>
      <c r="C114" s="205" t="s">
        <v>181</v>
      </c>
      <c r="D114" s="1"/>
      <c r="E114" s="1"/>
      <c r="F114" s="1"/>
      <c r="G114" s="1"/>
      <c r="H114" s="1"/>
      <c r="I114" s="1"/>
      <c r="J114" s="1"/>
      <c r="K114" s="1"/>
      <c r="L114" s="311"/>
      <c r="M114" s="1"/>
      <c r="N114" s="1"/>
      <c r="O114" s="3"/>
      <c r="P114" s="1"/>
      <c r="Q114" s="1"/>
      <c r="R114" s="1"/>
      <c r="S114" s="1"/>
      <c r="T114" s="1"/>
      <c r="U114" s="1"/>
      <c r="V114" s="1"/>
      <c r="W114" s="1"/>
      <c r="X114" s="1"/>
      <c r="Y114" s="1"/>
      <c r="Z114" s="1"/>
      <c r="AA114" s="1"/>
      <c r="AB114" s="1"/>
      <c r="AC114" s="1"/>
      <c r="AD114" s="1"/>
    </row>
    <row r="115" spans="2:30" ht="15.6" hidden="1" x14ac:dyDescent="0.3">
      <c r="B115" s="209" t="s">
        <v>285</v>
      </c>
      <c r="C115" s="205" t="s">
        <v>183</v>
      </c>
    </row>
    <row r="116" spans="2:30" ht="15.6" hidden="1" x14ac:dyDescent="0.3">
      <c r="B116" s="209" t="s">
        <v>385</v>
      </c>
      <c r="C116" s="205" t="s">
        <v>185</v>
      </c>
    </row>
    <row r="117" spans="2:30" ht="15.6" hidden="1" x14ac:dyDescent="0.3">
      <c r="B117" s="209" t="s">
        <v>285</v>
      </c>
      <c r="C117" s="205" t="s">
        <v>186</v>
      </c>
    </row>
    <row r="118" spans="2:30" ht="15.6" hidden="1" x14ac:dyDescent="0.3">
      <c r="B118" s="209" t="s">
        <v>187</v>
      </c>
      <c r="C118" s="205" t="s">
        <v>188</v>
      </c>
    </row>
    <row r="119" spans="2:30" ht="15.6" hidden="1" x14ac:dyDescent="0.3">
      <c r="B119" s="209" t="s">
        <v>189</v>
      </c>
      <c r="C119" s="205" t="s">
        <v>190</v>
      </c>
    </row>
    <row r="120" spans="2:30" ht="15.6" hidden="1" x14ac:dyDescent="0.3">
      <c r="B120" s="211" t="s">
        <v>191</v>
      </c>
      <c r="C120" s="205" t="s">
        <v>192</v>
      </c>
    </row>
    <row r="121" spans="2:30" ht="15.6" hidden="1" x14ac:dyDescent="0.3">
      <c r="B121" s="211"/>
      <c r="C121" s="205"/>
    </row>
    <row r="122" spans="2:30" ht="15.6" hidden="1" x14ac:dyDescent="0.3">
      <c r="B122" s="209" t="s">
        <v>160</v>
      </c>
      <c r="C122" s="205" t="s">
        <v>193</v>
      </c>
    </row>
    <row r="123" spans="2:30" ht="15.6" hidden="1" x14ac:dyDescent="0.3">
      <c r="B123" s="209" t="s">
        <v>194</v>
      </c>
      <c r="C123" s="205" t="s">
        <v>195</v>
      </c>
    </row>
    <row r="124" spans="2:30" ht="15.6" hidden="1" x14ac:dyDescent="0.3">
      <c r="B124" s="209" t="s">
        <v>196</v>
      </c>
      <c r="C124" s="205" t="s">
        <v>197</v>
      </c>
    </row>
    <row r="125" spans="2:30" ht="15.6" hidden="1" x14ac:dyDescent="0.3">
      <c r="B125" s="209" t="s">
        <v>198</v>
      </c>
      <c r="C125" s="205" t="s">
        <v>199</v>
      </c>
    </row>
    <row r="126" spans="2:30" ht="15.6" hidden="1" x14ac:dyDescent="0.3">
      <c r="B126" s="209" t="s">
        <v>200</v>
      </c>
      <c r="C126" s="205" t="s">
        <v>201</v>
      </c>
    </row>
    <row r="127" spans="2:30" ht="15.6" hidden="1" x14ac:dyDescent="0.3">
      <c r="B127" s="209" t="s">
        <v>202</v>
      </c>
      <c r="C127" s="205" t="s">
        <v>203</v>
      </c>
    </row>
    <row r="128" spans="2:30" ht="15.6" hidden="1" x14ac:dyDescent="0.3">
      <c r="B128" s="209" t="s">
        <v>202</v>
      </c>
      <c r="C128" s="205" t="s">
        <v>204</v>
      </c>
    </row>
    <row r="129" spans="2:3" ht="15.6" hidden="1" x14ac:dyDescent="0.3">
      <c r="B129" s="209" t="s">
        <v>202</v>
      </c>
      <c r="C129" s="205" t="s">
        <v>205</v>
      </c>
    </row>
    <row r="130" spans="2:3" ht="15.6" hidden="1" x14ac:dyDescent="0.3">
      <c r="B130" s="209" t="s">
        <v>202</v>
      </c>
      <c r="C130" s="205" t="s">
        <v>206</v>
      </c>
    </row>
    <row r="131" spans="2:3" ht="15.6" hidden="1" x14ac:dyDescent="0.3">
      <c r="B131" s="209" t="s">
        <v>166</v>
      </c>
      <c r="C131" s="205" t="s">
        <v>207</v>
      </c>
    </row>
    <row r="132" spans="2:3" ht="15.6" hidden="1" x14ac:dyDescent="0.3">
      <c r="B132" s="209" t="s">
        <v>208</v>
      </c>
      <c r="C132" s="205" t="s">
        <v>209</v>
      </c>
    </row>
    <row r="133" spans="2:3" ht="15.6" hidden="1" x14ac:dyDescent="0.3">
      <c r="B133" s="209" t="s">
        <v>202</v>
      </c>
      <c r="C133" s="205" t="s">
        <v>210</v>
      </c>
    </row>
    <row r="134" spans="2:3" ht="15.6" hidden="1" x14ac:dyDescent="0.3">
      <c r="B134" s="205"/>
      <c r="C134" s="205"/>
    </row>
    <row r="135" spans="2:3" ht="15.6" hidden="1" x14ac:dyDescent="0.3">
      <c r="B135" s="205"/>
      <c r="C135" s="205"/>
    </row>
    <row r="136" spans="2:3" ht="15.6" hidden="1" x14ac:dyDescent="0.3">
      <c r="B136" s="211"/>
      <c r="C136" s="211"/>
    </row>
    <row r="137" spans="2:3" ht="15.6" hidden="1" x14ac:dyDescent="0.3">
      <c r="B137" s="211">
        <f>NvsElapsedTime</f>
        <v>2.31481462833472E-5</v>
      </c>
      <c r="C137" s="211"/>
    </row>
    <row r="138" spans="2:3" ht="15.6" hidden="1" x14ac:dyDescent="0.3">
      <c r="B138" s="212">
        <f>NvsEndTime</f>
        <v>41787.412743055596</v>
      </c>
      <c r="C138" s="212" t="s">
        <v>211</v>
      </c>
    </row>
    <row r="139" spans="2:3" ht="15.6" x14ac:dyDescent="0.3">
      <c r="B139" s="205"/>
      <c r="C139" s="213"/>
    </row>
    <row r="140" spans="2:3" ht="15.6" x14ac:dyDescent="0.3">
      <c r="B140" s="205"/>
      <c r="C140" s="205"/>
    </row>
    <row r="141" spans="2:3" ht="15.6" hidden="1" x14ac:dyDescent="0.3">
      <c r="B141" s="205"/>
      <c r="C141" s="205"/>
    </row>
    <row r="142" spans="2:3" ht="15.6" hidden="1" x14ac:dyDescent="0.3">
      <c r="B142" s="205"/>
      <c r="C142" s="205"/>
    </row>
    <row r="143" spans="2:3" ht="15.6" hidden="1" x14ac:dyDescent="0.3">
      <c r="B143" s="205"/>
      <c r="C143" s="205"/>
    </row>
    <row r="144" spans="2:3" ht="15.6" hidden="1" x14ac:dyDescent="0.3">
      <c r="B144" s="205"/>
      <c r="C144" s="205"/>
    </row>
    <row r="145" spans="2:3" ht="15.6" hidden="1" x14ac:dyDescent="0.3">
      <c r="B145" s="205"/>
      <c r="C145" s="205"/>
    </row>
    <row r="146" spans="2:3" ht="15.6" hidden="1" x14ac:dyDescent="0.3">
      <c r="B146" s="205"/>
      <c r="C146" s="205"/>
    </row>
    <row r="147" spans="2:3" ht="15.6" hidden="1" x14ac:dyDescent="0.3">
      <c r="B147" s="205"/>
      <c r="C147" s="205"/>
    </row>
    <row r="148" spans="2:3" ht="15.6" hidden="1" x14ac:dyDescent="0.3">
      <c r="B148" s="205"/>
      <c r="C148" s="205"/>
    </row>
    <row r="149" spans="2:3" ht="15.6" hidden="1" x14ac:dyDescent="0.3">
      <c r="B149" s="205"/>
      <c r="C149" s="205"/>
    </row>
    <row r="150" spans="2:3" ht="15.6" hidden="1" x14ac:dyDescent="0.3">
      <c r="B150" s="205"/>
      <c r="C150" s="205"/>
    </row>
    <row r="151" spans="2:3" ht="15.6" hidden="1" x14ac:dyDescent="0.3">
      <c r="B151" s="205"/>
      <c r="C151" s="205"/>
    </row>
    <row r="152" spans="2:3" ht="15.6" hidden="1" x14ac:dyDescent="0.3">
      <c r="B152" s="205"/>
      <c r="C152" s="205"/>
    </row>
    <row r="153" spans="2:3" ht="15.6" hidden="1" x14ac:dyDescent="0.3">
      <c r="B153" s="205"/>
      <c r="C153" s="205"/>
    </row>
    <row r="154" spans="2:3" ht="15.6" hidden="1" x14ac:dyDescent="0.3">
      <c r="B154" s="302"/>
      <c r="C154" s="1"/>
    </row>
    <row r="155" spans="2:3" ht="15.6" hidden="1" x14ac:dyDescent="0.3">
      <c r="B155" s="302"/>
      <c r="C155" s="1"/>
    </row>
    <row r="156" spans="2:3" ht="15.6" hidden="1" x14ac:dyDescent="0.3">
      <c r="B156" s="302">
        <v>6</v>
      </c>
      <c r="C156" s="1"/>
    </row>
    <row r="157" spans="2:3" ht="15.6" hidden="1" x14ac:dyDescent="0.3">
      <c r="B157" s="302"/>
      <c r="C157" s="1"/>
    </row>
    <row r="158" spans="2:3" ht="15.6" hidden="1" x14ac:dyDescent="0.3">
      <c r="B158" s="302"/>
      <c r="C158" s="1"/>
    </row>
    <row r="159" spans="2:3" ht="15.6" hidden="1" x14ac:dyDescent="0.3">
      <c r="B159" s="302"/>
      <c r="C159" s="1"/>
    </row>
    <row r="160" spans="2:3" ht="15.6" hidden="1" x14ac:dyDescent="0.3">
      <c r="B160" s="302"/>
      <c r="C160" s="1"/>
    </row>
    <row r="161" spans="2:3" ht="15.6" hidden="1" x14ac:dyDescent="0.3">
      <c r="B161" s="302"/>
      <c r="C161" s="1"/>
    </row>
    <row r="162" spans="2:3" ht="15.6" hidden="1" x14ac:dyDescent="0.3">
      <c r="B162" s="302"/>
      <c r="C162" s="1"/>
    </row>
    <row r="163" spans="2:3" hidden="1" x14ac:dyDescent="0.25"/>
    <row r="164" spans="2:3" hidden="1" x14ac:dyDescent="0.25"/>
    <row r="165" spans="2:3" hidden="1" x14ac:dyDescent="0.25"/>
    <row r="166" spans="2:3" hidden="1" x14ac:dyDescent="0.25"/>
    <row r="167" spans="2:3" hidden="1" x14ac:dyDescent="0.25"/>
    <row r="168" spans="2:3" hidden="1" x14ac:dyDescent="0.25"/>
    <row r="169" spans="2:3" hidden="1" x14ac:dyDescent="0.25"/>
    <row r="170" spans="2:3" hidden="1" x14ac:dyDescent="0.25"/>
    <row r="171" spans="2:3" hidden="1" x14ac:dyDescent="0.25"/>
    <row r="172" spans="2:3" hidden="1" x14ac:dyDescent="0.25"/>
    <row r="173" spans="2:3" hidden="1" x14ac:dyDescent="0.25"/>
    <row r="174" spans="2:3" hidden="1" x14ac:dyDescent="0.25"/>
    <row r="175" spans="2:3" hidden="1" x14ac:dyDescent="0.25"/>
    <row r="176" spans="2:3" hidden="1" x14ac:dyDescent="0.25"/>
    <row r="177" hidden="1" x14ac:dyDescent="0.25"/>
    <row r="178" hidden="1" x14ac:dyDescent="0.25"/>
    <row r="179" hidden="1" x14ac:dyDescent="0.25"/>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'4037 updated'!B2</f>
        <v>50</v>
      </c>
      <c r="W2" s="449" t="s">
        <v>4</v>
      </c>
      <c r="X2" s="450"/>
      <c r="Y2" s="451"/>
      <c r="Z2" s="451"/>
      <c r="AA2" s="451"/>
      <c r="AB2" s="451"/>
      <c r="AC2" s="451"/>
      <c r="AD2" s="9"/>
    </row>
    <row r="3" spans="1:30" ht="20.399999999999999" x14ac:dyDescent="0.35">
      <c r="B3" s="10" t="str">
        <f>"Revenue Estimate Worksheet for "&amp;B126</f>
        <v>Revenue Estimate Worksheet for Learning Path Academy</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'4037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8.44</v>
      </c>
      <c r="E10" s="296">
        <v>0</v>
      </c>
      <c r="F10" s="296">
        <v>0</v>
      </c>
      <c r="G10" s="46">
        <f>IF($B$156&lt;8,D10*2,D10+E10)</f>
        <v>16.88</v>
      </c>
      <c r="H10" s="47"/>
      <c r="I10" s="48">
        <v>1.1259999999999999</v>
      </c>
      <c r="J10" s="48"/>
      <c r="K10" s="49">
        <f>ROUND(G10*I10,4)</f>
        <v>19.006900000000002</v>
      </c>
      <c r="L10" s="319">
        <f>SUM(K10*$G$7)*($K$7)</f>
        <v>78853.761240176987</v>
      </c>
      <c r="N10" s="51">
        <v>5101</v>
      </c>
      <c r="O10" s="52">
        <v>101</v>
      </c>
      <c r="Q10" s="259"/>
      <c r="V10" s="439" t="s">
        <v>27</v>
      </c>
      <c r="W10" s="439"/>
      <c r="X10" s="434">
        <f>IF('4037 updated'!K$84=1,'4037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47.5</v>
      </c>
      <c r="E11" s="298">
        <v>0</v>
      </c>
      <c r="F11" s="298">
        <v>0</v>
      </c>
      <c r="G11" s="46">
        <f t="shared" ref="G11:G25" si="2">IF($B$156&lt;8,D11*2,D11+E11)</f>
        <v>95</v>
      </c>
      <c r="H11" s="47"/>
      <c r="I11" s="56">
        <f>I10</f>
        <v>1.1259999999999999</v>
      </c>
      <c r="J11" s="56"/>
      <c r="K11" s="49">
        <f t="shared" ref="K11:K25" si="3">ROUND(G11*I11,4)</f>
        <v>106.97</v>
      </c>
      <c r="L11" s="319">
        <f t="shared" ref="L11:L25" si="4">SUM(K11*$G$7)*($K$7)</f>
        <v>443785.51157009992</v>
      </c>
      <c r="M11" s="1" t="str">
        <f>IF(ROUND(G11,2)=ROUND(SUM(G28:G30),2)," ","CHECK 2. PK-3 Lines Below")</f>
        <v xml:space="preserve"> </v>
      </c>
      <c r="N11" s="51">
        <v>5101</v>
      </c>
      <c r="O11" s="57" t="s">
        <v>30</v>
      </c>
      <c r="Q11" s="259"/>
      <c r="V11" s="395" t="s">
        <v>29</v>
      </c>
      <c r="W11" s="395"/>
      <c r="X11" s="434">
        <f>IF('4037 updated'!K$84=1,'4037 updated'!G11,0)</f>
        <v>0</v>
      </c>
      <c r="Y11" s="434"/>
      <c r="Z11" s="435">
        <v>1</v>
      </c>
      <c r="AA11" s="435"/>
      <c r="AB11" s="54">
        <f t="shared" si="0"/>
        <v>0</v>
      </c>
      <c r="AC11" s="55">
        <f t="shared" si="1"/>
        <v>0</v>
      </c>
      <c r="AD11" s="9"/>
    </row>
    <row r="12" spans="1:30" x14ac:dyDescent="0.3">
      <c r="A12" s="1" t="s">
        <v>31</v>
      </c>
      <c r="B12" s="298" t="s">
        <v>32</v>
      </c>
      <c r="C12" s="298"/>
      <c r="D12" s="298">
        <v>4.62</v>
      </c>
      <c r="E12" s="298">
        <v>0</v>
      </c>
      <c r="F12" s="298">
        <v>0</v>
      </c>
      <c r="G12" s="46">
        <f t="shared" si="2"/>
        <v>9.24</v>
      </c>
      <c r="H12" s="47"/>
      <c r="I12" s="56">
        <v>1</v>
      </c>
      <c r="J12" s="56"/>
      <c r="K12" s="49">
        <f t="shared" si="3"/>
        <v>9.24</v>
      </c>
      <c r="L12" s="319">
        <f t="shared" si="4"/>
        <v>38333.907889199996</v>
      </c>
      <c r="N12" s="51">
        <v>5102</v>
      </c>
      <c r="O12" s="52">
        <v>102</v>
      </c>
      <c r="Q12" s="259"/>
      <c r="V12" s="395" t="s">
        <v>32</v>
      </c>
      <c r="W12" s="395"/>
      <c r="X12" s="434">
        <f>IF('4037 updated'!K$84=1,'4037 updated'!G12,0)</f>
        <v>0</v>
      </c>
      <c r="Y12" s="434"/>
      <c r="Z12" s="435">
        <v>1</v>
      </c>
      <c r="AA12" s="435"/>
      <c r="AB12" s="54">
        <f t="shared" si="0"/>
        <v>0</v>
      </c>
      <c r="AC12" s="55">
        <f t="shared" si="1"/>
        <v>0</v>
      </c>
      <c r="AD12" s="9"/>
    </row>
    <row r="13" spans="1:30" x14ac:dyDescent="0.3">
      <c r="A13" s="1" t="s">
        <v>33</v>
      </c>
      <c r="B13" s="298" t="s">
        <v>34</v>
      </c>
      <c r="C13" s="298"/>
      <c r="D13" s="298">
        <v>3</v>
      </c>
      <c r="E13" s="298">
        <v>0</v>
      </c>
      <c r="F13" s="298">
        <v>0</v>
      </c>
      <c r="G13" s="46">
        <f t="shared" si="2"/>
        <v>6</v>
      </c>
      <c r="H13" s="47"/>
      <c r="I13" s="56">
        <f>I12</f>
        <v>1</v>
      </c>
      <c r="J13" s="56"/>
      <c r="K13" s="49">
        <f t="shared" si="3"/>
        <v>6</v>
      </c>
      <c r="L13" s="319">
        <f t="shared" si="4"/>
        <v>24892.147979999998</v>
      </c>
      <c r="M13" s="1" t="str">
        <f>IF(ROUND(G13,2)=ROUND(SUM(G31:G33),2)," ","CHECK 2. 4-8 Lines Below")</f>
        <v xml:space="preserve"> </v>
      </c>
      <c r="N13" s="51">
        <v>5102</v>
      </c>
      <c r="O13" s="57" t="s">
        <v>35</v>
      </c>
      <c r="Q13" s="259"/>
      <c r="V13" s="395" t="s">
        <v>34</v>
      </c>
      <c r="W13" s="395"/>
      <c r="X13" s="434">
        <f>IF('4037 updated'!K$84=1,'4037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IF('4037 updated'!K$84=1,'4037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IF('4037 updated'!K$84=1,'4037 updated'!G15,0)</f>
        <v>0</v>
      </c>
      <c r="Y15" s="434"/>
      <c r="Z15" s="435">
        <v>1</v>
      </c>
      <c r="AA15" s="435"/>
      <c r="AB15" s="54">
        <f t="shared" si="0"/>
        <v>0</v>
      </c>
      <c r="AC15" s="58">
        <f t="shared" si="1"/>
        <v>0</v>
      </c>
      <c r="AD15" s="9"/>
    </row>
    <row r="16" spans="1:30" ht="16.2" x14ac:dyDescent="0.35">
      <c r="A16" s="1" t="s">
        <v>41</v>
      </c>
      <c r="B16" s="298" t="s">
        <v>42</v>
      </c>
      <c r="C16" s="298"/>
      <c r="D16" s="298">
        <v>0.5</v>
      </c>
      <c r="E16" s="298">
        <v>0</v>
      </c>
      <c r="F16" s="298">
        <v>0</v>
      </c>
      <c r="G16" s="46">
        <f t="shared" si="2"/>
        <v>1</v>
      </c>
      <c r="H16" s="47"/>
      <c r="I16" s="56">
        <v>3.548</v>
      </c>
      <c r="J16" s="56"/>
      <c r="K16" s="49">
        <f t="shared" si="3"/>
        <v>3.548</v>
      </c>
      <c r="L16" s="319">
        <f t="shared" si="4"/>
        <v>14719.556838839999</v>
      </c>
      <c r="N16" s="51">
        <v>5101</v>
      </c>
      <c r="O16" s="1">
        <v>254</v>
      </c>
      <c r="Q16" s="259"/>
      <c r="V16" s="395" t="s">
        <v>42</v>
      </c>
      <c r="W16" s="395"/>
      <c r="X16" s="434">
        <f>IF('4037 updated'!K$84=1,'4037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IF('4037 updated'!K$84=1,'4037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IF('4037 updated'!K$84=1,'4037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IF('4037 updated'!K$84=1,'4037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IF('4037 updated'!K$84=1,'4037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IF('4037 updated'!K$84=1,'4037 updated'!G21,0)</f>
        <v>0</v>
      </c>
      <c r="Y21" s="434"/>
      <c r="Z21" s="435">
        <v>1</v>
      </c>
      <c r="AA21" s="435"/>
      <c r="AB21" s="54">
        <f t="shared" si="0"/>
        <v>0</v>
      </c>
      <c r="AC21" s="55">
        <f t="shared" si="1"/>
        <v>0</v>
      </c>
      <c r="AD21" s="9"/>
    </row>
    <row r="22" spans="1:30" ht="16.2" x14ac:dyDescent="0.35">
      <c r="A22" s="1" t="s">
        <v>53</v>
      </c>
      <c r="B22" s="298" t="s">
        <v>54</v>
      </c>
      <c r="C22" s="298"/>
      <c r="D22" s="298">
        <v>10.06</v>
      </c>
      <c r="E22" s="298">
        <v>0</v>
      </c>
      <c r="F22" s="298">
        <v>0</v>
      </c>
      <c r="G22" s="46">
        <f t="shared" si="2"/>
        <v>20.12</v>
      </c>
      <c r="H22" s="47"/>
      <c r="I22" s="56">
        <v>1.147</v>
      </c>
      <c r="J22" s="56"/>
      <c r="K22" s="49">
        <f t="shared" si="3"/>
        <v>23.0776</v>
      </c>
      <c r="L22" s="319">
        <f t="shared" si="4"/>
        <v>95741.839037207988</v>
      </c>
      <c r="N22" s="51">
        <v>5101</v>
      </c>
      <c r="O22" s="52">
        <v>130</v>
      </c>
      <c r="Q22" s="259"/>
      <c r="V22" s="395" t="s">
        <v>54</v>
      </c>
      <c r="W22" s="395"/>
      <c r="X22" s="434">
        <f>IF('4037 updated'!K$84=1,'4037 updated'!G22,0)</f>
        <v>0</v>
      </c>
      <c r="Y22" s="434"/>
      <c r="Z22" s="435">
        <v>1</v>
      </c>
      <c r="AA22" s="435"/>
      <c r="AB22" s="54">
        <f t="shared" si="0"/>
        <v>0</v>
      </c>
      <c r="AC22" s="55">
        <f t="shared" si="1"/>
        <v>0</v>
      </c>
      <c r="AD22" s="9"/>
    </row>
    <row r="23" spans="1:30" ht="16.2" x14ac:dyDescent="0.35">
      <c r="A23" s="1" t="s">
        <v>55</v>
      </c>
      <c r="B23" s="298" t="s">
        <v>56</v>
      </c>
      <c r="C23" s="298"/>
      <c r="D23" s="298">
        <v>1.38</v>
      </c>
      <c r="E23" s="298">
        <v>0</v>
      </c>
      <c r="F23" s="298">
        <v>0</v>
      </c>
      <c r="G23" s="46">
        <f t="shared" si="2"/>
        <v>2.76</v>
      </c>
      <c r="H23" s="47"/>
      <c r="I23" s="56">
        <f>I22</f>
        <v>1.147</v>
      </c>
      <c r="J23" s="56"/>
      <c r="K23" s="49">
        <f t="shared" si="3"/>
        <v>3.1657000000000002</v>
      </c>
      <c r="L23" s="319">
        <f t="shared" si="4"/>
        <v>13133.512143381</v>
      </c>
      <c r="N23" s="51">
        <v>5102</v>
      </c>
      <c r="O23" s="52">
        <v>130</v>
      </c>
      <c r="Q23" s="259"/>
      <c r="V23" s="395" t="s">
        <v>56</v>
      </c>
      <c r="W23" s="395"/>
      <c r="X23" s="434">
        <f>IF('4037 updated'!K$84=1,'4037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IF('4037 updated'!K$84=1,'4037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IF('4037 updated'!K$84=1,'4037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75.5</v>
      </c>
      <c r="E26" s="60">
        <f t="shared" si="5"/>
        <v>0</v>
      </c>
      <c r="F26" s="60"/>
      <c r="G26" s="60">
        <f>SUM(G10:G25)</f>
        <v>151</v>
      </c>
      <c r="H26" s="61"/>
      <c r="I26" s="61"/>
      <c r="J26" s="62"/>
      <c r="K26" s="63">
        <f>SUM(K10:K25)</f>
        <v>171.00819999999999</v>
      </c>
      <c r="L26" s="320">
        <f>SUM(L10:L25)</f>
        <v>709460.23669890594</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22</v>
      </c>
      <c r="E28" s="298">
        <v>0</v>
      </c>
      <c r="F28" s="74">
        <v>0</v>
      </c>
      <c r="G28" s="46">
        <f t="shared" ref="G28:G36" si="6">IF($B$156&lt;8,D28*2,D28+E28)</f>
        <v>44</v>
      </c>
      <c r="H28" s="75"/>
      <c r="I28" s="76" t="s">
        <v>69</v>
      </c>
      <c r="J28" s="51">
        <v>251</v>
      </c>
      <c r="K28" s="77">
        <v>1047</v>
      </c>
      <c r="L28" s="319">
        <f>SUM(G28*K28)</f>
        <v>46068</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17.5</v>
      </c>
      <c r="E29" s="298">
        <v>0</v>
      </c>
      <c r="F29" s="84">
        <v>0</v>
      </c>
      <c r="G29" s="46">
        <f t="shared" si="6"/>
        <v>35</v>
      </c>
      <c r="H29" s="75"/>
      <c r="I29" s="51" t="s">
        <v>69</v>
      </c>
      <c r="J29" s="51">
        <v>252</v>
      </c>
      <c r="K29" s="77">
        <v>3380</v>
      </c>
      <c r="L29" s="319">
        <f t="shared" ref="L29:L36" si="8">SUM(G29*K29)</f>
        <v>118300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8</v>
      </c>
      <c r="E30" s="298">
        <v>0</v>
      </c>
      <c r="F30" s="84">
        <v>0</v>
      </c>
      <c r="G30" s="46">
        <f t="shared" si="6"/>
        <v>16</v>
      </c>
      <c r="H30" s="75"/>
      <c r="I30" s="51" t="s">
        <v>69</v>
      </c>
      <c r="J30" s="51">
        <v>253</v>
      </c>
      <c r="K30" s="77">
        <v>6896</v>
      </c>
      <c r="L30" s="319">
        <f t="shared" si="8"/>
        <v>110336</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3</v>
      </c>
      <c r="E31" s="298">
        <v>0</v>
      </c>
      <c r="F31" s="84">
        <v>0</v>
      </c>
      <c r="G31" s="46">
        <f t="shared" si="6"/>
        <v>6</v>
      </c>
      <c r="H31" s="75"/>
      <c r="I31" s="85" t="s">
        <v>73</v>
      </c>
      <c r="J31" s="51">
        <v>251</v>
      </c>
      <c r="K31" s="77">
        <v>1173</v>
      </c>
      <c r="L31" s="319">
        <f t="shared" si="8"/>
        <v>7038</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50.5</v>
      </c>
      <c r="E37" s="60">
        <f t="shared" si="10"/>
        <v>0</v>
      </c>
      <c r="F37" s="60"/>
      <c r="G37" s="60">
        <f>SUM(G28:G36)</f>
        <v>101</v>
      </c>
      <c r="H37" s="61"/>
      <c r="I37" s="298" t="s">
        <v>81</v>
      </c>
      <c r="J37" s="298"/>
      <c r="K37" s="298"/>
      <c r="L37" s="319">
        <f>SUM(L28:L36)</f>
        <v>281742</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28539</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1019741.2366989059</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152.60249999999999</v>
      </c>
      <c r="D47" s="114"/>
      <c r="E47" s="114"/>
      <c r="F47" s="114"/>
      <c r="G47" s="115">
        <f>K7</f>
        <v>1.0289999999999999</v>
      </c>
      <c r="H47" s="115"/>
      <c r="I47" s="116">
        <v>1317.85</v>
      </c>
      <c r="J47" s="117" t="s">
        <v>96</v>
      </c>
      <c r="K47" s="118">
        <f>ROUND(C47*G47*I47,0)</f>
        <v>206939</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18.4057</v>
      </c>
      <c r="D48" s="114"/>
      <c r="E48" s="114"/>
      <c r="F48" s="114"/>
      <c r="G48" s="115">
        <f>K7</f>
        <v>1.0289999999999999</v>
      </c>
      <c r="H48" s="115"/>
      <c r="I48" s="116">
        <v>898.92</v>
      </c>
      <c r="J48" s="117" t="s">
        <v>96</v>
      </c>
      <c r="K48" s="118">
        <f>ROUND(C48*G48*I48,0)</f>
        <v>17025</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171.00819999999999</v>
      </c>
      <c r="D50" s="136"/>
      <c r="E50" s="137"/>
      <c r="F50" s="137"/>
      <c r="G50" s="138" t="s">
        <v>98</v>
      </c>
      <c r="H50" s="138"/>
      <c r="I50" s="138"/>
      <c r="J50" s="138"/>
      <c r="K50" s="138"/>
      <c r="L50" s="319">
        <f>IF(B2=75,0,K49+K48+K47)</f>
        <v>223964</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171.00819999999999</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8.52E-4</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151</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8.25E-4</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8.52E-4</v>
      </c>
      <c r="L59" s="319">
        <f>SUM(I59*K59)</f>
        <v>3608.6996760000002</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8.52E-4</v>
      </c>
      <c r="L67" s="319">
        <f>SUM(I67*K67)</f>
        <v>91833.640476</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8.25E-4</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8.52E-4</v>
      </c>
      <c r="L70" s="319">
        <f t="shared" si="11"/>
        <v>-3584.9058719999998</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8.52E-4</v>
      </c>
      <c r="L71" s="319">
        <f t="shared" si="11"/>
        <v>1603.5713519999999</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8.25E-4</v>
      </c>
      <c r="L72" s="319">
        <f t="shared" si="11"/>
        <v>11732.653350000001</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77</v>
      </c>
      <c r="AA74" s="304" t="s">
        <v>130</v>
      </c>
      <c r="AB74" s="163">
        <f>+K75</f>
        <v>365</v>
      </c>
      <c r="AC74" s="55">
        <f>ROUND(AB74*Z74,0)</f>
        <v>28105</v>
      </c>
      <c r="AD74" s="9"/>
    </row>
    <row r="75" spans="1:30" ht="19.5" customHeight="1" x14ac:dyDescent="0.3">
      <c r="A75" s="1" t="s">
        <v>131</v>
      </c>
      <c r="B75" s="164" t="s">
        <v>128</v>
      </c>
      <c r="C75" s="165" t="s">
        <v>129</v>
      </c>
      <c r="D75" s="164">
        <v>77</v>
      </c>
      <c r="E75" s="164">
        <v>0</v>
      </c>
      <c r="F75" s="164">
        <v>0</v>
      </c>
      <c r="G75" s="166">
        <f>IF($B$156&lt;8,D75,E75)</f>
        <v>77</v>
      </c>
      <c r="H75" s="167"/>
      <c r="I75" s="168">
        <f>AVERAGE(G75,D75)</f>
        <v>77</v>
      </c>
      <c r="J75" s="169" t="s">
        <v>130</v>
      </c>
      <c r="K75" s="170">
        <v>365</v>
      </c>
      <c r="L75" s="319">
        <f t="shared" ref="L75:L78" si="12">SUM(I75*K75)</f>
        <v>28105</v>
      </c>
      <c r="N75" s="1">
        <v>7802</v>
      </c>
      <c r="O75" s="1">
        <v>0</v>
      </c>
      <c r="V75" s="396" t="s">
        <v>128</v>
      </c>
      <c r="W75" s="396"/>
      <c r="X75" s="159" t="s">
        <v>132</v>
      </c>
      <c r="Y75" s="171"/>
      <c r="Z75" s="172">
        <f>+I76</f>
        <v>17</v>
      </c>
      <c r="AA75" s="304" t="s">
        <v>130</v>
      </c>
      <c r="AB75" s="173">
        <f>+K76</f>
        <v>1373</v>
      </c>
      <c r="AC75" s="55">
        <f>ROUND(AB75*Z75,0)</f>
        <v>23341</v>
      </c>
      <c r="AD75" s="9"/>
    </row>
    <row r="76" spans="1:30" ht="19.5" customHeight="1" x14ac:dyDescent="0.3">
      <c r="A76" s="1" t="s">
        <v>133</v>
      </c>
      <c r="B76" s="164" t="s">
        <v>128</v>
      </c>
      <c r="C76" s="165" t="s">
        <v>132</v>
      </c>
      <c r="D76" s="164">
        <v>17</v>
      </c>
      <c r="E76" s="164">
        <v>0</v>
      </c>
      <c r="F76" s="164">
        <v>0</v>
      </c>
      <c r="G76" s="166">
        <f>IF($B$156&lt;8,D76,E76)</f>
        <v>17</v>
      </c>
      <c r="H76" s="167"/>
      <c r="I76" s="168">
        <f>AVERAGE(G76,D76)</f>
        <v>17</v>
      </c>
      <c r="J76" s="169" t="s">
        <v>130</v>
      </c>
      <c r="K76" s="174">
        <v>1373</v>
      </c>
      <c r="L76" s="319">
        <f t="shared" si="12"/>
        <v>23341</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8.25E-4</v>
      </c>
      <c r="L77" s="319">
        <v>0</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8.52E-4</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51446</v>
      </c>
      <c r="AD81" s="185"/>
    </row>
    <row r="82" spans="1:30" ht="22.5" customHeight="1" thickTop="1" thickBot="1" x14ac:dyDescent="0.35">
      <c r="B82" s="298" t="s">
        <v>140</v>
      </c>
      <c r="C82" s="298"/>
      <c r="D82" s="298"/>
      <c r="E82" s="298"/>
      <c r="F82" s="298"/>
      <c r="G82" s="298"/>
      <c r="H82" s="298"/>
      <c r="I82" s="298"/>
      <c r="J82" s="298"/>
      <c r="K82" s="298"/>
      <c r="L82" s="331">
        <f>SUM(L44:L81)</f>
        <v>1400344.8956809063</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'4037 updated'!AC81</f>
        <v>51446</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1400344.8956809063</v>
      </c>
      <c r="L86" s="319">
        <f>IF(G26=0,0,IF(G26&gt;250,-(((250/G26)*K86)*IF(M86="H",0.02,0.05)),IF(M86="H",-0.02*K86,-0.05*K86)))</f>
        <v>-70017.24478404531</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1330327.650896861</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-610187.76</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720139.89089686098</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120023.31514947682</v>
      </c>
      <c r="M92" s="186"/>
      <c r="N92" s="187"/>
      <c r="O92" s="1"/>
      <c r="Q92" s="152"/>
      <c r="V92" s="183">
        <v>3396</v>
      </c>
      <c r="W92" s="198"/>
      <c r="X92" s="198"/>
      <c r="Y92" s="198"/>
      <c r="Z92" s="198"/>
      <c r="AA92" s="198"/>
      <c r="AB92" s="198"/>
      <c r="AC92" s="198"/>
      <c r="AD92" s="199"/>
    </row>
    <row r="93" spans="1:30" ht="18.600000000000001" customHeight="1" x14ac:dyDescent="0.3">
      <c r="B93" s="298"/>
      <c r="C93" s="298"/>
      <c r="D93" s="298"/>
      <c r="E93" s="298"/>
      <c r="F93" s="298"/>
      <c r="G93" s="298"/>
      <c r="H93" s="298"/>
      <c r="I93" s="298"/>
      <c r="J93" s="298"/>
      <c r="K93" s="336" t="s">
        <v>497</v>
      </c>
      <c r="L93" s="273">
        <v>101659.43720116884</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18363.877948307985</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0</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376</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377</v>
      </c>
      <c r="C125" s="205" t="s">
        <v>199</v>
      </c>
    </row>
    <row r="126" spans="2:22" hidden="1" x14ac:dyDescent="0.3">
      <c r="B126" s="209" t="s">
        <v>378</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1.15740767796524E-5</v>
      </c>
      <c r="C137" s="211"/>
    </row>
    <row r="138" spans="1:5" hidden="1" x14ac:dyDescent="0.3">
      <c r="B138" s="212">
        <f>NvsEndTime</f>
        <v>41808.603101851899</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376</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377</v>
      </c>
      <c r="C166" s="219" t="s">
        <v>244</v>
      </c>
      <c r="D166" s="215"/>
    </row>
    <row r="167" spans="1:4" hidden="1" x14ac:dyDescent="0.3">
      <c r="A167" s="214" t="s">
        <v>245</v>
      </c>
      <c r="B167" s="218" t="s">
        <v>378</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1.15740767796524E-5</v>
      </c>
      <c r="D178" s="215"/>
    </row>
    <row r="179" spans="2:5" hidden="1" x14ac:dyDescent="0.3">
      <c r="B179" s="214" t="s">
        <v>260</v>
      </c>
      <c r="C179" s="222">
        <f>NvsEndTime</f>
        <v>41808.603101851899</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3" priority="2" stopIfTrue="1" operator="lessThan">
      <formula>0</formula>
    </cfRule>
  </conditionalFormatting>
  <conditionalFormatting sqref="A143:A174">
    <cfRule type="cellIs" dxfId="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7"/>
  <sheetViews>
    <sheetView topLeftCell="A2" zoomScale="80" zoomScaleNormal="80" workbookViewId="0">
      <selection activeCell="A2" sqref="A2"/>
    </sheetView>
  </sheetViews>
  <sheetFormatPr defaultRowHeight="13.2" x14ac:dyDescent="0.25"/>
  <cols>
    <col min="1" max="1" width="11.44140625" style="338" customWidth="1"/>
    <col min="2" max="2" width="40.5546875" style="338" bestFit="1" customWidth="1"/>
    <col min="3" max="3" width="17.44140625" style="338" customWidth="1"/>
    <col min="4" max="4" width="11.44140625" style="338" customWidth="1"/>
    <col min="5" max="5" width="14.33203125" style="338" customWidth="1"/>
    <col min="6" max="6" width="15.6640625" style="338" customWidth="1"/>
    <col min="7" max="7" width="12" style="338" customWidth="1"/>
    <col min="8" max="8" width="13.44140625" style="338" customWidth="1"/>
    <col min="9" max="256" width="8.88671875" style="338"/>
    <col min="257" max="257" width="11.44140625" style="338" customWidth="1"/>
    <col min="258" max="258" width="40.5546875" style="338" bestFit="1" customWidth="1"/>
    <col min="259" max="259" width="17.44140625" style="338" customWidth="1"/>
    <col min="260" max="260" width="11.44140625" style="338" customWidth="1"/>
    <col min="261" max="261" width="14.33203125" style="338" customWidth="1"/>
    <col min="262" max="262" width="15.6640625" style="338" customWidth="1"/>
    <col min="263" max="263" width="12" style="338" customWidth="1"/>
    <col min="264" max="264" width="13.44140625" style="338" customWidth="1"/>
    <col min="265" max="512" width="8.88671875" style="338"/>
    <col min="513" max="513" width="11.44140625" style="338" customWidth="1"/>
    <col min="514" max="514" width="40.5546875" style="338" bestFit="1" customWidth="1"/>
    <col min="515" max="515" width="17.44140625" style="338" customWidth="1"/>
    <col min="516" max="516" width="11.44140625" style="338" customWidth="1"/>
    <col min="517" max="517" width="14.33203125" style="338" customWidth="1"/>
    <col min="518" max="518" width="15.6640625" style="338" customWidth="1"/>
    <col min="519" max="519" width="12" style="338" customWidth="1"/>
    <col min="520" max="520" width="13.44140625" style="338" customWidth="1"/>
    <col min="521" max="768" width="8.88671875" style="338"/>
    <col min="769" max="769" width="11.44140625" style="338" customWidth="1"/>
    <col min="770" max="770" width="40.5546875" style="338" bestFit="1" customWidth="1"/>
    <col min="771" max="771" width="17.44140625" style="338" customWidth="1"/>
    <col min="772" max="772" width="11.44140625" style="338" customWidth="1"/>
    <col min="773" max="773" width="14.33203125" style="338" customWidth="1"/>
    <col min="774" max="774" width="15.6640625" style="338" customWidth="1"/>
    <col min="775" max="775" width="12" style="338" customWidth="1"/>
    <col min="776" max="776" width="13.44140625" style="338" customWidth="1"/>
    <col min="777" max="1024" width="8.88671875" style="338"/>
    <col min="1025" max="1025" width="11.44140625" style="338" customWidth="1"/>
    <col min="1026" max="1026" width="40.5546875" style="338" bestFit="1" customWidth="1"/>
    <col min="1027" max="1027" width="17.44140625" style="338" customWidth="1"/>
    <col min="1028" max="1028" width="11.44140625" style="338" customWidth="1"/>
    <col min="1029" max="1029" width="14.33203125" style="338" customWidth="1"/>
    <col min="1030" max="1030" width="15.6640625" style="338" customWidth="1"/>
    <col min="1031" max="1031" width="12" style="338" customWidth="1"/>
    <col min="1032" max="1032" width="13.44140625" style="338" customWidth="1"/>
    <col min="1033" max="1280" width="8.88671875" style="338"/>
    <col min="1281" max="1281" width="11.44140625" style="338" customWidth="1"/>
    <col min="1282" max="1282" width="40.5546875" style="338" bestFit="1" customWidth="1"/>
    <col min="1283" max="1283" width="17.44140625" style="338" customWidth="1"/>
    <col min="1284" max="1284" width="11.44140625" style="338" customWidth="1"/>
    <col min="1285" max="1285" width="14.33203125" style="338" customWidth="1"/>
    <col min="1286" max="1286" width="15.6640625" style="338" customWidth="1"/>
    <col min="1287" max="1287" width="12" style="338" customWidth="1"/>
    <col min="1288" max="1288" width="13.44140625" style="338" customWidth="1"/>
    <col min="1289" max="1536" width="8.88671875" style="338"/>
    <col min="1537" max="1537" width="11.44140625" style="338" customWidth="1"/>
    <col min="1538" max="1538" width="40.5546875" style="338" bestFit="1" customWidth="1"/>
    <col min="1539" max="1539" width="17.44140625" style="338" customWidth="1"/>
    <col min="1540" max="1540" width="11.44140625" style="338" customWidth="1"/>
    <col min="1541" max="1541" width="14.33203125" style="338" customWidth="1"/>
    <col min="1542" max="1542" width="15.6640625" style="338" customWidth="1"/>
    <col min="1543" max="1543" width="12" style="338" customWidth="1"/>
    <col min="1544" max="1544" width="13.44140625" style="338" customWidth="1"/>
    <col min="1545" max="1792" width="8.88671875" style="338"/>
    <col min="1793" max="1793" width="11.44140625" style="338" customWidth="1"/>
    <col min="1794" max="1794" width="40.5546875" style="338" bestFit="1" customWidth="1"/>
    <col min="1795" max="1795" width="17.44140625" style="338" customWidth="1"/>
    <col min="1796" max="1796" width="11.44140625" style="338" customWidth="1"/>
    <col min="1797" max="1797" width="14.33203125" style="338" customWidth="1"/>
    <col min="1798" max="1798" width="15.6640625" style="338" customWidth="1"/>
    <col min="1799" max="1799" width="12" style="338" customWidth="1"/>
    <col min="1800" max="1800" width="13.44140625" style="338" customWidth="1"/>
    <col min="1801" max="2048" width="8.88671875" style="338"/>
    <col min="2049" max="2049" width="11.44140625" style="338" customWidth="1"/>
    <col min="2050" max="2050" width="40.5546875" style="338" bestFit="1" customWidth="1"/>
    <col min="2051" max="2051" width="17.44140625" style="338" customWidth="1"/>
    <col min="2052" max="2052" width="11.44140625" style="338" customWidth="1"/>
    <col min="2053" max="2053" width="14.33203125" style="338" customWidth="1"/>
    <col min="2054" max="2054" width="15.6640625" style="338" customWidth="1"/>
    <col min="2055" max="2055" width="12" style="338" customWidth="1"/>
    <col min="2056" max="2056" width="13.44140625" style="338" customWidth="1"/>
    <col min="2057" max="2304" width="8.88671875" style="338"/>
    <col min="2305" max="2305" width="11.44140625" style="338" customWidth="1"/>
    <col min="2306" max="2306" width="40.5546875" style="338" bestFit="1" customWidth="1"/>
    <col min="2307" max="2307" width="17.44140625" style="338" customWidth="1"/>
    <col min="2308" max="2308" width="11.44140625" style="338" customWidth="1"/>
    <col min="2309" max="2309" width="14.33203125" style="338" customWidth="1"/>
    <col min="2310" max="2310" width="15.6640625" style="338" customWidth="1"/>
    <col min="2311" max="2311" width="12" style="338" customWidth="1"/>
    <col min="2312" max="2312" width="13.44140625" style="338" customWidth="1"/>
    <col min="2313" max="2560" width="8.88671875" style="338"/>
    <col min="2561" max="2561" width="11.44140625" style="338" customWidth="1"/>
    <col min="2562" max="2562" width="40.5546875" style="338" bestFit="1" customWidth="1"/>
    <col min="2563" max="2563" width="17.44140625" style="338" customWidth="1"/>
    <col min="2564" max="2564" width="11.44140625" style="338" customWidth="1"/>
    <col min="2565" max="2565" width="14.33203125" style="338" customWidth="1"/>
    <col min="2566" max="2566" width="15.6640625" style="338" customWidth="1"/>
    <col min="2567" max="2567" width="12" style="338" customWidth="1"/>
    <col min="2568" max="2568" width="13.44140625" style="338" customWidth="1"/>
    <col min="2569" max="2816" width="8.88671875" style="338"/>
    <col min="2817" max="2817" width="11.44140625" style="338" customWidth="1"/>
    <col min="2818" max="2818" width="40.5546875" style="338" bestFit="1" customWidth="1"/>
    <col min="2819" max="2819" width="17.44140625" style="338" customWidth="1"/>
    <col min="2820" max="2820" width="11.44140625" style="338" customWidth="1"/>
    <col min="2821" max="2821" width="14.33203125" style="338" customWidth="1"/>
    <col min="2822" max="2822" width="15.6640625" style="338" customWidth="1"/>
    <col min="2823" max="2823" width="12" style="338" customWidth="1"/>
    <col min="2824" max="2824" width="13.44140625" style="338" customWidth="1"/>
    <col min="2825" max="3072" width="8.88671875" style="338"/>
    <col min="3073" max="3073" width="11.44140625" style="338" customWidth="1"/>
    <col min="3074" max="3074" width="40.5546875" style="338" bestFit="1" customWidth="1"/>
    <col min="3075" max="3075" width="17.44140625" style="338" customWidth="1"/>
    <col min="3076" max="3076" width="11.44140625" style="338" customWidth="1"/>
    <col min="3077" max="3077" width="14.33203125" style="338" customWidth="1"/>
    <col min="3078" max="3078" width="15.6640625" style="338" customWidth="1"/>
    <col min="3079" max="3079" width="12" style="338" customWidth="1"/>
    <col min="3080" max="3080" width="13.44140625" style="338" customWidth="1"/>
    <col min="3081" max="3328" width="8.88671875" style="338"/>
    <col min="3329" max="3329" width="11.44140625" style="338" customWidth="1"/>
    <col min="3330" max="3330" width="40.5546875" style="338" bestFit="1" customWidth="1"/>
    <col min="3331" max="3331" width="17.44140625" style="338" customWidth="1"/>
    <col min="3332" max="3332" width="11.44140625" style="338" customWidth="1"/>
    <col min="3333" max="3333" width="14.33203125" style="338" customWidth="1"/>
    <col min="3334" max="3334" width="15.6640625" style="338" customWidth="1"/>
    <col min="3335" max="3335" width="12" style="338" customWidth="1"/>
    <col min="3336" max="3336" width="13.44140625" style="338" customWidth="1"/>
    <col min="3337" max="3584" width="8.88671875" style="338"/>
    <col min="3585" max="3585" width="11.44140625" style="338" customWidth="1"/>
    <col min="3586" max="3586" width="40.5546875" style="338" bestFit="1" customWidth="1"/>
    <col min="3587" max="3587" width="17.44140625" style="338" customWidth="1"/>
    <col min="3588" max="3588" width="11.44140625" style="338" customWidth="1"/>
    <col min="3589" max="3589" width="14.33203125" style="338" customWidth="1"/>
    <col min="3590" max="3590" width="15.6640625" style="338" customWidth="1"/>
    <col min="3591" max="3591" width="12" style="338" customWidth="1"/>
    <col min="3592" max="3592" width="13.44140625" style="338" customWidth="1"/>
    <col min="3593" max="3840" width="8.88671875" style="338"/>
    <col min="3841" max="3841" width="11.44140625" style="338" customWidth="1"/>
    <col min="3842" max="3842" width="40.5546875" style="338" bestFit="1" customWidth="1"/>
    <col min="3843" max="3843" width="17.44140625" style="338" customWidth="1"/>
    <col min="3844" max="3844" width="11.44140625" style="338" customWidth="1"/>
    <col min="3845" max="3845" width="14.33203125" style="338" customWidth="1"/>
    <col min="3846" max="3846" width="15.6640625" style="338" customWidth="1"/>
    <col min="3847" max="3847" width="12" style="338" customWidth="1"/>
    <col min="3848" max="3848" width="13.44140625" style="338" customWidth="1"/>
    <col min="3849" max="4096" width="8.88671875" style="338"/>
    <col min="4097" max="4097" width="11.44140625" style="338" customWidth="1"/>
    <col min="4098" max="4098" width="40.5546875" style="338" bestFit="1" customWidth="1"/>
    <col min="4099" max="4099" width="17.44140625" style="338" customWidth="1"/>
    <col min="4100" max="4100" width="11.44140625" style="338" customWidth="1"/>
    <col min="4101" max="4101" width="14.33203125" style="338" customWidth="1"/>
    <col min="4102" max="4102" width="15.6640625" style="338" customWidth="1"/>
    <col min="4103" max="4103" width="12" style="338" customWidth="1"/>
    <col min="4104" max="4104" width="13.44140625" style="338" customWidth="1"/>
    <col min="4105" max="4352" width="8.88671875" style="338"/>
    <col min="4353" max="4353" width="11.44140625" style="338" customWidth="1"/>
    <col min="4354" max="4354" width="40.5546875" style="338" bestFit="1" customWidth="1"/>
    <col min="4355" max="4355" width="17.44140625" style="338" customWidth="1"/>
    <col min="4356" max="4356" width="11.44140625" style="338" customWidth="1"/>
    <col min="4357" max="4357" width="14.33203125" style="338" customWidth="1"/>
    <col min="4358" max="4358" width="15.6640625" style="338" customWidth="1"/>
    <col min="4359" max="4359" width="12" style="338" customWidth="1"/>
    <col min="4360" max="4360" width="13.44140625" style="338" customWidth="1"/>
    <col min="4361" max="4608" width="8.88671875" style="338"/>
    <col min="4609" max="4609" width="11.44140625" style="338" customWidth="1"/>
    <col min="4610" max="4610" width="40.5546875" style="338" bestFit="1" customWidth="1"/>
    <col min="4611" max="4611" width="17.44140625" style="338" customWidth="1"/>
    <col min="4612" max="4612" width="11.44140625" style="338" customWidth="1"/>
    <col min="4613" max="4613" width="14.33203125" style="338" customWidth="1"/>
    <col min="4614" max="4614" width="15.6640625" style="338" customWidth="1"/>
    <col min="4615" max="4615" width="12" style="338" customWidth="1"/>
    <col min="4616" max="4616" width="13.44140625" style="338" customWidth="1"/>
    <col min="4617" max="4864" width="8.88671875" style="338"/>
    <col min="4865" max="4865" width="11.44140625" style="338" customWidth="1"/>
    <col min="4866" max="4866" width="40.5546875" style="338" bestFit="1" customWidth="1"/>
    <col min="4867" max="4867" width="17.44140625" style="338" customWidth="1"/>
    <col min="4868" max="4868" width="11.44140625" style="338" customWidth="1"/>
    <col min="4869" max="4869" width="14.33203125" style="338" customWidth="1"/>
    <col min="4870" max="4870" width="15.6640625" style="338" customWidth="1"/>
    <col min="4871" max="4871" width="12" style="338" customWidth="1"/>
    <col min="4872" max="4872" width="13.44140625" style="338" customWidth="1"/>
    <col min="4873" max="5120" width="8.88671875" style="338"/>
    <col min="5121" max="5121" width="11.44140625" style="338" customWidth="1"/>
    <col min="5122" max="5122" width="40.5546875" style="338" bestFit="1" customWidth="1"/>
    <col min="5123" max="5123" width="17.44140625" style="338" customWidth="1"/>
    <col min="5124" max="5124" width="11.44140625" style="338" customWidth="1"/>
    <col min="5125" max="5125" width="14.33203125" style="338" customWidth="1"/>
    <col min="5126" max="5126" width="15.6640625" style="338" customWidth="1"/>
    <col min="5127" max="5127" width="12" style="338" customWidth="1"/>
    <col min="5128" max="5128" width="13.44140625" style="338" customWidth="1"/>
    <col min="5129" max="5376" width="8.88671875" style="338"/>
    <col min="5377" max="5377" width="11.44140625" style="338" customWidth="1"/>
    <col min="5378" max="5378" width="40.5546875" style="338" bestFit="1" customWidth="1"/>
    <col min="5379" max="5379" width="17.44140625" style="338" customWidth="1"/>
    <col min="5380" max="5380" width="11.44140625" style="338" customWidth="1"/>
    <col min="5381" max="5381" width="14.33203125" style="338" customWidth="1"/>
    <col min="5382" max="5382" width="15.6640625" style="338" customWidth="1"/>
    <col min="5383" max="5383" width="12" style="338" customWidth="1"/>
    <col min="5384" max="5384" width="13.44140625" style="338" customWidth="1"/>
    <col min="5385" max="5632" width="8.88671875" style="338"/>
    <col min="5633" max="5633" width="11.44140625" style="338" customWidth="1"/>
    <col min="5634" max="5634" width="40.5546875" style="338" bestFit="1" customWidth="1"/>
    <col min="5635" max="5635" width="17.44140625" style="338" customWidth="1"/>
    <col min="5636" max="5636" width="11.44140625" style="338" customWidth="1"/>
    <col min="5637" max="5637" width="14.33203125" style="338" customWidth="1"/>
    <col min="5638" max="5638" width="15.6640625" style="338" customWidth="1"/>
    <col min="5639" max="5639" width="12" style="338" customWidth="1"/>
    <col min="5640" max="5640" width="13.44140625" style="338" customWidth="1"/>
    <col min="5641" max="5888" width="8.88671875" style="338"/>
    <col min="5889" max="5889" width="11.44140625" style="338" customWidth="1"/>
    <col min="5890" max="5890" width="40.5546875" style="338" bestFit="1" customWidth="1"/>
    <col min="5891" max="5891" width="17.44140625" style="338" customWidth="1"/>
    <col min="5892" max="5892" width="11.44140625" style="338" customWidth="1"/>
    <col min="5893" max="5893" width="14.33203125" style="338" customWidth="1"/>
    <col min="5894" max="5894" width="15.6640625" style="338" customWidth="1"/>
    <col min="5895" max="5895" width="12" style="338" customWidth="1"/>
    <col min="5896" max="5896" width="13.44140625" style="338" customWidth="1"/>
    <col min="5897" max="6144" width="8.88671875" style="338"/>
    <col min="6145" max="6145" width="11.44140625" style="338" customWidth="1"/>
    <col min="6146" max="6146" width="40.5546875" style="338" bestFit="1" customWidth="1"/>
    <col min="6147" max="6147" width="17.44140625" style="338" customWidth="1"/>
    <col min="6148" max="6148" width="11.44140625" style="338" customWidth="1"/>
    <col min="6149" max="6149" width="14.33203125" style="338" customWidth="1"/>
    <col min="6150" max="6150" width="15.6640625" style="338" customWidth="1"/>
    <col min="6151" max="6151" width="12" style="338" customWidth="1"/>
    <col min="6152" max="6152" width="13.44140625" style="338" customWidth="1"/>
    <col min="6153" max="6400" width="8.88671875" style="338"/>
    <col min="6401" max="6401" width="11.44140625" style="338" customWidth="1"/>
    <col min="6402" max="6402" width="40.5546875" style="338" bestFit="1" customWidth="1"/>
    <col min="6403" max="6403" width="17.44140625" style="338" customWidth="1"/>
    <col min="6404" max="6404" width="11.44140625" style="338" customWidth="1"/>
    <col min="6405" max="6405" width="14.33203125" style="338" customWidth="1"/>
    <col min="6406" max="6406" width="15.6640625" style="338" customWidth="1"/>
    <col min="6407" max="6407" width="12" style="338" customWidth="1"/>
    <col min="6408" max="6408" width="13.44140625" style="338" customWidth="1"/>
    <col min="6409" max="6656" width="8.88671875" style="338"/>
    <col min="6657" max="6657" width="11.44140625" style="338" customWidth="1"/>
    <col min="6658" max="6658" width="40.5546875" style="338" bestFit="1" customWidth="1"/>
    <col min="6659" max="6659" width="17.44140625" style="338" customWidth="1"/>
    <col min="6660" max="6660" width="11.44140625" style="338" customWidth="1"/>
    <col min="6661" max="6661" width="14.33203125" style="338" customWidth="1"/>
    <col min="6662" max="6662" width="15.6640625" style="338" customWidth="1"/>
    <col min="6663" max="6663" width="12" style="338" customWidth="1"/>
    <col min="6664" max="6664" width="13.44140625" style="338" customWidth="1"/>
    <col min="6665" max="6912" width="8.88671875" style="338"/>
    <col min="6913" max="6913" width="11.44140625" style="338" customWidth="1"/>
    <col min="6914" max="6914" width="40.5546875" style="338" bestFit="1" customWidth="1"/>
    <col min="6915" max="6915" width="17.44140625" style="338" customWidth="1"/>
    <col min="6916" max="6916" width="11.44140625" style="338" customWidth="1"/>
    <col min="6917" max="6917" width="14.33203125" style="338" customWidth="1"/>
    <col min="6918" max="6918" width="15.6640625" style="338" customWidth="1"/>
    <col min="6919" max="6919" width="12" style="338" customWidth="1"/>
    <col min="6920" max="6920" width="13.44140625" style="338" customWidth="1"/>
    <col min="6921" max="7168" width="8.88671875" style="338"/>
    <col min="7169" max="7169" width="11.44140625" style="338" customWidth="1"/>
    <col min="7170" max="7170" width="40.5546875" style="338" bestFit="1" customWidth="1"/>
    <col min="7171" max="7171" width="17.44140625" style="338" customWidth="1"/>
    <col min="7172" max="7172" width="11.44140625" style="338" customWidth="1"/>
    <col min="7173" max="7173" width="14.33203125" style="338" customWidth="1"/>
    <col min="7174" max="7174" width="15.6640625" style="338" customWidth="1"/>
    <col min="7175" max="7175" width="12" style="338" customWidth="1"/>
    <col min="7176" max="7176" width="13.44140625" style="338" customWidth="1"/>
    <col min="7177" max="7424" width="8.88671875" style="338"/>
    <col min="7425" max="7425" width="11.44140625" style="338" customWidth="1"/>
    <col min="7426" max="7426" width="40.5546875" style="338" bestFit="1" customWidth="1"/>
    <col min="7427" max="7427" width="17.44140625" style="338" customWidth="1"/>
    <col min="7428" max="7428" width="11.44140625" style="338" customWidth="1"/>
    <col min="7429" max="7429" width="14.33203125" style="338" customWidth="1"/>
    <col min="7430" max="7430" width="15.6640625" style="338" customWidth="1"/>
    <col min="7431" max="7431" width="12" style="338" customWidth="1"/>
    <col min="7432" max="7432" width="13.44140625" style="338" customWidth="1"/>
    <col min="7433" max="7680" width="8.88671875" style="338"/>
    <col min="7681" max="7681" width="11.44140625" style="338" customWidth="1"/>
    <col min="7682" max="7682" width="40.5546875" style="338" bestFit="1" customWidth="1"/>
    <col min="7683" max="7683" width="17.44140625" style="338" customWidth="1"/>
    <col min="7684" max="7684" width="11.44140625" style="338" customWidth="1"/>
    <col min="7685" max="7685" width="14.33203125" style="338" customWidth="1"/>
    <col min="7686" max="7686" width="15.6640625" style="338" customWidth="1"/>
    <col min="7687" max="7687" width="12" style="338" customWidth="1"/>
    <col min="7688" max="7688" width="13.44140625" style="338" customWidth="1"/>
    <col min="7689" max="7936" width="8.88671875" style="338"/>
    <col min="7937" max="7937" width="11.44140625" style="338" customWidth="1"/>
    <col min="7938" max="7938" width="40.5546875" style="338" bestFit="1" customWidth="1"/>
    <col min="7939" max="7939" width="17.44140625" style="338" customWidth="1"/>
    <col min="7940" max="7940" width="11.44140625" style="338" customWidth="1"/>
    <col min="7941" max="7941" width="14.33203125" style="338" customWidth="1"/>
    <col min="7942" max="7942" width="15.6640625" style="338" customWidth="1"/>
    <col min="7943" max="7943" width="12" style="338" customWidth="1"/>
    <col min="7944" max="7944" width="13.44140625" style="338" customWidth="1"/>
    <col min="7945" max="8192" width="8.88671875" style="338"/>
    <col min="8193" max="8193" width="11.44140625" style="338" customWidth="1"/>
    <col min="8194" max="8194" width="40.5546875" style="338" bestFit="1" customWidth="1"/>
    <col min="8195" max="8195" width="17.44140625" style="338" customWidth="1"/>
    <col min="8196" max="8196" width="11.44140625" style="338" customWidth="1"/>
    <col min="8197" max="8197" width="14.33203125" style="338" customWidth="1"/>
    <col min="8198" max="8198" width="15.6640625" style="338" customWidth="1"/>
    <col min="8199" max="8199" width="12" style="338" customWidth="1"/>
    <col min="8200" max="8200" width="13.44140625" style="338" customWidth="1"/>
    <col min="8201" max="8448" width="8.88671875" style="338"/>
    <col min="8449" max="8449" width="11.44140625" style="338" customWidth="1"/>
    <col min="8450" max="8450" width="40.5546875" style="338" bestFit="1" customWidth="1"/>
    <col min="8451" max="8451" width="17.44140625" style="338" customWidth="1"/>
    <col min="8452" max="8452" width="11.44140625" style="338" customWidth="1"/>
    <col min="8453" max="8453" width="14.33203125" style="338" customWidth="1"/>
    <col min="8454" max="8454" width="15.6640625" style="338" customWidth="1"/>
    <col min="8455" max="8455" width="12" style="338" customWidth="1"/>
    <col min="8456" max="8456" width="13.44140625" style="338" customWidth="1"/>
    <col min="8457" max="8704" width="8.88671875" style="338"/>
    <col min="8705" max="8705" width="11.44140625" style="338" customWidth="1"/>
    <col min="8706" max="8706" width="40.5546875" style="338" bestFit="1" customWidth="1"/>
    <col min="8707" max="8707" width="17.44140625" style="338" customWidth="1"/>
    <col min="8708" max="8708" width="11.44140625" style="338" customWidth="1"/>
    <col min="8709" max="8709" width="14.33203125" style="338" customWidth="1"/>
    <col min="8710" max="8710" width="15.6640625" style="338" customWidth="1"/>
    <col min="8711" max="8711" width="12" style="338" customWidth="1"/>
    <col min="8712" max="8712" width="13.44140625" style="338" customWidth="1"/>
    <col min="8713" max="8960" width="8.88671875" style="338"/>
    <col min="8961" max="8961" width="11.44140625" style="338" customWidth="1"/>
    <col min="8962" max="8962" width="40.5546875" style="338" bestFit="1" customWidth="1"/>
    <col min="8963" max="8963" width="17.44140625" style="338" customWidth="1"/>
    <col min="8964" max="8964" width="11.44140625" style="338" customWidth="1"/>
    <col min="8965" max="8965" width="14.33203125" style="338" customWidth="1"/>
    <col min="8966" max="8966" width="15.6640625" style="338" customWidth="1"/>
    <col min="8967" max="8967" width="12" style="338" customWidth="1"/>
    <col min="8968" max="8968" width="13.44140625" style="338" customWidth="1"/>
    <col min="8969" max="9216" width="8.88671875" style="338"/>
    <col min="9217" max="9217" width="11.44140625" style="338" customWidth="1"/>
    <col min="9218" max="9218" width="40.5546875" style="338" bestFit="1" customWidth="1"/>
    <col min="9219" max="9219" width="17.44140625" style="338" customWidth="1"/>
    <col min="9220" max="9220" width="11.44140625" style="338" customWidth="1"/>
    <col min="9221" max="9221" width="14.33203125" style="338" customWidth="1"/>
    <col min="9222" max="9222" width="15.6640625" style="338" customWidth="1"/>
    <col min="9223" max="9223" width="12" style="338" customWidth="1"/>
    <col min="9224" max="9224" width="13.44140625" style="338" customWidth="1"/>
    <col min="9225" max="9472" width="8.88671875" style="338"/>
    <col min="9473" max="9473" width="11.44140625" style="338" customWidth="1"/>
    <col min="9474" max="9474" width="40.5546875" style="338" bestFit="1" customWidth="1"/>
    <col min="9475" max="9475" width="17.44140625" style="338" customWidth="1"/>
    <col min="9476" max="9476" width="11.44140625" style="338" customWidth="1"/>
    <col min="9477" max="9477" width="14.33203125" style="338" customWidth="1"/>
    <col min="9478" max="9478" width="15.6640625" style="338" customWidth="1"/>
    <col min="9479" max="9479" width="12" style="338" customWidth="1"/>
    <col min="9480" max="9480" width="13.44140625" style="338" customWidth="1"/>
    <col min="9481" max="9728" width="8.88671875" style="338"/>
    <col min="9729" max="9729" width="11.44140625" style="338" customWidth="1"/>
    <col min="9730" max="9730" width="40.5546875" style="338" bestFit="1" customWidth="1"/>
    <col min="9731" max="9731" width="17.44140625" style="338" customWidth="1"/>
    <col min="9732" max="9732" width="11.44140625" style="338" customWidth="1"/>
    <col min="9733" max="9733" width="14.33203125" style="338" customWidth="1"/>
    <col min="9734" max="9734" width="15.6640625" style="338" customWidth="1"/>
    <col min="9735" max="9735" width="12" style="338" customWidth="1"/>
    <col min="9736" max="9736" width="13.44140625" style="338" customWidth="1"/>
    <col min="9737" max="9984" width="8.88671875" style="338"/>
    <col min="9985" max="9985" width="11.44140625" style="338" customWidth="1"/>
    <col min="9986" max="9986" width="40.5546875" style="338" bestFit="1" customWidth="1"/>
    <col min="9987" max="9987" width="17.44140625" style="338" customWidth="1"/>
    <col min="9988" max="9988" width="11.44140625" style="338" customWidth="1"/>
    <col min="9989" max="9989" width="14.33203125" style="338" customWidth="1"/>
    <col min="9990" max="9990" width="15.6640625" style="338" customWidth="1"/>
    <col min="9991" max="9991" width="12" style="338" customWidth="1"/>
    <col min="9992" max="9992" width="13.44140625" style="338" customWidth="1"/>
    <col min="9993" max="10240" width="8.88671875" style="338"/>
    <col min="10241" max="10241" width="11.44140625" style="338" customWidth="1"/>
    <col min="10242" max="10242" width="40.5546875" style="338" bestFit="1" customWidth="1"/>
    <col min="10243" max="10243" width="17.44140625" style="338" customWidth="1"/>
    <col min="10244" max="10244" width="11.44140625" style="338" customWidth="1"/>
    <col min="10245" max="10245" width="14.33203125" style="338" customWidth="1"/>
    <col min="10246" max="10246" width="15.6640625" style="338" customWidth="1"/>
    <col min="10247" max="10247" width="12" style="338" customWidth="1"/>
    <col min="10248" max="10248" width="13.44140625" style="338" customWidth="1"/>
    <col min="10249" max="10496" width="8.88671875" style="338"/>
    <col min="10497" max="10497" width="11.44140625" style="338" customWidth="1"/>
    <col min="10498" max="10498" width="40.5546875" style="338" bestFit="1" customWidth="1"/>
    <col min="10499" max="10499" width="17.44140625" style="338" customWidth="1"/>
    <col min="10500" max="10500" width="11.44140625" style="338" customWidth="1"/>
    <col min="10501" max="10501" width="14.33203125" style="338" customWidth="1"/>
    <col min="10502" max="10502" width="15.6640625" style="338" customWidth="1"/>
    <col min="10503" max="10503" width="12" style="338" customWidth="1"/>
    <col min="10504" max="10504" width="13.44140625" style="338" customWidth="1"/>
    <col min="10505" max="10752" width="8.88671875" style="338"/>
    <col min="10753" max="10753" width="11.44140625" style="338" customWidth="1"/>
    <col min="10754" max="10754" width="40.5546875" style="338" bestFit="1" customWidth="1"/>
    <col min="10755" max="10755" width="17.44140625" style="338" customWidth="1"/>
    <col min="10756" max="10756" width="11.44140625" style="338" customWidth="1"/>
    <col min="10757" max="10757" width="14.33203125" style="338" customWidth="1"/>
    <col min="10758" max="10758" width="15.6640625" style="338" customWidth="1"/>
    <col min="10759" max="10759" width="12" style="338" customWidth="1"/>
    <col min="10760" max="10760" width="13.44140625" style="338" customWidth="1"/>
    <col min="10761" max="11008" width="8.88671875" style="338"/>
    <col min="11009" max="11009" width="11.44140625" style="338" customWidth="1"/>
    <col min="11010" max="11010" width="40.5546875" style="338" bestFit="1" customWidth="1"/>
    <col min="11011" max="11011" width="17.44140625" style="338" customWidth="1"/>
    <col min="11012" max="11012" width="11.44140625" style="338" customWidth="1"/>
    <col min="11013" max="11013" width="14.33203125" style="338" customWidth="1"/>
    <col min="11014" max="11014" width="15.6640625" style="338" customWidth="1"/>
    <col min="11015" max="11015" width="12" style="338" customWidth="1"/>
    <col min="11016" max="11016" width="13.44140625" style="338" customWidth="1"/>
    <col min="11017" max="11264" width="8.88671875" style="338"/>
    <col min="11265" max="11265" width="11.44140625" style="338" customWidth="1"/>
    <col min="11266" max="11266" width="40.5546875" style="338" bestFit="1" customWidth="1"/>
    <col min="11267" max="11267" width="17.44140625" style="338" customWidth="1"/>
    <col min="11268" max="11268" width="11.44140625" style="338" customWidth="1"/>
    <col min="11269" max="11269" width="14.33203125" style="338" customWidth="1"/>
    <col min="11270" max="11270" width="15.6640625" style="338" customWidth="1"/>
    <col min="11271" max="11271" width="12" style="338" customWidth="1"/>
    <col min="11272" max="11272" width="13.44140625" style="338" customWidth="1"/>
    <col min="11273" max="11520" width="8.88671875" style="338"/>
    <col min="11521" max="11521" width="11.44140625" style="338" customWidth="1"/>
    <col min="11522" max="11522" width="40.5546875" style="338" bestFit="1" customWidth="1"/>
    <col min="11523" max="11523" width="17.44140625" style="338" customWidth="1"/>
    <col min="11524" max="11524" width="11.44140625" style="338" customWidth="1"/>
    <col min="11525" max="11525" width="14.33203125" style="338" customWidth="1"/>
    <col min="11526" max="11526" width="15.6640625" style="338" customWidth="1"/>
    <col min="11527" max="11527" width="12" style="338" customWidth="1"/>
    <col min="11528" max="11528" width="13.44140625" style="338" customWidth="1"/>
    <col min="11529" max="11776" width="8.88671875" style="338"/>
    <col min="11777" max="11777" width="11.44140625" style="338" customWidth="1"/>
    <col min="11778" max="11778" width="40.5546875" style="338" bestFit="1" customWidth="1"/>
    <col min="11779" max="11779" width="17.44140625" style="338" customWidth="1"/>
    <col min="11780" max="11780" width="11.44140625" style="338" customWidth="1"/>
    <col min="11781" max="11781" width="14.33203125" style="338" customWidth="1"/>
    <col min="11782" max="11782" width="15.6640625" style="338" customWidth="1"/>
    <col min="11783" max="11783" width="12" style="338" customWidth="1"/>
    <col min="11784" max="11784" width="13.44140625" style="338" customWidth="1"/>
    <col min="11785" max="12032" width="8.88671875" style="338"/>
    <col min="12033" max="12033" width="11.44140625" style="338" customWidth="1"/>
    <col min="12034" max="12034" width="40.5546875" style="338" bestFit="1" customWidth="1"/>
    <col min="12035" max="12035" width="17.44140625" style="338" customWidth="1"/>
    <col min="12036" max="12036" width="11.44140625" style="338" customWidth="1"/>
    <col min="12037" max="12037" width="14.33203125" style="338" customWidth="1"/>
    <col min="12038" max="12038" width="15.6640625" style="338" customWidth="1"/>
    <col min="12039" max="12039" width="12" style="338" customWidth="1"/>
    <col min="12040" max="12040" width="13.44140625" style="338" customWidth="1"/>
    <col min="12041" max="12288" width="8.88671875" style="338"/>
    <col min="12289" max="12289" width="11.44140625" style="338" customWidth="1"/>
    <col min="12290" max="12290" width="40.5546875" style="338" bestFit="1" customWidth="1"/>
    <col min="12291" max="12291" width="17.44140625" style="338" customWidth="1"/>
    <col min="12292" max="12292" width="11.44140625" style="338" customWidth="1"/>
    <col min="12293" max="12293" width="14.33203125" style="338" customWidth="1"/>
    <col min="12294" max="12294" width="15.6640625" style="338" customWidth="1"/>
    <col min="12295" max="12295" width="12" style="338" customWidth="1"/>
    <col min="12296" max="12296" width="13.44140625" style="338" customWidth="1"/>
    <col min="12297" max="12544" width="8.88671875" style="338"/>
    <col min="12545" max="12545" width="11.44140625" style="338" customWidth="1"/>
    <col min="12546" max="12546" width="40.5546875" style="338" bestFit="1" customWidth="1"/>
    <col min="12547" max="12547" width="17.44140625" style="338" customWidth="1"/>
    <col min="12548" max="12548" width="11.44140625" style="338" customWidth="1"/>
    <col min="12549" max="12549" width="14.33203125" style="338" customWidth="1"/>
    <col min="12550" max="12550" width="15.6640625" style="338" customWidth="1"/>
    <col min="12551" max="12551" width="12" style="338" customWidth="1"/>
    <col min="12552" max="12552" width="13.44140625" style="338" customWidth="1"/>
    <col min="12553" max="12800" width="8.88671875" style="338"/>
    <col min="12801" max="12801" width="11.44140625" style="338" customWidth="1"/>
    <col min="12802" max="12802" width="40.5546875" style="338" bestFit="1" customWidth="1"/>
    <col min="12803" max="12803" width="17.44140625" style="338" customWidth="1"/>
    <col min="12804" max="12804" width="11.44140625" style="338" customWidth="1"/>
    <col min="12805" max="12805" width="14.33203125" style="338" customWidth="1"/>
    <col min="12806" max="12806" width="15.6640625" style="338" customWidth="1"/>
    <col min="12807" max="12807" width="12" style="338" customWidth="1"/>
    <col min="12808" max="12808" width="13.44140625" style="338" customWidth="1"/>
    <col min="12809" max="13056" width="8.88671875" style="338"/>
    <col min="13057" max="13057" width="11.44140625" style="338" customWidth="1"/>
    <col min="13058" max="13058" width="40.5546875" style="338" bestFit="1" customWidth="1"/>
    <col min="13059" max="13059" width="17.44140625" style="338" customWidth="1"/>
    <col min="13060" max="13060" width="11.44140625" style="338" customWidth="1"/>
    <col min="13061" max="13061" width="14.33203125" style="338" customWidth="1"/>
    <col min="13062" max="13062" width="15.6640625" style="338" customWidth="1"/>
    <col min="13063" max="13063" width="12" style="338" customWidth="1"/>
    <col min="13064" max="13064" width="13.44140625" style="338" customWidth="1"/>
    <col min="13065" max="13312" width="8.88671875" style="338"/>
    <col min="13313" max="13313" width="11.44140625" style="338" customWidth="1"/>
    <col min="13314" max="13314" width="40.5546875" style="338" bestFit="1" customWidth="1"/>
    <col min="13315" max="13315" width="17.44140625" style="338" customWidth="1"/>
    <col min="13316" max="13316" width="11.44140625" style="338" customWidth="1"/>
    <col min="13317" max="13317" width="14.33203125" style="338" customWidth="1"/>
    <col min="13318" max="13318" width="15.6640625" style="338" customWidth="1"/>
    <col min="13319" max="13319" width="12" style="338" customWidth="1"/>
    <col min="13320" max="13320" width="13.44140625" style="338" customWidth="1"/>
    <col min="13321" max="13568" width="8.88671875" style="338"/>
    <col min="13569" max="13569" width="11.44140625" style="338" customWidth="1"/>
    <col min="13570" max="13570" width="40.5546875" style="338" bestFit="1" customWidth="1"/>
    <col min="13571" max="13571" width="17.44140625" style="338" customWidth="1"/>
    <col min="13572" max="13572" width="11.44140625" style="338" customWidth="1"/>
    <col min="13573" max="13573" width="14.33203125" style="338" customWidth="1"/>
    <col min="13574" max="13574" width="15.6640625" style="338" customWidth="1"/>
    <col min="13575" max="13575" width="12" style="338" customWidth="1"/>
    <col min="13576" max="13576" width="13.44140625" style="338" customWidth="1"/>
    <col min="13577" max="13824" width="8.88671875" style="338"/>
    <col min="13825" max="13825" width="11.44140625" style="338" customWidth="1"/>
    <col min="13826" max="13826" width="40.5546875" style="338" bestFit="1" customWidth="1"/>
    <col min="13827" max="13827" width="17.44140625" style="338" customWidth="1"/>
    <col min="13828" max="13828" width="11.44140625" style="338" customWidth="1"/>
    <col min="13829" max="13829" width="14.33203125" style="338" customWidth="1"/>
    <col min="13830" max="13830" width="15.6640625" style="338" customWidth="1"/>
    <col min="13831" max="13831" width="12" style="338" customWidth="1"/>
    <col min="13832" max="13832" width="13.44140625" style="338" customWidth="1"/>
    <col min="13833" max="14080" width="8.88671875" style="338"/>
    <col min="14081" max="14081" width="11.44140625" style="338" customWidth="1"/>
    <col min="14082" max="14082" width="40.5546875" style="338" bestFit="1" customWidth="1"/>
    <col min="14083" max="14083" width="17.44140625" style="338" customWidth="1"/>
    <col min="14084" max="14084" width="11.44140625" style="338" customWidth="1"/>
    <col min="14085" max="14085" width="14.33203125" style="338" customWidth="1"/>
    <col min="14086" max="14086" width="15.6640625" style="338" customWidth="1"/>
    <col min="14087" max="14087" width="12" style="338" customWidth="1"/>
    <col min="14088" max="14088" width="13.44140625" style="338" customWidth="1"/>
    <col min="14089" max="14336" width="8.88671875" style="338"/>
    <col min="14337" max="14337" width="11.44140625" style="338" customWidth="1"/>
    <col min="14338" max="14338" width="40.5546875" style="338" bestFit="1" customWidth="1"/>
    <col min="14339" max="14339" width="17.44140625" style="338" customWidth="1"/>
    <col min="14340" max="14340" width="11.44140625" style="338" customWidth="1"/>
    <col min="14341" max="14341" width="14.33203125" style="338" customWidth="1"/>
    <col min="14342" max="14342" width="15.6640625" style="338" customWidth="1"/>
    <col min="14343" max="14343" width="12" style="338" customWidth="1"/>
    <col min="14344" max="14344" width="13.44140625" style="338" customWidth="1"/>
    <col min="14345" max="14592" width="8.88671875" style="338"/>
    <col min="14593" max="14593" width="11.44140625" style="338" customWidth="1"/>
    <col min="14594" max="14594" width="40.5546875" style="338" bestFit="1" customWidth="1"/>
    <col min="14595" max="14595" width="17.44140625" style="338" customWidth="1"/>
    <col min="14596" max="14596" width="11.44140625" style="338" customWidth="1"/>
    <col min="14597" max="14597" width="14.33203125" style="338" customWidth="1"/>
    <col min="14598" max="14598" width="15.6640625" style="338" customWidth="1"/>
    <col min="14599" max="14599" width="12" style="338" customWidth="1"/>
    <col min="14600" max="14600" width="13.44140625" style="338" customWidth="1"/>
    <col min="14601" max="14848" width="8.88671875" style="338"/>
    <col min="14849" max="14849" width="11.44140625" style="338" customWidth="1"/>
    <col min="14850" max="14850" width="40.5546875" style="338" bestFit="1" customWidth="1"/>
    <col min="14851" max="14851" width="17.44140625" style="338" customWidth="1"/>
    <col min="14852" max="14852" width="11.44140625" style="338" customWidth="1"/>
    <col min="14853" max="14853" width="14.33203125" style="338" customWidth="1"/>
    <col min="14854" max="14854" width="15.6640625" style="338" customWidth="1"/>
    <col min="14855" max="14855" width="12" style="338" customWidth="1"/>
    <col min="14856" max="14856" width="13.44140625" style="338" customWidth="1"/>
    <col min="14857" max="15104" width="8.88671875" style="338"/>
    <col min="15105" max="15105" width="11.44140625" style="338" customWidth="1"/>
    <col min="15106" max="15106" width="40.5546875" style="338" bestFit="1" customWidth="1"/>
    <col min="15107" max="15107" width="17.44140625" style="338" customWidth="1"/>
    <col min="15108" max="15108" width="11.44140625" style="338" customWidth="1"/>
    <col min="15109" max="15109" width="14.33203125" style="338" customWidth="1"/>
    <col min="15110" max="15110" width="15.6640625" style="338" customWidth="1"/>
    <col min="15111" max="15111" width="12" style="338" customWidth="1"/>
    <col min="15112" max="15112" width="13.44140625" style="338" customWidth="1"/>
    <col min="15113" max="15360" width="8.88671875" style="338"/>
    <col min="15361" max="15361" width="11.44140625" style="338" customWidth="1"/>
    <col min="15362" max="15362" width="40.5546875" style="338" bestFit="1" customWidth="1"/>
    <col min="15363" max="15363" width="17.44140625" style="338" customWidth="1"/>
    <col min="15364" max="15364" width="11.44140625" style="338" customWidth="1"/>
    <col min="15365" max="15365" width="14.33203125" style="338" customWidth="1"/>
    <col min="15366" max="15366" width="15.6640625" style="338" customWidth="1"/>
    <col min="15367" max="15367" width="12" style="338" customWidth="1"/>
    <col min="15368" max="15368" width="13.44140625" style="338" customWidth="1"/>
    <col min="15369" max="15616" width="8.88671875" style="338"/>
    <col min="15617" max="15617" width="11.44140625" style="338" customWidth="1"/>
    <col min="15618" max="15618" width="40.5546875" style="338" bestFit="1" customWidth="1"/>
    <col min="15619" max="15619" width="17.44140625" style="338" customWidth="1"/>
    <col min="15620" max="15620" width="11.44140625" style="338" customWidth="1"/>
    <col min="15621" max="15621" width="14.33203125" style="338" customWidth="1"/>
    <col min="15622" max="15622" width="15.6640625" style="338" customWidth="1"/>
    <col min="15623" max="15623" width="12" style="338" customWidth="1"/>
    <col min="15624" max="15624" width="13.44140625" style="338" customWidth="1"/>
    <col min="15625" max="15872" width="8.88671875" style="338"/>
    <col min="15873" max="15873" width="11.44140625" style="338" customWidth="1"/>
    <col min="15874" max="15874" width="40.5546875" style="338" bestFit="1" customWidth="1"/>
    <col min="15875" max="15875" width="17.44140625" style="338" customWidth="1"/>
    <col min="15876" max="15876" width="11.44140625" style="338" customWidth="1"/>
    <col min="15877" max="15877" width="14.33203125" style="338" customWidth="1"/>
    <col min="15878" max="15878" width="15.6640625" style="338" customWidth="1"/>
    <col min="15879" max="15879" width="12" style="338" customWidth="1"/>
    <col min="15880" max="15880" width="13.44140625" style="338" customWidth="1"/>
    <col min="15881" max="16128" width="8.88671875" style="338"/>
    <col min="16129" max="16129" width="11.44140625" style="338" customWidth="1"/>
    <col min="16130" max="16130" width="40.5546875" style="338" bestFit="1" customWidth="1"/>
    <col min="16131" max="16131" width="17.44140625" style="338" customWidth="1"/>
    <col min="16132" max="16132" width="11.44140625" style="338" customWidth="1"/>
    <col min="16133" max="16133" width="14.33203125" style="338" customWidth="1"/>
    <col min="16134" max="16134" width="15.6640625" style="338" customWidth="1"/>
    <col min="16135" max="16135" width="12" style="338" customWidth="1"/>
    <col min="16136" max="16136" width="13.44140625" style="338" customWidth="1"/>
    <col min="16137" max="16384" width="8.88671875" style="338"/>
  </cols>
  <sheetData>
    <row r="1" spans="1:8" ht="13.8" hidden="1" x14ac:dyDescent="0.25">
      <c r="A1" s="337"/>
      <c r="B1" s="337" t="s">
        <v>386</v>
      </c>
      <c r="C1" s="337"/>
      <c r="D1" s="337"/>
      <c r="E1" s="337"/>
      <c r="F1" s="337"/>
      <c r="G1" s="337"/>
      <c r="H1" s="337"/>
    </row>
    <row r="2" spans="1:8" ht="13.8" x14ac:dyDescent="0.25">
      <c r="A2" s="337"/>
      <c r="B2" s="339"/>
      <c r="C2" s="340">
        <v>50</v>
      </c>
      <c r="D2" s="337"/>
      <c r="E2" s="337"/>
      <c r="F2" s="337"/>
      <c r="G2" s="337"/>
      <c r="H2" s="337"/>
    </row>
    <row r="3" spans="1:8" ht="42" customHeight="1" x14ac:dyDescent="0.35">
      <c r="A3" s="459" t="s">
        <v>387</v>
      </c>
      <c r="B3" s="459"/>
      <c r="C3" s="459"/>
      <c r="D3" s="459"/>
      <c r="E3" s="335"/>
      <c r="F3" s="335"/>
      <c r="G3" s="335"/>
      <c r="H3" s="335"/>
    </row>
    <row r="4" spans="1:8" ht="15.6" x14ac:dyDescent="0.3">
      <c r="A4" s="460" t="s">
        <v>494</v>
      </c>
      <c r="B4" s="460"/>
      <c r="C4" s="460"/>
      <c r="D4" s="460"/>
      <c r="E4" s="298"/>
      <c r="F4" s="298"/>
      <c r="G4" s="298"/>
      <c r="H4" s="298"/>
    </row>
    <row r="6" spans="1:8" ht="15.6" x14ac:dyDescent="0.3">
      <c r="A6" s="337"/>
      <c r="B6" s="342" t="s">
        <v>388</v>
      </c>
      <c r="C6" s="343" t="s">
        <v>8</v>
      </c>
      <c r="D6" s="344"/>
      <c r="E6" s="344"/>
      <c r="F6" s="337"/>
      <c r="G6" s="337"/>
      <c r="H6" s="337"/>
    </row>
    <row r="7" spans="1:8" ht="15.6" x14ac:dyDescent="0.3">
      <c r="B7" s="345"/>
      <c r="C7" s="345"/>
      <c r="D7" s="345"/>
      <c r="E7" s="345"/>
    </row>
    <row r="8" spans="1:8" ht="15.6" x14ac:dyDescent="0.3">
      <c r="A8" s="337"/>
      <c r="B8" s="346"/>
      <c r="C8" s="347" t="s">
        <v>389</v>
      </c>
      <c r="D8" s="344"/>
      <c r="E8" s="344"/>
      <c r="F8" s="337"/>
      <c r="G8" s="337"/>
      <c r="H8" s="337"/>
    </row>
    <row r="9" spans="1:8" ht="15.6" x14ac:dyDescent="0.3">
      <c r="A9" s="337"/>
      <c r="B9" s="348" t="s">
        <v>390</v>
      </c>
      <c r="C9" s="349">
        <v>833121607</v>
      </c>
      <c r="D9" s="344"/>
      <c r="E9" s="344"/>
      <c r="F9" s="337"/>
      <c r="G9" s="337"/>
      <c r="H9" s="337"/>
    </row>
    <row r="10" spans="1:8" ht="15.6" x14ac:dyDescent="0.3">
      <c r="A10" s="337"/>
      <c r="B10" s="348" t="s">
        <v>391</v>
      </c>
      <c r="C10" s="349">
        <v>0</v>
      </c>
      <c r="D10" s="344"/>
      <c r="E10" s="344"/>
      <c r="F10" s="337"/>
      <c r="G10" s="337"/>
      <c r="H10" s="337"/>
    </row>
    <row r="11" spans="1:8" ht="15.6" x14ac:dyDescent="0.3">
      <c r="A11" s="337"/>
      <c r="B11" s="348" t="s">
        <v>392</v>
      </c>
      <c r="C11" s="349">
        <v>107785963</v>
      </c>
      <c r="D11" s="344"/>
      <c r="E11" s="344"/>
      <c r="F11" s="337"/>
      <c r="G11" s="337"/>
      <c r="H11" s="337"/>
    </row>
    <row r="12" spans="1:8" ht="15.6" x14ac:dyDescent="0.3">
      <c r="A12" s="337"/>
      <c r="B12" s="348" t="s">
        <v>393</v>
      </c>
      <c r="C12" s="349">
        <v>0</v>
      </c>
      <c r="D12" s="344"/>
      <c r="E12" s="344"/>
      <c r="F12" s="337"/>
      <c r="G12" s="337"/>
      <c r="H12" s="337"/>
    </row>
    <row r="13" spans="1:8" ht="15.6" x14ac:dyDescent="0.3">
      <c r="A13" s="337"/>
      <c r="B13" s="348" t="s">
        <v>394</v>
      </c>
      <c r="C13" s="349">
        <v>8569828</v>
      </c>
      <c r="D13" s="344"/>
      <c r="E13" s="344"/>
      <c r="F13" s="337"/>
      <c r="G13" s="337"/>
      <c r="H13" s="337"/>
    </row>
    <row r="14" spans="1:8" ht="15.6" x14ac:dyDescent="0.3">
      <c r="A14" s="337"/>
      <c r="B14" s="348" t="s">
        <v>395</v>
      </c>
      <c r="C14" s="350">
        <v>14733409</v>
      </c>
      <c r="D14" s="351"/>
      <c r="E14" s="344"/>
      <c r="F14" s="337"/>
      <c r="G14" s="337"/>
      <c r="H14" s="337"/>
    </row>
    <row r="15" spans="1:8" ht="21.75" customHeight="1" x14ac:dyDescent="0.3">
      <c r="A15" s="337"/>
      <c r="B15" s="352" t="s">
        <v>396</v>
      </c>
      <c r="C15" s="353">
        <f>SUM(C9:C14)</f>
        <v>964210807</v>
      </c>
      <c r="D15" s="344"/>
      <c r="E15" s="344"/>
      <c r="F15" s="337"/>
      <c r="G15" s="337"/>
      <c r="H15" s="337"/>
    </row>
    <row r="16" spans="1:8" ht="21.75" customHeight="1" x14ac:dyDescent="0.3">
      <c r="A16" s="337"/>
      <c r="B16" s="354" t="s">
        <v>397</v>
      </c>
      <c r="C16" s="96">
        <v>182954.62</v>
      </c>
      <c r="D16" s="344"/>
      <c r="E16" s="344"/>
      <c r="F16" s="337"/>
      <c r="G16" s="337"/>
      <c r="H16" s="337"/>
    </row>
    <row r="17" spans="2:5" ht="21.75" customHeight="1" x14ac:dyDescent="0.3">
      <c r="B17" s="354" t="s">
        <v>398</v>
      </c>
      <c r="C17" s="355">
        <f>ROUND(C15/C16,2)</f>
        <v>5270.22</v>
      </c>
      <c r="D17" s="344"/>
      <c r="E17" s="344"/>
    </row>
    <row r="18" spans="2:5" ht="21.75" customHeight="1" x14ac:dyDescent="0.3">
      <c r="B18" s="354" t="s">
        <v>399</v>
      </c>
      <c r="C18" s="356">
        <f>IF(C17&gt;5230,0,5230-C17)</f>
        <v>0</v>
      </c>
      <c r="D18" s="344"/>
      <c r="E18" s="344"/>
    </row>
    <row r="19" spans="2:5" ht="21.75" customHeight="1" thickBot="1" x14ac:dyDescent="0.35">
      <c r="B19" s="354" t="s">
        <v>400</v>
      </c>
      <c r="C19" s="357">
        <f>C17+C18</f>
        <v>5270.22</v>
      </c>
      <c r="D19" s="344"/>
      <c r="E19" s="344"/>
    </row>
    <row r="20" spans="2:5" ht="16.2" thickTop="1" x14ac:dyDescent="0.3">
      <c r="B20" s="344"/>
      <c r="C20" s="344"/>
      <c r="D20" s="344"/>
      <c r="E20" s="344"/>
    </row>
    <row r="21" spans="2:5" ht="15.6" x14ac:dyDescent="0.3">
      <c r="B21" s="354" t="s">
        <v>401</v>
      </c>
      <c r="C21" s="358">
        <f>C19</f>
        <v>5270.22</v>
      </c>
      <c r="D21" s="344"/>
      <c r="E21" s="344"/>
    </row>
    <row r="22" spans="2:5" ht="15.6" x14ac:dyDescent="0.3">
      <c r="B22" s="359" t="s">
        <v>63</v>
      </c>
      <c r="C22" s="360">
        <v>117.54</v>
      </c>
      <c r="D22" s="344"/>
      <c r="E22" s="344"/>
    </row>
    <row r="23" spans="2:5" ht="15.6" x14ac:dyDescent="0.3">
      <c r="B23" s="359" t="s">
        <v>402</v>
      </c>
      <c r="C23" s="358">
        <f>C19*C22</f>
        <v>619461.65880000009</v>
      </c>
      <c r="D23" s="344"/>
      <c r="E23" s="344"/>
    </row>
    <row r="24" spans="2:5" ht="15.6" x14ac:dyDescent="0.3">
      <c r="B24" s="359" t="s">
        <v>403</v>
      </c>
      <c r="C24" s="361">
        <v>0.7</v>
      </c>
      <c r="D24" s="344" t="s">
        <v>495</v>
      </c>
      <c r="E24" s="344"/>
    </row>
    <row r="25" spans="2:5" ht="15.6" x14ac:dyDescent="0.3">
      <c r="B25" s="359" t="s">
        <v>404</v>
      </c>
      <c r="C25" s="358">
        <f>C23*C24</f>
        <v>433623.16116000002</v>
      </c>
      <c r="D25" s="344"/>
      <c r="E25" s="344"/>
    </row>
    <row r="26" spans="2:5" ht="15.6" x14ac:dyDescent="0.3">
      <c r="B26" s="359" t="s">
        <v>405</v>
      </c>
      <c r="C26" s="362">
        <f>-(C25*0.05)</f>
        <v>-21681.158058000001</v>
      </c>
      <c r="D26" s="344"/>
      <c r="E26" s="344"/>
    </row>
    <row r="27" spans="2:5" ht="15.6" x14ac:dyDescent="0.3">
      <c r="B27" s="359" t="s">
        <v>151</v>
      </c>
      <c r="C27" s="358">
        <f>C25+C26</f>
        <v>411942.00310199999</v>
      </c>
      <c r="D27" s="344"/>
      <c r="E27" s="344"/>
    </row>
    <row r="28" spans="2:5" ht="15.6" x14ac:dyDescent="0.3">
      <c r="B28" s="344"/>
      <c r="C28" s="344"/>
      <c r="D28" s="344"/>
      <c r="E28" s="358"/>
    </row>
    <row r="29" spans="2:5" ht="15.6" x14ac:dyDescent="0.3">
      <c r="B29" s="359" t="s">
        <v>153</v>
      </c>
      <c r="C29" s="363">
        <v>-88166</v>
      </c>
      <c r="D29" s="344"/>
      <c r="E29" s="358"/>
    </row>
    <row r="30" spans="2:5" ht="15.6" x14ac:dyDescent="0.3">
      <c r="B30" s="364" t="s">
        <v>154</v>
      </c>
      <c r="C30" s="358">
        <f>C27+C29</f>
        <v>323776.00310199999</v>
      </c>
      <c r="D30" s="344"/>
      <c r="E30" s="344"/>
    </row>
    <row r="31" spans="2:5" ht="15.6" x14ac:dyDescent="0.3">
      <c r="B31" s="364" t="s">
        <v>155</v>
      </c>
      <c r="C31" s="344">
        <v>6</v>
      </c>
      <c r="D31" s="344"/>
      <c r="E31" s="344"/>
    </row>
    <row r="32" spans="2:5" ht="16.2" thickBot="1" x14ac:dyDescent="0.35">
      <c r="B32" s="364" t="s">
        <v>156</v>
      </c>
      <c r="C32" s="365">
        <f>(C30/C31)</f>
        <v>53962.667183666665</v>
      </c>
      <c r="D32" s="344"/>
      <c r="E32" s="344"/>
    </row>
    <row r="33" spans="2:5" ht="16.2" thickTop="1" x14ac:dyDescent="0.3">
      <c r="B33" s="336" t="s">
        <v>497</v>
      </c>
      <c r="C33" s="366">
        <v>22042</v>
      </c>
      <c r="D33" s="345"/>
      <c r="E33" s="345"/>
    </row>
    <row r="34" spans="2:5" ht="15.6" x14ac:dyDescent="0.3">
      <c r="B34" s="336" t="s">
        <v>498</v>
      </c>
      <c r="C34" s="326">
        <f>+C32-C33</f>
        <v>31920.667183666665</v>
      </c>
      <c r="D34" s="345"/>
      <c r="E34" s="345"/>
    </row>
    <row r="35" spans="2:5" ht="15.6" x14ac:dyDescent="0.3">
      <c r="B35" s="345"/>
      <c r="C35" s="345"/>
      <c r="D35" s="345"/>
      <c r="E35" s="345"/>
    </row>
    <row r="76" spans="28:28" ht="13.8" x14ac:dyDescent="0.25">
      <c r="AB76" s="337">
        <f>AB57</f>
        <v>0</v>
      </c>
    </row>
    <row r="91" spans="11:12" ht="13.8" x14ac:dyDescent="0.25">
      <c r="L91" s="341"/>
    </row>
    <row r="92" spans="11:12" x14ac:dyDescent="0.25">
      <c r="K92" s="380"/>
      <c r="L92" s="380"/>
    </row>
    <row r="93" spans="11:12" x14ac:dyDescent="0.25">
      <c r="K93" s="380"/>
      <c r="L93" s="380"/>
    </row>
    <row r="94" spans="11:12" x14ac:dyDescent="0.25">
      <c r="K94" s="381"/>
      <c r="L94" s="380"/>
    </row>
    <row r="95" spans="11:12" x14ac:dyDescent="0.25">
      <c r="K95" s="380"/>
      <c r="L95" s="380"/>
    </row>
    <row r="139" hidden="1" x14ac:dyDescent="0.25"/>
    <row r="140" hidden="1" x14ac:dyDescent="0.25"/>
    <row r="141" hidden="1" x14ac:dyDescent="0.25"/>
    <row r="142" hidden="1" x14ac:dyDescent="0.25"/>
    <row r="143" hidden="1" x14ac:dyDescent="0.25"/>
    <row r="144" hidden="1" x14ac:dyDescent="0.25"/>
    <row r="145" spans="2:2" ht="13.8" hidden="1" x14ac:dyDescent="0.25">
      <c r="B145" s="337"/>
    </row>
    <row r="146" spans="2:2" ht="13.8" hidden="1" x14ac:dyDescent="0.25">
      <c r="B146" s="337"/>
    </row>
    <row r="147" spans="2:2" ht="13.8" hidden="1" x14ac:dyDescent="0.25">
      <c r="B147" s="337"/>
    </row>
    <row r="148" spans="2:2" ht="13.8" hidden="1" x14ac:dyDescent="0.25">
      <c r="B148" s="337"/>
    </row>
    <row r="149" spans="2:2" ht="13.8" hidden="1" x14ac:dyDescent="0.25">
      <c r="B149" s="337"/>
    </row>
    <row r="150" spans="2:2" ht="13.8" hidden="1" x14ac:dyDescent="0.25">
      <c r="B150" s="337"/>
    </row>
    <row r="151" spans="2:2" ht="13.8" hidden="1" x14ac:dyDescent="0.25">
      <c r="B151" s="337"/>
    </row>
    <row r="152" spans="2:2" ht="13.8" hidden="1" x14ac:dyDescent="0.25">
      <c r="B152" s="337"/>
    </row>
    <row r="153" spans="2:2" ht="13.8" hidden="1" x14ac:dyDescent="0.25">
      <c r="B153" s="337"/>
    </row>
    <row r="154" spans="2:2" ht="13.8" hidden="1" x14ac:dyDescent="0.25">
      <c r="B154" s="337">
        <v>6</v>
      </c>
    </row>
    <row r="155" spans="2:2" ht="13.8" hidden="1" x14ac:dyDescent="0.25">
      <c r="B155" s="337"/>
    </row>
    <row r="156" spans="2:2" ht="13.8" hidden="1" x14ac:dyDescent="0.25">
      <c r="B156" s="337"/>
    </row>
    <row r="157" spans="2:2" ht="13.8" hidden="1" x14ac:dyDescent="0.25">
      <c r="B157" s="337"/>
    </row>
    <row r="158" spans="2:2" ht="13.8" hidden="1" x14ac:dyDescent="0.25">
      <c r="B158" s="337"/>
    </row>
    <row r="159" spans="2:2" ht="13.8" hidden="1" x14ac:dyDescent="0.25">
      <c r="B159" s="337"/>
    </row>
    <row r="160" spans="2:2" ht="13.8" hidden="1" x14ac:dyDescent="0.25">
      <c r="B160" s="337"/>
    </row>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sheetData>
  <mergeCells count="2">
    <mergeCell ref="A3:D3"/>
    <mergeCell ref="A4:D4"/>
  </mergeCells>
  <printOptions horizontalCentered="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80"/>
  <sheetViews>
    <sheetView topLeftCell="B2" zoomScale="70" zoomScaleNormal="70" workbookViewId="0">
      <selection activeCell="B2" sqref="B2"/>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27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76"/>
      <c r="N2" s="3"/>
      <c r="O2" s="1"/>
      <c r="V2" s="8">
        <f>'0642'!B2</f>
        <v>50</v>
      </c>
      <c r="W2" s="449" t="s">
        <v>4</v>
      </c>
      <c r="X2" s="450"/>
      <c r="Y2" s="451"/>
      <c r="Z2" s="451"/>
      <c r="AA2" s="451"/>
      <c r="AB2" s="451"/>
      <c r="AC2" s="451"/>
      <c r="AD2" s="9"/>
    </row>
    <row r="3" spans="1:30" ht="20.399999999999999" x14ac:dyDescent="0.35">
      <c r="B3" s="10" t="str">
        <f>"Revenue Estimate Worksheet for "&amp;B124</f>
        <v>Revenue Estimate Worksheet for Day Star Acad of Excellence CS</v>
      </c>
      <c r="C3" s="11"/>
      <c r="D3" s="11"/>
      <c r="E3" s="11"/>
      <c r="F3" s="11"/>
      <c r="G3" s="11"/>
      <c r="H3" s="11"/>
      <c r="I3" s="11"/>
      <c r="J3" s="11"/>
      <c r="K3" s="11"/>
      <c r="L3" s="277"/>
      <c r="M3" s="10"/>
      <c r="N3" s="10"/>
      <c r="O3" s="10"/>
      <c r="P3" s="10"/>
      <c r="Q3" s="10"/>
      <c r="V3" s="452" t="s">
        <v>5</v>
      </c>
      <c r="W3" s="452"/>
      <c r="X3" s="452"/>
      <c r="Y3" s="452"/>
      <c r="Z3" s="452"/>
      <c r="AA3" s="452"/>
      <c r="AB3" s="452"/>
      <c r="AC3" s="452"/>
      <c r="AD3" s="12"/>
    </row>
    <row r="4" spans="1:30" ht="17.399999999999999" x14ac:dyDescent="0.3">
      <c r="B4" s="391" t="s">
        <v>6</v>
      </c>
      <c r="C4" s="391"/>
      <c r="D4" s="391"/>
      <c r="E4" s="391"/>
      <c r="F4" s="391"/>
      <c r="G4" s="391"/>
      <c r="H4" s="391"/>
      <c r="I4" s="391"/>
      <c r="J4" s="13"/>
      <c r="K4" s="13"/>
      <c r="L4" s="278"/>
      <c r="M4" s="14"/>
      <c r="N4" s="14"/>
      <c r="O4" s="14"/>
      <c r="P4" s="14"/>
      <c r="Q4" s="14"/>
      <c r="V4" s="453" t="str">
        <f>+Based_on_the_Second_Calculation_of_the_FEFP_2010_11</f>
        <v>Based on the Final Conference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279"/>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278"/>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280"/>
      <c r="O7" s="1"/>
      <c r="V7" s="442" t="s">
        <v>11</v>
      </c>
      <c r="W7" s="442"/>
      <c r="X7" s="443">
        <f>'0642'!G7</f>
        <v>4031.77</v>
      </c>
      <c r="Y7" s="443"/>
      <c r="Z7" s="444" t="s">
        <v>12</v>
      </c>
      <c r="AA7" s="444"/>
      <c r="AB7" s="445">
        <f>+K7</f>
        <v>1.0289999999999999</v>
      </c>
      <c r="AC7" s="445"/>
      <c r="AD7" s="9"/>
    </row>
    <row r="8" spans="1:30" ht="51" customHeight="1" x14ac:dyDescent="0.3">
      <c r="B8" s="27" t="s">
        <v>13</v>
      </c>
      <c r="C8" s="27"/>
      <c r="D8" s="28" t="s">
        <v>491</v>
      </c>
      <c r="E8" s="28" t="s">
        <v>492</v>
      </c>
      <c r="F8" s="29"/>
      <c r="G8" s="30" t="s">
        <v>14</v>
      </c>
      <c r="H8" s="31"/>
      <c r="I8" s="32" t="s">
        <v>15</v>
      </c>
      <c r="J8" s="33"/>
      <c r="K8" s="34" t="s">
        <v>16</v>
      </c>
      <c r="L8" s="281"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282" t="s">
        <v>25</v>
      </c>
      <c r="O9" s="1"/>
      <c r="V9" s="456" t="s">
        <v>21</v>
      </c>
      <c r="W9" s="456"/>
      <c r="X9" s="457" t="s">
        <v>22</v>
      </c>
      <c r="Y9" s="457"/>
      <c r="Z9" s="458" t="s">
        <v>23</v>
      </c>
      <c r="AA9" s="458"/>
      <c r="AB9" s="43" t="s">
        <v>24</v>
      </c>
      <c r="AC9" s="44" t="s">
        <v>25</v>
      </c>
      <c r="AD9" s="9"/>
    </row>
    <row r="10" spans="1:30" x14ac:dyDescent="0.3">
      <c r="A10" s="1" t="s">
        <v>26</v>
      </c>
      <c r="B10" s="45" t="s">
        <v>27</v>
      </c>
      <c r="C10" s="45"/>
      <c r="D10" s="45">
        <v>22.82</v>
      </c>
      <c r="E10" s="45">
        <v>20.62</v>
      </c>
      <c r="F10" s="45">
        <v>0</v>
      </c>
      <c r="G10" s="46">
        <f>IF($B$154&lt;8,D10*2,D10+E10)</f>
        <v>43.44</v>
      </c>
      <c r="H10" s="47"/>
      <c r="I10" s="48">
        <v>1.1259999999999999</v>
      </c>
      <c r="J10" s="48"/>
      <c r="K10" s="49">
        <f>ROUND(G10*I10,4)</f>
        <v>48.913400000000003</v>
      </c>
      <c r="L10" s="273">
        <f>SUM(K10*$G$7)*($K$7)</f>
        <v>202926.598500822</v>
      </c>
      <c r="N10" s="51">
        <v>5101</v>
      </c>
      <c r="O10" s="52">
        <v>101</v>
      </c>
      <c r="Q10" s="53"/>
      <c r="V10" s="439" t="s">
        <v>27</v>
      </c>
      <c r="W10" s="439"/>
      <c r="X10" s="434">
        <f>IF('0642'!K$84=1,'0642'!G10,0)</f>
        <v>0</v>
      </c>
      <c r="Y10" s="434"/>
      <c r="Z10" s="440">
        <v>1</v>
      </c>
      <c r="AA10" s="440"/>
      <c r="AB10" s="54">
        <f t="shared" ref="AB10:AB25" si="0">ROUND(X10*Z10,4)</f>
        <v>0</v>
      </c>
      <c r="AC10" s="55">
        <f t="shared" ref="AC10:AC25" si="1">ROUND(ROUND(AB10*$X$7,4)*($AB$7),0)</f>
        <v>0</v>
      </c>
      <c r="AD10" s="9">
        <v>1</v>
      </c>
    </row>
    <row r="11" spans="1:30" x14ac:dyDescent="0.3">
      <c r="A11" s="1" t="s">
        <v>28</v>
      </c>
      <c r="B11" s="13" t="s">
        <v>29</v>
      </c>
      <c r="C11" s="13"/>
      <c r="D11" s="13">
        <v>2</v>
      </c>
      <c r="E11" s="13">
        <v>2</v>
      </c>
      <c r="F11" s="13">
        <v>0</v>
      </c>
      <c r="G11" s="46">
        <f t="shared" ref="G11:G25" si="2">IF($B$154&lt;8,D11*2,D11+E11)</f>
        <v>4</v>
      </c>
      <c r="H11" s="47"/>
      <c r="I11" s="56">
        <f>I10</f>
        <v>1.1259999999999999</v>
      </c>
      <c r="J11" s="56"/>
      <c r="K11" s="49">
        <f t="shared" ref="K11:K25" si="3">ROUND(G11*I11,4)</f>
        <v>4.5039999999999996</v>
      </c>
      <c r="L11" s="273">
        <f t="shared" ref="L11:L25" si="4">SUM(K11*$G$7)*($K$7)</f>
        <v>18685.705750319998</v>
      </c>
      <c r="M11" s="1" t="str">
        <f>IF(ROUND(G11,2)=ROUND(SUM(G28:G30),2)," ","CHECK 2. PK-3 Lines Below")</f>
        <v xml:space="preserve"> </v>
      </c>
      <c r="N11" s="51">
        <v>5101</v>
      </c>
      <c r="O11" s="57" t="s">
        <v>30</v>
      </c>
      <c r="Q11" s="53"/>
      <c r="V11" s="395" t="s">
        <v>29</v>
      </c>
      <c r="W11" s="395"/>
      <c r="X11" s="434">
        <f>IF('0642'!K$84=1,'0642'!G11,0)</f>
        <v>0</v>
      </c>
      <c r="Y11" s="434"/>
      <c r="Z11" s="435">
        <v>1</v>
      </c>
      <c r="AA11" s="435"/>
      <c r="AB11" s="54">
        <f t="shared" si="0"/>
        <v>0</v>
      </c>
      <c r="AC11" s="55">
        <f t="shared" si="1"/>
        <v>0</v>
      </c>
      <c r="AD11" s="9"/>
    </row>
    <row r="12" spans="1:30" x14ac:dyDescent="0.3">
      <c r="A12" s="1" t="s">
        <v>31</v>
      </c>
      <c r="B12" s="13" t="s">
        <v>32</v>
      </c>
      <c r="C12" s="13"/>
      <c r="D12" s="13">
        <v>12.53</v>
      </c>
      <c r="E12" s="13">
        <v>12.39</v>
      </c>
      <c r="F12" s="13">
        <v>0</v>
      </c>
      <c r="G12" s="46">
        <f t="shared" si="2"/>
        <v>24.92</v>
      </c>
      <c r="H12" s="47"/>
      <c r="I12" s="56">
        <v>1</v>
      </c>
      <c r="J12" s="56"/>
      <c r="K12" s="49">
        <f t="shared" si="3"/>
        <v>24.92</v>
      </c>
      <c r="L12" s="273">
        <f t="shared" si="4"/>
        <v>103385.3879436</v>
      </c>
      <c r="N12" s="51">
        <v>5102</v>
      </c>
      <c r="O12" s="52">
        <v>102</v>
      </c>
      <c r="Q12" s="53"/>
      <c r="V12" s="395" t="s">
        <v>32</v>
      </c>
      <c r="W12" s="395"/>
      <c r="X12" s="434">
        <f>IF('0642'!K$84=1,'0642'!G12,0)</f>
        <v>0</v>
      </c>
      <c r="Y12" s="434"/>
      <c r="Z12" s="435">
        <v>1</v>
      </c>
      <c r="AA12" s="435"/>
      <c r="AB12" s="54">
        <f t="shared" si="0"/>
        <v>0</v>
      </c>
      <c r="AC12" s="55">
        <f t="shared" si="1"/>
        <v>0</v>
      </c>
      <c r="AD12" s="9"/>
    </row>
    <row r="13" spans="1:30" x14ac:dyDescent="0.3">
      <c r="A13" s="1" t="s">
        <v>33</v>
      </c>
      <c r="B13" s="13" t="s">
        <v>34</v>
      </c>
      <c r="C13" s="13"/>
      <c r="D13" s="13">
        <v>1</v>
      </c>
      <c r="E13" s="13">
        <v>1</v>
      </c>
      <c r="F13" s="13">
        <v>0</v>
      </c>
      <c r="G13" s="46">
        <f t="shared" si="2"/>
        <v>2</v>
      </c>
      <c r="H13" s="47"/>
      <c r="I13" s="56">
        <f>I12</f>
        <v>1</v>
      </c>
      <c r="J13" s="56"/>
      <c r="K13" s="49">
        <f t="shared" si="3"/>
        <v>2</v>
      </c>
      <c r="L13" s="273">
        <f t="shared" si="4"/>
        <v>8297.3826599999993</v>
      </c>
      <c r="M13" s="1" t="str">
        <f>IF(ROUND(G13,2)=ROUND(SUM(G31:G33),2)," ","CHECK 2. 4-8 Lines Below")</f>
        <v xml:space="preserve"> </v>
      </c>
      <c r="N13" s="51">
        <v>5102</v>
      </c>
      <c r="O13" s="57" t="s">
        <v>35</v>
      </c>
      <c r="Q13" s="53"/>
      <c r="V13" s="395" t="s">
        <v>34</v>
      </c>
      <c r="W13" s="395"/>
      <c r="X13" s="434">
        <f>IF('0642'!K$84=1,'0642'!G13,0)</f>
        <v>0</v>
      </c>
      <c r="Y13" s="434"/>
      <c r="Z13" s="435">
        <v>1</v>
      </c>
      <c r="AA13" s="435"/>
      <c r="AB13" s="54">
        <f t="shared" si="0"/>
        <v>0</v>
      </c>
      <c r="AC13" s="55">
        <f t="shared" si="1"/>
        <v>0</v>
      </c>
      <c r="AD13" s="9"/>
    </row>
    <row r="14" spans="1:30" x14ac:dyDescent="0.3">
      <c r="A14" s="1" t="s">
        <v>36</v>
      </c>
      <c r="B14" s="13" t="s">
        <v>37</v>
      </c>
      <c r="C14" s="13"/>
      <c r="D14" s="13">
        <v>0</v>
      </c>
      <c r="E14" s="13">
        <v>0</v>
      </c>
      <c r="F14" s="13">
        <v>0</v>
      </c>
      <c r="G14" s="46">
        <f t="shared" si="2"/>
        <v>0</v>
      </c>
      <c r="H14" s="47"/>
      <c r="I14" s="56">
        <v>1.004</v>
      </c>
      <c r="J14" s="56"/>
      <c r="K14" s="49">
        <f t="shared" si="3"/>
        <v>0</v>
      </c>
      <c r="L14" s="273">
        <f t="shared" si="4"/>
        <v>0</v>
      </c>
      <c r="N14" s="51">
        <v>5103</v>
      </c>
      <c r="O14" s="52">
        <v>103</v>
      </c>
      <c r="Q14" s="53"/>
      <c r="V14" s="395" t="s">
        <v>37</v>
      </c>
      <c r="W14" s="395"/>
      <c r="X14" s="434">
        <f>IF('0642'!K$84=1,'0642'!G14,0)</f>
        <v>0</v>
      </c>
      <c r="Y14" s="434"/>
      <c r="Z14" s="435">
        <v>1</v>
      </c>
      <c r="AA14" s="435"/>
      <c r="AB14" s="54">
        <f t="shared" si="0"/>
        <v>0</v>
      </c>
      <c r="AC14" s="55">
        <f t="shared" si="1"/>
        <v>0</v>
      </c>
      <c r="AD14" s="9"/>
    </row>
    <row r="15" spans="1:30" x14ac:dyDescent="0.3">
      <c r="A15" s="1" t="s">
        <v>38</v>
      </c>
      <c r="B15" s="13" t="s">
        <v>39</v>
      </c>
      <c r="C15" s="13"/>
      <c r="D15" s="13">
        <v>0</v>
      </c>
      <c r="E15" s="13">
        <v>0</v>
      </c>
      <c r="F15" s="13">
        <v>0</v>
      </c>
      <c r="G15" s="46">
        <f t="shared" si="2"/>
        <v>0</v>
      </c>
      <c r="H15" s="47"/>
      <c r="I15" s="56">
        <f>I14</f>
        <v>1.004</v>
      </c>
      <c r="J15" s="56"/>
      <c r="K15" s="49">
        <f t="shared" si="3"/>
        <v>0</v>
      </c>
      <c r="L15" s="273">
        <f t="shared" si="4"/>
        <v>0</v>
      </c>
      <c r="M15" s="1" t="str">
        <f>IF(ROUND(G15,2)=ROUND(SUM(G34:G36),2)," ","CHECK 2. 9-12 Lines Below")</f>
        <v xml:space="preserve"> </v>
      </c>
      <c r="N15" s="51">
        <v>5103</v>
      </c>
      <c r="O15" s="57" t="s">
        <v>40</v>
      </c>
      <c r="Q15" s="53"/>
      <c r="V15" s="395" t="s">
        <v>39</v>
      </c>
      <c r="W15" s="395"/>
      <c r="X15" s="434">
        <f>IF('0642'!K$84=1,'0642'!G15,0)</f>
        <v>0</v>
      </c>
      <c r="Y15" s="434"/>
      <c r="Z15" s="435">
        <v>1</v>
      </c>
      <c r="AA15" s="435"/>
      <c r="AB15" s="54">
        <f t="shared" si="0"/>
        <v>0</v>
      </c>
      <c r="AC15" s="58">
        <f t="shared" si="1"/>
        <v>0</v>
      </c>
      <c r="AD15" s="9"/>
    </row>
    <row r="16" spans="1:30" ht="16.2" x14ac:dyDescent="0.35">
      <c r="A16" s="1" t="s">
        <v>41</v>
      </c>
      <c r="B16" s="13" t="s">
        <v>42</v>
      </c>
      <c r="C16" s="13"/>
      <c r="D16" s="13">
        <v>0</v>
      </c>
      <c r="E16" s="13">
        <v>0</v>
      </c>
      <c r="F16" s="13">
        <v>0</v>
      </c>
      <c r="G16" s="46">
        <f t="shared" si="2"/>
        <v>0</v>
      </c>
      <c r="H16" s="47"/>
      <c r="I16" s="56">
        <v>3.548</v>
      </c>
      <c r="J16" s="56"/>
      <c r="K16" s="49">
        <f t="shared" si="3"/>
        <v>0</v>
      </c>
      <c r="L16" s="273">
        <f t="shared" si="4"/>
        <v>0</v>
      </c>
      <c r="N16" s="51">
        <v>5101</v>
      </c>
      <c r="O16" s="1">
        <v>254</v>
      </c>
      <c r="Q16" s="53"/>
      <c r="V16" s="395" t="s">
        <v>42</v>
      </c>
      <c r="W16" s="395"/>
      <c r="X16" s="434">
        <f>IF('0642'!K$84=1,'0642'!G16,0)</f>
        <v>0</v>
      </c>
      <c r="Y16" s="434"/>
      <c r="Z16" s="435">
        <v>1</v>
      </c>
      <c r="AA16" s="435"/>
      <c r="AB16" s="54">
        <f t="shared" si="0"/>
        <v>0</v>
      </c>
      <c r="AC16" s="55">
        <f t="shared" si="1"/>
        <v>0</v>
      </c>
      <c r="AD16" s="9"/>
    </row>
    <row r="17" spans="1:30" ht="16.2" x14ac:dyDescent="0.35">
      <c r="A17" s="1" t="s">
        <v>43</v>
      </c>
      <c r="B17" s="13" t="s">
        <v>44</v>
      </c>
      <c r="C17" s="13"/>
      <c r="D17" s="13">
        <v>0</v>
      </c>
      <c r="E17" s="13">
        <v>0</v>
      </c>
      <c r="F17" s="13">
        <v>0</v>
      </c>
      <c r="G17" s="46">
        <f t="shared" si="2"/>
        <v>0</v>
      </c>
      <c r="H17" s="47"/>
      <c r="I17" s="56">
        <f>I16</f>
        <v>3.548</v>
      </c>
      <c r="J17" s="56"/>
      <c r="K17" s="49">
        <f t="shared" si="3"/>
        <v>0</v>
      </c>
      <c r="L17" s="273">
        <f t="shared" si="4"/>
        <v>0</v>
      </c>
      <c r="N17" s="51">
        <v>5102</v>
      </c>
      <c r="O17" s="53">
        <v>254</v>
      </c>
      <c r="Q17" s="53"/>
      <c r="V17" s="395" t="s">
        <v>44</v>
      </c>
      <c r="W17" s="395"/>
      <c r="X17" s="434">
        <f>IF('0642'!K$84=1,'0642'!G17,0)</f>
        <v>0</v>
      </c>
      <c r="Y17" s="434"/>
      <c r="Z17" s="435">
        <v>1</v>
      </c>
      <c r="AA17" s="435"/>
      <c r="AB17" s="54">
        <f t="shared" si="0"/>
        <v>0</v>
      </c>
      <c r="AC17" s="55">
        <f t="shared" si="1"/>
        <v>0</v>
      </c>
      <c r="AD17" s="9"/>
    </row>
    <row r="18" spans="1:30" ht="16.2" x14ac:dyDescent="0.35">
      <c r="A18" s="1" t="s">
        <v>45</v>
      </c>
      <c r="B18" s="13" t="s">
        <v>46</v>
      </c>
      <c r="C18" s="13"/>
      <c r="D18" s="13">
        <v>0</v>
      </c>
      <c r="E18" s="13">
        <v>0</v>
      </c>
      <c r="F18" s="13">
        <v>0</v>
      </c>
      <c r="G18" s="46">
        <f t="shared" si="2"/>
        <v>0</v>
      </c>
      <c r="H18" s="47"/>
      <c r="I18" s="56">
        <f>I17</f>
        <v>3.548</v>
      </c>
      <c r="J18" s="56"/>
      <c r="K18" s="49">
        <f t="shared" si="3"/>
        <v>0</v>
      </c>
      <c r="L18" s="273">
        <f t="shared" si="4"/>
        <v>0</v>
      </c>
      <c r="N18" s="51">
        <v>5103</v>
      </c>
      <c r="O18" s="53">
        <v>254</v>
      </c>
      <c r="Q18" s="53"/>
      <c r="V18" s="395" t="s">
        <v>46</v>
      </c>
      <c r="W18" s="395"/>
      <c r="X18" s="434">
        <f>IF('0642'!K$84=1,'0642'!G18,0)</f>
        <v>0</v>
      </c>
      <c r="Y18" s="434"/>
      <c r="Z18" s="435">
        <v>1</v>
      </c>
      <c r="AA18" s="435"/>
      <c r="AB18" s="54">
        <f t="shared" si="0"/>
        <v>0</v>
      </c>
      <c r="AC18" s="55">
        <f t="shared" si="1"/>
        <v>0</v>
      </c>
      <c r="AD18" s="9"/>
    </row>
    <row r="19" spans="1:30" ht="15" customHeight="1" x14ac:dyDescent="0.35">
      <c r="A19" s="1" t="s">
        <v>47</v>
      </c>
      <c r="B19" s="13" t="s">
        <v>48</v>
      </c>
      <c r="C19" s="13"/>
      <c r="D19" s="13">
        <v>0</v>
      </c>
      <c r="E19" s="13">
        <v>0</v>
      </c>
      <c r="F19" s="13">
        <v>0</v>
      </c>
      <c r="G19" s="46">
        <f t="shared" si="2"/>
        <v>0</v>
      </c>
      <c r="H19" s="47"/>
      <c r="I19" s="56">
        <v>5.1040000000000001</v>
      </c>
      <c r="J19" s="56"/>
      <c r="K19" s="49">
        <f t="shared" si="3"/>
        <v>0</v>
      </c>
      <c r="L19" s="273">
        <f t="shared" si="4"/>
        <v>0</v>
      </c>
      <c r="N19" s="51">
        <v>5101</v>
      </c>
      <c r="O19" s="1">
        <v>255</v>
      </c>
      <c r="Q19" s="53"/>
      <c r="V19" s="395" t="s">
        <v>48</v>
      </c>
      <c r="W19" s="395"/>
      <c r="X19" s="434">
        <f>IF('0642'!K$84=1,'0642'!G19,0)</f>
        <v>0</v>
      </c>
      <c r="Y19" s="434"/>
      <c r="Z19" s="435">
        <v>1</v>
      </c>
      <c r="AA19" s="435"/>
      <c r="AB19" s="54">
        <f t="shared" si="0"/>
        <v>0</v>
      </c>
      <c r="AC19" s="55">
        <f t="shared" si="1"/>
        <v>0</v>
      </c>
      <c r="AD19" s="9"/>
    </row>
    <row r="20" spans="1:30" ht="15" customHeight="1" x14ac:dyDescent="0.35">
      <c r="A20" s="1" t="s">
        <v>49</v>
      </c>
      <c r="B20" s="13" t="s">
        <v>50</v>
      </c>
      <c r="C20" s="13"/>
      <c r="D20" s="13">
        <v>0</v>
      </c>
      <c r="E20" s="13">
        <v>0</v>
      </c>
      <c r="F20" s="13">
        <v>0</v>
      </c>
      <c r="G20" s="46">
        <f t="shared" si="2"/>
        <v>0</v>
      </c>
      <c r="H20" s="47"/>
      <c r="I20" s="56">
        <f>I19</f>
        <v>5.1040000000000001</v>
      </c>
      <c r="J20" s="56"/>
      <c r="K20" s="49">
        <f t="shared" si="3"/>
        <v>0</v>
      </c>
      <c r="L20" s="273">
        <f t="shared" si="4"/>
        <v>0</v>
      </c>
      <c r="N20" s="51">
        <v>5102</v>
      </c>
      <c r="O20" s="53">
        <v>255</v>
      </c>
      <c r="Q20" s="53"/>
      <c r="V20" s="395" t="s">
        <v>50</v>
      </c>
      <c r="W20" s="395"/>
      <c r="X20" s="434">
        <f>IF('0642'!K$84=1,'0642'!G20,0)</f>
        <v>0</v>
      </c>
      <c r="Y20" s="434"/>
      <c r="Z20" s="435">
        <v>1</v>
      </c>
      <c r="AA20" s="435"/>
      <c r="AB20" s="54">
        <f t="shared" si="0"/>
        <v>0</v>
      </c>
      <c r="AC20" s="55">
        <f t="shared" si="1"/>
        <v>0</v>
      </c>
      <c r="AD20" s="9"/>
    </row>
    <row r="21" spans="1:30" ht="15" customHeight="1" x14ac:dyDescent="0.35">
      <c r="A21" s="1" t="s">
        <v>51</v>
      </c>
      <c r="B21" s="13" t="s">
        <v>52</v>
      </c>
      <c r="C21" s="13"/>
      <c r="D21" s="13">
        <v>0</v>
      </c>
      <c r="E21" s="13">
        <v>0</v>
      </c>
      <c r="F21" s="13">
        <v>0</v>
      </c>
      <c r="G21" s="46">
        <f t="shared" si="2"/>
        <v>0</v>
      </c>
      <c r="H21" s="47"/>
      <c r="I21" s="56">
        <f>I20</f>
        <v>5.1040000000000001</v>
      </c>
      <c r="J21" s="56"/>
      <c r="K21" s="49">
        <f t="shared" si="3"/>
        <v>0</v>
      </c>
      <c r="L21" s="273">
        <f t="shared" si="4"/>
        <v>0</v>
      </c>
      <c r="N21" s="51">
        <v>5103</v>
      </c>
      <c r="O21" s="53">
        <v>255</v>
      </c>
      <c r="Q21" s="53"/>
      <c r="V21" s="395" t="s">
        <v>52</v>
      </c>
      <c r="W21" s="395"/>
      <c r="X21" s="434">
        <f>IF('0642'!K$84=1,'0642'!G21,0)</f>
        <v>0</v>
      </c>
      <c r="Y21" s="434"/>
      <c r="Z21" s="435">
        <v>1</v>
      </c>
      <c r="AA21" s="435"/>
      <c r="AB21" s="54">
        <f t="shared" si="0"/>
        <v>0</v>
      </c>
      <c r="AC21" s="55">
        <f t="shared" si="1"/>
        <v>0</v>
      </c>
      <c r="AD21" s="9"/>
    </row>
    <row r="22" spans="1:30" ht="16.2" x14ac:dyDescent="0.35">
      <c r="A22" s="1" t="s">
        <v>53</v>
      </c>
      <c r="B22" s="13" t="s">
        <v>54</v>
      </c>
      <c r="C22" s="13"/>
      <c r="D22" s="13">
        <v>3</v>
      </c>
      <c r="E22" s="13">
        <v>3.36</v>
      </c>
      <c r="F22" s="13">
        <v>0</v>
      </c>
      <c r="G22" s="46">
        <f t="shared" si="2"/>
        <v>6.3599999999999994</v>
      </c>
      <c r="H22" s="47"/>
      <c r="I22" s="56">
        <v>1.147</v>
      </c>
      <c r="J22" s="56"/>
      <c r="K22" s="49">
        <f t="shared" si="3"/>
        <v>7.2949000000000002</v>
      </c>
      <c r="L22" s="273">
        <f t="shared" si="4"/>
        <v>30264.288383217001</v>
      </c>
      <c r="N22" s="51">
        <v>5101</v>
      </c>
      <c r="O22" s="52">
        <v>130</v>
      </c>
      <c r="Q22" s="53"/>
      <c r="V22" s="395" t="s">
        <v>54</v>
      </c>
      <c r="W22" s="395"/>
      <c r="X22" s="434">
        <f>IF('0642'!K$84=1,'0642'!G22,0)</f>
        <v>0</v>
      </c>
      <c r="Y22" s="434"/>
      <c r="Z22" s="435">
        <v>1</v>
      </c>
      <c r="AA22" s="435"/>
      <c r="AB22" s="54">
        <f t="shared" si="0"/>
        <v>0</v>
      </c>
      <c r="AC22" s="55">
        <f t="shared" si="1"/>
        <v>0</v>
      </c>
      <c r="AD22" s="9"/>
    </row>
    <row r="23" spans="1:30" ht="16.2" x14ac:dyDescent="0.35">
      <c r="A23" s="1" t="s">
        <v>55</v>
      </c>
      <c r="B23" s="13" t="s">
        <v>56</v>
      </c>
      <c r="C23" s="13"/>
      <c r="D23" s="13">
        <v>0.44</v>
      </c>
      <c r="E23" s="13">
        <v>0.8</v>
      </c>
      <c r="F23" s="13">
        <v>0</v>
      </c>
      <c r="G23" s="46">
        <f t="shared" si="2"/>
        <v>1.24</v>
      </c>
      <c r="H23" s="47"/>
      <c r="I23" s="56">
        <f>I22</f>
        <v>1.147</v>
      </c>
      <c r="J23" s="56"/>
      <c r="K23" s="49">
        <f t="shared" si="3"/>
        <v>1.4222999999999999</v>
      </c>
      <c r="L23" s="273">
        <f t="shared" si="4"/>
        <v>5900.6836786589993</v>
      </c>
      <c r="N23" s="51">
        <v>5102</v>
      </c>
      <c r="O23" s="52">
        <v>130</v>
      </c>
      <c r="Q23" s="53"/>
      <c r="V23" s="395" t="s">
        <v>56</v>
      </c>
      <c r="W23" s="395"/>
      <c r="X23" s="434">
        <f>IF('0642'!K$84=1,'0642'!G23,0)</f>
        <v>0</v>
      </c>
      <c r="Y23" s="434"/>
      <c r="Z23" s="435">
        <v>1</v>
      </c>
      <c r="AA23" s="435"/>
      <c r="AB23" s="54">
        <f t="shared" si="0"/>
        <v>0</v>
      </c>
      <c r="AC23" s="55">
        <f t="shared" si="1"/>
        <v>0</v>
      </c>
      <c r="AD23" s="9"/>
    </row>
    <row r="24" spans="1:30" ht="16.2" x14ac:dyDescent="0.35">
      <c r="A24" s="1" t="s">
        <v>57</v>
      </c>
      <c r="B24" s="13" t="s">
        <v>58</v>
      </c>
      <c r="C24" s="13"/>
      <c r="D24" s="13">
        <v>0</v>
      </c>
      <c r="E24" s="13">
        <v>0</v>
      </c>
      <c r="F24" s="13">
        <v>0</v>
      </c>
      <c r="G24" s="46">
        <f t="shared" si="2"/>
        <v>0</v>
      </c>
      <c r="H24" s="47"/>
      <c r="I24" s="56">
        <f>I23</f>
        <v>1.147</v>
      </c>
      <c r="J24" s="56"/>
      <c r="K24" s="49">
        <f t="shared" si="3"/>
        <v>0</v>
      </c>
      <c r="L24" s="273">
        <f t="shared" si="4"/>
        <v>0</v>
      </c>
      <c r="N24" s="51">
        <v>5103</v>
      </c>
      <c r="O24" s="52">
        <v>130</v>
      </c>
      <c r="Q24" s="53"/>
      <c r="V24" s="395" t="s">
        <v>58</v>
      </c>
      <c r="W24" s="395"/>
      <c r="X24" s="434">
        <f>IF('0642'!K$84=1,'0642'!G24,0)</f>
        <v>0</v>
      </c>
      <c r="Y24" s="434"/>
      <c r="Z24" s="435">
        <v>1</v>
      </c>
      <c r="AA24" s="435"/>
      <c r="AB24" s="54">
        <f t="shared" si="0"/>
        <v>0</v>
      </c>
      <c r="AC24" s="55">
        <f t="shared" si="1"/>
        <v>0</v>
      </c>
      <c r="AD24" s="9"/>
    </row>
    <row r="25" spans="1:30" ht="16.8" thickBot="1" x14ac:dyDescent="0.4">
      <c r="A25" s="1" t="s">
        <v>59</v>
      </c>
      <c r="B25" s="13" t="s">
        <v>60</v>
      </c>
      <c r="C25" s="13"/>
      <c r="D25" s="13">
        <v>0</v>
      </c>
      <c r="E25" s="13">
        <v>0</v>
      </c>
      <c r="F25" s="13">
        <v>0</v>
      </c>
      <c r="G25" s="46">
        <f t="shared" si="2"/>
        <v>0</v>
      </c>
      <c r="H25" s="47"/>
      <c r="I25" s="56">
        <v>1.004</v>
      </c>
      <c r="J25" s="56"/>
      <c r="K25" s="49">
        <f t="shared" si="3"/>
        <v>0</v>
      </c>
      <c r="L25" s="273">
        <f t="shared" si="4"/>
        <v>0</v>
      </c>
      <c r="N25" s="51">
        <v>5310</v>
      </c>
      <c r="O25" s="52">
        <v>300</v>
      </c>
      <c r="Q25" s="53"/>
      <c r="V25" s="395" t="s">
        <v>60</v>
      </c>
      <c r="W25" s="395"/>
      <c r="X25" s="434">
        <f>IF('0642'!K$84=1,'0642'!G25,0)</f>
        <v>0</v>
      </c>
      <c r="Y25" s="434"/>
      <c r="Z25" s="435">
        <v>1</v>
      </c>
      <c r="AA25" s="435"/>
      <c r="AB25" s="54">
        <f t="shared" si="0"/>
        <v>0</v>
      </c>
      <c r="AC25" s="55">
        <f t="shared" si="1"/>
        <v>0</v>
      </c>
      <c r="AD25" s="9"/>
    </row>
    <row r="26" spans="1:30" ht="20.25" customHeight="1" thickBot="1" x14ac:dyDescent="0.35">
      <c r="B26" s="59" t="s">
        <v>61</v>
      </c>
      <c r="C26" s="59"/>
      <c r="D26" s="60">
        <f t="shared" ref="D26:E26" si="5">SUM(D10:D25)</f>
        <v>41.79</v>
      </c>
      <c r="E26" s="60">
        <f t="shared" si="5"/>
        <v>40.17</v>
      </c>
      <c r="F26" s="60"/>
      <c r="G26" s="60">
        <f>SUM(G10:G25)</f>
        <v>81.96</v>
      </c>
      <c r="H26" s="61"/>
      <c r="I26" s="61"/>
      <c r="J26" s="62"/>
      <c r="K26" s="63">
        <f>SUM(K10:K25)</f>
        <v>89.054599999999994</v>
      </c>
      <c r="L26" s="272">
        <f>SUM(L10:L25)</f>
        <v>369460.04691661801</v>
      </c>
      <c r="N26" s="53"/>
      <c r="O26" s="64"/>
      <c r="P26" s="53"/>
      <c r="Q26" s="53"/>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29"/>
      <c r="G27" s="67" t="s">
        <v>63</v>
      </c>
      <c r="H27" s="68"/>
      <c r="I27" s="69" t="s">
        <v>64</v>
      </c>
      <c r="J27" s="69" t="s">
        <v>65</v>
      </c>
      <c r="K27" s="70" t="s">
        <v>66</v>
      </c>
      <c r="N27" s="53"/>
      <c r="O27" s="64"/>
      <c r="P27" s="53"/>
      <c r="Q27" s="53"/>
      <c r="V27" s="406" t="s">
        <v>62</v>
      </c>
      <c r="W27" s="406"/>
      <c r="X27" s="426" t="s">
        <v>63</v>
      </c>
      <c r="Y27" s="426"/>
      <c r="Z27" s="71" t="s">
        <v>64</v>
      </c>
      <c r="AA27" s="72" t="s">
        <v>65</v>
      </c>
      <c r="AB27" s="73" t="s">
        <v>66</v>
      </c>
      <c r="AC27" s="9"/>
      <c r="AD27" s="9"/>
    </row>
    <row r="28" spans="1:30" ht="15.75" customHeight="1" x14ac:dyDescent="0.3">
      <c r="A28" s="1" t="s">
        <v>67</v>
      </c>
      <c r="B28" s="427" t="s">
        <v>68</v>
      </c>
      <c r="C28" s="428"/>
      <c r="D28" s="13">
        <v>2</v>
      </c>
      <c r="E28" s="13">
        <v>2</v>
      </c>
      <c r="F28" s="74">
        <v>0</v>
      </c>
      <c r="G28" s="46">
        <f t="shared" ref="G28:G36" si="6">IF($B$154&lt;8,D28*2,D28+E28)</f>
        <v>4</v>
      </c>
      <c r="H28" s="75"/>
      <c r="I28" s="76" t="s">
        <v>69</v>
      </c>
      <c r="J28" s="51">
        <v>251</v>
      </c>
      <c r="K28" s="77">
        <v>1047</v>
      </c>
      <c r="L28" s="273">
        <f>SUM(G28*K28)</f>
        <v>4188</v>
      </c>
      <c r="N28" s="2">
        <v>5101</v>
      </c>
      <c r="O28" s="53">
        <v>251</v>
      </c>
      <c r="P28" s="78"/>
      <c r="Q28" s="79"/>
      <c r="V28" s="433" t="s">
        <v>68</v>
      </c>
      <c r="W28" s="433"/>
      <c r="X28" s="422"/>
      <c r="Y28" s="422"/>
      <c r="Z28" s="80" t="s">
        <v>69</v>
      </c>
      <c r="AA28" s="81">
        <v>251</v>
      </c>
      <c r="AB28" s="82">
        <f>+K28</f>
        <v>1047</v>
      </c>
      <c r="AC28" s="83">
        <f t="shared" ref="AC28:AC36" si="7">ROUND(X28*AB28,0)</f>
        <v>0</v>
      </c>
      <c r="AD28" s="9"/>
    </row>
    <row r="29" spans="1:30" x14ac:dyDescent="0.3">
      <c r="A29" s="1" t="s">
        <v>70</v>
      </c>
      <c r="B29" s="429"/>
      <c r="C29" s="430"/>
      <c r="D29" s="13">
        <v>0</v>
      </c>
      <c r="E29" s="13">
        <v>0</v>
      </c>
      <c r="F29" s="84">
        <v>0</v>
      </c>
      <c r="G29" s="46">
        <f t="shared" si="6"/>
        <v>0</v>
      </c>
      <c r="H29" s="75"/>
      <c r="I29" s="51" t="s">
        <v>69</v>
      </c>
      <c r="J29" s="51">
        <v>252</v>
      </c>
      <c r="K29" s="77">
        <v>3380</v>
      </c>
      <c r="L29" s="273">
        <f t="shared" ref="L29:L36" si="8">SUM(G29*K29)</f>
        <v>0</v>
      </c>
      <c r="N29" s="2">
        <v>5101</v>
      </c>
      <c r="O29" s="53">
        <v>252</v>
      </c>
      <c r="P29" s="78"/>
      <c r="Q29" s="79"/>
      <c r="V29" s="433"/>
      <c r="W29" s="433"/>
      <c r="X29" s="422"/>
      <c r="Y29" s="422"/>
      <c r="Z29" s="81" t="s">
        <v>69</v>
      </c>
      <c r="AA29" s="81">
        <v>252</v>
      </c>
      <c r="AB29" s="82">
        <f t="shared" ref="AB29:AB36" si="9">+K29</f>
        <v>3380</v>
      </c>
      <c r="AC29" s="83">
        <f t="shared" si="7"/>
        <v>0</v>
      </c>
      <c r="AD29" s="9"/>
    </row>
    <row r="30" spans="1:30" x14ac:dyDescent="0.3">
      <c r="A30" s="1" t="s">
        <v>71</v>
      </c>
      <c r="B30" s="429"/>
      <c r="C30" s="430"/>
      <c r="D30" s="13">
        <v>0</v>
      </c>
      <c r="E30" s="13">
        <v>0</v>
      </c>
      <c r="F30" s="84">
        <v>0</v>
      </c>
      <c r="G30" s="46">
        <f t="shared" si="6"/>
        <v>0</v>
      </c>
      <c r="H30" s="75"/>
      <c r="I30" s="51" t="s">
        <v>69</v>
      </c>
      <c r="J30" s="51">
        <v>253</v>
      </c>
      <c r="K30" s="77">
        <v>6896</v>
      </c>
      <c r="L30" s="273">
        <f t="shared" si="8"/>
        <v>0</v>
      </c>
      <c r="N30" s="2">
        <v>5101</v>
      </c>
      <c r="O30" s="53">
        <v>253</v>
      </c>
      <c r="P30" s="78"/>
      <c r="Q30" s="64"/>
      <c r="V30" s="433"/>
      <c r="W30" s="433"/>
      <c r="X30" s="422"/>
      <c r="Y30" s="422"/>
      <c r="Z30" s="81" t="s">
        <v>69</v>
      </c>
      <c r="AA30" s="81">
        <v>253</v>
      </c>
      <c r="AB30" s="82">
        <f t="shared" si="9"/>
        <v>6896</v>
      </c>
      <c r="AC30" s="83">
        <f t="shared" si="7"/>
        <v>0</v>
      </c>
      <c r="AD30" s="9"/>
    </row>
    <row r="31" spans="1:30" x14ac:dyDescent="0.3">
      <c r="A31" s="1" t="s">
        <v>72</v>
      </c>
      <c r="B31" s="429"/>
      <c r="C31" s="430"/>
      <c r="D31" s="13">
        <v>1</v>
      </c>
      <c r="E31" s="13">
        <v>1</v>
      </c>
      <c r="F31" s="84">
        <v>0</v>
      </c>
      <c r="G31" s="46">
        <f t="shared" si="6"/>
        <v>2</v>
      </c>
      <c r="H31" s="75"/>
      <c r="I31" s="85" t="s">
        <v>73</v>
      </c>
      <c r="J31" s="51">
        <v>251</v>
      </c>
      <c r="K31" s="77">
        <v>1173</v>
      </c>
      <c r="L31" s="273">
        <f t="shared" si="8"/>
        <v>2346</v>
      </c>
      <c r="N31" s="2">
        <v>5102</v>
      </c>
      <c r="O31" s="53">
        <v>251</v>
      </c>
      <c r="P31" s="78"/>
      <c r="Q31" s="64"/>
      <c r="V31" s="433"/>
      <c r="W31" s="433"/>
      <c r="X31" s="422"/>
      <c r="Y31" s="422"/>
      <c r="Z31" s="86" t="s">
        <v>73</v>
      </c>
      <c r="AA31" s="81">
        <v>251</v>
      </c>
      <c r="AB31" s="82">
        <f t="shared" si="9"/>
        <v>1173</v>
      </c>
      <c r="AC31" s="83">
        <f t="shared" si="7"/>
        <v>0</v>
      </c>
      <c r="AD31" s="9"/>
    </row>
    <row r="32" spans="1:30" x14ac:dyDescent="0.3">
      <c r="A32" s="1" t="s">
        <v>74</v>
      </c>
      <c r="B32" s="429"/>
      <c r="C32" s="430"/>
      <c r="D32" s="13">
        <v>0</v>
      </c>
      <c r="E32" s="13">
        <v>0</v>
      </c>
      <c r="F32" s="84">
        <v>0</v>
      </c>
      <c r="G32" s="46">
        <f t="shared" si="6"/>
        <v>0</v>
      </c>
      <c r="H32" s="75"/>
      <c r="I32" s="85" t="s">
        <v>73</v>
      </c>
      <c r="J32" s="51">
        <v>252</v>
      </c>
      <c r="K32" s="77">
        <v>3506</v>
      </c>
      <c r="L32" s="273">
        <f t="shared" si="8"/>
        <v>0</v>
      </c>
      <c r="N32" s="2">
        <v>5102</v>
      </c>
      <c r="O32" s="53">
        <v>252</v>
      </c>
      <c r="P32" s="78"/>
      <c r="Q32" s="53"/>
      <c r="V32" s="433"/>
      <c r="W32" s="433"/>
      <c r="X32" s="422"/>
      <c r="Y32" s="422"/>
      <c r="Z32" s="86" t="s">
        <v>73</v>
      </c>
      <c r="AA32" s="81">
        <v>252</v>
      </c>
      <c r="AB32" s="82">
        <f t="shared" si="9"/>
        <v>3506</v>
      </c>
      <c r="AC32" s="83">
        <f t="shared" si="7"/>
        <v>0</v>
      </c>
      <c r="AD32" s="9"/>
    </row>
    <row r="33" spans="1:30" x14ac:dyDescent="0.3">
      <c r="A33" s="1" t="s">
        <v>75</v>
      </c>
      <c r="B33" s="429"/>
      <c r="C33" s="430"/>
      <c r="D33" s="13">
        <v>0</v>
      </c>
      <c r="E33" s="13">
        <v>0</v>
      </c>
      <c r="F33" s="84">
        <v>0</v>
      </c>
      <c r="G33" s="46">
        <f t="shared" si="6"/>
        <v>0</v>
      </c>
      <c r="H33" s="75"/>
      <c r="I33" s="85" t="s">
        <v>73</v>
      </c>
      <c r="J33" s="51">
        <v>253</v>
      </c>
      <c r="K33" s="77">
        <v>7023</v>
      </c>
      <c r="L33" s="273">
        <f t="shared" si="8"/>
        <v>0</v>
      </c>
      <c r="N33" s="2">
        <v>5102</v>
      </c>
      <c r="O33" s="53">
        <v>253</v>
      </c>
      <c r="P33" s="78"/>
      <c r="Q33" s="79"/>
      <c r="V33" s="433"/>
      <c r="W33" s="433"/>
      <c r="X33" s="422"/>
      <c r="Y33" s="422"/>
      <c r="Z33" s="86" t="s">
        <v>73</v>
      </c>
      <c r="AA33" s="81">
        <v>253</v>
      </c>
      <c r="AB33" s="82">
        <f t="shared" si="9"/>
        <v>7023</v>
      </c>
      <c r="AC33" s="83">
        <f t="shared" si="7"/>
        <v>0</v>
      </c>
      <c r="AD33" s="9"/>
    </row>
    <row r="34" spans="1:30" x14ac:dyDescent="0.3">
      <c r="A34" s="1" t="s">
        <v>76</v>
      </c>
      <c r="B34" s="429"/>
      <c r="C34" s="430"/>
      <c r="D34" s="13">
        <v>0</v>
      </c>
      <c r="E34" s="13">
        <v>0</v>
      </c>
      <c r="F34" s="84">
        <v>0</v>
      </c>
      <c r="G34" s="46">
        <f t="shared" si="6"/>
        <v>0</v>
      </c>
      <c r="H34" s="75"/>
      <c r="I34" s="85" t="s">
        <v>77</v>
      </c>
      <c r="J34" s="51">
        <v>251</v>
      </c>
      <c r="K34" s="77">
        <v>835</v>
      </c>
      <c r="L34" s="273">
        <f t="shared" si="8"/>
        <v>0</v>
      </c>
      <c r="N34" s="2">
        <v>5103</v>
      </c>
      <c r="O34" s="53">
        <v>251</v>
      </c>
      <c r="P34" s="78"/>
      <c r="Q34" s="79"/>
      <c r="V34" s="433"/>
      <c r="W34" s="433"/>
      <c r="X34" s="422"/>
      <c r="Y34" s="422"/>
      <c r="Z34" s="86" t="s">
        <v>77</v>
      </c>
      <c r="AA34" s="81">
        <v>251</v>
      </c>
      <c r="AB34" s="82">
        <f t="shared" si="9"/>
        <v>835</v>
      </c>
      <c r="AC34" s="83">
        <f t="shared" si="7"/>
        <v>0</v>
      </c>
      <c r="AD34" s="9"/>
    </row>
    <row r="35" spans="1:30" x14ac:dyDescent="0.3">
      <c r="A35" s="1" t="s">
        <v>78</v>
      </c>
      <c r="B35" s="429"/>
      <c r="C35" s="430"/>
      <c r="D35" s="13">
        <v>0</v>
      </c>
      <c r="E35" s="13">
        <v>0</v>
      </c>
      <c r="F35" s="84">
        <v>0</v>
      </c>
      <c r="G35" s="46">
        <f t="shared" si="6"/>
        <v>0</v>
      </c>
      <c r="H35" s="75"/>
      <c r="I35" s="85" t="s">
        <v>77</v>
      </c>
      <c r="J35" s="51">
        <v>252</v>
      </c>
      <c r="K35" s="77">
        <v>3168</v>
      </c>
      <c r="L35" s="273">
        <f t="shared" si="8"/>
        <v>0</v>
      </c>
      <c r="N35" s="2">
        <v>5103</v>
      </c>
      <c r="O35" s="53">
        <v>252</v>
      </c>
      <c r="P35" s="78"/>
      <c r="Q35" s="87"/>
      <c r="V35" s="433"/>
      <c r="W35" s="433"/>
      <c r="X35" s="422"/>
      <c r="Y35" s="422"/>
      <c r="Z35" s="86" t="s">
        <v>77</v>
      </c>
      <c r="AA35" s="81">
        <v>252</v>
      </c>
      <c r="AB35" s="82">
        <f t="shared" si="9"/>
        <v>3168</v>
      </c>
      <c r="AC35" s="83">
        <f t="shared" si="7"/>
        <v>0</v>
      </c>
      <c r="AD35" s="9"/>
    </row>
    <row r="36" spans="1:30" ht="16.2" thickBot="1" x14ac:dyDescent="0.35">
      <c r="A36" s="1" t="s">
        <v>79</v>
      </c>
      <c r="B36" s="431"/>
      <c r="C36" s="432"/>
      <c r="D36" s="13">
        <v>0</v>
      </c>
      <c r="E36" s="13">
        <v>0</v>
      </c>
      <c r="F36" s="84">
        <v>0</v>
      </c>
      <c r="G36" s="46">
        <f t="shared" si="6"/>
        <v>0</v>
      </c>
      <c r="H36" s="75"/>
      <c r="I36" s="85" t="s">
        <v>77</v>
      </c>
      <c r="J36" s="51">
        <v>253</v>
      </c>
      <c r="K36" s="77">
        <v>6685</v>
      </c>
      <c r="L36" s="273">
        <f t="shared" si="8"/>
        <v>0</v>
      </c>
      <c r="N36" s="2">
        <v>5103</v>
      </c>
      <c r="O36" s="53">
        <v>253</v>
      </c>
      <c r="P36" s="78"/>
      <c r="Q36" s="88"/>
      <c r="V36" s="433"/>
      <c r="W36" s="433"/>
      <c r="X36" s="423"/>
      <c r="Y36" s="423"/>
      <c r="Z36" s="86" t="s">
        <v>77</v>
      </c>
      <c r="AA36" s="81">
        <v>253</v>
      </c>
      <c r="AB36" s="82">
        <f t="shared" si="9"/>
        <v>6685</v>
      </c>
      <c r="AC36" s="89">
        <f t="shared" si="7"/>
        <v>0</v>
      </c>
      <c r="AD36" s="9"/>
    </row>
    <row r="37" spans="1:30" ht="18.75" customHeight="1" x14ac:dyDescent="0.3">
      <c r="B37" s="13" t="s">
        <v>80</v>
      </c>
      <c r="C37" s="13"/>
      <c r="D37" s="60">
        <f t="shared" ref="D37:E37" si="10">SUM(D28:D36)</f>
        <v>3</v>
      </c>
      <c r="E37" s="60">
        <f t="shared" si="10"/>
        <v>3</v>
      </c>
      <c r="F37" s="60"/>
      <c r="G37" s="60">
        <f>SUM(G28:G36)</f>
        <v>6</v>
      </c>
      <c r="H37" s="61"/>
      <c r="I37" s="13" t="s">
        <v>81</v>
      </c>
      <c r="J37" s="13"/>
      <c r="K37" s="13"/>
      <c r="L37" s="273">
        <f>SUM(L28:L36)</f>
        <v>6534</v>
      </c>
      <c r="N37" s="53"/>
      <c r="O37" s="64"/>
      <c r="P37" s="53"/>
      <c r="Q37" s="53"/>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283"/>
      <c r="M38" s="64"/>
      <c r="N38" s="53"/>
      <c r="O38" s="64"/>
      <c r="P38" s="53"/>
      <c r="Q38" s="53"/>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13" t="s">
        <v>84</v>
      </c>
      <c r="J39" s="13"/>
      <c r="K39" s="13"/>
      <c r="L39" s="278"/>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181379.8</v>
      </c>
      <c r="H40" s="96"/>
      <c r="I40" s="96"/>
      <c r="J40" s="96"/>
      <c r="K40" s="50">
        <f>ROUND(+G39/G40,0)</f>
        <v>191</v>
      </c>
      <c r="L40" s="273">
        <f>SUM(K40*$G$26)</f>
        <v>15654.359999999999</v>
      </c>
      <c r="N40" s="97"/>
      <c r="O40" s="97"/>
      <c r="P40" s="97"/>
      <c r="Q40" s="97"/>
      <c r="V40" s="420" t="s">
        <v>85</v>
      </c>
      <c r="W40" s="420"/>
      <c r="X40" s="421">
        <f>+G40</f>
        <v>181379.8</v>
      </c>
      <c r="Y40" s="421"/>
      <c r="Z40" s="421"/>
      <c r="AA40" s="421"/>
      <c r="AB40" s="55">
        <f>ROUND(X39/X40,0)</f>
        <v>191</v>
      </c>
      <c r="AC40" s="55">
        <f>ROUND(AB40*$X$26,0)</f>
        <v>0</v>
      </c>
      <c r="AD40" s="9"/>
    </row>
    <row r="41" spans="1:30" ht="15.75" customHeight="1" x14ac:dyDescent="0.3">
      <c r="B41" s="98" t="s">
        <v>86</v>
      </c>
      <c r="C41" s="98"/>
      <c r="D41" s="98"/>
      <c r="E41" s="98"/>
      <c r="F41" s="98"/>
      <c r="G41" s="98"/>
      <c r="H41" s="98"/>
      <c r="I41" s="98"/>
      <c r="J41" s="98"/>
      <c r="K41" s="98"/>
      <c r="L41" s="284"/>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283"/>
      <c r="M42" s="97"/>
      <c r="O42" s="1"/>
      <c r="V42" s="412" t="s">
        <v>87</v>
      </c>
      <c r="W42" s="412"/>
      <c r="X42" s="412"/>
      <c r="Y42" s="412"/>
      <c r="Z42" s="412"/>
      <c r="AA42" s="412"/>
      <c r="AB42" s="412"/>
      <c r="AC42" s="412"/>
      <c r="AD42" s="100"/>
    </row>
    <row r="43" spans="1:30" x14ac:dyDescent="0.3">
      <c r="B43" s="101" t="s">
        <v>88</v>
      </c>
      <c r="C43" s="101"/>
      <c r="D43" s="101"/>
      <c r="E43" s="101"/>
      <c r="F43" s="101"/>
      <c r="G43" s="101"/>
      <c r="H43" s="101"/>
      <c r="I43" s="101"/>
      <c r="J43" s="101"/>
      <c r="K43" s="101"/>
      <c r="L43" s="285"/>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274">
        <f>SUM(L26,L37,L40)</f>
        <v>391648.406916618</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283"/>
      <c r="M45" s="105"/>
      <c r="O45" s="1"/>
      <c r="V45" s="412" t="s">
        <v>90</v>
      </c>
      <c r="W45" s="412"/>
      <c r="X45" s="412"/>
      <c r="Y45" s="412"/>
      <c r="Z45" s="412"/>
      <c r="AA45" s="412"/>
      <c r="AB45" s="412"/>
      <c r="AC45" s="412"/>
      <c r="AD45" s="106"/>
    </row>
    <row r="46" spans="1:30" ht="18.75" customHeight="1" x14ac:dyDescent="0.3">
      <c r="B46" s="1"/>
      <c r="C46" s="107" t="s">
        <v>91</v>
      </c>
      <c r="D46" s="107"/>
      <c r="E46" s="107"/>
      <c r="F46" s="107"/>
      <c r="G46" s="107" t="s">
        <v>92</v>
      </c>
      <c r="H46" s="108"/>
      <c r="I46" s="109" t="s">
        <v>93</v>
      </c>
      <c r="J46" s="110"/>
      <c r="K46" s="110"/>
      <c r="L46" s="286"/>
      <c r="M46" s="111"/>
      <c r="O46" s="1"/>
      <c r="V46" s="9"/>
      <c r="W46" s="112" t="s">
        <v>91</v>
      </c>
      <c r="X46" s="415" t="s">
        <v>94</v>
      </c>
      <c r="Y46" s="415"/>
      <c r="Z46" s="416" t="s">
        <v>93</v>
      </c>
      <c r="AA46" s="416"/>
      <c r="AB46" s="416"/>
      <c r="AC46" s="416"/>
      <c r="AD46" s="113"/>
    </row>
    <row r="47" spans="1:30" ht="18.75" customHeight="1" x14ac:dyDescent="0.3">
      <c r="B47" s="97" t="s">
        <v>95</v>
      </c>
      <c r="C47" s="114">
        <f>K10+K11+K16+K19+K22</f>
        <v>60.712299999999999</v>
      </c>
      <c r="D47" s="114"/>
      <c r="E47" s="114"/>
      <c r="F47" s="114"/>
      <c r="G47" s="115">
        <f>K7</f>
        <v>1.0289999999999999</v>
      </c>
      <c r="H47" s="115"/>
      <c r="I47" s="116">
        <v>1325.01</v>
      </c>
      <c r="J47" s="117" t="s">
        <v>96</v>
      </c>
      <c r="K47" s="118">
        <f>ROUND(C47*G47*I47,0)</f>
        <v>82777</v>
      </c>
      <c r="L47" s="287"/>
      <c r="O47" s="1"/>
      <c r="V47" s="100" t="s">
        <v>95</v>
      </c>
      <c r="W47" s="119">
        <f>AB10+AB11+AB16+AB19+AB22</f>
        <v>0</v>
      </c>
      <c r="X47" s="407">
        <f>AB7</f>
        <v>1.0289999999999999</v>
      </c>
      <c r="Y47" s="407"/>
      <c r="Z47" s="120">
        <f>+I47</f>
        <v>1325.01</v>
      </c>
      <c r="AA47" s="121" t="s">
        <v>96</v>
      </c>
      <c r="AB47" s="122">
        <f>ROUND(W47*X47*Z47,0)</f>
        <v>0</v>
      </c>
      <c r="AC47" s="123"/>
      <c r="AD47" s="9"/>
    </row>
    <row r="48" spans="1:30" ht="18" customHeight="1" x14ac:dyDescent="0.3">
      <c r="B48" s="124" t="s">
        <v>73</v>
      </c>
      <c r="C48" s="114">
        <f>K12+K13+K17+K20+K23</f>
        <v>28.342300000000002</v>
      </c>
      <c r="D48" s="114"/>
      <c r="E48" s="114"/>
      <c r="F48" s="114"/>
      <c r="G48" s="115">
        <f>K7</f>
        <v>1.0289999999999999</v>
      </c>
      <c r="H48" s="115"/>
      <c r="I48" s="116">
        <v>903.8</v>
      </c>
      <c r="J48" s="117" t="s">
        <v>96</v>
      </c>
      <c r="K48" s="118">
        <f>ROUND(C48*G48*I48,0)</f>
        <v>26359</v>
      </c>
      <c r="L48" s="288"/>
      <c r="O48" s="1"/>
      <c r="V48" s="125" t="s">
        <v>73</v>
      </c>
      <c r="W48" s="119">
        <f>AB12+AB13+AB17+AB20+AB23</f>
        <v>0</v>
      </c>
      <c r="X48" s="407">
        <f>AB7</f>
        <v>1.0289999999999999</v>
      </c>
      <c r="Y48" s="407"/>
      <c r="Z48" s="120">
        <f>+I48</f>
        <v>903.8</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905.98</v>
      </c>
      <c r="J49" s="117" t="s">
        <v>96</v>
      </c>
      <c r="K49" s="118">
        <f>ROUND(C49*G49*I49,0)</f>
        <v>0</v>
      </c>
      <c r="L49" s="288"/>
      <c r="M49" s="102"/>
      <c r="N49" s="129"/>
      <c r="O49" s="130"/>
      <c r="P49" s="64"/>
      <c r="Q49" s="131"/>
      <c r="V49" s="132" t="s">
        <v>77</v>
      </c>
      <c r="W49" s="133">
        <f>AB14+AB15+AB18+AB21+AB24+AB25</f>
        <v>0</v>
      </c>
      <c r="X49" s="407">
        <f>AB7</f>
        <v>1.0289999999999999</v>
      </c>
      <c r="Y49" s="407"/>
      <c r="Z49" s="120">
        <f>+I49</f>
        <v>905.98</v>
      </c>
      <c r="AA49" s="121" t="s">
        <v>96</v>
      </c>
      <c r="AB49" s="122">
        <f>ROUND(W49*X49*Z49,0)</f>
        <v>0</v>
      </c>
      <c r="AC49" s="126"/>
      <c r="AD49" s="103"/>
    </row>
    <row r="50" spans="2:30" ht="24" customHeight="1" thickBot="1" x14ac:dyDescent="0.35">
      <c r="B50" s="134" t="s">
        <v>97</v>
      </c>
      <c r="C50" s="135">
        <f>SUM(C47:C49)</f>
        <v>89.054599999999994</v>
      </c>
      <c r="D50" s="136"/>
      <c r="E50" s="137"/>
      <c r="F50" s="137"/>
      <c r="G50" s="138" t="s">
        <v>98</v>
      </c>
      <c r="H50" s="138"/>
      <c r="I50" s="138"/>
      <c r="J50" s="138"/>
      <c r="K50" s="138"/>
      <c r="L50" s="273">
        <f>IF(B2=75,0,K49+K48+K47)</f>
        <v>109136</v>
      </c>
      <c r="N50" s="3"/>
      <c r="O50" s="1"/>
      <c r="V50" s="139"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289"/>
      <c r="M51" s="129"/>
      <c r="N51" s="64"/>
      <c r="O51" s="1"/>
      <c r="V51" s="410" t="s">
        <v>99</v>
      </c>
      <c r="W51" s="410"/>
      <c r="X51" s="410"/>
      <c r="Y51" s="410"/>
      <c r="Z51" s="410"/>
      <c r="AA51" s="410"/>
      <c r="AB51" s="410"/>
      <c r="AC51" s="410"/>
      <c r="AD51" s="142"/>
    </row>
    <row r="52" spans="2:30" ht="27.75" customHeight="1" x14ac:dyDescent="0.3">
      <c r="B52" s="13" t="s">
        <v>100</v>
      </c>
      <c r="C52" s="13"/>
      <c r="D52" s="13"/>
      <c r="E52" s="13"/>
      <c r="F52" s="13"/>
      <c r="G52" s="13"/>
      <c r="H52" s="13"/>
      <c r="I52" s="13"/>
      <c r="J52" s="13"/>
      <c r="K52" s="13"/>
      <c r="L52" s="278"/>
      <c r="O52" s="1"/>
      <c r="V52" s="392" t="s">
        <v>100</v>
      </c>
      <c r="W52" s="392"/>
      <c r="X52" s="392"/>
      <c r="Y52" s="392"/>
      <c r="Z52" s="392"/>
      <c r="AA52" s="392"/>
      <c r="AB52" s="392"/>
      <c r="AC52" s="392"/>
      <c r="AD52" s="9"/>
    </row>
    <row r="53" spans="2:30" x14ac:dyDescent="0.3">
      <c r="B53" s="13" t="s">
        <v>101</v>
      </c>
      <c r="C53" s="13"/>
      <c r="D53" s="13"/>
      <c r="E53" s="13"/>
      <c r="F53" s="13"/>
      <c r="G53" s="143">
        <f>K26</f>
        <v>89.054599999999994</v>
      </c>
      <c r="H53" s="56" t="s">
        <v>102</v>
      </c>
      <c r="I53" s="56"/>
      <c r="J53" s="144">
        <v>198050.23</v>
      </c>
      <c r="K53" s="144"/>
      <c r="L53" s="290"/>
      <c r="N53" s="3"/>
      <c r="O53" s="1"/>
      <c r="V53" s="402" t="s">
        <v>101</v>
      </c>
      <c r="W53" s="402"/>
      <c r="X53" s="145">
        <f>AB26</f>
        <v>0</v>
      </c>
      <c r="Y53" s="403" t="s">
        <v>102</v>
      </c>
      <c r="Z53" s="403"/>
      <c r="AA53" s="404">
        <f>+J53</f>
        <v>198050.23</v>
      </c>
      <c r="AB53" s="404"/>
      <c r="AC53" s="404"/>
      <c r="AD53" s="9"/>
    </row>
    <row r="54" spans="2:30" x14ac:dyDescent="0.3">
      <c r="B54" s="13" t="s">
        <v>103</v>
      </c>
      <c r="C54" s="13"/>
      <c r="D54" s="13"/>
      <c r="E54" s="13"/>
      <c r="F54" s="13"/>
      <c r="G54" s="13"/>
      <c r="H54" s="13"/>
      <c r="I54" s="13"/>
      <c r="J54" s="13"/>
      <c r="K54" s="146">
        <f>ROUND(G53/J53,6)</f>
        <v>4.4999999999999999E-4</v>
      </c>
      <c r="L54" s="278"/>
      <c r="N54" s="64"/>
      <c r="O54" s="1"/>
      <c r="V54" s="402" t="s">
        <v>103</v>
      </c>
      <c r="W54" s="402"/>
      <c r="X54" s="402"/>
      <c r="Y54" s="402"/>
      <c r="Z54" s="402"/>
      <c r="AA54" s="402"/>
      <c r="AB54" s="405">
        <f>ROUND(X53/AA53,6)</f>
        <v>0</v>
      </c>
      <c r="AC54" s="405"/>
      <c r="AD54" s="9"/>
    </row>
    <row r="55" spans="2:30" ht="24" customHeight="1" x14ac:dyDescent="0.3">
      <c r="B55" s="13" t="s">
        <v>104</v>
      </c>
      <c r="C55" s="13"/>
      <c r="D55" s="13"/>
      <c r="E55" s="13"/>
      <c r="F55" s="13"/>
      <c r="G55" s="13"/>
      <c r="H55" s="13"/>
      <c r="I55" s="13"/>
      <c r="J55" s="13"/>
      <c r="K55" s="13"/>
      <c r="L55" s="278"/>
      <c r="O55" s="1"/>
      <c r="V55" s="392" t="s">
        <v>104</v>
      </c>
      <c r="W55" s="392"/>
      <c r="X55" s="392"/>
      <c r="Y55" s="392"/>
      <c r="Z55" s="392"/>
      <c r="AA55" s="392"/>
      <c r="AB55" s="392"/>
      <c r="AC55" s="392"/>
      <c r="AD55" s="9"/>
    </row>
    <row r="56" spans="2:30" x14ac:dyDescent="0.3">
      <c r="B56" s="13" t="s">
        <v>105</v>
      </c>
      <c r="C56" s="13"/>
      <c r="D56" s="13"/>
      <c r="E56" s="13"/>
      <c r="F56" s="13"/>
      <c r="G56" s="147">
        <f>G26</f>
        <v>81.96</v>
      </c>
      <c r="H56" s="56" t="s">
        <v>106</v>
      </c>
      <c r="I56" s="56"/>
      <c r="J56" s="144">
        <f>+G40</f>
        <v>181379.8</v>
      </c>
      <c r="K56" s="144"/>
      <c r="L56" s="290"/>
      <c r="O56" s="1"/>
      <c r="V56" s="402" t="s">
        <v>105</v>
      </c>
      <c r="W56" s="402"/>
      <c r="X56" s="148">
        <f>X26</f>
        <v>0</v>
      </c>
      <c r="Y56" s="403" t="s">
        <v>106</v>
      </c>
      <c r="Z56" s="403"/>
      <c r="AA56" s="404">
        <f>+J56</f>
        <v>181379.8</v>
      </c>
      <c r="AB56" s="404"/>
      <c r="AC56" s="404"/>
      <c r="AD56" s="9"/>
    </row>
    <row r="57" spans="2:30" x14ac:dyDescent="0.3">
      <c r="B57" s="13" t="s">
        <v>107</v>
      </c>
      <c r="C57" s="13"/>
      <c r="D57" s="13"/>
      <c r="E57" s="13"/>
      <c r="F57" s="13"/>
      <c r="G57" s="13"/>
      <c r="H57" s="13"/>
      <c r="I57" s="13"/>
      <c r="J57" s="13"/>
      <c r="K57" s="146">
        <f>ROUND(G56/J56,6)</f>
        <v>4.5199999999999998E-4</v>
      </c>
      <c r="L57" s="278"/>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288"/>
      <c r="N58" s="19"/>
      <c r="O58" s="19"/>
      <c r="V58" s="406" t="s">
        <v>109</v>
      </c>
      <c r="W58" s="406"/>
      <c r="X58" s="406"/>
      <c r="Y58" s="393">
        <f>X65+X64+X62+X61+X60</f>
        <v>4230917</v>
      </c>
      <c r="Z58" s="393"/>
      <c r="AA58" s="150" t="s">
        <v>110</v>
      </c>
      <c r="AB58" s="151">
        <f>AB54</f>
        <v>0</v>
      </c>
      <c r="AC58" s="55">
        <f>ROUND(Y58*AB58,0)</f>
        <v>0</v>
      </c>
      <c r="AD58" s="9"/>
    </row>
    <row r="59" spans="2:30" x14ac:dyDescent="0.3">
      <c r="B59" s="59" t="s">
        <v>109</v>
      </c>
      <c r="C59" s="59"/>
      <c r="D59" s="59"/>
      <c r="E59" s="59"/>
      <c r="F59" s="59"/>
      <c r="G59" s="59"/>
      <c r="H59" s="152" t="s">
        <v>21</v>
      </c>
      <c r="I59" s="118">
        <v>4230917</v>
      </c>
      <c r="J59" s="153" t="s">
        <v>110</v>
      </c>
      <c r="K59" s="154">
        <f>K54</f>
        <v>4.4999999999999999E-4</v>
      </c>
      <c r="L59" s="273">
        <f>SUM(I59*K59)</f>
        <v>1903.91265</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288"/>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288"/>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288"/>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288"/>
      <c r="O63" s="1"/>
      <c r="P63" s="153"/>
      <c r="Q63" s="153"/>
      <c r="V63" s="399" t="s">
        <v>115</v>
      </c>
      <c r="W63" s="399"/>
      <c r="X63" s="399"/>
      <c r="Y63" s="399"/>
      <c r="Z63" s="399"/>
      <c r="AA63" s="399"/>
      <c r="AB63" s="399"/>
      <c r="AC63" s="399"/>
      <c r="AD63" s="106"/>
    </row>
    <row r="64" spans="2:30" ht="13.5" customHeight="1" x14ac:dyDescent="0.3">
      <c r="B64" s="59" t="s">
        <v>115</v>
      </c>
      <c r="C64" s="59"/>
      <c r="D64" s="59"/>
      <c r="E64" s="59"/>
      <c r="F64" s="59"/>
      <c r="G64" s="59"/>
      <c r="H64" s="59"/>
      <c r="I64" s="59"/>
      <c r="J64" s="59"/>
      <c r="K64" s="59"/>
      <c r="L64" s="288"/>
      <c r="M64" s="105"/>
      <c r="N64" s="19"/>
      <c r="O64" s="1"/>
      <c r="V64" s="400" t="s">
        <v>116</v>
      </c>
      <c r="W64" s="400"/>
      <c r="X64" s="401">
        <f>+G65</f>
        <v>4230917</v>
      </c>
      <c r="Y64" s="401"/>
      <c r="Z64" s="401"/>
      <c r="AA64" s="401"/>
      <c r="AB64" s="401"/>
      <c r="AC64" s="401"/>
      <c r="AD64" s="9"/>
    </row>
    <row r="65" spans="1:30" ht="12.75" customHeight="1" x14ac:dyDescent="0.3">
      <c r="B65" s="155" t="s">
        <v>116</v>
      </c>
      <c r="C65" s="59"/>
      <c r="D65" s="59"/>
      <c r="E65" s="59"/>
      <c r="F65" s="59"/>
      <c r="G65" s="156">
        <f>+I59</f>
        <v>4230917</v>
      </c>
      <c r="H65" s="156"/>
      <c r="I65" s="156"/>
      <c r="J65" s="156"/>
      <c r="K65" s="156"/>
      <c r="L65" s="288"/>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288"/>
      <c r="M66" s="19"/>
      <c r="N66" s="3"/>
      <c r="O66" s="157"/>
      <c r="P66" s="157"/>
      <c r="Q66" s="157"/>
      <c r="V66" s="392" t="s">
        <v>118</v>
      </c>
      <c r="W66" s="392"/>
      <c r="X66" s="392"/>
      <c r="Y66" s="393">
        <f>+I67</f>
        <v>103698709</v>
      </c>
      <c r="Z66" s="393"/>
      <c r="AA66" s="150" t="s">
        <v>110</v>
      </c>
      <c r="AB66" s="151">
        <f>AB54</f>
        <v>0</v>
      </c>
      <c r="AC66" s="55">
        <f>ROUND(Y66*AB66,0)</f>
        <v>0</v>
      </c>
      <c r="AD66" s="9"/>
    </row>
    <row r="67" spans="1:30" ht="20.25" customHeight="1" x14ac:dyDescent="0.3">
      <c r="B67" s="13" t="s">
        <v>118</v>
      </c>
      <c r="C67" s="13"/>
      <c r="D67" s="13"/>
      <c r="E67" s="13"/>
      <c r="F67" s="13"/>
      <c r="H67" s="152" t="s">
        <v>23</v>
      </c>
      <c r="I67" s="118">
        <v>103698709</v>
      </c>
      <c r="J67" s="153" t="s">
        <v>110</v>
      </c>
      <c r="K67" s="154">
        <f>K54</f>
        <v>4.4999999999999999E-4</v>
      </c>
      <c r="L67" s="273">
        <f>SUM(I67*K67)</f>
        <v>46664.419049999997</v>
      </c>
      <c r="O67" s="1"/>
      <c r="V67" s="392" t="s">
        <v>119</v>
      </c>
      <c r="W67" s="392"/>
      <c r="X67" s="392"/>
      <c r="Y67" s="392"/>
      <c r="Z67" s="392"/>
      <c r="AA67" s="392"/>
      <c r="AB67" s="392"/>
      <c r="AC67" s="392"/>
      <c r="AD67" s="9"/>
    </row>
    <row r="68" spans="1:30" ht="20.25" customHeight="1" x14ac:dyDescent="0.3">
      <c r="B68" s="13" t="s">
        <v>119</v>
      </c>
      <c r="C68" s="13"/>
      <c r="D68" s="13"/>
      <c r="E68" s="13"/>
      <c r="F68" s="13"/>
      <c r="H68" s="13"/>
      <c r="I68" s="13"/>
      <c r="J68" s="51"/>
      <c r="K68" s="13"/>
      <c r="L68" s="278"/>
      <c r="O68" s="1"/>
      <c r="V68" s="397" t="s">
        <v>120</v>
      </c>
      <c r="W68" s="397"/>
      <c r="X68" s="397"/>
      <c r="Y68" s="393">
        <f>+I69</f>
        <v>0</v>
      </c>
      <c r="Z68" s="393"/>
      <c r="AA68" s="150" t="s">
        <v>110</v>
      </c>
      <c r="AB68" s="151">
        <f>AB57</f>
        <v>0</v>
      </c>
      <c r="AC68" s="55">
        <f>ROUND(Y68*AB68,0)</f>
        <v>0</v>
      </c>
      <c r="AD68" s="9"/>
    </row>
    <row r="69" spans="1:30" ht="15" customHeight="1" x14ac:dyDescent="0.3">
      <c r="B69" s="158" t="s">
        <v>120</v>
      </c>
      <c r="C69" s="13"/>
      <c r="D69" s="13"/>
      <c r="E69" s="13"/>
      <c r="F69" s="13"/>
      <c r="H69" s="152" t="s">
        <v>22</v>
      </c>
      <c r="I69" s="118">
        <v>0</v>
      </c>
      <c r="J69" s="153" t="s">
        <v>110</v>
      </c>
      <c r="K69" s="154">
        <f>K57</f>
        <v>4.5199999999999998E-4</v>
      </c>
      <c r="L69" s="273">
        <f t="shared" ref="L69:L72" si="11">SUM(I69*K69)</f>
        <v>0</v>
      </c>
      <c r="O69" s="1"/>
      <c r="V69" s="392" t="s">
        <v>121</v>
      </c>
      <c r="W69" s="392"/>
      <c r="X69" s="392"/>
      <c r="Y69" s="398">
        <f>+I70</f>
        <v>0</v>
      </c>
      <c r="Z69" s="398"/>
      <c r="AA69" s="150" t="s">
        <v>110</v>
      </c>
      <c r="AB69" s="151">
        <f>AB54</f>
        <v>0</v>
      </c>
      <c r="AC69" s="55">
        <f>ROUND(Y69*AB69,0)</f>
        <v>0</v>
      </c>
      <c r="AD69" s="9"/>
    </row>
    <row r="70" spans="1:30" ht="20.25" customHeight="1" x14ac:dyDescent="0.3">
      <c r="B70" s="13" t="s">
        <v>121</v>
      </c>
      <c r="C70" s="13"/>
      <c r="D70" s="13"/>
      <c r="E70" s="13"/>
      <c r="F70" s="13"/>
      <c r="H70" s="152" t="s">
        <v>21</v>
      </c>
      <c r="I70" s="118">
        <v>0</v>
      </c>
      <c r="J70" s="153" t="s">
        <v>110</v>
      </c>
      <c r="K70" s="154">
        <f>K54</f>
        <v>4.4999999999999999E-4</v>
      </c>
      <c r="L70" s="273">
        <f t="shared" si="11"/>
        <v>0</v>
      </c>
      <c r="O70" s="1"/>
      <c r="V70" s="392" t="s">
        <v>122</v>
      </c>
      <c r="W70" s="392"/>
      <c r="X70" s="392"/>
      <c r="Y70" s="394">
        <f>+I71</f>
        <v>1865769</v>
      </c>
      <c r="Z70" s="394"/>
      <c r="AA70" s="150" t="s">
        <v>110</v>
      </c>
      <c r="AB70" s="151">
        <f>AB54</f>
        <v>0</v>
      </c>
      <c r="AC70" s="55">
        <f>ROUND(Y70*AB70,0)</f>
        <v>0</v>
      </c>
      <c r="AD70" s="9"/>
    </row>
    <row r="71" spans="1:30" ht="20.25" customHeight="1" x14ac:dyDescent="0.3">
      <c r="B71" s="13" t="s">
        <v>122</v>
      </c>
      <c r="C71" s="13"/>
      <c r="D71" s="13"/>
      <c r="E71" s="13"/>
      <c r="F71" s="13"/>
      <c r="H71" s="152" t="s">
        <v>21</v>
      </c>
      <c r="I71" s="118">
        <v>1865769</v>
      </c>
      <c r="J71" s="153" t="s">
        <v>110</v>
      </c>
      <c r="K71" s="154">
        <f>K54</f>
        <v>4.4999999999999999E-4</v>
      </c>
      <c r="L71" s="273">
        <f t="shared" si="11"/>
        <v>839.59604999999999</v>
      </c>
      <c r="O71" s="1"/>
      <c r="V71" s="392" t="s">
        <v>123</v>
      </c>
      <c r="W71" s="392"/>
      <c r="X71" s="392"/>
      <c r="Y71" s="394">
        <f>+I72</f>
        <v>13963927</v>
      </c>
      <c r="Z71" s="394"/>
      <c r="AA71" s="150" t="s">
        <v>110</v>
      </c>
      <c r="AB71" s="151">
        <f>AB57</f>
        <v>0</v>
      </c>
      <c r="AC71" s="55">
        <f>ROUND(Y71*AB71,0)</f>
        <v>0</v>
      </c>
      <c r="AD71" s="9"/>
    </row>
    <row r="72" spans="1:30" ht="21" customHeight="1" x14ac:dyDescent="0.35">
      <c r="B72" s="13" t="s">
        <v>123</v>
      </c>
      <c r="C72" s="13"/>
      <c r="D72" s="13"/>
      <c r="E72" s="13"/>
      <c r="F72" s="13"/>
      <c r="H72" s="152" t="s">
        <v>22</v>
      </c>
      <c r="I72" s="118">
        <v>13963927</v>
      </c>
      <c r="J72" s="153" t="s">
        <v>110</v>
      </c>
      <c r="K72" s="154">
        <f>K57</f>
        <v>4.5199999999999998E-4</v>
      </c>
      <c r="L72" s="273">
        <f t="shared" si="11"/>
        <v>6311.6950040000002</v>
      </c>
      <c r="O72" s="1"/>
      <c r="V72" s="395" t="s">
        <v>124</v>
      </c>
      <c r="W72" s="395"/>
      <c r="X72" s="395"/>
      <c r="Y72" s="395"/>
      <c r="Z72" s="395"/>
      <c r="AA72" s="395"/>
      <c r="AB72" s="395"/>
      <c r="AC72" s="58"/>
      <c r="AD72" s="9"/>
    </row>
    <row r="73" spans="1:30" ht="17.25" customHeight="1" x14ac:dyDescent="0.35">
      <c r="B73" s="13" t="s">
        <v>124</v>
      </c>
      <c r="C73" s="13"/>
      <c r="D73" s="13"/>
      <c r="E73" s="13"/>
      <c r="F73" s="13"/>
      <c r="H73" s="13"/>
      <c r="I73" s="13"/>
      <c r="J73" s="51"/>
      <c r="K73" s="13"/>
      <c r="L73" s="291"/>
      <c r="O73" s="1"/>
      <c r="V73" s="392" t="s">
        <v>125</v>
      </c>
      <c r="W73" s="392"/>
      <c r="X73" s="392"/>
      <c r="Y73" s="392"/>
      <c r="Z73" s="392"/>
      <c r="AA73" s="392"/>
      <c r="AB73" s="392"/>
      <c r="AC73" s="392"/>
      <c r="AD73" s="9"/>
    </row>
    <row r="74" spans="1:30" ht="31.2" x14ac:dyDescent="0.3">
      <c r="B74" s="13" t="s">
        <v>125</v>
      </c>
      <c r="C74" s="13"/>
      <c r="D74" s="29" t="s">
        <v>126</v>
      </c>
      <c r="E74" s="29" t="s">
        <v>127</v>
      </c>
      <c r="F74" s="29"/>
      <c r="H74" s="152" t="s">
        <v>24</v>
      </c>
      <c r="I74" s="17"/>
      <c r="J74" s="152"/>
      <c r="K74" s="17"/>
      <c r="L74" s="287"/>
      <c r="O74" s="1"/>
      <c r="V74" s="396" t="s">
        <v>128</v>
      </c>
      <c r="W74" s="396"/>
      <c r="X74" s="159" t="s">
        <v>129</v>
      </c>
      <c r="Y74" s="160"/>
      <c r="Z74" s="161">
        <f>+I75</f>
        <v>28</v>
      </c>
      <c r="AA74" s="162" t="s">
        <v>130</v>
      </c>
      <c r="AB74" s="163">
        <f>+K75</f>
        <v>361</v>
      </c>
      <c r="AC74" s="55">
        <f>ROUND(AB74*Z74,0)</f>
        <v>10108</v>
      </c>
      <c r="AD74" s="9"/>
    </row>
    <row r="75" spans="1:30" ht="19.5" customHeight="1" x14ac:dyDescent="0.3">
      <c r="A75" s="1" t="s">
        <v>131</v>
      </c>
      <c r="B75" s="164" t="s">
        <v>128</v>
      </c>
      <c r="C75" s="165" t="s">
        <v>129</v>
      </c>
      <c r="D75" s="164">
        <v>31</v>
      </c>
      <c r="E75" s="164">
        <v>25</v>
      </c>
      <c r="F75" s="164">
        <v>0</v>
      </c>
      <c r="G75" s="166">
        <f>IF($B$154&lt;8,D75,E75)</f>
        <v>25</v>
      </c>
      <c r="H75" s="167"/>
      <c r="I75" s="168">
        <f>AVERAGE(G75,D75)</f>
        <v>28</v>
      </c>
      <c r="J75" s="169" t="s">
        <v>130</v>
      </c>
      <c r="K75" s="170">
        <v>361</v>
      </c>
      <c r="L75" s="273">
        <f t="shared" ref="L75:L78" si="12">SUM(I75*K75)</f>
        <v>10108</v>
      </c>
      <c r="N75" s="1">
        <v>7802</v>
      </c>
      <c r="O75" s="1">
        <v>0</v>
      </c>
      <c r="V75" s="396" t="s">
        <v>128</v>
      </c>
      <c r="W75" s="396"/>
      <c r="X75" s="159" t="s">
        <v>132</v>
      </c>
      <c r="Y75" s="171"/>
      <c r="Z75" s="172">
        <f>+I76</f>
        <v>0</v>
      </c>
      <c r="AA75" s="162" t="s">
        <v>130</v>
      </c>
      <c r="AB75" s="173">
        <f>+K76</f>
        <v>1357</v>
      </c>
      <c r="AC75" s="55">
        <f>ROUND(AB75*Z75,0)</f>
        <v>0</v>
      </c>
      <c r="AD75" s="9"/>
    </row>
    <row r="76" spans="1:30" ht="19.5" customHeight="1" x14ac:dyDescent="0.3">
      <c r="A76" s="1" t="s">
        <v>133</v>
      </c>
      <c r="B76" s="164" t="s">
        <v>128</v>
      </c>
      <c r="C76" s="165" t="s">
        <v>132</v>
      </c>
      <c r="D76" s="164">
        <v>0</v>
      </c>
      <c r="E76" s="164">
        <v>0</v>
      </c>
      <c r="F76" s="164">
        <v>0</v>
      </c>
      <c r="G76" s="166">
        <f>IF($B$154&lt;8,D76,E76)</f>
        <v>0</v>
      </c>
      <c r="H76" s="167"/>
      <c r="I76" s="168">
        <f>AVERAGE(G76,D76)</f>
        <v>0</v>
      </c>
      <c r="J76" s="169" t="s">
        <v>130</v>
      </c>
      <c r="K76" s="174">
        <v>1357</v>
      </c>
      <c r="L76" s="273">
        <f t="shared" si="12"/>
        <v>0</v>
      </c>
      <c r="N76" s="1">
        <v>7802</v>
      </c>
      <c r="O76" s="1">
        <v>110</v>
      </c>
      <c r="V76" s="392" t="str">
        <f>+B77</f>
        <v>14.  Digital Classrooms Allocation (UFTE share)</v>
      </c>
      <c r="W76" s="392"/>
      <c r="X76" s="392"/>
      <c r="Y76" s="393">
        <f>+I77</f>
        <v>1716988</v>
      </c>
      <c r="Z76" s="393"/>
      <c r="AA76" s="162" t="s">
        <v>130</v>
      </c>
      <c r="AB76" s="151">
        <f>AB57</f>
        <v>0</v>
      </c>
      <c r="AC76" s="55">
        <f>ROUND(Y76*AB76,0)</f>
        <v>0</v>
      </c>
      <c r="AD76" s="9"/>
    </row>
    <row r="77" spans="1:30" ht="26.25" customHeight="1" x14ac:dyDescent="0.3">
      <c r="B77" s="13" t="s">
        <v>134</v>
      </c>
      <c r="C77" s="13"/>
      <c r="D77" s="13"/>
      <c r="E77" s="13"/>
      <c r="F77" s="13"/>
      <c r="H77" s="152" t="s">
        <v>25</v>
      </c>
      <c r="I77" s="175">
        <v>1716988</v>
      </c>
      <c r="J77" s="153" t="s">
        <v>110</v>
      </c>
      <c r="K77" s="154">
        <f>K57</f>
        <v>4.5199999999999998E-4</v>
      </c>
      <c r="L77" s="273">
        <v>0</v>
      </c>
      <c r="O77" s="1"/>
      <c r="V77" s="392" t="str">
        <f>+B78</f>
        <v>15.  Florida Teachers Classroom Supply Assistance Program</v>
      </c>
      <c r="W77" s="392"/>
      <c r="X77" s="392"/>
      <c r="Y77" s="393">
        <f>+I78</f>
        <v>0</v>
      </c>
      <c r="Z77" s="393"/>
      <c r="AA77" s="162" t="s">
        <v>130</v>
      </c>
      <c r="AB77" s="151">
        <f>AB54</f>
        <v>0</v>
      </c>
      <c r="AC77" s="55">
        <f>ROUND(Y77*AB77,0)</f>
        <v>0</v>
      </c>
      <c r="AD77" s="9"/>
    </row>
    <row r="78" spans="1:30" ht="26.25" customHeight="1" x14ac:dyDescent="0.3">
      <c r="B78" s="391" t="s">
        <v>135</v>
      </c>
      <c r="C78" s="391"/>
      <c r="D78" s="391"/>
      <c r="E78" s="13"/>
      <c r="F78" s="13"/>
      <c r="H78" s="152" t="s">
        <v>136</v>
      </c>
      <c r="I78" s="176">
        <v>0</v>
      </c>
      <c r="J78" s="153" t="s">
        <v>110</v>
      </c>
      <c r="K78" s="154">
        <f>K54</f>
        <v>4.4999999999999999E-4</v>
      </c>
      <c r="L78" s="273">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13"/>
      <c r="F79" s="13"/>
      <c r="H79" s="152" t="s">
        <v>138</v>
      </c>
      <c r="I79" s="17"/>
      <c r="J79" s="17"/>
      <c r="K79" s="17"/>
      <c r="L79" s="273"/>
      <c r="N79" s="178"/>
      <c r="O79" s="1"/>
      <c r="Q79" s="152"/>
      <c r="V79" s="392"/>
      <c r="W79" s="392"/>
      <c r="X79" s="392"/>
      <c r="Y79" s="177"/>
      <c r="Z79" s="177"/>
      <c r="AA79" s="177"/>
      <c r="AB79" s="177"/>
      <c r="AC79" s="179"/>
      <c r="AD79" s="9"/>
    </row>
    <row r="80" spans="1:30" ht="21" customHeight="1" x14ac:dyDescent="0.3">
      <c r="B80" s="391"/>
      <c r="C80" s="391"/>
      <c r="D80" s="391"/>
      <c r="E80" s="13"/>
      <c r="F80" s="13"/>
      <c r="H80" s="180"/>
      <c r="I80" s="181"/>
      <c r="J80" s="181"/>
      <c r="K80" s="181"/>
      <c r="L80" s="291"/>
      <c r="N80" s="182"/>
      <c r="O80" s="1"/>
      <c r="Q80" s="152"/>
      <c r="V80" s="177"/>
      <c r="W80" s="177"/>
      <c r="X80" s="177"/>
      <c r="Y80" s="177"/>
      <c r="Z80" s="177"/>
      <c r="AA80" s="177"/>
      <c r="AB80" s="177"/>
      <c r="AC80" s="179"/>
      <c r="AD80" s="9"/>
    </row>
    <row r="81" spans="1:30" ht="21" customHeight="1" thickBot="1" x14ac:dyDescent="0.35">
      <c r="B81" s="13"/>
      <c r="C81" s="13"/>
      <c r="D81" s="13"/>
      <c r="E81" s="13"/>
      <c r="F81" s="13"/>
      <c r="G81" s="13"/>
      <c r="H81" s="13"/>
      <c r="I81" s="13"/>
      <c r="J81" s="13"/>
      <c r="K81" s="13"/>
      <c r="L81" s="291"/>
      <c r="M81" s="183"/>
      <c r="N81" s="182"/>
      <c r="O81" s="1"/>
      <c r="Q81" s="152"/>
      <c r="V81" s="177" t="s">
        <v>139</v>
      </c>
      <c r="W81" s="177"/>
      <c r="X81" s="177"/>
      <c r="Y81" s="177"/>
      <c r="Z81" s="177"/>
      <c r="AA81" s="177"/>
      <c r="AB81" s="177"/>
      <c r="AC81" s="184">
        <f>SUM(AC44:AC80)</f>
        <v>10108</v>
      </c>
      <c r="AD81" s="185"/>
    </row>
    <row r="82" spans="1:30" ht="22.5" customHeight="1" thickTop="1" thickBot="1" x14ac:dyDescent="0.35">
      <c r="B82" s="13" t="s">
        <v>140</v>
      </c>
      <c r="C82" s="13"/>
      <c r="D82" s="13"/>
      <c r="E82" s="13"/>
      <c r="F82" s="13"/>
      <c r="G82" s="13"/>
      <c r="H82" s="13"/>
      <c r="I82" s="13"/>
      <c r="J82" s="13"/>
      <c r="K82" s="13"/>
      <c r="L82" s="292">
        <f>SUM(L44:L81)</f>
        <v>566612.02967061801</v>
      </c>
      <c r="M82" s="186"/>
      <c r="N82" s="187"/>
      <c r="O82" s="1"/>
      <c r="Q82" s="152"/>
      <c r="V82" s="177"/>
      <c r="W82" s="177"/>
      <c r="X82" s="177"/>
      <c r="Y82" s="177"/>
      <c r="Z82" s="177"/>
      <c r="AA82" s="177"/>
      <c r="AB82" s="177"/>
      <c r="AC82" s="188"/>
      <c r="AD82" s="185"/>
    </row>
    <row r="83" spans="1:30" ht="27.75" customHeight="1" thickTop="1" x14ac:dyDescent="0.3">
      <c r="B83" s="13" t="s">
        <v>141</v>
      </c>
      <c r="C83" s="13"/>
      <c r="D83" s="13"/>
      <c r="E83" s="13"/>
      <c r="F83" s="13"/>
      <c r="G83" s="13"/>
      <c r="H83" s="13"/>
      <c r="I83" s="13"/>
      <c r="J83" s="13"/>
      <c r="K83" s="51" t="s">
        <v>142</v>
      </c>
      <c r="L83" s="287" t="s">
        <v>143</v>
      </c>
      <c r="M83" s="186"/>
      <c r="N83" s="187"/>
      <c r="O83" s="1"/>
      <c r="Q83" s="152"/>
      <c r="V83" s="9" t="s">
        <v>144</v>
      </c>
      <c r="W83" s="9"/>
      <c r="X83" s="9"/>
      <c r="Y83" s="9"/>
      <c r="Z83" s="9"/>
      <c r="AA83" s="9"/>
      <c r="AB83" s="9"/>
      <c r="AC83" s="9"/>
      <c r="AD83" s="189"/>
    </row>
    <row r="84" spans="1:30" ht="18.75" customHeight="1" thickBot="1" x14ac:dyDescent="0.35">
      <c r="B84" s="13" t="s">
        <v>145</v>
      </c>
      <c r="C84" s="13"/>
      <c r="D84" s="13"/>
      <c r="E84" s="13"/>
      <c r="F84" s="13"/>
      <c r="G84" s="13"/>
      <c r="H84" s="13"/>
      <c r="I84" s="13"/>
      <c r="J84" s="13"/>
      <c r="K84" s="190" t="str">
        <f>IF(G26=0,"",IF((G11+G13+SUM(G15:G21))/G26&gt;0.75,1,""))</f>
        <v/>
      </c>
      <c r="L84" s="292">
        <f>'0642'!AC81</f>
        <v>10108</v>
      </c>
      <c r="M84" s="186"/>
      <c r="N84" s="187"/>
      <c r="O84" s="1"/>
      <c r="Q84" s="152"/>
      <c r="V84" s="191" t="s">
        <v>146</v>
      </c>
      <c r="W84" s="191"/>
      <c r="X84" s="191"/>
      <c r="Y84" s="191"/>
      <c r="Z84" s="191"/>
      <c r="AA84" s="191"/>
      <c r="AB84" s="191"/>
      <c r="AC84" s="191"/>
      <c r="AD84" s="9"/>
    </row>
    <row r="85" spans="1:30" ht="18.75" customHeight="1" thickTop="1" x14ac:dyDescent="0.3">
      <c r="B85" s="13"/>
      <c r="C85" s="13"/>
      <c r="D85" s="13"/>
      <c r="E85" s="13"/>
      <c r="F85" s="13"/>
      <c r="G85" s="13"/>
      <c r="H85" s="13"/>
      <c r="I85" s="13"/>
      <c r="J85" s="13"/>
      <c r="M85" s="186"/>
      <c r="N85" s="187"/>
      <c r="O85" s="1"/>
      <c r="Q85" s="152"/>
      <c r="V85" s="191" t="s">
        <v>147</v>
      </c>
      <c r="W85" s="191"/>
      <c r="X85" s="191"/>
      <c r="Y85" s="191"/>
      <c r="Z85" s="191"/>
      <c r="AA85" s="191"/>
      <c r="AB85" s="191"/>
      <c r="AC85" s="191"/>
      <c r="AD85" s="189"/>
    </row>
    <row r="86" spans="1:30" ht="18.75" customHeight="1" x14ac:dyDescent="0.3">
      <c r="B86" s="2" t="s">
        <v>148</v>
      </c>
      <c r="C86" s="13"/>
      <c r="D86" s="13"/>
      <c r="E86" s="13"/>
      <c r="F86" s="13"/>
      <c r="G86" s="13"/>
      <c r="H86" s="13"/>
      <c r="I86" s="13"/>
      <c r="J86" s="192" t="s">
        <v>149</v>
      </c>
      <c r="K86" s="193">
        <f>IF(K84=1,L84,L82)</f>
        <v>566612.02967061801</v>
      </c>
      <c r="L86" s="273">
        <f>IF(G26=0,0,IF(G26&gt;250,-(((250/G26)*K86)*IF(M86="H",0.02,0.05)),IF(M86="H",-0.02*K86,-0.05*K86)))</f>
        <v>-28330.601483530903</v>
      </c>
      <c r="M86" s="186" t="str">
        <f>IF(B123="2911","H",IF(B123="3396","H"," "))</f>
        <v xml:space="preserve"> </v>
      </c>
      <c r="N86" s="187"/>
      <c r="O86" s="1"/>
      <c r="Q86" s="152"/>
      <c r="V86" s="191" t="s">
        <v>150</v>
      </c>
      <c r="W86" s="191"/>
      <c r="X86" s="191"/>
      <c r="Y86" s="191"/>
      <c r="Z86" s="191"/>
      <c r="AA86" s="191"/>
      <c r="AB86" s="191"/>
      <c r="AC86" s="191"/>
      <c r="AD86" s="189"/>
    </row>
    <row r="87" spans="1:30" ht="18.75" customHeight="1" x14ac:dyDescent="0.3">
      <c r="B87" s="2" t="s">
        <v>151</v>
      </c>
      <c r="C87" s="13"/>
      <c r="D87" s="13"/>
      <c r="E87" s="13"/>
      <c r="F87" s="13"/>
      <c r="G87" s="13"/>
      <c r="H87" s="13"/>
      <c r="I87" s="13"/>
      <c r="J87" s="13"/>
      <c r="K87" s="194"/>
      <c r="L87" s="287">
        <f>L82+L86</f>
        <v>538281.42818708706</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196"/>
    </row>
    <row r="89" spans="1:30" ht="18.75" customHeight="1" x14ac:dyDescent="0.3">
      <c r="A89" s="1" t="s">
        <v>152</v>
      </c>
      <c r="B89" s="13" t="s">
        <v>153</v>
      </c>
      <c r="C89" s="13"/>
      <c r="D89" s="13"/>
      <c r="E89" s="13"/>
      <c r="F89" s="13">
        <v>0</v>
      </c>
      <c r="G89" s="13"/>
      <c r="H89" s="13"/>
      <c r="I89" s="13"/>
      <c r="J89" s="13"/>
      <c r="K89" s="194"/>
      <c r="L89" s="273">
        <f>-89836-44844.54-44844.54</f>
        <v>-179525.08000000002</v>
      </c>
      <c r="M89" s="186"/>
      <c r="N89" s="187"/>
      <c r="O89" s="1"/>
      <c r="Q89" s="152"/>
      <c r="V89" s="183"/>
      <c r="W89" s="183"/>
      <c r="X89" s="183"/>
      <c r="Y89" s="183"/>
      <c r="Z89" s="183"/>
      <c r="AA89" s="183"/>
      <c r="AB89" s="183"/>
      <c r="AC89" s="183"/>
      <c r="AD89" s="195"/>
    </row>
    <row r="90" spans="1:30" ht="18.75" customHeight="1" x14ac:dyDescent="0.3">
      <c r="B90" s="13" t="s">
        <v>154</v>
      </c>
      <c r="C90" s="13"/>
      <c r="D90" s="13"/>
      <c r="E90" s="13"/>
      <c r="F90" s="13"/>
      <c r="G90" s="13"/>
      <c r="H90" s="13"/>
      <c r="I90" s="13"/>
      <c r="J90" s="13"/>
      <c r="K90" s="194"/>
      <c r="L90" s="287">
        <f>L87+L89</f>
        <v>358756.34818708705</v>
      </c>
      <c r="M90" s="186"/>
      <c r="N90" s="187"/>
      <c r="O90" s="1"/>
      <c r="Q90" s="152"/>
      <c r="V90" s="183">
        <v>2911</v>
      </c>
      <c r="W90" s="197"/>
      <c r="X90" s="197"/>
      <c r="Y90" s="197"/>
      <c r="Z90" s="197"/>
      <c r="AA90" s="197"/>
      <c r="AB90" s="197"/>
      <c r="AC90" s="197"/>
      <c r="AD90" s="195"/>
    </row>
    <row r="91" spans="1:30" ht="18.75" customHeight="1" x14ac:dyDescent="0.3">
      <c r="B91" s="13" t="s">
        <v>155</v>
      </c>
      <c r="C91" s="13"/>
      <c r="D91" s="13"/>
      <c r="E91" s="13"/>
      <c r="F91" s="13"/>
      <c r="G91" s="13"/>
      <c r="H91" s="13"/>
      <c r="I91" s="13"/>
      <c r="J91" s="13"/>
      <c r="K91" s="194"/>
      <c r="L91" s="294">
        <v>8</v>
      </c>
      <c r="M91" s="186"/>
      <c r="N91" s="187"/>
      <c r="O91" s="1"/>
      <c r="Q91" s="152"/>
      <c r="V91" s="183"/>
      <c r="W91" s="197"/>
      <c r="X91" s="197"/>
      <c r="Y91" s="197"/>
      <c r="Z91" s="197"/>
      <c r="AA91" s="197"/>
      <c r="AB91" s="197"/>
      <c r="AC91" s="197"/>
      <c r="AD91" s="195"/>
    </row>
    <row r="92" spans="1:30" ht="18.75" customHeight="1" thickBot="1" x14ac:dyDescent="0.35">
      <c r="B92" s="13" t="s">
        <v>156</v>
      </c>
      <c r="C92" s="13"/>
      <c r="D92" s="13"/>
      <c r="E92" s="13"/>
      <c r="F92" s="13"/>
      <c r="G92" s="13"/>
      <c r="H92" s="13"/>
      <c r="I92" s="13"/>
      <c r="J92" s="13"/>
      <c r="K92" s="194"/>
      <c r="L92" s="370">
        <f>L90/L91</f>
        <v>44844.543523385881</v>
      </c>
      <c r="M92" s="186"/>
      <c r="N92" s="187"/>
      <c r="O92" s="1"/>
      <c r="Q92" s="152"/>
      <c r="V92" s="183">
        <v>3396</v>
      </c>
      <c r="W92" s="198"/>
      <c r="X92" s="198"/>
      <c r="Y92" s="198"/>
      <c r="Z92" s="198"/>
      <c r="AA92" s="198"/>
      <c r="AB92" s="198"/>
      <c r="AC92" s="198"/>
      <c r="AD92" s="199"/>
    </row>
    <row r="93" spans="1:30" ht="18.75" customHeight="1" thickTop="1" x14ac:dyDescent="0.3">
      <c r="N93" s="199"/>
      <c r="O93" s="200"/>
      <c r="P93" s="199"/>
      <c r="Q93" s="199"/>
      <c r="V93" s="198"/>
      <c r="W93" s="198"/>
      <c r="X93" s="198"/>
      <c r="Y93" s="198"/>
      <c r="Z93" s="198"/>
      <c r="AA93" s="198"/>
      <c r="AB93" s="198"/>
      <c r="AC93" s="198"/>
      <c r="AD93" s="195"/>
    </row>
    <row r="94" spans="1:30" ht="18.75" customHeight="1" thickBot="1" x14ac:dyDescent="0.35">
      <c r="B94" s="201" t="s">
        <v>157</v>
      </c>
      <c r="C94" s="13"/>
      <c r="D94" s="13"/>
      <c r="E94" s="13"/>
      <c r="G94" s="13"/>
      <c r="H94" s="13"/>
      <c r="I94" s="13"/>
      <c r="J94" s="13"/>
      <c r="L94" s="292">
        <f>IF(M86="H",(K86*0.02)+L86,(K86*0.05)+L86)</f>
        <v>0</v>
      </c>
      <c r="M94" s="186"/>
      <c r="V94" s="202"/>
      <c r="W94" s="202"/>
      <c r="X94" s="202"/>
      <c r="Y94" s="202"/>
      <c r="Z94" s="202"/>
      <c r="AA94" s="202"/>
      <c r="AB94" s="202"/>
      <c r="AC94" s="202"/>
      <c r="AD94" s="195"/>
    </row>
    <row r="95" spans="1:30" ht="21.75" customHeight="1" thickTop="1" x14ac:dyDescent="0.3">
      <c r="B95" s="203" t="s">
        <v>158</v>
      </c>
      <c r="C95" s="203"/>
      <c r="D95" s="203"/>
      <c r="E95" s="203"/>
      <c r="F95" s="203"/>
      <c r="G95" s="203"/>
      <c r="H95" s="203"/>
      <c r="I95" s="203"/>
      <c r="J95" s="203"/>
      <c r="K95" s="203"/>
      <c r="L95" s="293"/>
      <c r="M95" s="199"/>
      <c r="V95" s="202"/>
      <c r="W95" s="202"/>
      <c r="X95" s="202"/>
      <c r="Y95" s="202"/>
      <c r="Z95" s="202"/>
      <c r="AA95" s="202"/>
      <c r="AB95" s="202"/>
      <c r="AC95" s="202"/>
      <c r="AD95" s="195"/>
    </row>
    <row r="96" spans="1:30" x14ac:dyDescent="0.3">
      <c r="B96" s="204"/>
      <c r="V96" s="202"/>
      <c r="W96" s="202"/>
      <c r="X96" s="202"/>
      <c r="Y96" s="202"/>
      <c r="Z96" s="202"/>
      <c r="AA96" s="202"/>
      <c r="AB96" s="202"/>
      <c r="AC96" s="202"/>
      <c r="AD96" s="199"/>
    </row>
    <row r="97" spans="2:30" x14ac:dyDescent="0.3">
      <c r="B97" s="204"/>
      <c r="V97" s="202"/>
      <c r="W97" s="202"/>
      <c r="X97" s="202"/>
      <c r="Y97" s="202"/>
      <c r="Z97" s="202"/>
      <c r="AA97" s="202"/>
      <c r="AB97" s="202"/>
      <c r="AC97" s="202"/>
      <c r="AD97" s="199"/>
    </row>
    <row r="98" spans="2:30" hidden="1" x14ac:dyDescent="0.3">
      <c r="B98" s="205" t="s">
        <v>159</v>
      </c>
      <c r="C98" s="206"/>
      <c r="V98" s="207"/>
      <c r="W98" s="207"/>
      <c r="X98" s="207"/>
      <c r="Y98" s="207"/>
      <c r="Z98" s="207"/>
      <c r="AA98" s="207"/>
      <c r="AB98" s="207"/>
      <c r="AC98" s="207"/>
    </row>
    <row r="99" spans="2:30" hidden="1" x14ac:dyDescent="0.3">
      <c r="B99" s="208"/>
      <c r="C99" s="206"/>
      <c r="V99" s="204"/>
      <c r="W99" s="13"/>
      <c r="X99" s="13"/>
      <c r="Y99" s="13"/>
      <c r="Z99" s="13"/>
      <c r="AA99" s="13"/>
      <c r="AB99" s="13"/>
      <c r="AC99" s="13"/>
    </row>
    <row r="100" spans="2:30" hidden="1" x14ac:dyDescent="0.3">
      <c r="B100" s="209" t="s">
        <v>160</v>
      </c>
      <c r="C100" s="205" t="s">
        <v>161</v>
      </c>
      <c r="V100" s="204"/>
    </row>
    <row r="101" spans="2:30" hidden="1" x14ac:dyDescent="0.3">
      <c r="B101" s="209" t="s">
        <v>162</v>
      </c>
      <c r="C101" s="205" t="s">
        <v>163</v>
      </c>
      <c r="V101" s="204"/>
    </row>
    <row r="102" spans="2:30" hidden="1" x14ac:dyDescent="0.3">
      <c r="B102" s="209" t="s">
        <v>164</v>
      </c>
      <c r="C102" s="205" t="s">
        <v>165</v>
      </c>
      <c r="V102" s="204"/>
      <c r="W102" s="210"/>
      <c r="X102" s="210"/>
      <c r="Y102" s="210"/>
      <c r="Z102" s="210"/>
      <c r="AA102" s="210"/>
      <c r="AB102" s="210"/>
      <c r="AC102" s="210"/>
      <c r="AD102" s="210"/>
    </row>
    <row r="103" spans="2:30" hidden="1" x14ac:dyDescent="0.3">
      <c r="B103" s="209" t="s">
        <v>166</v>
      </c>
      <c r="C103" s="205" t="s">
        <v>167</v>
      </c>
      <c r="V103" s="204"/>
    </row>
    <row r="104" spans="2:30" hidden="1" x14ac:dyDescent="0.3">
      <c r="B104" s="211"/>
      <c r="C104" s="205" t="s">
        <v>168</v>
      </c>
      <c r="V104" s="204"/>
    </row>
    <row r="105" spans="2:30" hidden="1" x14ac:dyDescent="0.3">
      <c r="B105" s="209" t="s">
        <v>169</v>
      </c>
      <c r="C105" s="205" t="s">
        <v>170</v>
      </c>
      <c r="V105" s="204"/>
    </row>
    <row r="106" spans="2:30" hidden="1" x14ac:dyDescent="0.3">
      <c r="B106" s="209" t="s">
        <v>171</v>
      </c>
      <c r="C106" s="205" t="s">
        <v>172</v>
      </c>
      <c r="V106" s="204"/>
    </row>
    <row r="107" spans="2:30" hidden="1" x14ac:dyDescent="0.3">
      <c r="B107" s="209" t="s">
        <v>261</v>
      </c>
      <c r="C107" s="205" t="s">
        <v>174</v>
      </c>
      <c r="V107" s="204"/>
    </row>
    <row r="108" spans="2:30" hidden="1" x14ac:dyDescent="0.3">
      <c r="B108" s="209" t="s">
        <v>175</v>
      </c>
      <c r="C108" s="205" t="s">
        <v>176</v>
      </c>
      <c r="V108" s="204"/>
    </row>
    <row r="109" spans="2:30" hidden="1" x14ac:dyDescent="0.3">
      <c r="B109" s="209" t="s">
        <v>177</v>
      </c>
      <c r="C109" s="205" t="s">
        <v>178</v>
      </c>
      <c r="V109" s="204"/>
    </row>
    <row r="110" spans="2:30" hidden="1" x14ac:dyDescent="0.3">
      <c r="B110" s="211"/>
      <c r="C110" s="205"/>
      <c r="V110" s="204"/>
    </row>
    <row r="111" spans="2:30" hidden="1" x14ac:dyDescent="0.3">
      <c r="B111" s="209" t="s">
        <v>179</v>
      </c>
      <c r="C111" s="205" t="s">
        <v>180</v>
      </c>
      <c r="V111" s="204"/>
    </row>
    <row r="112" spans="2:30" hidden="1" x14ac:dyDescent="0.3">
      <c r="B112" s="209" t="s">
        <v>179</v>
      </c>
      <c r="C112" s="205" t="s">
        <v>181</v>
      </c>
    </row>
    <row r="113" spans="2:3" hidden="1" x14ac:dyDescent="0.3">
      <c r="B113" s="209" t="s">
        <v>182</v>
      </c>
      <c r="C113" s="205" t="s">
        <v>183</v>
      </c>
    </row>
    <row r="114" spans="2:3" hidden="1" x14ac:dyDescent="0.3">
      <c r="B114" s="209" t="s">
        <v>184</v>
      </c>
      <c r="C114" s="205" t="s">
        <v>185</v>
      </c>
    </row>
    <row r="115" spans="2:3" hidden="1" x14ac:dyDescent="0.3">
      <c r="B115" s="209" t="s">
        <v>182</v>
      </c>
      <c r="C115" s="205" t="s">
        <v>186</v>
      </c>
    </row>
    <row r="116" spans="2:3" hidden="1" x14ac:dyDescent="0.3">
      <c r="B116" s="209" t="s">
        <v>187</v>
      </c>
      <c r="C116" s="205" t="s">
        <v>188</v>
      </c>
    </row>
    <row r="117" spans="2:3" hidden="1" x14ac:dyDescent="0.3">
      <c r="B117" s="209" t="s">
        <v>189</v>
      </c>
      <c r="C117" s="205" t="s">
        <v>190</v>
      </c>
    </row>
    <row r="118" spans="2:3" hidden="1" x14ac:dyDescent="0.3">
      <c r="B118" s="211" t="s">
        <v>191</v>
      </c>
      <c r="C118" s="205" t="s">
        <v>192</v>
      </c>
    </row>
    <row r="119" spans="2:3" hidden="1" x14ac:dyDescent="0.3">
      <c r="B119" s="211"/>
      <c r="C119" s="205"/>
    </row>
    <row r="120" spans="2:3" hidden="1" x14ac:dyDescent="0.3">
      <c r="B120" s="209" t="s">
        <v>160</v>
      </c>
      <c r="C120" s="205" t="s">
        <v>193</v>
      </c>
    </row>
    <row r="121" spans="2:3" hidden="1" x14ac:dyDescent="0.3">
      <c r="B121" s="209" t="s">
        <v>194</v>
      </c>
      <c r="C121" s="205" t="s">
        <v>195</v>
      </c>
    </row>
    <row r="122" spans="2:3" hidden="1" x14ac:dyDescent="0.3">
      <c r="B122" s="209" t="s">
        <v>196</v>
      </c>
      <c r="C122" s="205" t="s">
        <v>197</v>
      </c>
    </row>
    <row r="123" spans="2:3" hidden="1" x14ac:dyDescent="0.3">
      <c r="B123" s="209" t="s">
        <v>262</v>
      </c>
      <c r="C123" s="205" t="s">
        <v>199</v>
      </c>
    </row>
    <row r="124" spans="2:3" hidden="1" x14ac:dyDescent="0.3">
      <c r="B124" s="209" t="s">
        <v>263</v>
      </c>
      <c r="C124" s="205" t="s">
        <v>201</v>
      </c>
    </row>
    <row r="125" spans="2:3" hidden="1" x14ac:dyDescent="0.3">
      <c r="B125" s="209" t="s">
        <v>202</v>
      </c>
      <c r="C125" s="205" t="s">
        <v>203</v>
      </c>
    </row>
    <row r="126" spans="2:3" hidden="1" x14ac:dyDescent="0.3">
      <c r="B126" s="209" t="s">
        <v>202</v>
      </c>
      <c r="C126" s="205" t="s">
        <v>204</v>
      </c>
    </row>
    <row r="127" spans="2:3" hidden="1" x14ac:dyDescent="0.3">
      <c r="B127" s="209" t="s">
        <v>202</v>
      </c>
      <c r="C127" s="205" t="s">
        <v>205</v>
      </c>
    </row>
    <row r="128" spans="2:3" hidden="1" x14ac:dyDescent="0.3">
      <c r="B128" s="209" t="s">
        <v>202</v>
      </c>
      <c r="C128" s="205" t="s">
        <v>206</v>
      </c>
    </row>
    <row r="129" spans="1:5" hidden="1" x14ac:dyDescent="0.3">
      <c r="B129" s="209" t="s">
        <v>166</v>
      </c>
      <c r="C129" s="205" t="s">
        <v>207</v>
      </c>
    </row>
    <row r="130" spans="1:5" hidden="1" x14ac:dyDescent="0.3">
      <c r="B130" s="209" t="s">
        <v>208</v>
      </c>
      <c r="C130" s="205" t="s">
        <v>209</v>
      </c>
    </row>
    <row r="131" spans="1:5" hidden="1" x14ac:dyDescent="0.3">
      <c r="B131" s="209" t="s">
        <v>202</v>
      </c>
      <c r="C131" s="205" t="s">
        <v>210</v>
      </c>
    </row>
    <row r="132" spans="1:5" hidden="1" x14ac:dyDescent="0.3">
      <c r="B132" s="205"/>
      <c r="C132" s="205"/>
    </row>
    <row r="133" spans="1:5" hidden="1" x14ac:dyDescent="0.3">
      <c r="B133" s="205"/>
      <c r="C133" s="205"/>
    </row>
    <row r="134" spans="1:5" hidden="1" x14ac:dyDescent="0.3">
      <c r="B134" s="211"/>
      <c r="C134" s="211"/>
    </row>
    <row r="135" spans="1:5" hidden="1" x14ac:dyDescent="0.3">
      <c r="B135" s="211">
        <f>NvsElapsedTime</f>
        <v>1.15740695036948E-5</v>
      </c>
      <c r="C135" s="211"/>
    </row>
    <row r="136" spans="1:5" hidden="1" x14ac:dyDescent="0.3">
      <c r="B136" s="212">
        <f>NvsEndTime</f>
        <v>41808.602303240703</v>
      </c>
      <c r="C136" s="212" t="s">
        <v>211</v>
      </c>
    </row>
    <row r="137" spans="1:5" x14ac:dyDescent="0.3">
      <c r="B137" s="205"/>
      <c r="C137" s="213"/>
    </row>
    <row r="138" spans="1:5" x14ac:dyDescent="0.3">
      <c r="B138" s="205"/>
      <c r="C138" s="205"/>
    </row>
    <row r="139" spans="1:5" hidden="1" x14ac:dyDescent="0.3">
      <c r="B139" s="214" t="s">
        <v>159</v>
      </c>
      <c r="C139" s="215"/>
      <c r="D139" s="215"/>
      <c r="E139" s="216"/>
    </row>
    <row r="140" spans="1:5" hidden="1" x14ac:dyDescent="0.3">
      <c r="B140" s="217"/>
      <c r="C140" s="215"/>
      <c r="D140" s="215"/>
      <c r="E140" s="216"/>
    </row>
    <row r="141" spans="1:5" hidden="1" x14ac:dyDescent="0.3">
      <c r="A141" s="214" t="s">
        <v>212</v>
      </c>
      <c r="B141" s="218" t="s">
        <v>160</v>
      </c>
      <c r="C141" s="219" t="s">
        <v>161</v>
      </c>
      <c r="D141" s="215"/>
    </row>
    <row r="142" spans="1:5" hidden="1" x14ac:dyDescent="0.3">
      <c r="A142" s="214" t="s">
        <v>213</v>
      </c>
      <c r="B142" s="218" t="s">
        <v>162</v>
      </c>
      <c r="C142" s="219" t="s">
        <v>163</v>
      </c>
      <c r="D142" s="215"/>
    </row>
    <row r="143" spans="1:5" hidden="1" x14ac:dyDescent="0.3">
      <c r="A143" s="214" t="s">
        <v>214</v>
      </c>
      <c r="B143" s="218" t="s">
        <v>164</v>
      </c>
      <c r="C143" s="219" t="s">
        <v>165</v>
      </c>
      <c r="D143" s="215"/>
    </row>
    <row r="144" spans="1:5" hidden="1" x14ac:dyDescent="0.3">
      <c r="A144" s="214" t="s">
        <v>215</v>
      </c>
      <c r="B144" s="218" t="s">
        <v>166</v>
      </c>
      <c r="C144" s="219" t="s">
        <v>167</v>
      </c>
      <c r="D144" s="215"/>
    </row>
    <row r="145" spans="1:4" hidden="1" x14ac:dyDescent="0.3">
      <c r="A145" s="214"/>
      <c r="B145" s="214"/>
      <c r="C145" s="219" t="s">
        <v>168</v>
      </c>
      <c r="D145" s="215"/>
    </row>
    <row r="146" spans="1:4" hidden="1" x14ac:dyDescent="0.3">
      <c r="A146" s="214" t="s">
        <v>216</v>
      </c>
      <c r="B146" s="218" t="s">
        <v>169</v>
      </c>
      <c r="C146" s="219" t="s">
        <v>170</v>
      </c>
      <c r="D146" s="215"/>
    </row>
    <row r="147" spans="1:4" hidden="1" x14ac:dyDescent="0.3">
      <c r="A147" s="214" t="s">
        <v>217</v>
      </c>
      <c r="B147" s="218" t="s">
        <v>171</v>
      </c>
      <c r="C147" s="219" t="s">
        <v>218</v>
      </c>
      <c r="D147" s="215"/>
    </row>
    <row r="148" spans="1:4" hidden="1" x14ac:dyDescent="0.3">
      <c r="A148" s="214" t="s">
        <v>219</v>
      </c>
      <c r="B148" s="218" t="s">
        <v>261</v>
      </c>
      <c r="C148" s="219" t="s">
        <v>174</v>
      </c>
      <c r="D148" s="215"/>
    </row>
    <row r="149" spans="1:4" hidden="1" x14ac:dyDescent="0.3">
      <c r="A149" s="214" t="s">
        <v>220</v>
      </c>
      <c r="B149" s="218" t="s">
        <v>175</v>
      </c>
      <c r="C149" s="219" t="s">
        <v>221</v>
      </c>
      <c r="D149" s="215"/>
    </row>
    <row r="150" spans="1:4" hidden="1" x14ac:dyDescent="0.3">
      <c r="A150" s="214" t="s">
        <v>222</v>
      </c>
      <c r="B150" s="218" t="s">
        <v>177</v>
      </c>
      <c r="C150" s="219" t="s">
        <v>223</v>
      </c>
      <c r="D150" s="215"/>
    </row>
    <row r="151" spans="1:4" hidden="1" x14ac:dyDescent="0.3">
      <c r="A151" s="214"/>
      <c r="B151" s="214"/>
      <c r="C151" s="219"/>
      <c r="D151" s="215"/>
    </row>
    <row r="152" spans="1:4" hidden="1" x14ac:dyDescent="0.3">
      <c r="A152" s="214" t="s">
        <v>224</v>
      </c>
      <c r="B152" s="218" t="s">
        <v>179</v>
      </c>
      <c r="C152" s="219" t="s">
        <v>225</v>
      </c>
      <c r="D152" s="215"/>
    </row>
    <row r="153" spans="1:4" hidden="1" x14ac:dyDescent="0.3">
      <c r="A153" s="214" t="s">
        <v>226</v>
      </c>
      <c r="B153" s="218" t="s">
        <v>179</v>
      </c>
      <c r="C153" s="219" t="s">
        <v>227</v>
      </c>
      <c r="D153" s="215"/>
    </row>
    <row r="154" spans="1:4" hidden="1" x14ac:dyDescent="0.3">
      <c r="A154" s="214" t="s">
        <v>228</v>
      </c>
      <c r="B154" s="218" t="s">
        <v>182</v>
      </c>
      <c r="C154" s="219" t="s">
        <v>183</v>
      </c>
      <c r="D154" s="215"/>
    </row>
    <row r="155" spans="1:4" hidden="1" x14ac:dyDescent="0.3">
      <c r="A155" s="214" t="s">
        <v>229</v>
      </c>
      <c r="B155" s="218" t="s">
        <v>184</v>
      </c>
      <c r="C155" s="219" t="s">
        <v>230</v>
      </c>
      <c r="D155" s="215"/>
    </row>
    <row r="156" spans="1:4" hidden="1" x14ac:dyDescent="0.3">
      <c r="A156" s="214" t="s">
        <v>231</v>
      </c>
      <c r="B156" s="218" t="s">
        <v>182</v>
      </c>
      <c r="C156" s="219" t="s">
        <v>232</v>
      </c>
      <c r="D156" s="215"/>
    </row>
    <row r="157" spans="1:4" hidden="1" x14ac:dyDescent="0.3">
      <c r="A157" s="214" t="s">
        <v>233</v>
      </c>
      <c r="B157" s="218" t="s">
        <v>187</v>
      </c>
      <c r="C157" s="219" t="s">
        <v>234</v>
      </c>
      <c r="D157" s="215"/>
    </row>
    <row r="158" spans="1:4" hidden="1" x14ac:dyDescent="0.3">
      <c r="A158" s="214" t="s">
        <v>235</v>
      </c>
      <c r="B158" s="218" t="s">
        <v>189</v>
      </c>
      <c r="C158" s="219" t="s">
        <v>234</v>
      </c>
      <c r="D158" s="215"/>
    </row>
    <row r="159" spans="1:4" hidden="1" x14ac:dyDescent="0.3">
      <c r="A159" s="214" t="s">
        <v>236</v>
      </c>
      <c r="B159" s="218" t="s">
        <v>179</v>
      </c>
      <c r="C159" s="219" t="s">
        <v>192</v>
      </c>
      <c r="D159" s="215"/>
    </row>
    <row r="160" spans="1:4" hidden="1" x14ac:dyDescent="0.3">
      <c r="A160" s="214"/>
      <c r="B160" s="214"/>
      <c r="C160" s="219"/>
      <c r="D160" s="215"/>
    </row>
    <row r="161" spans="1:4" hidden="1" x14ac:dyDescent="0.3">
      <c r="A161" s="214" t="s">
        <v>237</v>
      </c>
      <c r="B161" s="218" t="s">
        <v>160</v>
      </c>
      <c r="C161" s="219" t="s">
        <v>238</v>
      </c>
      <c r="D161" s="215"/>
    </row>
    <row r="162" spans="1:4" hidden="1" x14ac:dyDescent="0.3">
      <c r="A162" s="214" t="s">
        <v>239</v>
      </c>
      <c r="B162" s="218" t="s">
        <v>194</v>
      </c>
      <c r="C162" s="219" t="s">
        <v>240</v>
      </c>
      <c r="D162" s="215"/>
    </row>
    <row r="163" spans="1:4" hidden="1" x14ac:dyDescent="0.3">
      <c r="A163" s="214" t="s">
        <v>241</v>
      </c>
      <c r="B163" s="218" t="s">
        <v>196</v>
      </c>
      <c r="C163" s="219" t="s">
        <v>242</v>
      </c>
      <c r="D163" s="215"/>
    </row>
    <row r="164" spans="1:4" hidden="1" x14ac:dyDescent="0.3">
      <c r="A164" s="214" t="s">
        <v>243</v>
      </c>
      <c r="B164" s="218" t="s">
        <v>262</v>
      </c>
      <c r="C164" s="219" t="s">
        <v>244</v>
      </c>
      <c r="D164" s="215"/>
    </row>
    <row r="165" spans="1:4" hidden="1" x14ac:dyDescent="0.3">
      <c r="A165" s="214" t="s">
        <v>245</v>
      </c>
      <c r="B165" s="218" t="s">
        <v>263</v>
      </c>
      <c r="C165" s="219" t="s">
        <v>246</v>
      </c>
      <c r="D165" s="215"/>
    </row>
    <row r="166" spans="1:4" hidden="1" x14ac:dyDescent="0.3">
      <c r="A166" s="214" t="s">
        <v>247</v>
      </c>
      <c r="B166" s="218" t="s">
        <v>202</v>
      </c>
      <c r="C166" s="219" t="s">
        <v>248</v>
      </c>
      <c r="D166" s="215"/>
    </row>
    <row r="167" spans="1:4" hidden="1" x14ac:dyDescent="0.3">
      <c r="A167" s="214" t="s">
        <v>249</v>
      </c>
      <c r="B167" s="218" t="s">
        <v>202</v>
      </c>
      <c r="C167" s="219" t="s">
        <v>250</v>
      </c>
      <c r="D167" s="215"/>
    </row>
    <row r="168" spans="1:4" hidden="1" x14ac:dyDescent="0.3">
      <c r="A168" s="214" t="s">
        <v>251</v>
      </c>
      <c r="B168" s="218" t="s">
        <v>202</v>
      </c>
      <c r="C168" s="219" t="s">
        <v>252</v>
      </c>
      <c r="D168" s="215"/>
    </row>
    <row r="169" spans="1:4" hidden="1" x14ac:dyDescent="0.3">
      <c r="A169" s="214" t="s">
        <v>253</v>
      </c>
      <c r="B169" s="218" t="s">
        <v>202</v>
      </c>
      <c r="C169" s="219" t="s">
        <v>254</v>
      </c>
      <c r="D169" s="215"/>
    </row>
    <row r="170" spans="1:4" hidden="1" x14ac:dyDescent="0.3">
      <c r="A170" s="214" t="s">
        <v>255</v>
      </c>
      <c r="B170" s="218" t="s">
        <v>166</v>
      </c>
      <c r="C170" s="219" t="s">
        <v>207</v>
      </c>
      <c r="D170" s="215"/>
    </row>
    <row r="171" spans="1:4" hidden="1" x14ac:dyDescent="0.3">
      <c r="A171" s="214" t="s">
        <v>256</v>
      </c>
      <c r="B171" s="218" t="s">
        <v>208</v>
      </c>
      <c r="C171" s="219" t="s">
        <v>209</v>
      </c>
      <c r="D171" s="215"/>
    </row>
    <row r="172" spans="1:4" hidden="1" x14ac:dyDescent="0.3">
      <c r="A172" s="214" t="s">
        <v>257</v>
      </c>
      <c r="B172" s="218" t="s">
        <v>202</v>
      </c>
      <c r="C172" s="219" t="s">
        <v>258</v>
      </c>
      <c r="D172" s="215"/>
    </row>
    <row r="173" spans="1:4" hidden="1" x14ac:dyDescent="0.3">
      <c r="B173" s="217"/>
      <c r="C173" s="220"/>
      <c r="D173" s="215"/>
    </row>
    <row r="174" spans="1:4" hidden="1" x14ac:dyDescent="0.3">
      <c r="B174" s="217"/>
      <c r="C174" s="220"/>
      <c r="D174" s="215"/>
    </row>
    <row r="175" spans="1:4" hidden="1" x14ac:dyDescent="0.3">
      <c r="B175" s="217"/>
      <c r="C175" s="220"/>
      <c r="D175" s="215"/>
    </row>
    <row r="176" spans="1:4" hidden="1" x14ac:dyDescent="0.3">
      <c r="B176" s="214" t="s">
        <v>259</v>
      </c>
      <c r="C176" s="221">
        <f>NvsElapsedTime</f>
        <v>1.15740695036948E-5</v>
      </c>
      <c r="D176" s="215"/>
    </row>
    <row r="177" spans="2:5" hidden="1" x14ac:dyDescent="0.3">
      <c r="B177" s="214" t="s">
        <v>260</v>
      </c>
      <c r="C177" s="222">
        <f>NvsEndTime</f>
        <v>41808.602303240703</v>
      </c>
      <c r="D177" s="215"/>
    </row>
    <row r="178" spans="2:5" x14ac:dyDescent="0.3">
      <c r="B178" s="223"/>
      <c r="C178" s="215"/>
      <c r="D178" s="215"/>
      <c r="E178" s="216"/>
    </row>
    <row r="179" spans="2:5" x14ac:dyDescent="0.3">
      <c r="C179" s="183"/>
      <c r="D179" s="183"/>
    </row>
    <row r="180" spans="2:5" x14ac:dyDescent="0.3">
      <c r="C180" s="183"/>
      <c r="D180" s="18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3" priority="2" stopIfTrue="1" operator="lessThan">
      <formula>0</formula>
    </cfRule>
  </conditionalFormatting>
  <conditionalFormatting sqref="A141:A172">
    <cfRule type="cellIs" dxfId="8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'4041 updated'!B2</f>
        <v>50</v>
      </c>
      <c r="W2" s="449" t="s">
        <v>4</v>
      </c>
      <c r="X2" s="450"/>
      <c r="Y2" s="451"/>
      <c r="Z2" s="451"/>
      <c r="AA2" s="451"/>
      <c r="AB2" s="451"/>
      <c r="AC2" s="451"/>
      <c r="AD2" s="9"/>
    </row>
    <row r="3" spans="1:30" ht="20.399999999999999" x14ac:dyDescent="0.35">
      <c r="B3" s="10" t="str">
        <f>"Revenue Estimate Worksheet for "&amp;B126</f>
        <v>Revenue Estimate Worksheet for SomersetAcademyBocaMdSchool</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'4041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v>0</v>
      </c>
      <c r="E10" s="296">
        <v>0</v>
      </c>
      <c r="F10" s="296">
        <v>0</v>
      </c>
      <c r="G10" s="46">
        <f>IF($B$156&lt;8,D10*2,D10+E10)</f>
        <v>0</v>
      </c>
      <c r="H10" s="47"/>
      <c r="I10" s="48">
        <v>1.1259999999999999</v>
      </c>
      <c r="J10" s="48"/>
      <c r="K10" s="49">
        <f>ROUND(G10*I10,4)</f>
        <v>0</v>
      </c>
      <c r="L10" s="319">
        <f>SUM(K10*$G$7)*($K$7)</f>
        <v>0</v>
      </c>
      <c r="N10" s="51">
        <v>5101</v>
      </c>
      <c r="O10" s="52">
        <v>101</v>
      </c>
      <c r="Q10" s="259"/>
      <c r="V10" s="439" t="s">
        <v>27</v>
      </c>
      <c r="W10" s="439"/>
      <c r="X10" s="434">
        <f>IF('4041 updated'!K$84=1,'4041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0</v>
      </c>
      <c r="E11" s="298">
        <v>0</v>
      </c>
      <c r="F11" s="298">
        <v>0</v>
      </c>
      <c r="G11" s="46">
        <f t="shared" ref="G11:G25" si="2">IF($B$156&lt;8,D11*2,D11+E11)</f>
        <v>0</v>
      </c>
      <c r="H11" s="47"/>
      <c r="I11" s="56">
        <f>I10</f>
        <v>1.1259999999999999</v>
      </c>
      <c r="J11" s="56"/>
      <c r="K11" s="49">
        <f t="shared" ref="K11:K25" si="3">ROUND(G11*I11,4)</f>
        <v>0</v>
      </c>
      <c r="L11" s="319">
        <f t="shared" ref="L11:L25" si="4">SUM(K11*$G$7)*($K$7)</f>
        <v>0</v>
      </c>
      <c r="M11" s="1" t="str">
        <f>IF(ROUND(G11,2)=ROUND(SUM(G28:G30),2)," ","CHECK 2. PK-3 Lines Below")</f>
        <v xml:space="preserve"> </v>
      </c>
      <c r="N11" s="51">
        <v>5101</v>
      </c>
      <c r="O11" s="57" t="s">
        <v>30</v>
      </c>
      <c r="Q11" s="259"/>
      <c r="V11" s="395" t="s">
        <v>29</v>
      </c>
      <c r="W11" s="395"/>
      <c r="X11" s="434">
        <f>IF('4041 updated'!K$84=1,'4041 updated'!G11,0)</f>
        <v>0</v>
      </c>
      <c r="Y11" s="434"/>
      <c r="Z11" s="435">
        <v>1</v>
      </c>
      <c r="AA11" s="435"/>
      <c r="AB11" s="54">
        <f t="shared" si="0"/>
        <v>0</v>
      </c>
      <c r="AC11" s="55">
        <f t="shared" si="1"/>
        <v>0</v>
      </c>
      <c r="AD11" s="9"/>
    </row>
    <row r="12" spans="1:30" x14ac:dyDescent="0.3">
      <c r="A12" s="1" t="s">
        <v>31</v>
      </c>
      <c r="B12" s="298" t="s">
        <v>32</v>
      </c>
      <c r="C12" s="298"/>
      <c r="D12" s="298">
        <v>16.05</v>
      </c>
      <c r="E12" s="298">
        <v>0</v>
      </c>
      <c r="F12" s="298">
        <v>0</v>
      </c>
      <c r="G12" s="46">
        <f t="shared" si="2"/>
        <v>32.1</v>
      </c>
      <c r="H12" s="47"/>
      <c r="I12" s="56">
        <v>1</v>
      </c>
      <c r="J12" s="56"/>
      <c r="K12" s="49">
        <f t="shared" si="3"/>
        <v>32.1</v>
      </c>
      <c r="L12" s="319">
        <f t="shared" si="4"/>
        <v>133172.99169299999</v>
      </c>
      <c r="N12" s="51">
        <v>5102</v>
      </c>
      <c r="O12" s="52">
        <v>102</v>
      </c>
      <c r="Q12" s="259"/>
      <c r="V12" s="395" t="s">
        <v>32</v>
      </c>
      <c r="W12" s="395"/>
      <c r="X12" s="434">
        <f>IF('4041 updated'!K$84=1,'4041 updated'!G12,0)</f>
        <v>0</v>
      </c>
      <c r="Y12" s="434"/>
      <c r="Z12" s="435">
        <v>1</v>
      </c>
      <c r="AA12" s="435"/>
      <c r="AB12" s="54">
        <f t="shared" si="0"/>
        <v>0</v>
      </c>
      <c r="AC12" s="55">
        <f t="shared" si="1"/>
        <v>0</v>
      </c>
      <c r="AD12" s="9"/>
    </row>
    <row r="13" spans="1:30" x14ac:dyDescent="0.3">
      <c r="A13" s="1" t="s">
        <v>33</v>
      </c>
      <c r="B13" s="298" t="s">
        <v>34</v>
      </c>
      <c r="C13" s="298"/>
      <c r="D13" s="298">
        <v>5.41</v>
      </c>
      <c r="E13" s="298">
        <v>0</v>
      </c>
      <c r="F13" s="298">
        <v>0</v>
      </c>
      <c r="G13" s="46">
        <f t="shared" si="2"/>
        <v>10.82</v>
      </c>
      <c r="H13" s="47"/>
      <c r="I13" s="56">
        <f>I12</f>
        <v>1</v>
      </c>
      <c r="J13" s="56"/>
      <c r="K13" s="49">
        <f t="shared" si="3"/>
        <v>10.82</v>
      </c>
      <c r="L13" s="319">
        <f t="shared" si="4"/>
        <v>44888.8401906</v>
      </c>
      <c r="M13" s="1" t="str">
        <f>IF(ROUND(G13,2)=ROUND(SUM(G31:G33),2)," ","CHECK 2. 4-8 Lines Below")</f>
        <v xml:space="preserve"> </v>
      </c>
      <c r="N13" s="51">
        <v>5102</v>
      </c>
      <c r="O13" s="57" t="s">
        <v>35</v>
      </c>
      <c r="Q13" s="259"/>
      <c r="V13" s="395" t="s">
        <v>34</v>
      </c>
      <c r="W13" s="395"/>
      <c r="X13" s="434">
        <f>IF('4041 updated'!K$84=1,'4041 updated'!G13,0)</f>
        <v>0</v>
      </c>
      <c r="Y13" s="434"/>
      <c r="Z13" s="435">
        <v>1</v>
      </c>
      <c r="AA13" s="435"/>
      <c r="AB13" s="54">
        <f t="shared" si="0"/>
        <v>0</v>
      </c>
      <c r="AC13" s="55">
        <f t="shared" si="1"/>
        <v>0</v>
      </c>
      <c r="AD13" s="9"/>
    </row>
    <row r="14" spans="1:30" x14ac:dyDescent="0.3">
      <c r="A14" s="1" t="s">
        <v>36</v>
      </c>
      <c r="B14" s="298" t="s">
        <v>37</v>
      </c>
      <c r="C14" s="298"/>
      <c r="D14" s="298">
        <v>0</v>
      </c>
      <c r="E14" s="298">
        <v>0</v>
      </c>
      <c r="F14" s="298">
        <v>0</v>
      </c>
      <c r="G14" s="46">
        <f t="shared" si="2"/>
        <v>0</v>
      </c>
      <c r="H14" s="47"/>
      <c r="I14" s="56">
        <v>1.004</v>
      </c>
      <c r="J14" s="56"/>
      <c r="K14" s="49">
        <f t="shared" si="3"/>
        <v>0</v>
      </c>
      <c r="L14" s="319">
        <f t="shared" si="4"/>
        <v>0</v>
      </c>
      <c r="N14" s="51">
        <v>5103</v>
      </c>
      <c r="O14" s="52">
        <v>103</v>
      </c>
      <c r="Q14" s="259"/>
      <c r="V14" s="395" t="s">
        <v>37</v>
      </c>
      <c r="W14" s="395"/>
      <c r="X14" s="434">
        <f>IF('4041 updated'!K$84=1,'4041 updated'!G14,0)</f>
        <v>0</v>
      </c>
      <c r="Y14" s="434"/>
      <c r="Z14" s="435">
        <v>1</v>
      </c>
      <c r="AA14" s="435"/>
      <c r="AB14" s="54">
        <f t="shared" si="0"/>
        <v>0</v>
      </c>
      <c r="AC14" s="55">
        <f t="shared" si="1"/>
        <v>0</v>
      </c>
      <c r="AD14" s="9"/>
    </row>
    <row r="15" spans="1:30" x14ac:dyDescent="0.3">
      <c r="A15" s="1" t="s">
        <v>38</v>
      </c>
      <c r="B15" s="298" t="s">
        <v>39</v>
      </c>
      <c r="C15" s="298"/>
      <c r="D15" s="298">
        <v>0</v>
      </c>
      <c r="E15" s="298">
        <v>0</v>
      </c>
      <c r="F15" s="298">
        <v>0</v>
      </c>
      <c r="G15" s="46">
        <f t="shared" si="2"/>
        <v>0</v>
      </c>
      <c r="H15" s="47"/>
      <c r="I15" s="56">
        <f>I14</f>
        <v>1.004</v>
      </c>
      <c r="J15" s="56"/>
      <c r="K15" s="49">
        <f t="shared" si="3"/>
        <v>0</v>
      </c>
      <c r="L15" s="319">
        <f t="shared" si="4"/>
        <v>0</v>
      </c>
      <c r="M15" s="1" t="str">
        <f>IF(ROUND(G15,2)=ROUND(SUM(G34:G36),2)," ","CHECK 2. 9-12 Lines Below")</f>
        <v xml:space="preserve"> </v>
      </c>
      <c r="N15" s="51">
        <v>5103</v>
      </c>
      <c r="O15" s="57" t="s">
        <v>40</v>
      </c>
      <c r="Q15" s="259"/>
      <c r="V15" s="395" t="s">
        <v>39</v>
      </c>
      <c r="W15" s="395"/>
      <c r="X15" s="434">
        <f>IF('4041 updated'!K$84=1,'4041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IF('4041 updated'!K$84=1,'4041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IF('4041 updated'!K$84=1,'4041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IF('4041 updated'!K$84=1,'4041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IF('4041 updated'!K$84=1,'4041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IF('4041 updated'!K$84=1,'4041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IF('4041 updated'!K$84=1,'4041 updated'!G21,0)</f>
        <v>0</v>
      </c>
      <c r="Y21" s="434"/>
      <c r="Z21" s="435">
        <v>1</v>
      </c>
      <c r="AA21" s="435"/>
      <c r="AB21" s="54">
        <f t="shared" si="0"/>
        <v>0</v>
      </c>
      <c r="AC21" s="55">
        <f t="shared" si="1"/>
        <v>0</v>
      </c>
      <c r="AD21" s="9"/>
    </row>
    <row r="22" spans="1:30" ht="16.2" x14ac:dyDescent="0.35">
      <c r="A22" s="1" t="s">
        <v>53</v>
      </c>
      <c r="B22" s="298" t="s">
        <v>54</v>
      </c>
      <c r="C22" s="298"/>
      <c r="D22" s="298">
        <v>0</v>
      </c>
      <c r="E22" s="298">
        <v>0</v>
      </c>
      <c r="F22" s="298">
        <v>0</v>
      </c>
      <c r="G22" s="46">
        <f t="shared" si="2"/>
        <v>0</v>
      </c>
      <c r="H22" s="47"/>
      <c r="I22" s="56">
        <v>1.147</v>
      </c>
      <c r="J22" s="56"/>
      <c r="K22" s="49">
        <f t="shared" si="3"/>
        <v>0</v>
      </c>
      <c r="L22" s="319">
        <f t="shared" si="4"/>
        <v>0</v>
      </c>
      <c r="N22" s="51">
        <v>5101</v>
      </c>
      <c r="O22" s="52">
        <v>130</v>
      </c>
      <c r="Q22" s="259"/>
      <c r="V22" s="395" t="s">
        <v>54</v>
      </c>
      <c r="W22" s="395"/>
      <c r="X22" s="434">
        <f>IF('4041 updated'!K$84=1,'4041 updated'!G22,0)</f>
        <v>0</v>
      </c>
      <c r="Y22" s="434"/>
      <c r="Z22" s="435">
        <v>1</v>
      </c>
      <c r="AA22" s="435"/>
      <c r="AB22" s="54">
        <f t="shared" si="0"/>
        <v>0</v>
      </c>
      <c r="AC22" s="55">
        <f t="shared" si="1"/>
        <v>0</v>
      </c>
      <c r="AD22" s="9"/>
    </row>
    <row r="23" spans="1:30" ht="16.2" x14ac:dyDescent="0.35">
      <c r="A23" s="1" t="s">
        <v>55</v>
      </c>
      <c r="B23" s="298" t="s">
        <v>56</v>
      </c>
      <c r="C23" s="298"/>
      <c r="D23" s="298">
        <v>0</v>
      </c>
      <c r="E23" s="298">
        <v>0</v>
      </c>
      <c r="F23" s="298">
        <v>0</v>
      </c>
      <c r="G23" s="46">
        <f t="shared" si="2"/>
        <v>0</v>
      </c>
      <c r="H23" s="47"/>
      <c r="I23" s="56">
        <f>I22</f>
        <v>1.147</v>
      </c>
      <c r="J23" s="56"/>
      <c r="K23" s="49">
        <f t="shared" si="3"/>
        <v>0</v>
      </c>
      <c r="L23" s="319">
        <f t="shared" si="4"/>
        <v>0</v>
      </c>
      <c r="N23" s="51">
        <v>5102</v>
      </c>
      <c r="O23" s="52">
        <v>130</v>
      </c>
      <c r="Q23" s="259"/>
      <c r="V23" s="395" t="s">
        <v>56</v>
      </c>
      <c r="W23" s="395"/>
      <c r="X23" s="434">
        <f>IF('4041 updated'!K$84=1,'4041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v>0</v>
      </c>
      <c r="G24" s="46">
        <f t="shared" si="2"/>
        <v>0</v>
      </c>
      <c r="H24" s="47"/>
      <c r="I24" s="56">
        <f>I23</f>
        <v>1.147</v>
      </c>
      <c r="J24" s="56"/>
      <c r="K24" s="49">
        <f t="shared" si="3"/>
        <v>0</v>
      </c>
      <c r="L24" s="319">
        <f t="shared" si="4"/>
        <v>0</v>
      </c>
      <c r="N24" s="51">
        <v>5103</v>
      </c>
      <c r="O24" s="52">
        <v>130</v>
      </c>
      <c r="Q24" s="259"/>
      <c r="V24" s="395" t="s">
        <v>58</v>
      </c>
      <c r="W24" s="395"/>
      <c r="X24" s="434">
        <f>IF('4041 updated'!K$84=1,'4041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v>0</v>
      </c>
      <c r="G25" s="46">
        <f t="shared" si="2"/>
        <v>0</v>
      </c>
      <c r="H25" s="47"/>
      <c r="I25" s="56">
        <v>1.004</v>
      </c>
      <c r="J25" s="56"/>
      <c r="K25" s="49">
        <f t="shared" si="3"/>
        <v>0</v>
      </c>
      <c r="L25" s="319">
        <f t="shared" si="4"/>
        <v>0</v>
      </c>
      <c r="N25" s="51">
        <v>5310</v>
      </c>
      <c r="O25" s="52">
        <v>300</v>
      </c>
      <c r="Q25" s="259"/>
      <c r="V25" s="395" t="s">
        <v>60</v>
      </c>
      <c r="W25" s="395"/>
      <c r="X25" s="434">
        <f>IF('4041 updated'!K$84=1,'4041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21.46</v>
      </c>
      <c r="E26" s="60">
        <f t="shared" si="5"/>
        <v>0</v>
      </c>
      <c r="F26" s="60"/>
      <c r="G26" s="60">
        <f>SUM(G10:G25)</f>
        <v>42.92</v>
      </c>
      <c r="H26" s="61"/>
      <c r="I26" s="61"/>
      <c r="J26" s="62"/>
      <c r="K26" s="63">
        <f>SUM(K10:K25)</f>
        <v>42.92</v>
      </c>
      <c r="L26" s="320">
        <f>SUM(L10:L25)</f>
        <v>178061.83188359998</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0</v>
      </c>
      <c r="E28" s="298">
        <v>0</v>
      </c>
      <c r="F28" s="74">
        <v>0</v>
      </c>
      <c r="G28" s="46">
        <f t="shared" ref="G28:G36" si="6">IF($B$156&lt;8,D28*2,D28+E28)</f>
        <v>0</v>
      </c>
      <c r="H28" s="75"/>
      <c r="I28" s="76" t="s">
        <v>69</v>
      </c>
      <c r="J28" s="51">
        <v>251</v>
      </c>
      <c r="K28" s="77">
        <v>1047</v>
      </c>
      <c r="L28" s="319">
        <f>SUM(G28*K28)</f>
        <v>0</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v>
      </c>
      <c r="E29" s="298">
        <v>0</v>
      </c>
      <c r="F29" s="84">
        <v>0</v>
      </c>
      <c r="G29" s="46">
        <f t="shared" si="6"/>
        <v>0</v>
      </c>
      <c r="H29" s="75"/>
      <c r="I29" s="51" t="s">
        <v>69</v>
      </c>
      <c r="J29" s="51">
        <v>252</v>
      </c>
      <c r="K29" s="77">
        <v>3380</v>
      </c>
      <c r="L29" s="319">
        <f t="shared" ref="L29:L36" si="8">SUM(G29*K29)</f>
        <v>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5.41</v>
      </c>
      <c r="E31" s="298">
        <v>0</v>
      </c>
      <c r="F31" s="84">
        <v>0</v>
      </c>
      <c r="G31" s="46">
        <f t="shared" si="6"/>
        <v>10.82</v>
      </c>
      <c r="H31" s="75"/>
      <c r="I31" s="85" t="s">
        <v>73</v>
      </c>
      <c r="J31" s="51">
        <v>251</v>
      </c>
      <c r="K31" s="77">
        <v>1173</v>
      </c>
      <c r="L31" s="319">
        <f t="shared" si="8"/>
        <v>12691.86</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0</v>
      </c>
      <c r="E34" s="298">
        <v>0</v>
      </c>
      <c r="F34" s="84">
        <v>0</v>
      </c>
      <c r="G34" s="46">
        <f t="shared" si="6"/>
        <v>0</v>
      </c>
      <c r="H34" s="75"/>
      <c r="I34" s="85" t="s">
        <v>77</v>
      </c>
      <c r="J34" s="51">
        <v>251</v>
      </c>
      <c r="K34" s="77">
        <v>835</v>
      </c>
      <c r="L34" s="319">
        <f t="shared" si="8"/>
        <v>0</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0</v>
      </c>
      <c r="E35" s="298">
        <v>0</v>
      </c>
      <c r="F35" s="84">
        <v>0</v>
      </c>
      <c r="G35" s="46">
        <f t="shared" si="6"/>
        <v>0</v>
      </c>
      <c r="H35" s="75"/>
      <c r="I35" s="85" t="s">
        <v>77</v>
      </c>
      <c r="J35" s="51">
        <v>252</v>
      </c>
      <c r="K35" s="77">
        <v>3168</v>
      </c>
      <c r="L35" s="319">
        <f t="shared" si="8"/>
        <v>0</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v>0</v>
      </c>
      <c r="G36" s="46">
        <f t="shared" si="6"/>
        <v>0</v>
      </c>
      <c r="H36" s="75"/>
      <c r="I36" s="85" t="s">
        <v>77</v>
      </c>
      <c r="J36" s="51">
        <v>253</v>
      </c>
      <c r="K36" s="77">
        <v>6685</v>
      </c>
      <c r="L36" s="319">
        <f t="shared" si="8"/>
        <v>0</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5.41</v>
      </c>
      <c r="E37" s="60">
        <f t="shared" si="10"/>
        <v>0</v>
      </c>
      <c r="F37" s="60"/>
      <c r="G37" s="60">
        <f>SUM(G28:G36)</f>
        <v>10.82</v>
      </c>
      <c r="H37" s="61"/>
      <c r="I37" s="298" t="s">
        <v>81</v>
      </c>
      <c r="J37" s="298"/>
      <c r="K37" s="298"/>
      <c r="L37" s="319">
        <f>SUM(L28:L36)</f>
        <v>12691.86</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8111.88</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198865.57188359997</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1317.85</v>
      </c>
      <c r="J47" s="117" t="s">
        <v>96</v>
      </c>
      <c r="K47" s="118">
        <f>ROUND(C47*G47*I47,0)</f>
        <v>0</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42.92</v>
      </c>
      <c r="D48" s="114"/>
      <c r="E48" s="114"/>
      <c r="F48" s="114"/>
      <c r="G48" s="115">
        <f>K7</f>
        <v>1.0289999999999999</v>
      </c>
      <c r="H48" s="115"/>
      <c r="I48" s="116">
        <v>898.92</v>
      </c>
      <c r="J48" s="117" t="s">
        <v>96</v>
      </c>
      <c r="K48" s="118">
        <f>ROUND(C48*G48*I48,0)</f>
        <v>39701</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42.92</v>
      </c>
      <c r="D50" s="136"/>
      <c r="E50" s="137"/>
      <c r="F50" s="137"/>
      <c r="G50" s="138" t="s">
        <v>98</v>
      </c>
      <c r="H50" s="138"/>
      <c r="I50" s="138"/>
      <c r="J50" s="138"/>
      <c r="K50" s="138"/>
      <c r="L50" s="319">
        <f>IF(B2=75,0,K49+K48+K47)</f>
        <v>39701</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42.92</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2.14E-4</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42.92</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2.3499999999999999E-4</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2.14E-4</v>
      </c>
      <c r="L59" s="319">
        <f>SUM(I59*K59)</f>
        <v>906.410482</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2.14E-4</v>
      </c>
      <c r="L67" s="319">
        <f>SUM(I67*K67)</f>
        <v>23066.196081999999</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2.3499999999999999E-4</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2.14E-4</v>
      </c>
      <c r="L70" s="319">
        <f t="shared" si="11"/>
        <v>-900.43410399999993</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2.14E-4</v>
      </c>
      <c r="L71" s="319">
        <f t="shared" si="11"/>
        <v>402.77496400000001</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2.3499999999999999E-4</v>
      </c>
      <c r="L72" s="319">
        <f t="shared" si="11"/>
        <v>3342.02853</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0</v>
      </c>
      <c r="AA74" s="304" t="s">
        <v>130</v>
      </c>
      <c r="AB74" s="163">
        <f>+K75</f>
        <v>365</v>
      </c>
      <c r="AC74" s="55">
        <f>ROUND(AB74*Z74,0)</f>
        <v>0</v>
      </c>
      <c r="AD74" s="9"/>
    </row>
    <row r="75" spans="1:30" ht="19.5" customHeight="1" x14ac:dyDescent="0.3">
      <c r="A75" s="1" t="s">
        <v>131</v>
      </c>
      <c r="B75" s="164" t="s">
        <v>128</v>
      </c>
      <c r="C75" s="165" t="s">
        <v>129</v>
      </c>
      <c r="D75" s="164">
        <v>0</v>
      </c>
      <c r="E75" s="164">
        <v>0</v>
      </c>
      <c r="F75" s="164">
        <v>0</v>
      </c>
      <c r="G75" s="166">
        <f>IF($B$156&lt;8,D75,E75)</f>
        <v>0</v>
      </c>
      <c r="H75" s="167"/>
      <c r="I75" s="168">
        <f>AVERAGE(G75,D75)</f>
        <v>0</v>
      </c>
      <c r="J75" s="169" t="s">
        <v>130</v>
      </c>
      <c r="K75" s="170">
        <v>365</v>
      </c>
      <c r="L75" s="319">
        <f t="shared" ref="L75:L78" si="12">SUM(I75*K75)</f>
        <v>0</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2.3499999999999999E-4</v>
      </c>
      <c r="L77" s="319">
        <f t="shared" si="12"/>
        <v>404.693735</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2.14E-4</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0</v>
      </c>
      <c r="AD81" s="185"/>
    </row>
    <row r="82" spans="1:30" ht="22.5" customHeight="1" thickTop="1" thickBot="1" x14ac:dyDescent="0.35">
      <c r="B82" s="298" t="s">
        <v>140</v>
      </c>
      <c r="C82" s="298"/>
      <c r="D82" s="298"/>
      <c r="E82" s="298"/>
      <c r="F82" s="298"/>
      <c r="G82" s="298"/>
      <c r="H82" s="298"/>
      <c r="I82" s="298"/>
      <c r="J82" s="298"/>
      <c r="K82" s="298"/>
      <c r="L82" s="331">
        <f>SUM(L44:L81)</f>
        <v>265788.24157259997</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'4041 updated'!AC81</f>
        <v>0</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265788.24157259997</v>
      </c>
      <c r="L86" s="319">
        <f>IF(G26=0,0,IF(G26&gt;250,-(((250/G26)*K86)*IF(M86="H",0.02,0.05)),IF(M86="H",-0.02*K86,-0.05*K86)))</f>
        <v>-13289.412078629999</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252498.82949396997</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v>52320</v>
      </c>
      <c r="E89" s="298">
        <v>14211</v>
      </c>
      <c r="F89" s="298">
        <v>0</v>
      </c>
      <c r="G89" s="298"/>
      <c r="H89" s="298"/>
      <c r="I89" s="298"/>
      <c r="J89" s="298"/>
      <c r="K89" s="194"/>
      <c r="L89" s="319">
        <v>-68716.600000000006</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183782.22949396996</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30630.371582328327</v>
      </c>
      <c r="M92" s="186"/>
      <c r="N92" s="187"/>
      <c r="O92" s="1"/>
      <c r="Q92" s="152"/>
      <c r="V92" s="183">
        <v>3396</v>
      </c>
      <c r="W92" s="198"/>
      <c r="X92" s="198"/>
      <c r="Y92" s="198"/>
      <c r="Z92" s="198"/>
      <c r="AA92" s="198"/>
      <c r="AB92" s="198"/>
      <c r="AC92" s="198"/>
      <c r="AD92" s="199"/>
    </row>
    <row r="93" spans="1:30" ht="18.600000000000001" customHeight="1" x14ac:dyDescent="0.3">
      <c r="B93" s="298"/>
      <c r="C93" s="298"/>
      <c r="D93" s="298"/>
      <c r="E93" s="298"/>
      <c r="F93" s="298"/>
      <c r="G93" s="298"/>
      <c r="H93" s="298"/>
      <c r="I93" s="298"/>
      <c r="J93" s="298"/>
      <c r="K93" s="336" t="s">
        <v>497</v>
      </c>
      <c r="L93" s="273">
        <v>11463.200445676875</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19167.17113665145</v>
      </c>
      <c r="M94" s="186"/>
      <c r="N94" s="187"/>
      <c r="O94" s="1"/>
      <c r="Q94" s="152"/>
      <c r="V94" s="183"/>
      <c r="W94" s="198"/>
      <c r="X94" s="198"/>
      <c r="Y94" s="198"/>
      <c r="Z94" s="198"/>
      <c r="AA94" s="198"/>
      <c r="AB94" s="198"/>
      <c r="AC94" s="198"/>
      <c r="AD94" s="199"/>
    </row>
    <row r="95" spans="1:30" ht="18.75" customHeight="1" x14ac:dyDescent="0.3">
      <c r="N95" s="199"/>
      <c r="O95" s="200"/>
      <c r="P95" s="199"/>
      <c r="Q95" s="199"/>
      <c r="V95" s="198"/>
      <c r="W95" s="198"/>
      <c r="X95" s="198"/>
      <c r="Y95" s="198"/>
      <c r="Z95" s="198"/>
      <c r="AA95" s="198"/>
      <c r="AB95" s="198"/>
      <c r="AC95" s="198"/>
      <c r="AD95" s="195"/>
    </row>
    <row r="96" spans="1:30" ht="18.75" customHeight="1" thickBot="1" x14ac:dyDescent="0.35">
      <c r="B96" s="201" t="s">
        <v>157</v>
      </c>
      <c r="C96" s="298"/>
      <c r="D96" s="298"/>
      <c r="E96" s="298"/>
      <c r="G96" s="298"/>
      <c r="H96" s="298"/>
      <c r="I96" s="298"/>
      <c r="J96" s="298"/>
      <c r="L96" s="331">
        <f>IF(M86="H",(K86*0.02)+L86,(K86*0.05)+L86)</f>
        <v>0</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379</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380</v>
      </c>
      <c r="C125" s="205" t="s">
        <v>199</v>
      </c>
    </row>
    <row r="126" spans="2:22" hidden="1" x14ac:dyDescent="0.3">
      <c r="B126" s="209" t="s">
        <v>381</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2.31481462833472E-5</v>
      </c>
      <c r="C137" s="211"/>
    </row>
    <row r="138" spans="1:5" hidden="1" x14ac:dyDescent="0.3">
      <c r="B138" s="212">
        <f>NvsEndTime</f>
        <v>41808.603148148097</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379</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380</v>
      </c>
      <c r="C166" s="219" t="s">
        <v>244</v>
      </c>
      <c r="D166" s="215"/>
    </row>
    <row r="167" spans="1:4" hidden="1" x14ac:dyDescent="0.3">
      <c r="A167" s="214" t="s">
        <v>245</v>
      </c>
      <c r="B167" s="218" t="s">
        <v>381</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2.31481462833472E-5</v>
      </c>
      <c r="D178" s="215"/>
    </row>
    <row r="179" spans="2:5" hidden="1" x14ac:dyDescent="0.3">
      <c r="B179" s="214" t="s">
        <v>260</v>
      </c>
      <c r="C179" s="222">
        <f>NvsEndTime</f>
        <v>41808.603148148097</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1" priority="2" stopIfTrue="1" operator="lessThan">
      <formula>0</formula>
    </cfRule>
  </conditionalFormatting>
  <conditionalFormatting sqref="A143:A174">
    <cfRule type="cellIs" dxfId="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9"/>
  <sheetViews>
    <sheetView topLeftCell="B2" zoomScale="70" zoomScaleNormal="70" workbookViewId="0">
      <selection activeCell="B2" sqref="B2"/>
    </sheetView>
  </sheetViews>
  <sheetFormatPr defaultColWidth="8.6640625" defaultRowHeight="13.2" x14ac:dyDescent="0.25"/>
  <cols>
    <col min="1" max="1" width="11.33203125" hidden="1" customWidth="1"/>
    <col min="2" max="2" width="10.44140625" customWidth="1"/>
    <col min="3" max="3" width="29" customWidth="1"/>
    <col min="4" max="5" width="12.44140625" customWidth="1"/>
    <col min="6" max="6" width="12.44140625" hidden="1" customWidth="1"/>
    <col min="7" max="7" width="15.44140625" customWidth="1"/>
    <col min="8" max="8" width="6.5546875" customWidth="1"/>
    <col min="9" max="9" width="12.5546875" customWidth="1"/>
    <col min="10" max="10" width="12.6640625" customWidth="1"/>
    <col min="11" max="11" width="13" customWidth="1"/>
    <col min="12" max="12" width="21.44140625" customWidth="1"/>
    <col min="13" max="13" width="12.5546875" customWidth="1"/>
    <col min="14" max="15" width="10.5546875" hidden="1" customWidth="1"/>
    <col min="16" max="16" width="35" hidden="1" customWidth="1"/>
    <col min="17" max="17" width="7.44140625" customWidth="1"/>
    <col min="19" max="21" width="0" hidden="1" customWidth="1"/>
    <col min="24" max="24" width="12.6640625" customWidth="1"/>
    <col min="28" max="28" width="13.33203125" bestFit="1" customWidth="1"/>
  </cols>
  <sheetData>
    <row r="1" spans="1:30" ht="19.95" hidden="1" customHeight="1" thickBot="1" x14ac:dyDescent="0.35">
      <c r="A1" s="1" t="s">
        <v>0</v>
      </c>
      <c r="B1" s="302"/>
      <c r="C1" s="1"/>
      <c r="D1" s="1" t="s">
        <v>2</v>
      </c>
      <c r="E1" s="1"/>
      <c r="F1" s="1"/>
      <c r="G1" s="1"/>
      <c r="H1" s="1"/>
      <c r="I1" s="1"/>
      <c r="J1" s="1"/>
      <c r="K1" s="1"/>
      <c r="L1" s="311"/>
      <c r="M1" s="1"/>
      <c r="N1" s="1"/>
      <c r="O1" s="3"/>
      <c r="P1" s="1"/>
      <c r="Q1" s="1"/>
      <c r="R1" s="1"/>
      <c r="S1" s="1"/>
      <c r="T1" s="1"/>
      <c r="U1" s="1"/>
      <c r="V1" s="1"/>
      <c r="W1" s="1"/>
      <c r="X1" s="1"/>
      <c r="Y1" s="1"/>
      <c r="Z1" s="1"/>
      <c r="AA1" s="1"/>
      <c r="AB1" s="1"/>
      <c r="AC1" s="1"/>
      <c r="AD1" s="1"/>
    </row>
    <row r="2" spans="1:30" ht="16.2" thickBot="1" x14ac:dyDescent="0.35">
      <c r="A2" s="1"/>
      <c r="B2" s="4">
        <v>50</v>
      </c>
      <c r="C2" s="5" t="s">
        <v>4</v>
      </c>
      <c r="D2" s="6"/>
      <c r="E2" s="6"/>
      <c r="F2" s="6"/>
      <c r="G2" s="6"/>
      <c r="H2" s="7"/>
      <c r="I2" s="7"/>
      <c r="J2" s="7"/>
      <c r="K2" s="7"/>
      <c r="L2" s="312"/>
      <c r="M2" s="1"/>
      <c r="N2" s="3"/>
      <c r="O2" s="1"/>
      <c r="P2" s="1"/>
      <c r="Q2" s="1"/>
      <c r="R2" s="1"/>
      <c r="S2" s="1"/>
      <c r="T2" s="1"/>
      <c r="U2" s="1"/>
      <c r="V2" s="8">
        <f>'4050 updated'!B2</f>
        <v>50</v>
      </c>
      <c r="W2" s="449" t="s">
        <v>4</v>
      </c>
      <c r="X2" s="450"/>
      <c r="Y2" s="451"/>
      <c r="Z2" s="451"/>
      <c r="AA2" s="451"/>
      <c r="AB2" s="451"/>
      <c r="AC2" s="451"/>
      <c r="AD2" s="9"/>
    </row>
    <row r="3" spans="1:30" ht="20.399999999999999" x14ac:dyDescent="0.35">
      <c r="A3" s="1"/>
      <c r="B3" s="10" t="s">
        <v>407</v>
      </c>
      <c r="C3" s="11"/>
      <c r="D3" s="11"/>
      <c r="E3" s="11"/>
      <c r="F3" s="11"/>
      <c r="G3" s="11"/>
      <c r="H3" s="11"/>
      <c r="I3" s="11"/>
      <c r="J3" s="11"/>
      <c r="K3" s="11"/>
      <c r="L3" s="313"/>
      <c r="M3" s="10"/>
      <c r="N3" s="10"/>
      <c r="O3" s="10"/>
      <c r="P3" s="10"/>
      <c r="Q3" s="10"/>
      <c r="R3" s="1"/>
      <c r="S3" s="1"/>
      <c r="T3" s="1"/>
      <c r="U3" s="1"/>
      <c r="V3" s="452" t="s">
        <v>5</v>
      </c>
      <c r="W3" s="452"/>
      <c r="X3" s="452"/>
      <c r="Y3" s="452"/>
      <c r="Z3" s="452"/>
      <c r="AA3" s="452"/>
      <c r="AB3" s="452"/>
      <c r="AC3" s="452"/>
      <c r="AD3" s="12"/>
    </row>
    <row r="4" spans="1:30" ht="17.399999999999999" x14ac:dyDescent="0.3">
      <c r="A4" s="1"/>
      <c r="B4" s="391" t="s">
        <v>494</v>
      </c>
      <c r="C4" s="391"/>
      <c r="D4" s="391"/>
      <c r="E4" s="391"/>
      <c r="F4" s="391"/>
      <c r="G4" s="391"/>
      <c r="H4" s="391"/>
      <c r="I4" s="391"/>
      <c r="J4" s="298"/>
      <c r="K4" s="298"/>
      <c r="L4" s="314"/>
      <c r="M4" s="14"/>
      <c r="N4" s="14"/>
      <c r="O4" s="14"/>
      <c r="P4" s="14"/>
      <c r="Q4" s="14"/>
      <c r="R4" s="1"/>
      <c r="S4" s="1"/>
      <c r="T4" s="1"/>
      <c r="U4" s="1"/>
      <c r="V4" s="453" t="str">
        <f>+Based_on_the_Second_Calculation_of_the_FEFP_2010_11</f>
        <v>Based on the Third Calculation of the FEFP 2014-15</v>
      </c>
      <c r="W4" s="453"/>
      <c r="X4" s="453"/>
      <c r="Y4" s="453"/>
      <c r="Z4" s="453"/>
      <c r="AA4" s="453"/>
      <c r="AB4" s="453"/>
      <c r="AC4" s="453"/>
      <c r="AD4" s="15"/>
    </row>
    <row r="5" spans="1:30" ht="18.75" customHeight="1" x14ac:dyDescent="0.3">
      <c r="A5" s="1"/>
      <c r="B5" s="16" t="s">
        <v>7</v>
      </c>
      <c r="C5" s="16"/>
      <c r="D5" s="17"/>
      <c r="E5" s="16"/>
      <c r="F5" s="16"/>
      <c r="G5" s="18" t="s">
        <v>8</v>
      </c>
      <c r="H5" s="18"/>
      <c r="I5" s="18"/>
      <c r="J5" s="18"/>
      <c r="K5" s="18"/>
      <c r="L5" s="315"/>
      <c r="M5" s="19"/>
      <c r="N5" s="19"/>
      <c r="O5" s="19"/>
      <c r="P5" s="19"/>
      <c r="Q5" s="19"/>
      <c r="R5" s="1"/>
      <c r="S5" s="1"/>
      <c r="T5" s="1"/>
      <c r="U5" s="1"/>
      <c r="V5" s="454" t="s">
        <v>7</v>
      </c>
      <c r="W5" s="454"/>
      <c r="X5" s="455" t="s">
        <v>8</v>
      </c>
      <c r="Y5" s="455"/>
      <c r="Z5" s="20"/>
      <c r="AA5" s="20"/>
      <c r="AB5" s="20"/>
      <c r="AC5" s="20"/>
      <c r="AD5" s="21"/>
    </row>
    <row r="6" spans="1:30" ht="21" customHeight="1" x14ac:dyDescent="0.3">
      <c r="A6" s="1"/>
      <c r="B6" s="16" t="s">
        <v>9</v>
      </c>
      <c r="C6" s="16"/>
      <c r="D6" s="16"/>
      <c r="E6" s="16"/>
      <c r="F6" s="16"/>
      <c r="G6" s="16"/>
      <c r="H6" s="16"/>
      <c r="I6" s="16"/>
      <c r="J6" s="16"/>
      <c r="K6" s="16"/>
      <c r="L6" s="314"/>
      <c r="M6" s="22"/>
      <c r="N6" s="22"/>
      <c r="O6" s="19"/>
      <c r="P6" s="19"/>
      <c r="Q6" s="19"/>
      <c r="R6" s="1"/>
      <c r="S6" s="1"/>
      <c r="T6" s="1"/>
      <c r="U6" s="1"/>
      <c r="V6" s="441" t="s">
        <v>10</v>
      </c>
      <c r="W6" s="441"/>
      <c r="X6" s="441"/>
      <c r="Y6" s="441"/>
      <c r="Z6" s="441"/>
      <c r="AA6" s="441"/>
      <c r="AB6" s="441"/>
      <c r="AC6" s="441"/>
      <c r="AD6" s="23"/>
    </row>
    <row r="7" spans="1:30" ht="18" customHeight="1" x14ac:dyDescent="0.3">
      <c r="A7" s="1"/>
      <c r="B7" s="24" t="s">
        <v>11</v>
      </c>
      <c r="C7" s="24"/>
      <c r="D7" s="24"/>
      <c r="E7" s="24"/>
      <c r="F7" s="24"/>
      <c r="G7" s="25">
        <v>4031.77</v>
      </c>
      <c r="H7" s="25"/>
      <c r="I7" s="24" t="s">
        <v>12</v>
      </c>
      <c r="J7" s="24"/>
      <c r="K7" s="26">
        <v>1.0289999999999999</v>
      </c>
      <c r="L7" s="316"/>
      <c r="M7" s="1"/>
      <c r="N7" s="1"/>
      <c r="O7" s="1"/>
      <c r="P7" s="1"/>
      <c r="Q7" s="1"/>
      <c r="R7" s="1"/>
      <c r="S7" s="1"/>
      <c r="T7" s="1"/>
      <c r="U7" s="1"/>
      <c r="V7" s="442" t="s">
        <v>11</v>
      </c>
      <c r="W7" s="442"/>
      <c r="X7" s="443">
        <f>'4050 updated'!G7</f>
        <v>4031.77</v>
      </c>
      <c r="Y7" s="443"/>
      <c r="Z7" s="444" t="s">
        <v>12</v>
      </c>
      <c r="AA7" s="444"/>
      <c r="AB7" s="445">
        <f>+K7</f>
        <v>1.0289999999999999</v>
      </c>
      <c r="AC7" s="445"/>
      <c r="AD7" s="9"/>
    </row>
    <row r="8" spans="1:30" ht="51" customHeight="1" x14ac:dyDescent="0.3">
      <c r="A8" s="1"/>
      <c r="B8" s="27" t="s">
        <v>13</v>
      </c>
      <c r="C8" s="27"/>
      <c r="D8" s="310" t="s">
        <v>491</v>
      </c>
      <c r="E8" s="310" t="s">
        <v>492</v>
      </c>
      <c r="F8" s="310"/>
      <c r="G8" s="30" t="s">
        <v>14</v>
      </c>
      <c r="H8" s="31"/>
      <c r="I8" s="32" t="s">
        <v>15</v>
      </c>
      <c r="J8" s="33"/>
      <c r="K8" s="34" t="s">
        <v>16</v>
      </c>
      <c r="L8" s="317" t="s">
        <v>17</v>
      </c>
      <c r="M8" s="1"/>
      <c r="N8" s="1" t="s">
        <v>18</v>
      </c>
      <c r="O8" s="1" t="s">
        <v>19</v>
      </c>
      <c r="P8" s="1"/>
      <c r="Q8" s="1"/>
      <c r="R8" s="1"/>
      <c r="S8" s="1"/>
      <c r="T8" s="1"/>
      <c r="U8" s="1"/>
      <c r="V8" s="446" t="s">
        <v>13</v>
      </c>
      <c r="W8" s="446"/>
      <c r="X8" s="447" t="s">
        <v>14</v>
      </c>
      <c r="Y8" s="447"/>
      <c r="Z8" s="448" t="s">
        <v>15</v>
      </c>
      <c r="AA8" s="448"/>
      <c r="AB8" s="35" t="s">
        <v>16</v>
      </c>
      <c r="AC8" s="36" t="s">
        <v>20</v>
      </c>
      <c r="AD8" s="9"/>
    </row>
    <row r="9" spans="1:30" ht="14.25" customHeight="1" x14ac:dyDescent="0.3">
      <c r="A9" s="1"/>
      <c r="B9" s="37" t="s">
        <v>21</v>
      </c>
      <c r="C9" s="37"/>
      <c r="D9" s="37"/>
      <c r="E9" s="37"/>
      <c r="F9" s="37"/>
      <c r="G9" s="38" t="s">
        <v>22</v>
      </c>
      <c r="H9" s="39"/>
      <c r="I9" s="40" t="s">
        <v>23</v>
      </c>
      <c r="J9" s="41"/>
      <c r="K9" s="42" t="s">
        <v>24</v>
      </c>
      <c r="L9" s="318" t="s">
        <v>25</v>
      </c>
      <c r="M9" s="1"/>
      <c r="N9" s="1"/>
      <c r="O9" s="1"/>
      <c r="P9" s="1"/>
      <c r="Q9" s="1"/>
      <c r="R9" s="1"/>
      <c r="S9" s="1"/>
      <c r="T9" s="1"/>
      <c r="U9" s="1"/>
      <c r="V9" s="456" t="s">
        <v>21</v>
      </c>
      <c r="W9" s="456"/>
      <c r="X9" s="457" t="s">
        <v>22</v>
      </c>
      <c r="Y9" s="457"/>
      <c r="Z9" s="458" t="s">
        <v>23</v>
      </c>
      <c r="AA9" s="458"/>
      <c r="AB9" s="43" t="s">
        <v>24</v>
      </c>
      <c r="AC9" s="44" t="s">
        <v>25</v>
      </c>
      <c r="AD9" s="9"/>
    </row>
    <row r="10" spans="1:30" ht="15.6" x14ac:dyDescent="0.3">
      <c r="A10" s="1" t="s">
        <v>26</v>
      </c>
      <c r="B10" s="296" t="s">
        <v>27</v>
      </c>
      <c r="C10" s="296"/>
      <c r="D10" s="296">
        <v>115.28</v>
      </c>
      <c r="E10" s="296">
        <v>0</v>
      </c>
      <c r="F10" s="296"/>
      <c r="G10" s="46">
        <f>IF($B$156&lt;8,D10*2,D10+E10)</f>
        <v>230.56</v>
      </c>
      <c r="H10" s="47"/>
      <c r="I10" s="48">
        <v>1.1259999999999999</v>
      </c>
      <c r="J10" s="48"/>
      <c r="K10" s="49">
        <f>ROUND(G10*I10,4)</f>
        <v>259.61059999999998</v>
      </c>
      <c r="L10" s="319">
        <f>SUM(K10*$G$7)*($K$7)</f>
        <v>1077044.2453960979</v>
      </c>
      <c r="M10" s="1"/>
      <c r="N10" s="51">
        <v>5101</v>
      </c>
      <c r="O10" s="52">
        <v>101</v>
      </c>
      <c r="P10" s="1"/>
      <c r="Q10" s="259"/>
      <c r="R10" s="1"/>
      <c r="S10" s="1"/>
      <c r="T10" s="1"/>
      <c r="U10" s="1"/>
      <c r="V10" s="439" t="s">
        <v>27</v>
      </c>
      <c r="W10" s="439"/>
      <c r="X10" s="434">
        <f>IF('4050 updated'!K$84=1,'4050 updated'!G10,0)</f>
        <v>0</v>
      </c>
      <c r="Y10" s="434"/>
      <c r="Z10" s="440">
        <v>1</v>
      </c>
      <c r="AA10" s="440"/>
      <c r="AB10" s="54">
        <f t="shared" ref="AB10:AB25" si="0">ROUND(X10*Z10,4)</f>
        <v>0</v>
      </c>
      <c r="AC10" s="55">
        <f t="shared" ref="AC10:AC25" si="1">ROUND(ROUND(AB10*$X$7,4)*($AB$7),0)</f>
        <v>0</v>
      </c>
      <c r="AD10" s="9">
        <v>1</v>
      </c>
    </row>
    <row r="11" spans="1:30" ht="15.6" x14ac:dyDescent="0.3">
      <c r="A11" s="1" t="s">
        <v>28</v>
      </c>
      <c r="B11" s="298" t="s">
        <v>29</v>
      </c>
      <c r="C11" s="298"/>
      <c r="D11" s="298">
        <v>13.5</v>
      </c>
      <c r="E11" s="298">
        <v>0</v>
      </c>
      <c r="F11" s="298"/>
      <c r="G11" s="46">
        <f t="shared" ref="G11:G25" si="2">IF($B$156&lt;8,D11*2,D11+E11)</f>
        <v>27</v>
      </c>
      <c r="H11" s="47"/>
      <c r="I11" s="56">
        <f>I10</f>
        <v>1.1259999999999999</v>
      </c>
      <c r="J11" s="56"/>
      <c r="K11" s="49">
        <f t="shared" ref="K11:K25" si="3">ROUND(G11*I11,4)</f>
        <v>30.402000000000001</v>
      </c>
      <c r="L11" s="319">
        <f t="shared" ref="L11:L25" si="4">SUM(K11*$G$7)*($K$7)</f>
        <v>126128.51381465999</v>
      </c>
      <c r="M11" s="1" t="str">
        <f>IF(ROUND(G11,2)=ROUND(SUM(G28:G30),2)," ","CHECK 2. PK-3 Lines Below")</f>
        <v xml:space="preserve"> </v>
      </c>
      <c r="N11" s="51">
        <v>5101</v>
      </c>
      <c r="O11" s="57" t="s">
        <v>30</v>
      </c>
      <c r="P11" s="1"/>
      <c r="Q11" s="259"/>
      <c r="R11" s="1"/>
      <c r="S11" s="1"/>
      <c r="T11" s="1"/>
      <c r="U11" s="1"/>
      <c r="V11" s="395" t="s">
        <v>29</v>
      </c>
      <c r="W11" s="395"/>
      <c r="X11" s="434">
        <f>IF('4050 updated'!K$84=1,'4050 updated'!G11,0)</f>
        <v>0</v>
      </c>
      <c r="Y11" s="434"/>
      <c r="Z11" s="435">
        <v>1</v>
      </c>
      <c r="AA11" s="435"/>
      <c r="AB11" s="54">
        <f t="shared" si="0"/>
        <v>0</v>
      </c>
      <c r="AC11" s="55">
        <f t="shared" si="1"/>
        <v>0</v>
      </c>
      <c r="AD11" s="9"/>
    </row>
    <row r="12" spans="1:30" ht="15.6" x14ac:dyDescent="0.3">
      <c r="A12" s="1" t="s">
        <v>31</v>
      </c>
      <c r="B12" s="298" t="s">
        <v>32</v>
      </c>
      <c r="C12" s="298"/>
      <c r="D12" s="298">
        <v>64.34</v>
      </c>
      <c r="E12" s="298">
        <v>0</v>
      </c>
      <c r="F12" s="298"/>
      <c r="G12" s="46">
        <f t="shared" si="2"/>
        <v>128.68</v>
      </c>
      <c r="H12" s="47"/>
      <c r="I12" s="56">
        <v>1</v>
      </c>
      <c r="J12" s="56"/>
      <c r="K12" s="49">
        <f t="shared" si="3"/>
        <v>128.68</v>
      </c>
      <c r="L12" s="319">
        <f t="shared" si="4"/>
        <v>533853.60034440004</v>
      </c>
      <c r="M12" s="1"/>
      <c r="N12" s="51">
        <v>5102</v>
      </c>
      <c r="O12" s="52">
        <v>102</v>
      </c>
      <c r="P12" s="1"/>
      <c r="Q12" s="259"/>
      <c r="R12" s="1"/>
      <c r="S12" s="1"/>
      <c r="T12" s="1"/>
      <c r="U12" s="1"/>
      <c r="V12" s="395" t="s">
        <v>32</v>
      </c>
      <c r="W12" s="395"/>
      <c r="X12" s="434">
        <f>IF('4050 updated'!K$84=1,'4050 updated'!G12,0)</f>
        <v>0</v>
      </c>
      <c r="Y12" s="434"/>
      <c r="Z12" s="435">
        <v>1</v>
      </c>
      <c r="AA12" s="435"/>
      <c r="AB12" s="54">
        <f t="shared" si="0"/>
        <v>0</v>
      </c>
      <c r="AC12" s="55">
        <f t="shared" si="1"/>
        <v>0</v>
      </c>
      <c r="AD12" s="9"/>
    </row>
    <row r="13" spans="1:30" ht="15.6" x14ac:dyDescent="0.3">
      <c r="A13" s="1" t="s">
        <v>33</v>
      </c>
      <c r="B13" s="298" t="s">
        <v>34</v>
      </c>
      <c r="C13" s="298"/>
      <c r="D13" s="298">
        <v>12</v>
      </c>
      <c r="E13" s="298">
        <v>0</v>
      </c>
      <c r="F13" s="298"/>
      <c r="G13" s="46">
        <f t="shared" si="2"/>
        <v>24</v>
      </c>
      <c r="H13" s="47"/>
      <c r="I13" s="56">
        <f>I12</f>
        <v>1</v>
      </c>
      <c r="J13" s="56"/>
      <c r="K13" s="49">
        <f t="shared" si="3"/>
        <v>24</v>
      </c>
      <c r="L13" s="319">
        <f t="shared" si="4"/>
        <v>99568.591919999992</v>
      </c>
      <c r="M13" s="1" t="str">
        <f>IF(ROUND(G13,2)=ROUND(SUM(G31:G33),2)," ","CHECK 2. 4-8 Lines Below")</f>
        <v xml:space="preserve"> </v>
      </c>
      <c r="N13" s="51">
        <v>5102</v>
      </c>
      <c r="O13" s="57" t="s">
        <v>35</v>
      </c>
      <c r="P13" s="1"/>
      <c r="Q13" s="259"/>
      <c r="R13" s="1"/>
      <c r="S13" s="1"/>
      <c r="T13" s="1"/>
      <c r="U13" s="1"/>
      <c r="V13" s="395" t="s">
        <v>34</v>
      </c>
      <c r="W13" s="395"/>
      <c r="X13" s="434">
        <f>IF('4050 updated'!K$84=1,'4050 updated'!G13,0)</f>
        <v>0</v>
      </c>
      <c r="Y13" s="434"/>
      <c r="Z13" s="435">
        <v>1</v>
      </c>
      <c r="AA13" s="435"/>
      <c r="AB13" s="54">
        <f t="shared" si="0"/>
        <v>0</v>
      </c>
      <c r="AC13" s="55">
        <f t="shared" si="1"/>
        <v>0</v>
      </c>
      <c r="AD13" s="9"/>
    </row>
    <row r="14" spans="1:30" ht="15.6" x14ac:dyDescent="0.3">
      <c r="A14" s="1" t="s">
        <v>36</v>
      </c>
      <c r="B14" s="298" t="s">
        <v>37</v>
      </c>
      <c r="C14" s="298"/>
      <c r="D14" s="298">
        <v>0</v>
      </c>
      <c r="E14" s="298">
        <v>0</v>
      </c>
      <c r="F14" s="298"/>
      <c r="G14" s="46">
        <f t="shared" si="2"/>
        <v>0</v>
      </c>
      <c r="H14" s="47"/>
      <c r="I14" s="56">
        <v>1.004</v>
      </c>
      <c r="J14" s="56"/>
      <c r="K14" s="49">
        <f t="shared" si="3"/>
        <v>0</v>
      </c>
      <c r="L14" s="319">
        <f t="shared" si="4"/>
        <v>0</v>
      </c>
      <c r="M14" s="1"/>
      <c r="N14" s="51">
        <v>5103</v>
      </c>
      <c r="O14" s="52">
        <v>103</v>
      </c>
      <c r="P14" s="1"/>
      <c r="Q14" s="259"/>
      <c r="R14" s="1"/>
      <c r="S14" s="1"/>
      <c r="T14" s="1"/>
      <c r="U14" s="1"/>
      <c r="V14" s="395" t="s">
        <v>37</v>
      </c>
      <c r="W14" s="395"/>
      <c r="X14" s="434">
        <f>IF('4050 updated'!K$84=1,'4050 updated'!G14,0)</f>
        <v>0</v>
      </c>
      <c r="Y14" s="434"/>
      <c r="Z14" s="435">
        <v>1</v>
      </c>
      <c r="AA14" s="435"/>
      <c r="AB14" s="54">
        <f t="shared" si="0"/>
        <v>0</v>
      </c>
      <c r="AC14" s="55">
        <f t="shared" si="1"/>
        <v>0</v>
      </c>
      <c r="AD14" s="9"/>
    </row>
    <row r="15" spans="1:30" ht="15.6" x14ac:dyDescent="0.3">
      <c r="A15" s="1" t="s">
        <v>38</v>
      </c>
      <c r="B15" s="298" t="s">
        <v>39</v>
      </c>
      <c r="C15" s="298"/>
      <c r="D15" s="298">
        <v>0</v>
      </c>
      <c r="E15" s="298">
        <v>0</v>
      </c>
      <c r="F15" s="298"/>
      <c r="G15" s="46">
        <f t="shared" si="2"/>
        <v>0</v>
      </c>
      <c r="H15" s="47"/>
      <c r="I15" s="56">
        <f>I14</f>
        <v>1.004</v>
      </c>
      <c r="J15" s="56"/>
      <c r="K15" s="49">
        <f t="shared" si="3"/>
        <v>0</v>
      </c>
      <c r="L15" s="319">
        <f t="shared" si="4"/>
        <v>0</v>
      </c>
      <c r="M15" s="1" t="str">
        <f>IF(ROUND(G15,2)=ROUND(SUM(G34:G36),2)," ","CHECK 2. 9-12 Lines Below")</f>
        <v xml:space="preserve"> </v>
      </c>
      <c r="N15" s="51">
        <v>5103</v>
      </c>
      <c r="O15" s="57" t="s">
        <v>40</v>
      </c>
      <c r="P15" s="1"/>
      <c r="Q15" s="259"/>
      <c r="R15" s="1"/>
      <c r="S15" s="1"/>
      <c r="T15" s="1"/>
      <c r="U15" s="1"/>
      <c r="V15" s="395" t="s">
        <v>39</v>
      </c>
      <c r="W15" s="395"/>
      <c r="X15" s="434">
        <f>IF('4050 updated'!K$84=1,'4050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c r="G16" s="46">
        <f t="shared" si="2"/>
        <v>0</v>
      </c>
      <c r="H16" s="47"/>
      <c r="I16" s="56">
        <v>3.548</v>
      </c>
      <c r="J16" s="56"/>
      <c r="K16" s="49">
        <f t="shared" si="3"/>
        <v>0</v>
      </c>
      <c r="L16" s="319">
        <f t="shared" si="4"/>
        <v>0</v>
      </c>
      <c r="M16" s="1"/>
      <c r="N16" s="51">
        <v>5101</v>
      </c>
      <c r="O16" s="1">
        <v>254</v>
      </c>
      <c r="P16" s="1"/>
      <c r="Q16" s="259"/>
      <c r="R16" s="1"/>
      <c r="S16" s="1"/>
      <c r="T16" s="1"/>
      <c r="U16" s="1"/>
      <c r="V16" s="395" t="s">
        <v>42</v>
      </c>
      <c r="W16" s="395"/>
      <c r="X16" s="434">
        <f>IF('4050 updated'!K$84=1,'4050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c r="G17" s="46">
        <f t="shared" si="2"/>
        <v>0</v>
      </c>
      <c r="H17" s="47"/>
      <c r="I17" s="56">
        <f>I16</f>
        <v>3.548</v>
      </c>
      <c r="J17" s="56"/>
      <c r="K17" s="49">
        <f t="shared" si="3"/>
        <v>0</v>
      </c>
      <c r="L17" s="319">
        <f t="shared" si="4"/>
        <v>0</v>
      </c>
      <c r="M17" s="1"/>
      <c r="N17" s="51">
        <v>5102</v>
      </c>
      <c r="O17" s="259">
        <v>254</v>
      </c>
      <c r="P17" s="1"/>
      <c r="Q17" s="259"/>
      <c r="R17" s="1"/>
      <c r="S17" s="1"/>
      <c r="T17" s="1"/>
      <c r="U17" s="1"/>
      <c r="V17" s="395" t="s">
        <v>44</v>
      </c>
      <c r="W17" s="395"/>
      <c r="X17" s="434">
        <f>IF('4050 updated'!K$84=1,'4050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c r="G18" s="46">
        <f t="shared" si="2"/>
        <v>0</v>
      </c>
      <c r="H18" s="47"/>
      <c r="I18" s="56">
        <f>I17</f>
        <v>3.548</v>
      </c>
      <c r="J18" s="56"/>
      <c r="K18" s="49">
        <f t="shared" si="3"/>
        <v>0</v>
      </c>
      <c r="L18" s="319">
        <f t="shared" si="4"/>
        <v>0</v>
      </c>
      <c r="M18" s="1"/>
      <c r="N18" s="51">
        <v>5103</v>
      </c>
      <c r="O18" s="259">
        <v>254</v>
      </c>
      <c r="P18" s="1"/>
      <c r="Q18" s="259"/>
      <c r="R18" s="1"/>
      <c r="S18" s="1"/>
      <c r="T18" s="1"/>
      <c r="U18" s="1"/>
      <c r="V18" s="395" t="s">
        <v>46</v>
      </c>
      <c r="W18" s="395"/>
      <c r="X18" s="434">
        <f>IF('4050 updated'!K$84=1,'4050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c r="G19" s="46">
        <f t="shared" si="2"/>
        <v>0</v>
      </c>
      <c r="H19" s="47"/>
      <c r="I19" s="56">
        <v>5.1040000000000001</v>
      </c>
      <c r="J19" s="56"/>
      <c r="K19" s="49">
        <f t="shared" si="3"/>
        <v>0</v>
      </c>
      <c r="L19" s="319">
        <f t="shared" si="4"/>
        <v>0</v>
      </c>
      <c r="M19" s="1"/>
      <c r="N19" s="51">
        <v>5101</v>
      </c>
      <c r="O19" s="1">
        <v>255</v>
      </c>
      <c r="P19" s="1"/>
      <c r="Q19" s="259"/>
      <c r="R19" s="1"/>
      <c r="S19" s="1"/>
      <c r="T19" s="1"/>
      <c r="U19" s="1"/>
      <c r="V19" s="395" t="s">
        <v>48</v>
      </c>
      <c r="W19" s="395"/>
      <c r="X19" s="434">
        <f>IF('4050 updated'!K$84=1,'4050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c r="G20" s="46">
        <f t="shared" si="2"/>
        <v>0</v>
      </c>
      <c r="H20" s="47"/>
      <c r="I20" s="56">
        <f>I19</f>
        <v>5.1040000000000001</v>
      </c>
      <c r="J20" s="56"/>
      <c r="K20" s="49">
        <f t="shared" si="3"/>
        <v>0</v>
      </c>
      <c r="L20" s="319">
        <f t="shared" si="4"/>
        <v>0</v>
      </c>
      <c r="M20" s="1"/>
      <c r="N20" s="51">
        <v>5102</v>
      </c>
      <c r="O20" s="259">
        <v>255</v>
      </c>
      <c r="P20" s="1"/>
      <c r="Q20" s="259"/>
      <c r="R20" s="1"/>
      <c r="S20" s="1"/>
      <c r="T20" s="1"/>
      <c r="U20" s="1"/>
      <c r="V20" s="395" t="s">
        <v>50</v>
      </c>
      <c r="W20" s="395"/>
      <c r="X20" s="434">
        <f>IF('4050 updated'!K$84=1,'4050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c r="G21" s="46">
        <f t="shared" si="2"/>
        <v>0</v>
      </c>
      <c r="H21" s="47"/>
      <c r="I21" s="56">
        <f>I20</f>
        <v>5.1040000000000001</v>
      </c>
      <c r="J21" s="56"/>
      <c r="K21" s="49">
        <f t="shared" si="3"/>
        <v>0</v>
      </c>
      <c r="L21" s="319">
        <f t="shared" si="4"/>
        <v>0</v>
      </c>
      <c r="M21" s="1"/>
      <c r="N21" s="51">
        <v>5103</v>
      </c>
      <c r="O21" s="259">
        <v>255</v>
      </c>
      <c r="P21" s="1"/>
      <c r="Q21" s="259"/>
      <c r="R21" s="1"/>
      <c r="S21" s="1"/>
      <c r="T21" s="1"/>
      <c r="U21" s="1"/>
      <c r="V21" s="395" t="s">
        <v>52</v>
      </c>
      <c r="W21" s="395"/>
      <c r="X21" s="434">
        <f>IF('4050 updated'!K$84=1,'4050 updated'!G21,0)</f>
        <v>0</v>
      </c>
      <c r="Y21" s="434"/>
      <c r="Z21" s="435">
        <v>1</v>
      </c>
      <c r="AA21" s="435"/>
      <c r="AB21" s="54">
        <f t="shared" si="0"/>
        <v>0</v>
      </c>
      <c r="AC21" s="55">
        <f t="shared" si="1"/>
        <v>0</v>
      </c>
      <c r="AD21" s="9"/>
    </row>
    <row r="22" spans="1:30" ht="16.2" x14ac:dyDescent="0.35">
      <c r="A22" s="1" t="s">
        <v>53</v>
      </c>
      <c r="B22" s="298" t="s">
        <v>54</v>
      </c>
      <c r="C22" s="298"/>
      <c r="D22" s="298">
        <v>12.96</v>
      </c>
      <c r="E22" s="298">
        <v>0</v>
      </c>
      <c r="F22" s="298"/>
      <c r="G22" s="46">
        <f t="shared" si="2"/>
        <v>25.92</v>
      </c>
      <c r="H22" s="47"/>
      <c r="I22" s="56">
        <v>1.147</v>
      </c>
      <c r="J22" s="56"/>
      <c r="K22" s="49">
        <f t="shared" si="3"/>
        <v>29.7302</v>
      </c>
      <c r="L22" s="319">
        <f t="shared" si="4"/>
        <v>123341.42297916599</v>
      </c>
      <c r="M22" s="1"/>
      <c r="N22" s="51">
        <v>5101</v>
      </c>
      <c r="O22" s="52">
        <v>130</v>
      </c>
      <c r="P22" s="1"/>
      <c r="Q22" s="259"/>
      <c r="R22" s="1"/>
      <c r="S22" s="1"/>
      <c r="T22" s="1"/>
      <c r="U22" s="1"/>
      <c r="V22" s="395" t="s">
        <v>54</v>
      </c>
      <c r="W22" s="395"/>
      <c r="X22" s="434">
        <f>IF('4050 updated'!K$84=1,'4050 updated'!G22,0)</f>
        <v>0</v>
      </c>
      <c r="Y22" s="434"/>
      <c r="Z22" s="435">
        <v>1</v>
      </c>
      <c r="AA22" s="435"/>
      <c r="AB22" s="54">
        <f t="shared" si="0"/>
        <v>0</v>
      </c>
      <c r="AC22" s="55">
        <f t="shared" si="1"/>
        <v>0</v>
      </c>
      <c r="AD22" s="9"/>
    </row>
    <row r="23" spans="1:30" ht="16.2" x14ac:dyDescent="0.35">
      <c r="A23" s="1" t="s">
        <v>55</v>
      </c>
      <c r="B23" s="298" t="s">
        <v>56</v>
      </c>
      <c r="C23" s="298"/>
      <c r="D23" s="298">
        <v>5.44</v>
      </c>
      <c r="E23" s="298">
        <v>0</v>
      </c>
      <c r="F23" s="298"/>
      <c r="G23" s="46">
        <f t="shared" si="2"/>
        <v>10.88</v>
      </c>
      <c r="H23" s="47"/>
      <c r="I23" s="56">
        <f>I22</f>
        <v>1.147</v>
      </c>
      <c r="J23" s="56"/>
      <c r="K23" s="49">
        <f t="shared" si="3"/>
        <v>12.4794</v>
      </c>
      <c r="L23" s="319">
        <f t="shared" si="4"/>
        <v>51773.178583601999</v>
      </c>
      <c r="M23" s="1"/>
      <c r="N23" s="51">
        <v>5102</v>
      </c>
      <c r="O23" s="52">
        <v>130</v>
      </c>
      <c r="P23" s="1"/>
      <c r="Q23" s="259"/>
      <c r="R23" s="1"/>
      <c r="S23" s="1"/>
      <c r="T23" s="1"/>
      <c r="U23" s="1"/>
      <c r="V23" s="395" t="s">
        <v>56</v>
      </c>
      <c r="W23" s="395"/>
      <c r="X23" s="434">
        <f>IF('4050 updated'!K$84=1,'4050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c r="G24" s="46">
        <f t="shared" si="2"/>
        <v>0</v>
      </c>
      <c r="H24" s="47"/>
      <c r="I24" s="56">
        <f>I23</f>
        <v>1.147</v>
      </c>
      <c r="J24" s="56"/>
      <c r="K24" s="49">
        <f t="shared" si="3"/>
        <v>0</v>
      </c>
      <c r="L24" s="319">
        <f t="shared" si="4"/>
        <v>0</v>
      </c>
      <c r="M24" s="1"/>
      <c r="N24" s="51">
        <v>5103</v>
      </c>
      <c r="O24" s="52">
        <v>130</v>
      </c>
      <c r="P24" s="1"/>
      <c r="Q24" s="259"/>
      <c r="R24" s="1"/>
      <c r="S24" s="1"/>
      <c r="T24" s="1"/>
      <c r="U24" s="1"/>
      <c r="V24" s="395" t="s">
        <v>58</v>
      </c>
      <c r="W24" s="395"/>
      <c r="X24" s="434">
        <f>IF('4050 updated'!K$84=1,'4050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c r="G25" s="46">
        <f t="shared" si="2"/>
        <v>0</v>
      </c>
      <c r="H25" s="47"/>
      <c r="I25" s="56">
        <v>1.004</v>
      </c>
      <c r="J25" s="56"/>
      <c r="K25" s="49">
        <f t="shared" si="3"/>
        <v>0</v>
      </c>
      <c r="L25" s="319">
        <f t="shared" si="4"/>
        <v>0</v>
      </c>
      <c r="M25" s="1"/>
      <c r="N25" s="51">
        <v>5310</v>
      </c>
      <c r="O25" s="52">
        <v>300</v>
      </c>
      <c r="P25" s="1"/>
      <c r="Q25" s="259"/>
      <c r="R25" s="1"/>
      <c r="S25" s="1"/>
      <c r="T25" s="1"/>
      <c r="U25" s="1"/>
      <c r="V25" s="395" t="s">
        <v>60</v>
      </c>
      <c r="W25" s="395"/>
      <c r="X25" s="434">
        <f>IF('4050 updated'!K$84=1,'4050 updated'!G25,0)</f>
        <v>0</v>
      </c>
      <c r="Y25" s="434"/>
      <c r="Z25" s="435">
        <v>1</v>
      </c>
      <c r="AA25" s="435"/>
      <c r="AB25" s="54">
        <f t="shared" si="0"/>
        <v>0</v>
      </c>
      <c r="AC25" s="55">
        <f t="shared" si="1"/>
        <v>0</v>
      </c>
      <c r="AD25" s="9"/>
    </row>
    <row r="26" spans="1:30" ht="20.25" customHeight="1" thickBot="1" x14ac:dyDescent="0.35">
      <c r="A26" s="1"/>
      <c r="B26" s="59" t="s">
        <v>61</v>
      </c>
      <c r="C26" s="59"/>
      <c r="D26" s="60">
        <f t="shared" ref="D26:E26" si="5">SUM(D10:D25)</f>
        <v>223.52</v>
      </c>
      <c r="E26" s="60">
        <f t="shared" si="5"/>
        <v>0</v>
      </c>
      <c r="F26" s="60"/>
      <c r="G26" s="60">
        <f>SUM(G10:G25)</f>
        <v>447.04</v>
      </c>
      <c r="H26" s="61"/>
      <c r="I26" s="61"/>
      <c r="J26" s="62"/>
      <c r="K26" s="63">
        <f>SUM(K10:K25)</f>
        <v>484.90219999999999</v>
      </c>
      <c r="L26" s="320">
        <f>SUM(L10:L25)</f>
        <v>2011709.5530379259</v>
      </c>
      <c r="M26" s="1"/>
      <c r="N26" s="259"/>
      <c r="O26" s="64"/>
      <c r="P26" s="259"/>
      <c r="Q26" s="259"/>
      <c r="R26" s="1"/>
      <c r="S26" s="1"/>
      <c r="T26" s="1"/>
      <c r="U26" s="1"/>
      <c r="V26" s="436" t="s">
        <v>61</v>
      </c>
      <c r="W26" s="436"/>
      <c r="X26" s="425">
        <f>SUM(X10:X25)</f>
        <v>0</v>
      </c>
      <c r="Y26" s="425"/>
      <c r="Z26" s="437"/>
      <c r="AA26" s="438"/>
      <c r="AB26" s="65">
        <f>SUM(AB10:AB25)</f>
        <v>0</v>
      </c>
      <c r="AC26" s="66">
        <f>SUM(AC10:AC25)</f>
        <v>0</v>
      </c>
      <c r="AD26" s="9"/>
    </row>
    <row r="27" spans="1:30" ht="51.75" customHeight="1" x14ac:dyDescent="0.3">
      <c r="A27" s="1"/>
      <c r="B27" s="59" t="s">
        <v>62</v>
      </c>
      <c r="C27" s="59"/>
      <c r="D27" s="310" t="s">
        <v>491</v>
      </c>
      <c r="E27" s="310" t="s">
        <v>492</v>
      </c>
      <c r="F27" s="310"/>
      <c r="G27" s="67" t="s">
        <v>63</v>
      </c>
      <c r="H27" s="68"/>
      <c r="I27" s="69" t="s">
        <v>64</v>
      </c>
      <c r="J27" s="69" t="s">
        <v>65</v>
      </c>
      <c r="K27" s="70" t="s">
        <v>66</v>
      </c>
      <c r="L27" s="311"/>
      <c r="M27" s="1"/>
      <c r="N27" s="259"/>
      <c r="O27" s="64"/>
      <c r="P27" s="259"/>
      <c r="Q27" s="259"/>
      <c r="R27" s="1"/>
      <c r="S27" s="1"/>
      <c r="T27" s="1"/>
      <c r="U27" s="1"/>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11.5</v>
      </c>
      <c r="E28" s="298">
        <v>0</v>
      </c>
      <c r="F28" s="74"/>
      <c r="G28" s="46">
        <f t="shared" ref="G28:G36" si="6">IF($B$156&lt;8,D28*2,D28+E28)</f>
        <v>23</v>
      </c>
      <c r="H28" s="75"/>
      <c r="I28" s="76" t="s">
        <v>69</v>
      </c>
      <c r="J28" s="51">
        <v>251</v>
      </c>
      <c r="K28" s="77">
        <v>1047</v>
      </c>
      <c r="L28" s="319">
        <f>SUM(G28*K28)</f>
        <v>24081</v>
      </c>
      <c r="M28" s="1"/>
      <c r="N28" s="302">
        <v>5101</v>
      </c>
      <c r="O28" s="259">
        <v>251</v>
      </c>
      <c r="P28" s="78"/>
      <c r="Q28" s="79"/>
      <c r="R28" s="1"/>
      <c r="S28" s="1"/>
      <c r="T28" s="1"/>
      <c r="U28" s="1"/>
      <c r="V28" s="433" t="s">
        <v>68</v>
      </c>
      <c r="W28" s="433"/>
      <c r="X28" s="422"/>
      <c r="Y28" s="422"/>
      <c r="Z28" s="80" t="s">
        <v>69</v>
      </c>
      <c r="AA28" s="303">
        <v>251</v>
      </c>
      <c r="AB28" s="82">
        <f>+K28</f>
        <v>1047</v>
      </c>
      <c r="AC28" s="83">
        <f t="shared" ref="AC28:AC36" si="7">ROUND(X28*AB28,0)</f>
        <v>0</v>
      </c>
      <c r="AD28" s="9"/>
    </row>
    <row r="29" spans="1:30" ht="15.6" x14ac:dyDescent="0.3">
      <c r="A29" s="1" t="s">
        <v>70</v>
      </c>
      <c r="B29" s="429"/>
      <c r="C29" s="430"/>
      <c r="D29" s="298">
        <v>1.5</v>
      </c>
      <c r="E29" s="298">
        <v>0</v>
      </c>
      <c r="F29" s="84"/>
      <c r="G29" s="46">
        <f t="shared" si="6"/>
        <v>3</v>
      </c>
      <c r="H29" s="75"/>
      <c r="I29" s="51" t="s">
        <v>69</v>
      </c>
      <c r="J29" s="51">
        <v>252</v>
      </c>
      <c r="K29" s="77">
        <v>3380</v>
      </c>
      <c r="L29" s="319">
        <f t="shared" ref="L29:L36" si="8">SUM(G29*K29)</f>
        <v>10140</v>
      </c>
      <c r="M29" s="1"/>
      <c r="N29" s="302">
        <v>5101</v>
      </c>
      <c r="O29" s="259">
        <v>252</v>
      </c>
      <c r="P29" s="78"/>
      <c r="Q29" s="79"/>
      <c r="R29" s="1"/>
      <c r="S29" s="1"/>
      <c r="T29" s="1"/>
      <c r="U29" s="1"/>
      <c r="V29" s="433"/>
      <c r="W29" s="433"/>
      <c r="X29" s="422"/>
      <c r="Y29" s="422"/>
      <c r="Z29" s="303" t="s">
        <v>69</v>
      </c>
      <c r="AA29" s="303">
        <v>252</v>
      </c>
      <c r="AB29" s="82">
        <f t="shared" ref="AB29:AB36" si="9">+K29</f>
        <v>3380</v>
      </c>
      <c r="AC29" s="83">
        <f t="shared" si="7"/>
        <v>0</v>
      </c>
      <c r="AD29" s="9"/>
    </row>
    <row r="30" spans="1:30" ht="15.6" x14ac:dyDescent="0.3">
      <c r="A30" s="1" t="s">
        <v>71</v>
      </c>
      <c r="B30" s="429"/>
      <c r="C30" s="430"/>
      <c r="D30" s="298">
        <v>0.5</v>
      </c>
      <c r="E30" s="298">
        <v>0</v>
      </c>
      <c r="F30" s="84"/>
      <c r="G30" s="46">
        <f t="shared" si="6"/>
        <v>1</v>
      </c>
      <c r="H30" s="75"/>
      <c r="I30" s="51" t="s">
        <v>69</v>
      </c>
      <c r="J30" s="51">
        <v>253</v>
      </c>
      <c r="K30" s="77">
        <v>6896</v>
      </c>
      <c r="L30" s="319">
        <f t="shared" si="8"/>
        <v>6896</v>
      </c>
      <c r="M30" s="1"/>
      <c r="N30" s="302">
        <v>5101</v>
      </c>
      <c r="O30" s="259">
        <v>253</v>
      </c>
      <c r="P30" s="78"/>
      <c r="Q30" s="64"/>
      <c r="R30" s="1"/>
      <c r="S30" s="1"/>
      <c r="T30" s="1"/>
      <c r="U30" s="1"/>
      <c r="V30" s="433"/>
      <c r="W30" s="433"/>
      <c r="X30" s="422"/>
      <c r="Y30" s="422"/>
      <c r="Z30" s="303" t="s">
        <v>69</v>
      </c>
      <c r="AA30" s="303">
        <v>253</v>
      </c>
      <c r="AB30" s="82">
        <f t="shared" si="9"/>
        <v>6896</v>
      </c>
      <c r="AC30" s="83">
        <f t="shared" si="7"/>
        <v>0</v>
      </c>
      <c r="AD30" s="9"/>
    </row>
    <row r="31" spans="1:30" ht="15.6" x14ac:dyDescent="0.3">
      <c r="A31" s="1" t="s">
        <v>72</v>
      </c>
      <c r="B31" s="429"/>
      <c r="C31" s="430"/>
      <c r="D31" s="298">
        <v>10</v>
      </c>
      <c r="E31" s="298">
        <v>0</v>
      </c>
      <c r="F31" s="84"/>
      <c r="G31" s="46">
        <f t="shared" si="6"/>
        <v>20</v>
      </c>
      <c r="H31" s="75"/>
      <c r="I31" s="85" t="s">
        <v>73</v>
      </c>
      <c r="J31" s="51">
        <v>251</v>
      </c>
      <c r="K31" s="77">
        <v>1173</v>
      </c>
      <c r="L31" s="319">
        <f t="shared" si="8"/>
        <v>23460</v>
      </c>
      <c r="M31" s="1"/>
      <c r="N31" s="302">
        <v>5102</v>
      </c>
      <c r="O31" s="259">
        <v>251</v>
      </c>
      <c r="P31" s="78"/>
      <c r="Q31" s="64"/>
      <c r="R31" s="1"/>
      <c r="S31" s="1"/>
      <c r="T31" s="1"/>
      <c r="U31" s="1"/>
      <c r="V31" s="433"/>
      <c r="W31" s="433"/>
      <c r="X31" s="422"/>
      <c r="Y31" s="422"/>
      <c r="Z31" s="86" t="s">
        <v>73</v>
      </c>
      <c r="AA31" s="303">
        <v>251</v>
      </c>
      <c r="AB31" s="82">
        <f t="shared" si="9"/>
        <v>1173</v>
      </c>
      <c r="AC31" s="83">
        <f t="shared" si="7"/>
        <v>0</v>
      </c>
      <c r="AD31" s="9"/>
    </row>
    <row r="32" spans="1:30" ht="15.6" x14ac:dyDescent="0.3">
      <c r="A32" s="1" t="s">
        <v>74</v>
      </c>
      <c r="B32" s="429"/>
      <c r="C32" s="430"/>
      <c r="D32" s="298">
        <v>1.5</v>
      </c>
      <c r="E32" s="298">
        <v>0</v>
      </c>
      <c r="F32" s="84"/>
      <c r="G32" s="46">
        <f t="shared" si="6"/>
        <v>3</v>
      </c>
      <c r="H32" s="75"/>
      <c r="I32" s="85" t="s">
        <v>73</v>
      </c>
      <c r="J32" s="51">
        <v>252</v>
      </c>
      <c r="K32" s="77">
        <v>3506</v>
      </c>
      <c r="L32" s="319">
        <f t="shared" si="8"/>
        <v>10518</v>
      </c>
      <c r="M32" s="1"/>
      <c r="N32" s="302">
        <v>5102</v>
      </c>
      <c r="O32" s="259">
        <v>252</v>
      </c>
      <c r="P32" s="78"/>
      <c r="Q32" s="259"/>
      <c r="R32" s="1"/>
      <c r="S32" s="1"/>
      <c r="T32" s="1"/>
      <c r="U32" s="1"/>
      <c r="V32" s="433"/>
      <c r="W32" s="433"/>
      <c r="X32" s="422"/>
      <c r="Y32" s="422"/>
      <c r="Z32" s="86" t="s">
        <v>73</v>
      </c>
      <c r="AA32" s="303">
        <v>252</v>
      </c>
      <c r="AB32" s="82">
        <f t="shared" si="9"/>
        <v>3506</v>
      </c>
      <c r="AC32" s="83">
        <f t="shared" si="7"/>
        <v>0</v>
      </c>
      <c r="AD32" s="9"/>
    </row>
    <row r="33" spans="1:30" ht="15.6" x14ac:dyDescent="0.3">
      <c r="A33" s="1" t="s">
        <v>75</v>
      </c>
      <c r="B33" s="429"/>
      <c r="C33" s="430"/>
      <c r="D33" s="298">
        <v>0.5</v>
      </c>
      <c r="E33" s="298">
        <v>0</v>
      </c>
      <c r="F33" s="84"/>
      <c r="G33" s="46">
        <f t="shared" si="6"/>
        <v>1</v>
      </c>
      <c r="H33" s="75"/>
      <c r="I33" s="85" t="s">
        <v>73</v>
      </c>
      <c r="J33" s="51">
        <v>253</v>
      </c>
      <c r="K33" s="77">
        <v>7023</v>
      </c>
      <c r="L33" s="319">
        <f t="shared" si="8"/>
        <v>7023</v>
      </c>
      <c r="M33" s="1"/>
      <c r="N33" s="302">
        <v>5102</v>
      </c>
      <c r="O33" s="259">
        <v>253</v>
      </c>
      <c r="P33" s="78"/>
      <c r="Q33" s="79"/>
      <c r="R33" s="1"/>
      <c r="S33" s="1"/>
      <c r="T33" s="1"/>
      <c r="U33" s="1"/>
      <c r="V33" s="433"/>
      <c r="W33" s="433"/>
      <c r="X33" s="422"/>
      <c r="Y33" s="422"/>
      <c r="Z33" s="86" t="s">
        <v>73</v>
      </c>
      <c r="AA33" s="303">
        <v>253</v>
      </c>
      <c r="AB33" s="82">
        <f t="shared" si="9"/>
        <v>7023</v>
      </c>
      <c r="AC33" s="83">
        <f t="shared" si="7"/>
        <v>0</v>
      </c>
      <c r="AD33" s="9"/>
    </row>
    <row r="34" spans="1:30" ht="15.6" x14ac:dyDescent="0.3">
      <c r="A34" s="1" t="s">
        <v>76</v>
      </c>
      <c r="B34" s="429"/>
      <c r="C34" s="430"/>
      <c r="D34" s="298">
        <v>0</v>
      </c>
      <c r="E34" s="298">
        <v>0</v>
      </c>
      <c r="F34" s="84"/>
      <c r="G34" s="46">
        <f t="shared" si="6"/>
        <v>0</v>
      </c>
      <c r="H34" s="75"/>
      <c r="I34" s="85" t="s">
        <v>77</v>
      </c>
      <c r="J34" s="51">
        <v>251</v>
      </c>
      <c r="K34" s="77">
        <v>835</v>
      </c>
      <c r="L34" s="319">
        <f t="shared" si="8"/>
        <v>0</v>
      </c>
      <c r="M34" s="1"/>
      <c r="N34" s="302">
        <v>5103</v>
      </c>
      <c r="O34" s="259">
        <v>251</v>
      </c>
      <c r="P34" s="78"/>
      <c r="Q34" s="79"/>
      <c r="R34" s="1"/>
      <c r="S34" s="1"/>
      <c r="T34" s="1"/>
      <c r="U34" s="1"/>
      <c r="V34" s="433"/>
      <c r="W34" s="433"/>
      <c r="X34" s="422"/>
      <c r="Y34" s="422"/>
      <c r="Z34" s="86" t="s">
        <v>77</v>
      </c>
      <c r="AA34" s="303">
        <v>251</v>
      </c>
      <c r="AB34" s="82">
        <f t="shared" si="9"/>
        <v>835</v>
      </c>
      <c r="AC34" s="83">
        <f t="shared" si="7"/>
        <v>0</v>
      </c>
      <c r="AD34" s="9"/>
    </row>
    <row r="35" spans="1:30" ht="15.6" x14ac:dyDescent="0.3">
      <c r="A35" s="1" t="s">
        <v>78</v>
      </c>
      <c r="B35" s="429"/>
      <c r="C35" s="430"/>
      <c r="D35" s="298">
        <v>0</v>
      </c>
      <c r="E35" s="298">
        <v>0</v>
      </c>
      <c r="F35" s="84"/>
      <c r="G35" s="46">
        <f t="shared" si="6"/>
        <v>0</v>
      </c>
      <c r="H35" s="75"/>
      <c r="I35" s="85" t="s">
        <v>77</v>
      </c>
      <c r="J35" s="51">
        <v>252</v>
      </c>
      <c r="K35" s="77">
        <v>3168</v>
      </c>
      <c r="L35" s="319">
        <f t="shared" si="8"/>
        <v>0</v>
      </c>
      <c r="M35" s="1"/>
      <c r="N35" s="302">
        <v>5103</v>
      </c>
      <c r="O35" s="259">
        <v>252</v>
      </c>
      <c r="P35" s="78"/>
      <c r="Q35" s="87"/>
      <c r="R35" s="1"/>
      <c r="S35" s="1"/>
      <c r="T35" s="1"/>
      <c r="U35" s="1"/>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c r="G36" s="46">
        <f t="shared" si="6"/>
        <v>0</v>
      </c>
      <c r="H36" s="75"/>
      <c r="I36" s="85" t="s">
        <v>77</v>
      </c>
      <c r="J36" s="51">
        <v>253</v>
      </c>
      <c r="K36" s="77">
        <v>6685</v>
      </c>
      <c r="L36" s="319">
        <f t="shared" si="8"/>
        <v>0</v>
      </c>
      <c r="M36" s="1"/>
      <c r="N36" s="302">
        <v>5103</v>
      </c>
      <c r="O36" s="259">
        <v>253</v>
      </c>
      <c r="P36" s="78"/>
      <c r="Q36" s="88"/>
      <c r="R36" s="1"/>
      <c r="S36" s="1"/>
      <c r="T36" s="1"/>
      <c r="U36" s="1"/>
      <c r="V36" s="433"/>
      <c r="W36" s="433"/>
      <c r="X36" s="423"/>
      <c r="Y36" s="423"/>
      <c r="Z36" s="86" t="s">
        <v>77</v>
      </c>
      <c r="AA36" s="303">
        <v>253</v>
      </c>
      <c r="AB36" s="82">
        <f t="shared" si="9"/>
        <v>6685</v>
      </c>
      <c r="AC36" s="89">
        <f t="shared" si="7"/>
        <v>0</v>
      </c>
      <c r="AD36" s="9"/>
    </row>
    <row r="37" spans="1:30" ht="18.75" customHeight="1" x14ac:dyDescent="0.3">
      <c r="A37" s="1"/>
      <c r="B37" s="298" t="s">
        <v>80</v>
      </c>
      <c r="C37" s="298"/>
      <c r="D37" s="60">
        <f t="shared" ref="D37:E37" si="10">SUM(D28:D36)</f>
        <v>25.5</v>
      </c>
      <c r="E37" s="60">
        <f t="shared" si="10"/>
        <v>0</v>
      </c>
      <c r="F37" s="60"/>
      <c r="G37" s="60">
        <f>SUM(G28:G36)</f>
        <v>51</v>
      </c>
      <c r="H37" s="61"/>
      <c r="I37" s="298" t="s">
        <v>81</v>
      </c>
      <c r="J37" s="298"/>
      <c r="K37" s="298"/>
      <c r="L37" s="319">
        <f>SUM(L28:L36)</f>
        <v>82118</v>
      </c>
      <c r="M37" s="1"/>
      <c r="N37" s="259"/>
      <c r="O37" s="64"/>
      <c r="P37" s="259"/>
      <c r="Q37" s="259"/>
      <c r="R37" s="1"/>
      <c r="S37" s="1"/>
      <c r="T37" s="1"/>
      <c r="U37" s="1"/>
      <c r="V37" s="424" t="s">
        <v>80</v>
      </c>
      <c r="W37" s="424"/>
      <c r="X37" s="425">
        <f>SUM(X28:X36)</f>
        <v>0</v>
      </c>
      <c r="Y37" s="425"/>
      <c r="Z37" s="424" t="s">
        <v>81</v>
      </c>
      <c r="AA37" s="424"/>
      <c r="AB37" s="424"/>
      <c r="AC37" s="55">
        <f>SUM(AC28:AC36)</f>
        <v>0</v>
      </c>
      <c r="AD37" s="9"/>
    </row>
    <row r="38" spans="1:30" ht="30.75" customHeight="1" x14ac:dyDescent="0.3">
      <c r="A38" s="1"/>
      <c r="B38" s="90" t="s">
        <v>82</v>
      </c>
      <c r="C38" s="90"/>
      <c r="D38" s="90"/>
      <c r="E38" s="90"/>
      <c r="F38" s="90"/>
      <c r="G38" s="90"/>
      <c r="H38" s="91"/>
      <c r="I38" s="90"/>
      <c r="J38" s="90"/>
      <c r="K38" s="90"/>
      <c r="L38" s="321"/>
      <c r="M38" s="64"/>
      <c r="N38" s="259"/>
      <c r="O38" s="64"/>
      <c r="P38" s="259"/>
      <c r="Q38" s="259"/>
      <c r="R38" s="1"/>
      <c r="S38" s="1"/>
      <c r="T38" s="1"/>
      <c r="U38" s="1"/>
      <c r="V38" s="412" t="s">
        <v>82</v>
      </c>
      <c r="W38" s="412"/>
      <c r="X38" s="412"/>
      <c r="Y38" s="412"/>
      <c r="Z38" s="412"/>
      <c r="AA38" s="412"/>
      <c r="AB38" s="412"/>
      <c r="AC38" s="412"/>
      <c r="AD38" s="92"/>
    </row>
    <row r="39" spans="1:30" ht="15.75" customHeight="1" x14ac:dyDescent="0.3">
      <c r="A39" s="1"/>
      <c r="B39" s="93" t="s">
        <v>83</v>
      </c>
      <c r="C39" s="93"/>
      <c r="D39" s="93"/>
      <c r="E39" s="93"/>
      <c r="F39" s="93"/>
      <c r="G39" s="94">
        <v>34651002</v>
      </c>
      <c r="H39" s="94"/>
      <c r="I39" s="298" t="s">
        <v>84</v>
      </c>
      <c r="J39" s="298"/>
      <c r="K39" s="298"/>
      <c r="L39" s="314"/>
      <c r="M39" s="1"/>
      <c r="N39" s="1"/>
      <c r="O39" s="1"/>
      <c r="P39" s="1"/>
      <c r="Q39" s="1"/>
      <c r="R39" s="1"/>
      <c r="S39" s="1"/>
      <c r="T39" s="1"/>
      <c r="U39" s="1"/>
      <c r="V39" s="417" t="s">
        <v>83</v>
      </c>
      <c r="W39" s="417"/>
      <c r="X39" s="418">
        <f>+G39</f>
        <v>34651002</v>
      </c>
      <c r="Y39" s="418"/>
      <c r="Z39" s="419" t="s">
        <v>84</v>
      </c>
      <c r="AA39" s="419"/>
      <c r="AB39" s="419"/>
      <c r="AC39" s="419"/>
      <c r="AD39" s="9"/>
    </row>
    <row r="40" spans="1:30" ht="15.75" customHeight="1" x14ac:dyDescent="0.3">
      <c r="A40" s="1"/>
      <c r="B40" s="95" t="s">
        <v>85</v>
      </c>
      <c r="C40" s="95"/>
      <c r="D40" s="95"/>
      <c r="E40" s="95"/>
      <c r="F40" s="95"/>
      <c r="G40" s="96">
        <v>182954.62</v>
      </c>
      <c r="H40" s="96"/>
      <c r="I40" s="96"/>
      <c r="J40" s="96"/>
      <c r="K40" s="50">
        <f>ROUND(G39/G40,0)</f>
        <v>189</v>
      </c>
      <c r="L40" s="319">
        <f>SUM(K40*$G$26)</f>
        <v>84490.559999999998</v>
      </c>
      <c r="M40" s="1"/>
      <c r="N40" s="97"/>
      <c r="O40" s="97"/>
      <c r="P40" s="97"/>
      <c r="Q40" s="97"/>
      <c r="R40" s="1"/>
      <c r="S40" s="1"/>
      <c r="T40" s="1"/>
      <c r="U40" s="1"/>
      <c r="V40" s="420" t="s">
        <v>85</v>
      </c>
      <c r="W40" s="420"/>
      <c r="X40" s="421">
        <f>+G40</f>
        <v>182954.62</v>
      </c>
      <c r="Y40" s="421"/>
      <c r="Z40" s="421"/>
      <c r="AA40" s="421"/>
      <c r="AB40" s="55">
        <f>ROUND(X39/X40,0)</f>
        <v>189</v>
      </c>
      <c r="AC40" s="55">
        <f>ROUND(AB40*$X$26,0)</f>
        <v>0</v>
      </c>
      <c r="AD40" s="9"/>
    </row>
    <row r="41" spans="1:30" ht="15.75" customHeight="1" x14ac:dyDescent="0.3">
      <c r="A41" s="1"/>
      <c r="B41" s="98" t="s">
        <v>86</v>
      </c>
      <c r="C41" s="98"/>
      <c r="D41" s="98"/>
      <c r="E41" s="98"/>
      <c r="F41" s="98"/>
      <c r="G41" s="98"/>
      <c r="H41" s="98"/>
      <c r="I41" s="98"/>
      <c r="J41" s="98"/>
      <c r="K41" s="98"/>
      <c r="L41" s="322"/>
      <c r="M41" s="1"/>
      <c r="N41" s="64"/>
      <c r="O41" s="99"/>
      <c r="P41" s="64"/>
      <c r="Q41" s="64"/>
      <c r="R41" s="1"/>
      <c r="S41" s="1"/>
      <c r="T41" s="1"/>
      <c r="U41" s="1"/>
      <c r="V41" s="411" t="s">
        <v>86</v>
      </c>
      <c r="W41" s="411"/>
      <c r="X41" s="411"/>
      <c r="Y41" s="411"/>
      <c r="Z41" s="411"/>
      <c r="AA41" s="411"/>
      <c r="AB41" s="411"/>
      <c r="AC41" s="411"/>
      <c r="AD41" s="9"/>
    </row>
    <row r="42" spans="1:30" ht="28.5" customHeight="1" x14ac:dyDescent="0.3">
      <c r="A42" s="1"/>
      <c r="B42" s="90" t="s">
        <v>87</v>
      </c>
      <c r="C42" s="90"/>
      <c r="D42" s="90"/>
      <c r="E42" s="90"/>
      <c r="F42" s="90"/>
      <c r="G42" s="90"/>
      <c r="H42" s="90"/>
      <c r="I42" s="90"/>
      <c r="J42" s="90"/>
      <c r="K42" s="90"/>
      <c r="L42" s="321"/>
      <c r="M42" s="97"/>
      <c r="N42" s="1"/>
      <c r="O42" s="1"/>
      <c r="P42" s="1"/>
      <c r="Q42" s="1"/>
      <c r="R42" s="1"/>
      <c r="S42" s="1"/>
      <c r="T42" s="1"/>
      <c r="U42" s="1"/>
      <c r="V42" s="412" t="s">
        <v>87</v>
      </c>
      <c r="W42" s="412"/>
      <c r="X42" s="412"/>
      <c r="Y42" s="412"/>
      <c r="Z42" s="412"/>
      <c r="AA42" s="412"/>
      <c r="AB42" s="412"/>
      <c r="AC42" s="412"/>
      <c r="AD42" s="307"/>
    </row>
    <row r="43" spans="1:30" ht="15.6" x14ac:dyDescent="0.3">
      <c r="A43" s="1"/>
      <c r="B43" s="101" t="s">
        <v>88</v>
      </c>
      <c r="C43" s="101"/>
      <c r="D43" s="101"/>
      <c r="E43" s="101"/>
      <c r="F43" s="101"/>
      <c r="G43" s="101"/>
      <c r="H43" s="101"/>
      <c r="I43" s="101"/>
      <c r="J43" s="101"/>
      <c r="K43" s="101"/>
      <c r="L43" s="323"/>
      <c r="M43" s="102"/>
      <c r="N43" s="64"/>
      <c r="O43" s="64"/>
      <c r="P43" s="64"/>
      <c r="Q43" s="64"/>
      <c r="R43" s="1"/>
      <c r="S43" s="1"/>
      <c r="T43" s="1"/>
      <c r="U43" s="1"/>
      <c r="V43" s="413" t="s">
        <v>88</v>
      </c>
      <c r="W43" s="413"/>
      <c r="X43" s="413"/>
      <c r="Y43" s="413"/>
      <c r="Z43" s="413"/>
      <c r="AA43" s="413"/>
      <c r="AB43" s="413"/>
      <c r="AC43" s="413"/>
      <c r="AD43" s="103"/>
    </row>
    <row r="44" spans="1:30" ht="24" customHeight="1" x14ac:dyDescent="0.3">
      <c r="A44" s="1"/>
      <c r="B44" s="59" t="s">
        <v>89</v>
      </c>
      <c r="C44" s="59"/>
      <c r="D44" s="59"/>
      <c r="E44" s="59"/>
      <c r="F44" s="59"/>
      <c r="G44" s="59"/>
      <c r="H44" s="59"/>
      <c r="I44" s="59"/>
      <c r="J44" s="59"/>
      <c r="K44" s="59"/>
      <c r="L44" s="324">
        <f>SUM(L26,L37,L40)</f>
        <v>2178318.1130379257</v>
      </c>
      <c r="M44" s="1"/>
      <c r="N44" s="1"/>
      <c r="O44" s="1"/>
      <c r="P44" s="1"/>
      <c r="Q44" s="1"/>
      <c r="R44" s="1"/>
      <c r="S44" s="1"/>
      <c r="T44" s="1"/>
      <c r="U44" s="1"/>
      <c r="V44" s="414" t="s">
        <v>89</v>
      </c>
      <c r="W44" s="414"/>
      <c r="X44" s="414"/>
      <c r="Y44" s="414"/>
      <c r="Z44" s="414"/>
      <c r="AA44" s="414"/>
      <c r="AB44" s="414"/>
      <c r="AC44" s="104">
        <f>SUM(AC26,AC37,AC40)</f>
        <v>0</v>
      </c>
      <c r="AD44" s="9"/>
    </row>
    <row r="45" spans="1:30" ht="30.75" customHeight="1" x14ac:dyDescent="0.3">
      <c r="A45" s="1"/>
      <c r="B45" s="90" t="s">
        <v>90</v>
      </c>
      <c r="C45" s="90"/>
      <c r="D45" s="90"/>
      <c r="E45" s="90"/>
      <c r="F45" s="90"/>
      <c r="G45" s="90"/>
      <c r="H45" s="90"/>
      <c r="I45" s="90"/>
      <c r="J45" s="90"/>
      <c r="K45" s="90"/>
      <c r="L45" s="321"/>
      <c r="M45" s="105"/>
      <c r="N45" s="1"/>
      <c r="O45" s="1"/>
      <c r="P45" s="1"/>
      <c r="Q45" s="1"/>
      <c r="R45" s="1"/>
      <c r="S45" s="1"/>
      <c r="T45" s="1"/>
      <c r="U45" s="1"/>
      <c r="V45" s="412" t="s">
        <v>90</v>
      </c>
      <c r="W45" s="412"/>
      <c r="X45" s="412"/>
      <c r="Y45" s="412"/>
      <c r="Z45" s="412"/>
      <c r="AA45" s="412"/>
      <c r="AB45" s="412"/>
      <c r="AC45" s="412"/>
      <c r="AD45" s="306"/>
    </row>
    <row r="46" spans="1:30" ht="18.75" customHeight="1" x14ac:dyDescent="0.3">
      <c r="A46" s="1"/>
      <c r="B46" s="1"/>
      <c r="C46" s="107" t="s">
        <v>91</v>
      </c>
      <c r="D46" s="107"/>
      <c r="E46" s="107"/>
      <c r="F46" s="107"/>
      <c r="G46" s="107" t="s">
        <v>92</v>
      </c>
      <c r="H46" s="108"/>
      <c r="I46" s="109" t="s">
        <v>93</v>
      </c>
      <c r="J46" s="110"/>
      <c r="K46" s="110"/>
      <c r="L46" s="325"/>
      <c r="M46" s="111"/>
      <c r="N46" s="1"/>
      <c r="O46" s="1"/>
      <c r="P46" s="1"/>
      <c r="Q46" s="1"/>
      <c r="R46" s="1"/>
      <c r="S46" s="1"/>
      <c r="T46" s="1"/>
      <c r="U46" s="1"/>
      <c r="V46" s="9"/>
      <c r="W46" s="309" t="s">
        <v>91</v>
      </c>
      <c r="X46" s="415" t="s">
        <v>94</v>
      </c>
      <c r="Y46" s="415"/>
      <c r="Z46" s="416" t="s">
        <v>93</v>
      </c>
      <c r="AA46" s="416"/>
      <c r="AB46" s="416"/>
      <c r="AC46" s="416"/>
      <c r="AD46" s="113"/>
    </row>
    <row r="47" spans="1:30" ht="18.75" customHeight="1" x14ac:dyDescent="0.3">
      <c r="A47" s="1"/>
      <c r="B47" s="97" t="s">
        <v>95</v>
      </c>
      <c r="C47" s="114">
        <f>K10+K11+K16+K19+K22</f>
        <v>319.74279999999999</v>
      </c>
      <c r="D47" s="114"/>
      <c r="E47" s="114"/>
      <c r="F47" s="114"/>
      <c r="G47" s="115">
        <f>K7</f>
        <v>1.0289999999999999</v>
      </c>
      <c r="H47" s="115"/>
      <c r="I47" s="116">
        <v>1317.85</v>
      </c>
      <c r="J47" s="117" t="s">
        <v>96</v>
      </c>
      <c r="K47" s="118">
        <f>ROUND(C47*G47*I47,0)</f>
        <v>433593</v>
      </c>
      <c r="L47" s="326"/>
      <c r="M47" s="1"/>
      <c r="N47" s="1"/>
      <c r="O47" s="1"/>
      <c r="P47" s="1"/>
      <c r="Q47" s="1"/>
      <c r="R47" s="1"/>
      <c r="S47" s="1"/>
      <c r="T47" s="1"/>
      <c r="U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A48" s="1"/>
      <c r="B48" s="124" t="s">
        <v>73</v>
      </c>
      <c r="C48" s="114">
        <f>K12+K13+K17+K20+K23</f>
        <v>165.15940000000001</v>
      </c>
      <c r="D48" s="114"/>
      <c r="E48" s="114"/>
      <c r="F48" s="114"/>
      <c r="G48" s="115">
        <f>K7</f>
        <v>1.0289999999999999</v>
      </c>
      <c r="H48" s="115"/>
      <c r="I48" s="116">
        <v>898.92</v>
      </c>
      <c r="J48" s="117" t="s">
        <v>96</v>
      </c>
      <c r="K48" s="118">
        <f>ROUND(C48*G48*I48,0)</f>
        <v>152771</v>
      </c>
      <c r="L48" s="327"/>
      <c r="M48" s="1"/>
      <c r="N48" s="1"/>
      <c r="O48" s="1"/>
      <c r="P48" s="1"/>
      <c r="Q48" s="1"/>
      <c r="R48" s="1"/>
      <c r="S48" s="1"/>
      <c r="T48" s="1"/>
      <c r="U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R49" s="1"/>
      <c r="S49" s="1"/>
      <c r="T49" s="1"/>
      <c r="U49" s="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484.90219999999999</v>
      </c>
      <c r="D50" s="136"/>
      <c r="E50" s="137"/>
      <c r="F50" s="137"/>
      <c r="G50" s="138" t="s">
        <v>98</v>
      </c>
      <c r="H50" s="138"/>
      <c r="I50" s="138"/>
      <c r="J50" s="138"/>
      <c r="K50" s="138"/>
      <c r="L50" s="319">
        <f>IF(B2=75,0,K49+K48+K47)</f>
        <v>586364</v>
      </c>
      <c r="M50" s="1"/>
      <c r="N50" s="3"/>
      <c r="O50" s="1"/>
      <c r="P50" s="1"/>
      <c r="Q50" s="1"/>
      <c r="R50" s="1"/>
      <c r="S50" s="1"/>
      <c r="T50" s="1"/>
      <c r="U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P51" s="1"/>
      <c r="Q51" s="1"/>
      <c r="R51" s="1"/>
      <c r="S51" s="1"/>
      <c r="T51" s="1"/>
      <c r="U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M52" s="1"/>
      <c r="N52" s="1"/>
      <c r="O52" s="1"/>
      <c r="P52" s="1"/>
      <c r="Q52" s="1"/>
      <c r="R52" s="1"/>
      <c r="S52" s="1"/>
      <c r="T52" s="1"/>
      <c r="U52" s="1"/>
      <c r="V52" s="392" t="s">
        <v>100</v>
      </c>
      <c r="W52" s="392"/>
      <c r="X52" s="392"/>
      <c r="Y52" s="392"/>
      <c r="Z52" s="392"/>
      <c r="AA52" s="392"/>
      <c r="AB52" s="392"/>
      <c r="AC52" s="392"/>
      <c r="AD52" s="9"/>
    </row>
    <row r="53" spans="2:30" ht="15.6" x14ac:dyDescent="0.3">
      <c r="B53" s="298" t="s">
        <v>101</v>
      </c>
      <c r="C53" s="298"/>
      <c r="D53" s="298"/>
      <c r="E53" s="298"/>
      <c r="F53" s="298"/>
      <c r="G53" s="143">
        <f>K26</f>
        <v>484.90219999999999</v>
      </c>
      <c r="H53" s="56" t="s">
        <v>102</v>
      </c>
      <c r="I53" s="56"/>
      <c r="J53" s="144">
        <v>200815.52</v>
      </c>
      <c r="K53" s="144"/>
      <c r="L53" s="329"/>
      <c r="M53" s="1"/>
      <c r="N53" s="3"/>
      <c r="O53" s="1"/>
      <c r="P53" s="1"/>
      <c r="Q53" s="1"/>
      <c r="R53" s="1"/>
      <c r="S53" s="1"/>
      <c r="T53" s="1"/>
      <c r="U53" s="1"/>
      <c r="V53" s="402" t="s">
        <v>101</v>
      </c>
      <c r="W53" s="402"/>
      <c r="X53" s="145">
        <f>AB26</f>
        <v>0</v>
      </c>
      <c r="Y53" s="403" t="s">
        <v>102</v>
      </c>
      <c r="Z53" s="403"/>
      <c r="AA53" s="404">
        <f>+J53</f>
        <v>200815.52</v>
      </c>
      <c r="AB53" s="404"/>
      <c r="AC53" s="404"/>
      <c r="AD53" s="9"/>
    </row>
    <row r="54" spans="2:30" ht="15.6" x14ac:dyDescent="0.3">
      <c r="B54" s="298" t="s">
        <v>103</v>
      </c>
      <c r="C54" s="298"/>
      <c r="D54" s="298"/>
      <c r="E54" s="298"/>
      <c r="F54" s="298"/>
      <c r="G54" s="298"/>
      <c r="H54" s="298"/>
      <c r="I54" s="298"/>
      <c r="J54" s="298"/>
      <c r="K54" s="146">
        <f>ROUND(G53/J53,6)</f>
        <v>2.415E-3</v>
      </c>
      <c r="L54" s="314"/>
      <c r="M54" s="1"/>
      <c r="N54" s="64"/>
      <c r="O54" s="1"/>
      <c r="P54" s="1"/>
      <c r="Q54" s="1"/>
      <c r="R54" s="1"/>
      <c r="S54" s="1"/>
      <c r="T54" s="1"/>
      <c r="U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M55" s="1"/>
      <c r="N55" s="1"/>
      <c r="O55" s="1"/>
      <c r="P55" s="1"/>
      <c r="Q55" s="1"/>
      <c r="R55" s="1"/>
      <c r="S55" s="1"/>
      <c r="T55" s="1"/>
      <c r="U55" s="1"/>
      <c r="V55" s="392" t="s">
        <v>104</v>
      </c>
      <c r="W55" s="392"/>
      <c r="X55" s="392"/>
      <c r="Y55" s="392"/>
      <c r="Z55" s="392"/>
      <c r="AA55" s="392"/>
      <c r="AB55" s="392"/>
      <c r="AC55" s="392"/>
      <c r="AD55" s="9"/>
    </row>
    <row r="56" spans="2:30" ht="15.6" x14ac:dyDescent="0.3">
      <c r="B56" s="298" t="s">
        <v>105</v>
      </c>
      <c r="C56" s="298"/>
      <c r="D56" s="298"/>
      <c r="E56" s="298"/>
      <c r="F56" s="298"/>
      <c r="G56" s="147">
        <f>G26</f>
        <v>447.04</v>
      </c>
      <c r="H56" s="56" t="s">
        <v>106</v>
      </c>
      <c r="I56" s="56"/>
      <c r="J56" s="144">
        <f>+G40</f>
        <v>182954.62</v>
      </c>
      <c r="K56" s="144"/>
      <c r="L56" s="329"/>
      <c r="M56" s="1"/>
      <c r="N56" s="1"/>
      <c r="O56" s="1"/>
      <c r="P56" s="1"/>
      <c r="Q56" s="1"/>
      <c r="R56" s="1"/>
      <c r="S56" s="1"/>
      <c r="T56" s="1"/>
      <c r="U56" s="1"/>
      <c r="V56" s="402" t="s">
        <v>105</v>
      </c>
      <c r="W56" s="402"/>
      <c r="X56" s="148">
        <f>X26</f>
        <v>0</v>
      </c>
      <c r="Y56" s="403" t="s">
        <v>106</v>
      </c>
      <c r="Z56" s="403"/>
      <c r="AA56" s="404">
        <f>+J56</f>
        <v>182954.62</v>
      </c>
      <c r="AB56" s="404"/>
      <c r="AC56" s="404"/>
      <c r="AD56" s="9"/>
    </row>
    <row r="57" spans="2:30" ht="15.6" x14ac:dyDescent="0.3">
      <c r="B57" s="298" t="s">
        <v>107</v>
      </c>
      <c r="C57" s="298"/>
      <c r="D57" s="298"/>
      <c r="E57" s="298"/>
      <c r="F57" s="298"/>
      <c r="G57" s="298"/>
      <c r="H57" s="298"/>
      <c r="I57" s="298"/>
      <c r="J57" s="298"/>
      <c r="K57" s="146">
        <f>ROUND(G56/J56,6)</f>
        <v>2.4429999999999999E-3</v>
      </c>
      <c r="L57" s="314"/>
      <c r="M57" s="1"/>
      <c r="N57" s="1"/>
      <c r="O57" s="1"/>
      <c r="P57" s="1"/>
      <c r="Q57" s="1"/>
      <c r="R57" s="1"/>
      <c r="S57" s="1"/>
      <c r="T57" s="1"/>
      <c r="U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M58" s="1"/>
      <c r="N58" s="19"/>
      <c r="O58" s="19"/>
      <c r="P58" s="1"/>
      <c r="Q58" s="1"/>
      <c r="R58" s="1"/>
      <c r="S58" s="1"/>
      <c r="T58" s="1"/>
      <c r="U58" s="1"/>
      <c r="V58" s="406" t="s">
        <v>109</v>
      </c>
      <c r="W58" s="406"/>
      <c r="X58" s="406"/>
      <c r="Y58" s="393">
        <f>X65+X64+X62+X61+X60</f>
        <v>4235563</v>
      </c>
      <c r="Z58" s="393"/>
      <c r="AA58" s="305" t="s">
        <v>110</v>
      </c>
      <c r="AB58" s="151">
        <f>AB54</f>
        <v>0</v>
      </c>
      <c r="AC58" s="55">
        <f>ROUND(Y58*AB58,0)</f>
        <v>0</v>
      </c>
      <c r="AD58" s="9"/>
    </row>
    <row r="59" spans="2:30" ht="15.6" x14ac:dyDescent="0.3">
      <c r="B59" s="59" t="s">
        <v>109</v>
      </c>
      <c r="C59" s="59"/>
      <c r="D59" s="59"/>
      <c r="E59" s="59"/>
      <c r="F59" s="59"/>
      <c r="G59" s="59"/>
      <c r="H59" s="152" t="s">
        <v>21</v>
      </c>
      <c r="I59" s="118">
        <v>4235563</v>
      </c>
      <c r="J59" s="153" t="s">
        <v>110</v>
      </c>
      <c r="K59" s="154">
        <f>K54</f>
        <v>2.415E-3</v>
      </c>
      <c r="L59" s="319">
        <f>SUM(I59*K59)</f>
        <v>10228.884645</v>
      </c>
      <c r="M59" s="1"/>
      <c r="N59" s="1"/>
      <c r="O59" s="1"/>
      <c r="P59" s="153"/>
      <c r="Q59" s="153"/>
      <c r="R59" s="1"/>
      <c r="S59" s="1"/>
      <c r="T59" s="1"/>
      <c r="U59" s="1"/>
      <c r="V59" s="399" t="s">
        <v>111</v>
      </c>
      <c r="W59" s="399"/>
      <c r="X59" s="399"/>
      <c r="Y59" s="399"/>
      <c r="Z59" s="399"/>
      <c r="AA59" s="399"/>
      <c r="AB59" s="399"/>
      <c r="AC59" s="399"/>
      <c r="AD59" s="9"/>
    </row>
    <row r="60" spans="2:30" ht="15.6" x14ac:dyDescent="0.3">
      <c r="B60" s="59" t="s">
        <v>111</v>
      </c>
      <c r="C60" s="59"/>
      <c r="D60" s="59"/>
      <c r="E60" s="59"/>
      <c r="F60" s="59"/>
      <c r="G60" s="59"/>
      <c r="H60" s="59"/>
      <c r="I60" s="59"/>
      <c r="J60" s="59"/>
      <c r="K60" s="59"/>
      <c r="L60" s="327"/>
      <c r="M60" s="1"/>
      <c r="N60" s="1"/>
      <c r="O60" s="1"/>
      <c r="P60" s="153"/>
      <c r="Q60" s="153"/>
      <c r="R60" s="1"/>
      <c r="S60" s="1"/>
      <c r="T60" s="1"/>
      <c r="U60" s="1"/>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M61" s="1"/>
      <c r="N61" s="1"/>
      <c r="O61" s="1"/>
      <c r="P61" s="153"/>
      <c r="Q61" s="153"/>
      <c r="R61" s="1"/>
      <c r="S61" s="1"/>
      <c r="T61" s="1"/>
      <c r="U61" s="1"/>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M62" s="1"/>
      <c r="N62" s="153"/>
      <c r="O62" s="153"/>
      <c r="P62" s="153"/>
      <c r="Q62" s="153"/>
      <c r="R62" s="1"/>
      <c r="S62" s="1"/>
      <c r="T62" s="1"/>
      <c r="U62" s="1"/>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M63" s="1"/>
      <c r="N63" s="1"/>
      <c r="O63" s="1"/>
      <c r="P63" s="153"/>
      <c r="Q63" s="153"/>
      <c r="R63" s="1"/>
      <c r="S63" s="1"/>
      <c r="T63" s="1"/>
      <c r="U63" s="1"/>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P64" s="1"/>
      <c r="Q64" s="1"/>
      <c r="R64" s="1"/>
      <c r="S64" s="1"/>
      <c r="T64" s="1"/>
      <c r="U64" s="1"/>
      <c r="V64" s="400" t="s">
        <v>116</v>
      </c>
      <c r="W64" s="400"/>
      <c r="X64" s="401">
        <f>+G65</f>
        <v>4235563</v>
      </c>
      <c r="Y64" s="401"/>
      <c r="Z64" s="401"/>
      <c r="AA64" s="401"/>
      <c r="AB64" s="401"/>
      <c r="AC64" s="401"/>
      <c r="AD64" s="9"/>
    </row>
    <row r="65" spans="1:30" ht="12.75" customHeight="1" x14ac:dyDescent="0.3">
      <c r="A65" s="1"/>
      <c r="B65" s="155" t="s">
        <v>116</v>
      </c>
      <c r="C65" s="59"/>
      <c r="D65" s="59"/>
      <c r="E65" s="59"/>
      <c r="F65" s="59"/>
      <c r="G65" s="156">
        <f>+I59</f>
        <v>4235563</v>
      </c>
      <c r="H65" s="156"/>
      <c r="I65" s="156"/>
      <c r="J65" s="156"/>
      <c r="K65" s="156"/>
      <c r="L65" s="327"/>
      <c r="M65" s="1"/>
      <c r="N65" s="1"/>
      <c r="O65" s="1"/>
      <c r="P65" s="1"/>
      <c r="Q65" s="1"/>
      <c r="R65" s="1"/>
      <c r="S65" s="1"/>
      <c r="T65" s="1"/>
      <c r="U65" s="1"/>
      <c r="V65" s="400" t="s">
        <v>117</v>
      </c>
      <c r="W65" s="400"/>
      <c r="X65" s="401">
        <f>+G66</f>
        <v>0</v>
      </c>
      <c r="Y65" s="401"/>
      <c r="Z65" s="401"/>
      <c r="AA65" s="401"/>
      <c r="AB65" s="401"/>
      <c r="AC65" s="401"/>
      <c r="AD65" s="21"/>
    </row>
    <row r="66" spans="1:30" ht="15" customHeight="1" x14ac:dyDescent="0.3">
      <c r="A66" s="1"/>
      <c r="B66" s="155" t="s">
        <v>117</v>
      </c>
      <c r="C66" s="59"/>
      <c r="D66" s="59"/>
      <c r="E66" s="59"/>
      <c r="F66" s="59"/>
      <c r="G66" s="156">
        <v>0</v>
      </c>
      <c r="H66" s="156"/>
      <c r="I66" s="156"/>
      <c r="J66" s="156"/>
      <c r="K66" s="156"/>
      <c r="L66" s="327"/>
      <c r="M66" s="19"/>
      <c r="N66" s="3"/>
      <c r="O66" s="157"/>
      <c r="P66" s="157"/>
      <c r="Q66" s="157"/>
      <c r="R66" s="1"/>
      <c r="S66" s="1"/>
      <c r="T66" s="1"/>
      <c r="U66" s="1"/>
      <c r="V66" s="392" t="s">
        <v>118</v>
      </c>
      <c r="W66" s="392"/>
      <c r="X66" s="392"/>
      <c r="Y66" s="393">
        <f>+I67</f>
        <v>107785963</v>
      </c>
      <c r="Z66" s="393"/>
      <c r="AA66" s="305" t="s">
        <v>110</v>
      </c>
      <c r="AB66" s="151">
        <f>AB54</f>
        <v>0</v>
      </c>
      <c r="AC66" s="55">
        <f>ROUND(Y66*AB66,0)</f>
        <v>0</v>
      </c>
      <c r="AD66" s="9"/>
    </row>
    <row r="67" spans="1:30" ht="20.25" customHeight="1" x14ac:dyDescent="0.3">
      <c r="A67" s="1"/>
      <c r="B67" s="298" t="s">
        <v>118</v>
      </c>
      <c r="C67" s="298"/>
      <c r="D67" s="298"/>
      <c r="E67" s="298"/>
      <c r="F67" s="298"/>
      <c r="G67" s="1"/>
      <c r="H67" s="152" t="s">
        <v>24</v>
      </c>
      <c r="I67" s="118">
        <v>107785963</v>
      </c>
      <c r="J67" s="153" t="s">
        <v>110</v>
      </c>
      <c r="K67" s="154">
        <f>K54</f>
        <v>2.415E-3</v>
      </c>
      <c r="L67" s="319">
        <f>SUM(I67*K67)</f>
        <v>260303.100645</v>
      </c>
      <c r="M67" s="1"/>
      <c r="N67" s="1"/>
      <c r="O67" s="1"/>
      <c r="P67" s="1"/>
      <c r="Q67" s="1"/>
      <c r="R67" s="1"/>
      <c r="S67" s="1"/>
      <c r="T67" s="1"/>
      <c r="U67" s="1"/>
      <c r="V67" s="392" t="s">
        <v>119</v>
      </c>
      <c r="W67" s="392"/>
      <c r="X67" s="392"/>
      <c r="Y67" s="392"/>
      <c r="Z67" s="392"/>
      <c r="AA67" s="392"/>
      <c r="AB67" s="392"/>
      <c r="AC67" s="392"/>
      <c r="AD67" s="9"/>
    </row>
    <row r="68" spans="1:30" ht="20.25" customHeight="1" x14ac:dyDescent="0.3">
      <c r="A68" s="1"/>
      <c r="B68" s="298" t="s">
        <v>119</v>
      </c>
      <c r="C68" s="298"/>
      <c r="D68" s="298"/>
      <c r="E68" s="298"/>
      <c r="F68" s="298"/>
      <c r="G68" s="1"/>
      <c r="H68" s="298"/>
      <c r="I68" s="298"/>
      <c r="J68" s="51"/>
      <c r="K68" s="298"/>
      <c r="L68" s="314"/>
      <c r="M68" s="1"/>
      <c r="N68" s="1"/>
      <c r="O68" s="1"/>
      <c r="P68" s="1"/>
      <c r="Q68" s="1"/>
      <c r="R68" s="1"/>
      <c r="S68" s="1"/>
      <c r="T68" s="1"/>
      <c r="U68" s="1"/>
      <c r="V68" s="397" t="s">
        <v>120</v>
      </c>
      <c r="W68" s="397"/>
      <c r="X68" s="397"/>
      <c r="Y68" s="393">
        <f>+I69</f>
        <v>0</v>
      </c>
      <c r="Z68" s="393"/>
      <c r="AA68" s="305" t="s">
        <v>110</v>
      </c>
      <c r="AB68" s="151">
        <f>AB57</f>
        <v>0</v>
      </c>
      <c r="AC68" s="55">
        <f>ROUND(Y68*AB68,0)</f>
        <v>0</v>
      </c>
      <c r="AD68" s="9"/>
    </row>
    <row r="69" spans="1:30" ht="15" customHeight="1" x14ac:dyDescent="0.3">
      <c r="A69" s="1"/>
      <c r="B69" s="158" t="s">
        <v>120</v>
      </c>
      <c r="C69" s="298"/>
      <c r="D69" s="298"/>
      <c r="E69" s="298"/>
      <c r="F69" s="298"/>
      <c r="G69" s="1"/>
      <c r="H69" s="152" t="s">
        <v>22</v>
      </c>
      <c r="I69" s="118">
        <v>0</v>
      </c>
      <c r="J69" s="153" t="s">
        <v>110</v>
      </c>
      <c r="K69" s="154">
        <f>K57</f>
        <v>2.4429999999999999E-3</v>
      </c>
      <c r="L69" s="319">
        <f t="shared" ref="L69:L72" si="11">SUM(I69*K69)</f>
        <v>0</v>
      </c>
      <c r="M69" s="1"/>
      <c r="N69" s="1"/>
      <c r="O69" s="1"/>
      <c r="P69" s="1"/>
      <c r="Q69" s="1"/>
      <c r="R69" s="1"/>
      <c r="S69" s="1"/>
      <c r="T69" s="1"/>
      <c r="U69" s="1"/>
      <c r="V69" s="392" t="s">
        <v>121</v>
      </c>
      <c r="W69" s="392"/>
      <c r="X69" s="392"/>
      <c r="Y69" s="398">
        <f>+I70</f>
        <v>-4207636</v>
      </c>
      <c r="Z69" s="398"/>
      <c r="AA69" s="305" t="s">
        <v>110</v>
      </c>
      <c r="AB69" s="151">
        <f>AB54</f>
        <v>0</v>
      </c>
      <c r="AC69" s="55">
        <f>ROUND(Y69*AB69,0)</f>
        <v>0</v>
      </c>
      <c r="AD69" s="9"/>
    </row>
    <row r="70" spans="1:30" ht="20.25" customHeight="1" x14ac:dyDescent="0.3">
      <c r="A70" s="1"/>
      <c r="B70" s="298" t="s">
        <v>121</v>
      </c>
      <c r="C70" s="298"/>
      <c r="D70" s="298"/>
      <c r="E70" s="298"/>
      <c r="F70" s="298"/>
      <c r="G70" s="1"/>
      <c r="H70" s="152" t="s">
        <v>21</v>
      </c>
      <c r="I70" s="118">
        <v>-4207636</v>
      </c>
      <c r="J70" s="153" t="s">
        <v>110</v>
      </c>
      <c r="K70" s="154">
        <f>K54</f>
        <v>2.415E-3</v>
      </c>
      <c r="L70" s="319">
        <f t="shared" si="11"/>
        <v>-10161.44094</v>
      </c>
      <c r="M70" s="1"/>
      <c r="N70" s="1"/>
      <c r="O70" s="1"/>
      <c r="P70" s="1"/>
      <c r="Q70" s="1"/>
      <c r="R70" s="1"/>
      <c r="S70" s="1"/>
      <c r="T70" s="1"/>
      <c r="U70" s="1"/>
      <c r="V70" s="392" t="s">
        <v>122</v>
      </c>
      <c r="W70" s="392"/>
      <c r="X70" s="392"/>
      <c r="Y70" s="394">
        <f>+I71</f>
        <v>1882126</v>
      </c>
      <c r="Z70" s="394"/>
      <c r="AA70" s="305" t="s">
        <v>110</v>
      </c>
      <c r="AB70" s="151">
        <f>AB54</f>
        <v>0</v>
      </c>
      <c r="AC70" s="55">
        <f>ROUND(Y70*AB70,0)</f>
        <v>0</v>
      </c>
      <c r="AD70" s="9"/>
    </row>
    <row r="71" spans="1:30" ht="20.25" customHeight="1" x14ac:dyDescent="0.3">
      <c r="A71" s="1"/>
      <c r="B71" s="298" t="s">
        <v>122</v>
      </c>
      <c r="C71" s="298"/>
      <c r="D71" s="298"/>
      <c r="E71" s="298"/>
      <c r="F71" s="298"/>
      <c r="G71" s="1"/>
      <c r="H71" s="152" t="s">
        <v>21</v>
      </c>
      <c r="I71" s="118">
        <v>1882126</v>
      </c>
      <c r="J71" s="153" t="s">
        <v>110</v>
      </c>
      <c r="K71" s="154">
        <f>K54</f>
        <v>2.415E-3</v>
      </c>
      <c r="L71" s="319">
        <f t="shared" si="11"/>
        <v>4545.3342899999998</v>
      </c>
      <c r="M71" s="1"/>
      <c r="N71" s="1"/>
      <c r="O71" s="1"/>
      <c r="P71" s="1"/>
      <c r="Q71" s="1"/>
      <c r="R71" s="1"/>
      <c r="S71" s="1"/>
      <c r="T71" s="1"/>
      <c r="U71" s="1"/>
      <c r="V71" s="392" t="s">
        <v>123</v>
      </c>
      <c r="W71" s="392"/>
      <c r="X71" s="392"/>
      <c r="Y71" s="394">
        <f>+I72</f>
        <v>14221398</v>
      </c>
      <c r="Z71" s="394"/>
      <c r="AA71" s="305" t="s">
        <v>110</v>
      </c>
      <c r="AB71" s="151">
        <f>AB57</f>
        <v>0</v>
      </c>
      <c r="AC71" s="55">
        <f>ROUND(Y71*AB71,0)</f>
        <v>0</v>
      </c>
      <c r="AD71" s="9"/>
    </row>
    <row r="72" spans="1:30" ht="21" customHeight="1" x14ac:dyDescent="0.35">
      <c r="A72" s="1"/>
      <c r="B72" s="298" t="s">
        <v>123</v>
      </c>
      <c r="C72" s="298"/>
      <c r="D72" s="298"/>
      <c r="E72" s="298"/>
      <c r="F72" s="298"/>
      <c r="G72" s="1"/>
      <c r="H72" s="152" t="s">
        <v>22</v>
      </c>
      <c r="I72" s="118">
        <v>14221398</v>
      </c>
      <c r="J72" s="153" t="s">
        <v>110</v>
      </c>
      <c r="K72" s="154">
        <f>K57</f>
        <v>2.4429999999999999E-3</v>
      </c>
      <c r="L72" s="319">
        <f t="shared" si="11"/>
        <v>34742.875313999997</v>
      </c>
      <c r="M72" s="1"/>
      <c r="N72" s="1"/>
      <c r="O72" s="1"/>
      <c r="P72" s="1"/>
      <c r="Q72" s="1"/>
      <c r="R72" s="1"/>
      <c r="S72" s="1"/>
      <c r="T72" s="1"/>
      <c r="U72" s="1"/>
      <c r="V72" s="395" t="s">
        <v>124</v>
      </c>
      <c r="W72" s="395"/>
      <c r="X72" s="395"/>
      <c r="Y72" s="395"/>
      <c r="Z72" s="395"/>
      <c r="AA72" s="395"/>
      <c r="AB72" s="395"/>
      <c r="AC72" s="58"/>
      <c r="AD72" s="9"/>
    </row>
    <row r="73" spans="1:30" ht="17.25" customHeight="1" x14ac:dyDescent="0.35">
      <c r="A73" s="1"/>
      <c r="B73" s="298" t="s">
        <v>124</v>
      </c>
      <c r="C73" s="298"/>
      <c r="D73" s="298"/>
      <c r="E73" s="298"/>
      <c r="F73" s="298"/>
      <c r="G73" s="1"/>
      <c r="H73" s="298"/>
      <c r="I73" s="298"/>
      <c r="J73" s="51"/>
      <c r="K73" s="298"/>
      <c r="L73" s="330"/>
      <c r="M73" s="1"/>
      <c r="N73" s="1"/>
      <c r="O73" s="1"/>
      <c r="P73" s="1"/>
      <c r="Q73" s="1"/>
      <c r="R73" s="1"/>
      <c r="S73" s="1"/>
      <c r="T73" s="1"/>
      <c r="U73" s="1"/>
      <c r="V73" s="392" t="s">
        <v>125</v>
      </c>
      <c r="W73" s="392"/>
      <c r="X73" s="392"/>
      <c r="Y73" s="392"/>
      <c r="Z73" s="392"/>
      <c r="AA73" s="392"/>
      <c r="AB73" s="392"/>
      <c r="AC73" s="392"/>
      <c r="AD73" s="9"/>
    </row>
    <row r="74" spans="1:30" ht="31.2" x14ac:dyDescent="0.3">
      <c r="A74" s="1"/>
      <c r="B74" s="298" t="s">
        <v>125</v>
      </c>
      <c r="C74" s="298"/>
      <c r="D74" s="310" t="s">
        <v>126</v>
      </c>
      <c r="E74" s="310" t="s">
        <v>127</v>
      </c>
      <c r="F74" s="310"/>
      <c r="G74" s="1"/>
      <c r="H74" s="152" t="s">
        <v>25</v>
      </c>
      <c r="I74" s="17"/>
      <c r="J74" s="152"/>
      <c r="K74" s="17"/>
      <c r="L74" s="326"/>
      <c r="M74" s="1"/>
      <c r="N74" s="1"/>
      <c r="O74" s="1"/>
      <c r="P74" s="1"/>
      <c r="Q74" s="1"/>
      <c r="R74" s="1"/>
      <c r="S74" s="1"/>
      <c r="T74" s="1"/>
      <c r="U74" s="1"/>
      <c r="V74" s="396" t="s">
        <v>128</v>
      </c>
      <c r="W74" s="396"/>
      <c r="X74" s="159" t="s">
        <v>129</v>
      </c>
      <c r="Y74" s="160"/>
      <c r="Z74" s="161">
        <f>+I75</f>
        <v>2</v>
      </c>
      <c r="AA74" s="304" t="s">
        <v>130</v>
      </c>
      <c r="AB74" s="163">
        <f>+K75</f>
        <v>365</v>
      </c>
      <c r="AC74" s="55">
        <f>ROUND(AB74*Z74,0)</f>
        <v>730</v>
      </c>
      <c r="AD74" s="9"/>
    </row>
    <row r="75" spans="1:30" ht="19.5" customHeight="1" x14ac:dyDescent="0.3">
      <c r="A75" s="1" t="s">
        <v>131</v>
      </c>
      <c r="B75" s="164" t="s">
        <v>128</v>
      </c>
      <c r="C75" s="165" t="s">
        <v>129</v>
      </c>
      <c r="D75" s="164">
        <v>2</v>
      </c>
      <c r="E75" s="164">
        <v>0</v>
      </c>
      <c r="F75" s="164"/>
      <c r="G75" s="166">
        <f>IF(E75=0,D75,E75)</f>
        <v>2</v>
      </c>
      <c r="H75" s="167"/>
      <c r="I75" s="168">
        <f>AVERAGE(G75,D75)</f>
        <v>2</v>
      </c>
      <c r="J75" s="169" t="s">
        <v>130</v>
      </c>
      <c r="K75" s="170">
        <v>365</v>
      </c>
      <c r="L75" s="319">
        <f t="shared" ref="L75:L78" si="12">SUM(I75*K75)</f>
        <v>730</v>
      </c>
      <c r="M75" s="1"/>
      <c r="N75" s="1">
        <v>7802</v>
      </c>
      <c r="O75" s="1">
        <v>0</v>
      </c>
      <c r="P75" s="1"/>
      <c r="Q75" s="1"/>
      <c r="R75" s="1"/>
      <c r="S75" s="1"/>
      <c r="T75" s="1"/>
      <c r="U75" s="1"/>
      <c r="V75" s="396" t="s">
        <v>128</v>
      </c>
      <c r="W75" s="396"/>
      <c r="X75" s="159" t="s">
        <v>132</v>
      </c>
      <c r="Y75" s="171"/>
      <c r="Z75" s="172">
        <f>+I76</f>
        <v>1</v>
      </c>
      <c r="AA75" s="304" t="s">
        <v>130</v>
      </c>
      <c r="AB75" s="173">
        <f>+K76</f>
        <v>1373</v>
      </c>
      <c r="AC75" s="55">
        <f>ROUND(AB75*Z75,0)</f>
        <v>1373</v>
      </c>
      <c r="AD75" s="9"/>
    </row>
    <row r="76" spans="1:30" ht="19.5" customHeight="1" x14ac:dyDescent="0.3">
      <c r="A76" s="1" t="s">
        <v>133</v>
      </c>
      <c r="B76" s="164" t="s">
        <v>128</v>
      </c>
      <c r="C76" s="165" t="s">
        <v>132</v>
      </c>
      <c r="D76" s="164">
        <v>1</v>
      </c>
      <c r="E76" s="164">
        <v>0</v>
      </c>
      <c r="F76" s="164"/>
      <c r="G76" s="166">
        <f>IF(E76=0,D76,E76)</f>
        <v>1</v>
      </c>
      <c r="H76" s="167"/>
      <c r="I76" s="168">
        <f>AVERAGE(G76,D76)</f>
        <v>1</v>
      </c>
      <c r="J76" s="169" t="s">
        <v>130</v>
      </c>
      <c r="K76" s="174">
        <v>1373</v>
      </c>
      <c r="L76" s="319">
        <f t="shared" si="12"/>
        <v>1373</v>
      </c>
      <c r="M76" s="1"/>
      <c r="N76" s="1">
        <v>7802</v>
      </c>
      <c r="O76" s="1">
        <v>110</v>
      </c>
      <c r="P76" s="1"/>
      <c r="Q76" s="1"/>
      <c r="R76" s="1"/>
      <c r="S76" s="1"/>
      <c r="T76" s="1"/>
      <c r="U76" s="1"/>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A77" s="1"/>
      <c r="B77" s="298" t="s">
        <v>134</v>
      </c>
      <c r="C77" s="298"/>
      <c r="D77" s="298"/>
      <c r="E77" s="298"/>
      <c r="F77" s="298"/>
      <c r="G77" s="1"/>
      <c r="H77" s="152" t="s">
        <v>25</v>
      </c>
      <c r="I77" s="175">
        <v>1722101</v>
      </c>
      <c r="J77" s="153" t="s">
        <v>110</v>
      </c>
      <c r="K77" s="154">
        <f>K57</f>
        <v>2.4429999999999999E-3</v>
      </c>
      <c r="L77" s="319">
        <f t="shared" si="12"/>
        <v>4207.0927430000002</v>
      </c>
      <c r="M77" s="1"/>
      <c r="N77" s="1"/>
      <c r="O77" s="1"/>
      <c r="P77" s="1"/>
      <c r="Q77" s="1"/>
      <c r="R77" s="1"/>
      <c r="S77" s="1"/>
      <c r="T77" s="1"/>
      <c r="U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A78" s="1"/>
      <c r="B78" s="391" t="s">
        <v>135</v>
      </c>
      <c r="C78" s="391"/>
      <c r="D78" s="391"/>
      <c r="E78" s="298"/>
      <c r="F78" s="298"/>
      <c r="G78" s="1"/>
      <c r="H78" s="152" t="s">
        <v>136</v>
      </c>
      <c r="I78" s="176">
        <v>0</v>
      </c>
      <c r="J78" s="153" t="s">
        <v>110</v>
      </c>
      <c r="K78" s="154">
        <f>K54</f>
        <v>2.415E-3</v>
      </c>
      <c r="L78" s="319">
        <f t="shared" si="12"/>
        <v>0</v>
      </c>
      <c r="M78" s="1"/>
      <c r="N78" s="1"/>
      <c r="O78" s="1"/>
      <c r="P78" s="1"/>
      <c r="Q78" s="1"/>
      <c r="R78" s="1"/>
      <c r="S78" s="1"/>
      <c r="T78" s="1"/>
      <c r="U78" s="1"/>
      <c r="V78" s="392" t="str">
        <f t="shared" ref="V78:V79" si="13">+B79</f>
        <v>16.  Food Service Allocation</v>
      </c>
      <c r="W78" s="392"/>
      <c r="X78" s="392"/>
      <c r="Y78" s="177"/>
      <c r="Z78" s="177"/>
      <c r="AA78" s="177"/>
      <c r="AB78" s="177"/>
      <c r="AC78" s="122"/>
      <c r="AD78" s="9"/>
    </row>
    <row r="79" spans="1:30" ht="21" customHeight="1" x14ac:dyDescent="0.3">
      <c r="A79" s="1"/>
      <c r="B79" s="391" t="s">
        <v>137</v>
      </c>
      <c r="C79" s="391"/>
      <c r="D79" s="391"/>
      <c r="E79" s="298"/>
      <c r="F79" s="298"/>
      <c r="G79" s="1"/>
      <c r="H79" s="152" t="s">
        <v>138</v>
      </c>
      <c r="I79" s="17"/>
      <c r="J79" s="17"/>
      <c r="K79" s="17"/>
      <c r="L79" s="319"/>
      <c r="M79" s="1"/>
      <c r="N79" s="178"/>
      <c r="O79" s="1"/>
      <c r="P79" s="1"/>
      <c r="Q79" s="152"/>
      <c r="R79" s="1"/>
      <c r="S79" s="1"/>
      <c r="T79" s="1"/>
      <c r="U79" s="1"/>
      <c r="V79" s="392">
        <f t="shared" si="13"/>
        <v>0</v>
      </c>
      <c r="W79" s="392"/>
      <c r="X79" s="392"/>
      <c r="Y79" s="177"/>
      <c r="Z79" s="177"/>
      <c r="AA79" s="177"/>
      <c r="AB79" s="177"/>
      <c r="AC79" s="179"/>
      <c r="AD79" s="9"/>
    </row>
    <row r="80" spans="1:30" ht="21" customHeight="1" x14ac:dyDescent="0.3">
      <c r="A80" s="1"/>
      <c r="B80" s="391"/>
      <c r="C80" s="391"/>
      <c r="D80" s="391"/>
      <c r="E80" s="298"/>
      <c r="F80" s="298"/>
      <c r="G80" s="1"/>
      <c r="H80" s="180"/>
      <c r="I80" s="181"/>
      <c r="J80" s="181"/>
      <c r="K80" s="181"/>
      <c r="L80" s="330"/>
      <c r="M80" s="1"/>
      <c r="N80" s="182"/>
      <c r="O80" s="1"/>
      <c r="P80" s="1"/>
      <c r="Q80" s="152"/>
      <c r="R80" s="1"/>
      <c r="S80" s="1"/>
      <c r="T80" s="1"/>
      <c r="U80" s="1"/>
      <c r="V80" s="177"/>
      <c r="W80" s="177"/>
      <c r="X80" s="177"/>
      <c r="Y80" s="177"/>
      <c r="Z80" s="177"/>
      <c r="AA80" s="177"/>
      <c r="AB80" s="177"/>
      <c r="AC80" s="179"/>
      <c r="AD80" s="9"/>
    </row>
    <row r="81" spans="1:30" ht="21" customHeight="1" thickBot="1" x14ac:dyDescent="0.35">
      <c r="A81" s="1"/>
      <c r="B81" s="298"/>
      <c r="C81" s="298"/>
      <c r="D81" s="298"/>
      <c r="E81" s="298"/>
      <c r="F81" s="298"/>
      <c r="G81" s="298"/>
      <c r="H81" s="298"/>
      <c r="I81" s="298"/>
      <c r="J81" s="298"/>
      <c r="K81" s="298"/>
      <c r="L81" s="330"/>
      <c r="M81" s="183"/>
      <c r="N81" s="182"/>
      <c r="O81" s="1"/>
      <c r="P81" s="1"/>
      <c r="Q81" s="152"/>
      <c r="R81" s="1"/>
      <c r="S81" s="1"/>
      <c r="T81" s="1"/>
      <c r="U81" s="1"/>
      <c r="V81" s="177" t="s">
        <v>139</v>
      </c>
      <c r="W81" s="177"/>
      <c r="X81" s="177"/>
      <c r="Y81" s="177"/>
      <c r="Z81" s="177"/>
      <c r="AA81" s="177"/>
      <c r="AB81" s="177"/>
      <c r="AC81" s="184">
        <f>SUM(AC44:AC80)</f>
        <v>2103</v>
      </c>
      <c r="AD81" s="185"/>
    </row>
    <row r="82" spans="1:30" ht="22.5" customHeight="1" thickTop="1" thickBot="1" x14ac:dyDescent="0.35">
      <c r="A82" s="1"/>
      <c r="B82" s="298" t="s">
        <v>140</v>
      </c>
      <c r="C82" s="298"/>
      <c r="D82" s="298"/>
      <c r="E82" s="298"/>
      <c r="F82" s="298"/>
      <c r="G82" s="298"/>
      <c r="H82" s="298"/>
      <c r="I82" s="298"/>
      <c r="J82" s="298"/>
      <c r="K82" s="298"/>
      <c r="L82" s="331">
        <f>SUM(L44:L81)</f>
        <v>3070650.959734926</v>
      </c>
      <c r="M82" s="186"/>
      <c r="N82" s="187"/>
      <c r="O82" s="1"/>
      <c r="P82" s="1"/>
      <c r="Q82" s="152"/>
      <c r="R82" s="1"/>
      <c r="S82" s="1"/>
      <c r="T82" s="1"/>
      <c r="U82" s="1"/>
      <c r="V82" s="177"/>
      <c r="W82" s="177"/>
      <c r="X82" s="177"/>
      <c r="Y82" s="177"/>
      <c r="Z82" s="177"/>
      <c r="AA82" s="177"/>
      <c r="AB82" s="177"/>
      <c r="AC82" s="188"/>
      <c r="AD82" s="185"/>
    </row>
    <row r="83" spans="1:30" ht="27.75" customHeight="1" thickTop="1" x14ac:dyDescent="0.3">
      <c r="A83" s="1"/>
      <c r="B83" s="298" t="s">
        <v>141</v>
      </c>
      <c r="C83" s="298"/>
      <c r="D83" s="298"/>
      <c r="E83" s="298"/>
      <c r="F83" s="298"/>
      <c r="G83" s="298"/>
      <c r="H83" s="298"/>
      <c r="I83" s="298"/>
      <c r="J83" s="298"/>
      <c r="K83" s="51" t="s">
        <v>142</v>
      </c>
      <c r="L83" s="326" t="s">
        <v>143</v>
      </c>
      <c r="M83" s="186"/>
      <c r="N83" s="187"/>
      <c r="O83" s="1"/>
      <c r="P83" s="1"/>
      <c r="Q83" s="152"/>
      <c r="R83" s="1"/>
      <c r="S83" s="1"/>
      <c r="T83" s="1"/>
      <c r="U83" s="1"/>
      <c r="V83" s="9" t="s">
        <v>144</v>
      </c>
      <c r="W83" s="9"/>
      <c r="X83" s="9"/>
      <c r="Y83" s="9"/>
      <c r="Z83" s="9"/>
      <c r="AA83" s="9"/>
      <c r="AB83" s="9"/>
      <c r="AC83" s="9"/>
      <c r="AD83" s="189"/>
    </row>
    <row r="84" spans="1:30" ht="18.75" customHeight="1" thickBot="1" x14ac:dyDescent="0.35">
      <c r="A84" s="1"/>
      <c r="B84" s="298" t="s">
        <v>145</v>
      </c>
      <c r="C84" s="298"/>
      <c r="D84" s="298"/>
      <c r="E84" s="298"/>
      <c r="F84" s="298"/>
      <c r="G84" s="298"/>
      <c r="H84" s="298"/>
      <c r="I84" s="298"/>
      <c r="J84" s="298"/>
      <c r="K84" s="190" t="str">
        <f>IF(G26=0,"",IF((G11+G13+SUM(G15:G21))/G26&gt;0.75,1,""))</f>
        <v/>
      </c>
      <c r="L84" s="331">
        <f>'4050 updated'!AC81</f>
        <v>2103</v>
      </c>
      <c r="M84" s="186"/>
      <c r="N84" s="187"/>
      <c r="O84" s="1"/>
      <c r="P84" s="1"/>
      <c r="Q84" s="152"/>
      <c r="R84" s="1"/>
      <c r="S84" s="1"/>
      <c r="T84" s="1"/>
      <c r="U84" s="1"/>
      <c r="V84" s="191" t="s">
        <v>146</v>
      </c>
      <c r="W84" s="191"/>
      <c r="X84" s="191"/>
      <c r="Y84" s="191"/>
      <c r="Z84" s="191"/>
      <c r="AA84" s="191"/>
      <c r="AB84" s="191"/>
      <c r="AC84" s="191"/>
      <c r="AD84" s="9"/>
    </row>
    <row r="85" spans="1:30" ht="18.75" customHeight="1" thickTop="1" x14ac:dyDescent="0.3">
      <c r="A85" s="1"/>
      <c r="B85" s="298"/>
      <c r="C85" s="298"/>
      <c r="D85" s="298"/>
      <c r="E85" s="298"/>
      <c r="F85" s="298"/>
      <c r="G85" s="298"/>
      <c r="H85" s="298"/>
      <c r="I85" s="298"/>
      <c r="J85" s="298"/>
      <c r="K85" s="1"/>
      <c r="L85" s="311"/>
      <c r="M85" s="186"/>
      <c r="N85" s="187"/>
      <c r="O85" s="1"/>
      <c r="P85" s="1"/>
      <c r="Q85" s="152"/>
      <c r="R85" s="1"/>
      <c r="S85" s="1"/>
      <c r="T85" s="1"/>
      <c r="U85" s="1"/>
      <c r="V85" s="191" t="s">
        <v>147</v>
      </c>
      <c r="W85" s="191"/>
      <c r="X85" s="191"/>
      <c r="Y85" s="191"/>
      <c r="Z85" s="191"/>
      <c r="AA85" s="191"/>
      <c r="AB85" s="191"/>
      <c r="AC85" s="191"/>
      <c r="AD85" s="189"/>
    </row>
    <row r="86" spans="1:30" ht="18.75" customHeight="1" x14ac:dyDescent="0.3">
      <c r="A86" s="1"/>
      <c r="B86" s="302" t="s">
        <v>148</v>
      </c>
      <c r="C86" s="298"/>
      <c r="D86" s="298"/>
      <c r="E86" s="298"/>
      <c r="F86" s="298"/>
      <c r="G86" s="298"/>
      <c r="H86" s="298"/>
      <c r="I86" s="298"/>
      <c r="J86" s="192" t="s">
        <v>149</v>
      </c>
      <c r="K86" s="193">
        <f>IF(K84=1,L84,L82)</f>
        <v>3070650.959734926</v>
      </c>
      <c r="L86" s="319">
        <f>IF(G26=0,0,IF(G26&gt;250,-(((250/G26)*K86)*IF(M86="H",0.02,0.05)),IF(M86="H",-0.02*K86,-0.05*K86)))</f>
        <v>-85860.632150784208</v>
      </c>
      <c r="M86" s="186" t="str">
        <f>IF(B125="2911","H",IF(B125="3396","H"," "))</f>
        <v xml:space="preserve"> </v>
      </c>
      <c r="N86" s="187"/>
      <c r="O86" s="1"/>
      <c r="P86" s="1"/>
      <c r="Q86" s="152"/>
      <c r="R86" s="1"/>
      <c r="S86" s="1"/>
      <c r="T86" s="1"/>
      <c r="U86" s="1"/>
      <c r="V86" s="191" t="s">
        <v>150</v>
      </c>
      <c r="W86" s="191"/>
      <c r="X86" s="191"/>
      <c r="Y86" s="191"/>
      <c r="Z86" s="191"/>
      <c r="AA86" s="191"/>
      <c r="AB86" s="191"/>
      <c r="AC86" s="191"/>
      <c r="AD86" s="189"/>
    </row>
    <row r="87" spans="1:30" ht="18.75" customHeight="1" x14ac:dyDescent="0.3">
      <c r="A87" s="1"/>
      <c r="B87" s="302" t="s">
        <v>151</v>
      </c>
      <c r="C87" s="298"/>
      <c r="D87" s="298"/>
      <c r="E87" s="298"/>
      <c r="F87" s="298"/>
      <c r="G87" s="298"/>
      <c r="H87" s="298"/>
      <c r="I87" s="298"/>
      <c r="J87" s="298"/>
      <c r="K87" s="194"/>
      <c r="L87" s="326">
        <f>L82+L86</f>
        <v>2984790.3275841419</v>
      </c>
      <c r="M87" s="186"/>
      <c r="N87" s="187"/>
      <c r="O87" s="1"/>
      <c r="P87" s="1"/>
      <c r="Q87" s="152"/>
      <c r="R87" s="1"/>
      <c r="S87" s="1"/>
      <c r="T87" s="1"/>
      <c r="U87" s="1"/>
      <c r="V87" s="183"/>
      <c r="W87" s="183"/>
      <c r="X87" s="183"/>
      <c r="Y87" s="183"/>
      <c r="Z87" s="183"/>
      <c r="AA87" s="183"/>
      <c r="AB87" s="183"/>
      <c r="AC87" s="183"/>
      <c r="AD87" s="195"/>
    </row>
    <row r="88" spans="1:30" ht="15.6" x14ac:dyDescent="0.3">
      <c r="A88" s="1"/>
      <c r="B88" s="302"/>
      <c r="C88" s="1"/>
      <c r="D88" s="1"/>
      <c r="E88" s="1"/>
      <c r="F88" s="1"/>
      <c r="G88" s="1"/>
      <c r="H88" s="1"/>
      <c r="I88" s="1"/>
      <c r="J88" s="1"/>
      <c r="K88" s="1"/>
      <c r="L88" s="311"/>
      <c r="M88" s="1"/>
      <c r="N88" s="1"/>
      <c r="O88" s="3"/>
      <c r="P88" s="1"/>
      <c r="Q88" s="1"/>
      <c r="R88" s="1"/>
      <c r="S88" s="1"/>
      <c r="T88" s="1"/>
      <c r="U88" s="1"/>
      <c r="V88" s="183"/>
      <c r="W88" s="183"/>
      <c r="X88" s="183"/>
      <c r="Y88" s="183"/>
      <c r="Z88" s="183"/>
      <c r="AA88" s="183"/>
      <c r="AB88" s="183"/>
      <c r="AC88" s="183"/>
      <c r="AD88" s="260"/>
    </row>
    <row r="89" spans="1:30" ht="18.75" customHeight="1" x14ac:dyDescent="0.3">
      <c r="A89" s="1" t="s">
        <v>152</v>
      </c>
      <c r="B89" s="298" t="s">
        <v>153</v>
      </c>
      <c r="C89" s="298"/>
      <c r="D89" s="298">
        <v>56062</v>
      </c>
      <c r="E89" s="298"/>
      <c r="F89" s="298"/>
      <c r="G89" s="298"/>
      <c r="H89" s="298"/>
      <c r="I89" s="298"/>
      <c r="J89" s="298"/>
      <c r="K89" s="194"/>
      <c r="L89" s="319">
        <v>-1434327.33</v>
      </c>
      <c r="M89" s="186"/>
      <c r="N89" s="187"/>
      <c r="O89" s="1"/>
      <c r="P89" s="1"/>
      <c r="Q89" s="152"/>
      <c r="R89" s="1"/>
      <c r="S89" s="1"/>
      <c r="T89" s="1"/>
      <c r="U89" s="1"/>
      <c r="V89" s="183"/>
      <c r="W89" s="183"/>
      <c r="X89" s="183"/>
      <c r="Y89" s="183"/>
      <c r="Z89" s="183"/>
      <c r="AA89" s="183"/>
      <c r="AB89" s="183"/>
      <c r="AC89" s="183"/>
      <c r="AD89" s="195"/>
    </row>
    <row r="90" spans="1:30" ht="18.75" customHeight="1" x14ac:dyDescent="0.3">
      <c r="A90" s="1"/>
      <c r="B90" s="298" t="s">
        <v>154</v>
      </c>
      <c r="C90" s="298"/>
      <c r="D90" s="298"/>
      <c r="E90" s="298"/>
      <c r="F90" s="298"/>
      <c r="G90" s="298"/>
      <c r="H90" s="298"/>
      <c r="I90" s="298"/>
      <c r="J90" s="298"/>
      <c r="K90" s="194"/>
      <c r="L90" s="326">
        <f>L87+L89</f>
        <v>1550462.9975841418</v>
      </c>
      <c r="M90" s="186"/>
      <c r="N90" s="187"/>
      <c r="O90" s="1"/>
      <c r="P90" s="1"/>
      <c r="Q90" s="152"/>
      <c r="R90" s="1"/>
      <c r="S90" s="1"/>
      <c r="T90" s="1"/>
      <c r="U90" s="1"/>
      <c r="V90" s="183">
        <v>2911</v>
      </c>
      <c r="W90" s="197"/>
      <c r="X90" s="197"/>
      <c r="Y90" s="197"/>
      <c r="Z90" s="197"/>
      <c r="AA90" s="197"/>
      <c r="AB90" s="197"/>
      <c r="AC90" s="197"/>
      <c r="AD90" s="195"/>
    </row>
    <row r="91" spans="1:30" ht="18.75" customHeight="1" x14ac:dyDescent="0.3">
      <c r="A91" s="1"/>
      <c r="B91" s="298" t="s">
        <v>155</v>
      </c>
      <c r="C91" s="298"/>
      <c r="D91" s="298"/>
      <c r="E91" s="298"/>
      <c r="F91" s="298"/>
      <c r="G91" s="298"/>
      <c r="H91" s="298"/>
      <c r="I91" s="298"/>
      <c r="J91" s="298"/>
      <c r="K91" s="194"/>
      <c r="L91" s="332">
        <v>6</v>
      </c>
      <c r="M91" s="186"/>
      <c r="N91" s="187"/>
      <c r="O91" s="1"/>
      <c r="P91" s="1"/>
      <c r="Q91" s="152"/>
      <c r="R91" s="1"/>
      <c r="S91" s="1"/>
      <c r="T91" s="1"/>
      <c r="U91" s="1"/>
      <c r="V91" s="183"/>
      <c r="W91" s="197"/>
      <c r="X91" s="197"/>
      <c r="Y91" s="197"/>
      <c r="Z91" s="197"/>
      <c r="AA91" s="197"/>
      <c r="AB91" s="197"/>
      <c r="AC91" s="197"/>
      <c r="AD91" s="195"/>
    </row>
    <row r="92" spans="1:30" ht="18.75" customHeight="1" x14ac:dyDescent="0.3">
      <c r="A92" s="1"/>
      <c r="B92" s="298" t="s">
        <v>156</v>
      </c>
      <c r="C92" s="298"/>
      <c r="D92" s="298"/>
      <c r="E92" s="298"/>
      <c r="F92" s="298"/>
      <c r="G92" s="298"/>
      <c r="H92" s="298"/>
      <c r="I92" s="298"/>
      <c r="J92" s="298"/>
      <c r="K92" s="194"/>
      <c r="L92" s="368">
        <f>L90/L91</f>
        <v>258410.49959735697</v>
      </c>
      <c r="M92" s="186"/>
      <c r="N92" s="187"/>
      <c r="O92" s="1"/>
      <c r="P92" s="1"/>
      <c r="Q92" s="152"/>
      <c r="R92" s="1"/>
      <c r="S92" s="1"/>
      <c r="T92" s="1"/>
      <c r="U92" s="1"/>
      <c r="V92" s="198"/>
      <c r="W92" s="198"/>
      <c r="X92" s="198"/>
      <c r="Y92" s="198"/>
      <c r="Z92" s="198"/>
      <c r="AA92" s="198"/>
      <c r="AB92" s="198"/>
      <c r="AC92" s="198"/>
      <c r="AD92" s="199"/>
    </row>
    <row r="93" spans="1:30" s="1" customFormat="1" ht="18.600000000000001" customHeight="1" x14ac:dyDescent="0.3">
      <c r="B93" s="298"/>
      <c r="C93" s="298"/>
      <c r="D93" s="298"/>
      <c r="E93" s="298"/>
      <c r="F93" s="298"/>
      <c r="G93" s="298"/>
      <c r="H93" s="298"/>
      <c r="I93" s="298"/>
      <c r="J93" s="298"/>
      <c r="K93" s="336" t="s">
        <v>497</v>
      </c>
      <c r="L93" s="273">
        <v>247724.39774745281</v>
      </c>
      <c r="M93" s="186"/>
      <c r="N93" s="187"/>
      <c r="Q93" s="152"/>
      <c r="V93" s="183"/>
      <c r="W93" s="198"/>
      <c r="X93" s="198"/>
      <c r="Y93" s="198"/>
      <c r="Z93" s="198"/>
      <c r="AA93" s="198"/>
      <c r="AB93" s="198"/>
      <c r="AC93" s="198"/>
      <c r="AD93" s="199"/>
    </row>
    <row r="94" spans="1:30" s="1" customFormat="1" ht="18.75" customHeight="1" x14ac:dyDescent="0.3">
      <c r="B94" s="298"/>
      <c r="C94" s="298"/>
      <c r="D94" s="298"/>
      <c r="E94" s="298"/>
      <c r="F94" s="298"/>
      <c r="G94" s="298"/>
      <c r="H94" s="298"/>
      <c r="I94" s="298"/>
      <c r="J94" s="298"/>
      <c r="K94" s="336" t="s">
        <v>498</v>
      </c>
      <c r="L94" s="326">
        <f>+L92-L93</f>
        <v>10686.101849904167</v>
      </c>
      <c r="M94" s="186"/>
      <c r="N94" s="187"/>
      <c r="Q94" s="152"/>
      <c r="V94" s="183"/>
      <c r="W94" s="198"/>
      <c r="X94" s="198"/>
      <c r="Y94" s="198"/>
      <c r="Z94" s="198"/>
      <c r="AA94" s="198"/>
      <c r="AB94" s="198"/>
      <c r="AC94" s="198"/>
      <c r="AD94" s="199"/>
    </row>
    <row r="95" spans="1:30" ht="18.75" customHeight="1" x14ac:dyDescent="0.3">
      <c r="A95" s="1"/>
      <c r="B95" s="302"/>
      <c r="C95" s="1"/>
      <c r="D95" s="1"/>
      <c r="E95" s="1"/>
      <c r="F95" s="1"/>
      <c r="G95" s="1"/>
      <c r="H95" s="1"/>
      <c r="I95" s="1"/>
      <c r="J95" s="1"/>
      <c r="K95" s="1"/>
      <c r="L95" s="311"/>
      <c r="M95" s="1"/>
      <c r="N95" s="199"/>
      <c r="O95" s="200"/>
      <c r="P95" s="199"/>
      <c r="Q95" s="199"/>
      <c r="R95" s="1"/>
      <c r="S95" s="1"/>
      <c r="T95" s="1"/>
      <c r="U95" s="1"/>
      <c r="V95" s="198"/>
      <c r="W95" s="198"/>
      <c r="X95" s="198"/>
      <c r="Y95" s="198"/>
      <c r="Z95" s="198"/>
      <c r="AA95" s="198"/>
      <c r="AB95" s="198"/>
      <c r="AC95" s="198"/>
      <c r="AD95" s="195"/>
    </row>
    <row r="96" spans="1:30" ht="18.75" customHeight="1" thickBot="1" x14ac:dyDescent="0.35">
      <c r="A96" s="1"/>
      <c r="B96" s="201" t="s">
        <v>157</v>
      </c>
      <c r="C96" s="298"/>
      <c r="D96" s="298"/>
      <c r="E96" s="298"/>
      <c r="F96" s="1"/>
      <c r="G96" s="298"/>
      <c r="H96" s="298"/>
      <c r="I96" s="298"/>
      <c r="J96" s="298"/>
      <c r="K96" s="1"/>
      <c r="L96" s="331">
        <f>IF(M86="H",(K86*0.02)+L86,(K86*0.05)+L86)</f>
        <v>67671.915835962092</v>
      </c>
      <c r="M96" s="186"/>
      <c r="N96" s="1"/>
      <c r="O96" s="3"/>
      <c r="P96" s="1"/>
      <c r="Q96" s="1"/>
      <c r="R96" s="1"/>
      <c r="S96" s="1"/>
      <c r="T96" s="1"/>
      <c r="U96" s="1"/>
      <c r="V96" s="202"/>
      <c r="W96" s="202"/>
      <c r="X96" s="202"/>
      <c r="Y96" s="202"/>
      <c r="Z96" s="202"/>
      <c r="AA96" s="202"/>
      <c r="AB96" s="202"/>
      <c r="AC96" s="202"/>
      <c r="AD96" s="195"/>
    </row>
    <row r="97" spans="1:30" ht="21.75" customHeight="1" thickTop="1" x14ac:dyDescent="0.3">
      <c r="A97" s="1"/>
      <c r="B97" s="203" t="s">
        <v>158</v>
      </c>
      <c r="C97" s="203"/>
      <c r="D97" s="203"/>
      <c r="E97" s="203"/>
      <c r="F97" s="203"/>
      <c r="G97" s="203"/>
      <c r="H97" s="203"/>
      <c r="I97" s="203"/>
      <c r="J97" s="203"/>
      <c r="K97" s="203"/>
      <c r="L97" s="333"/>
      <c r="M97" s="199"/>
      <c r="N97" s="1"/>
      <c r="O97" s="3"/>
      <c r="P97" s="1"/>
      <c r="Q97" s="1"/>
      <c r="R97" s="1"/>
      <c r="S97" s="1"/>
      <c r="T97" s="1"/>
      <c r="U97" s="1"/>
      <c r="V97" s="202"/>
      <c r="W97" s="202"/>
      <c r="X97" s="202"/>
      <c r="Y97" s="202"/>
      <c r="Z97" s="202"/>
      <c r="AA97" s="202"/>
      <c r="AB97" s="202"/>
      <c r="AC97" s="202"/>
      <c r="AD97" s="195"/>
    </row>
    <row r="98" spans="1:30" ht="15.6" x14ac:dyDescent="0.3">
      <c r="A98" s="1"/>
      <c r="B98" s="204"/>
      <c r="C98" s="1"/>
      <c r="D98" s="1"/>
      <c r="E98" s="1"/>
      <c r="F98" s="1"/>
      <c r="G98" s="1"/>
      <c r="H98" s="1"/>
      <c r="I98" s="1"/>
      <c r="J98" s="1"/>
      <c r="K98" s="1"/>
      <c r="L98" s="311"/>
      <c r="M98" s="1"/>
      <c r="N98" s="1"/>
      <c r="O98" s="3"/>
      <c r="P98" s="1"/>
      <c r="Q98" s="1"/>
      <c r="R98" s="1"/>
      <c r="S98" s="1"/>
      <c r="T98" s="1"/>
      <c r="U98" s="1"/>
      <c r="V98" s="202"/>
      <c r="W98" s="202"/>
      <c r="X98" s="202"/>
      <c r="Y98" s="202"/>
      <c r="Z98" s="202"/>
      <c r="AA98" s="202"/>
      <c r="AB98" s="202"/>
      <c r="AC98" s="202"/>
      <c r="AD98" s="199"/>
    </row>
    <row r="99" spans="1:30" ht="15.6" x14ac:dyDescent="0.3">
      <c r="B99" s="204"/>
      <c r="C99" s="1"/>
      <c r="D99" s="1"/>
      <c r="E99" s="1"/>
      <c r="F99" s="1"/>
      <c r="G99" s="1"/>
      <c r="H99" s="1"/>
      <c r="I99" s="1"/>
      <c r="J99" s="1"/>
      <c r="K99" s="1"/>
      <c r="L99" s="311"/>
      <c r="M99" s="1"/>
      <c r="N99" s="1"/>
      <c r="O99" s="3"/>
      <c r="P99" s="1"/>
      <c r="Q99" s="1"/>
      <c r="R99" s="1"/>
      <c r="S99" s="1"/>
      <c r="T99" s="1"/>
      <c r="U99" s="1"/>
      <c r="V99" s="202"/>
      <c r="W99" s="202"/>
      <c r="X99" s="202"/>
      <c r="Y99" s="202"/>
      <c r="Z99" s="202"/>
      <c r="AA99" s="202"/>
      <c r="AB99" s="202"/>
      <c r="AC99" s="202"/>
      <c r="AD99" s="199"/>
    </row>
    <row r="100" spans="1:30" ht="15.6" hidden="1" x14ac:dyDescent="0.3">
      <c r="B100" s="205" t="s">
        <v>159</v>
      </c>
      <c r="C100" s="206"/>
      <c r="D100" s="1"/>
      <c r="E100" s="1"/>
      <c r="F100" s="1"/>
      <c r="G100" s="1"/>
      <c r="H100" s="1"/>
      <c r="I100" s="1"/>
      <c r="J100" s="1"/>
      <c r="K100" s="1"/>
      <c r="L100" s="311"/>
      <c r="M100" s="1"/>
      <c r="N100" s="1"/>
      <c r="O100" s="3"/>
      <c r="P100" s="1"/>
      <c r="Q100" s="1"/>
      <c r="R100" s="1"/>
      <c r="S100" s="1"/>
      <c r="T100" s="1"/>
      <c r="U100" s="1"/>
      <c r="V100" s="207"/>
      <c r="W100" s="207"/>
      <c r="X100" s="207"/>
      <c r="Y100" s="207"/>
      <c r="Z100" s="207"/>
      <c r="AA100" s="207"/>
      <c r="AB100" s="207"/>
      <c r="AC100" s="207"/>
      <c r="AD100" s="1"/>
    </row>
    <row r="101" spans="1:30" ht="15.6" hidden="1" x14ac:dyDescent="0.3">
      <c r="B101" s="208"/>
      <c r="C101" s="206"/>
      <c r="D101" s="1"/>
      <c r="E101" s="1"/>
      <c r="F101" s="1"/>
      <c r="G101" s="1"/>
      <c r="H101" s="1"/>
      <c r="I101" s="1"/>
      <c r="J101" s="1"/>
      <c r="K101" s="1"/>
      <c r="L101" s="311"/>
      <c r="M101" s="1"/>
      <c r="N101" s="1"/>
      <c r="O101" s="3"/>
      <c r="P101" s="1"/>
      <c r="Q101" s="1"/>
      <c r="R101" s="1"/>
      <c r="S101" s="1"/>
      <c r="T101" s="1"/>
      <c r="U101" s="1"/>
      <c r="V101" s="204"/>
      <c r="W101" s="298"/>
      <c r="X101" s="298"/>
      <c r="Y101" s="298"/>
      <c r="Z101" s="298"/>
      <c r="AA101" s="298"/>
      <c r="AB101" s="298"/>
      <c r="AC101" s="298"/>
      <c r="AD101" s="1"/>
    </row>
    <row r="102" spans="1:30" ht="15.6" hidden="1" x14ac:dyDescent="0.3">
      <c r="B102" s="209" t="s">
        <v>160</v>
      </c>
      <c r="C102" s="205" t="s">
        <v>161</v>
      </c>
      <c r="D102" s="1"/>
      <c r="E102" s="1"/>
      <c r="F102" s="1"/>
      <c r="G102" s="1"/>
      <c r="H102" s="1"/>
      <c r="I102" s="1"/>
      <c r="J102" s="1"/>
      <c r="K102" s="1"/>
      <c r="L102" s="311"/>
      <c r="M102" s="1"/>
      <c r="N102" s="1"/>
      <c r="O102" s="3"/>
      <c r="P102" s="1"/>
      <c r="Q102" s="1"/>
      <c r="R102" s="1"/>
      <c r="S102" s="1"/>
      <c r="T102" s="1"/>
      <c r="U102" s="1"/>
      <c r="V102" s="204"/>
      <c r="W102" s="1"/>
      <c r="X102" s="1"/>
      <c r="Y102" s="1"/>
      <c r="Z102" s="1"/>
      <c r="AA102" s="1"/>
      <c r="AB102" s="1"/>
      <c r="AC102" s="1"/>
      <c r="AD102" s="1"/>
    </row>
    <row r="103" spans="1:30" ht="15.6" hidden="1" x14ac:dyDescent="0.3">
      <c r="B103" s="209" t="s">
        <v>162</v>
      </c>
      <c r="C103" s="205" t="s">
        <v>163</v>
      </c>
      <c r="D103" s="1"/>
      <c r="E103" s="1"/>
      <c r="F103" s="1"/>
      <c r="G103" s="1"/>
      <c r="H103" s="1"/>
      <c r="I103" s="1"/>
      <c r="J103" s="1"/>
      <c r="K103" s="1"/>
      <c r="L103" s="311"/>
      <c r="M103" s="1"/>
      <c r="N103" s="1"/>
      <c r="O103" s="3"/>
      <c r="P103" s="1"/>
      <c r="Q103" s="1"/>
      <c r="R103" s="1"/>
      <c r="S103" s="1"/>
      <c r="T103" s="1"/>
      <c r="U103" s="1"/>
      <c r="V103" s="204"/>
      <c r="W103" s="1"/>
      <c r="X103" s="1"/>
      <c r="Y103" s="1"/>
      <c r="Z103" s="1"/>
      <c r="AA103" s="1"/>
      <c r="AB103" s="1"/>
      <c r="AC103" s="1"/>
      <c r="AD103" s="1"/>
    </row>
    <row r="104" spans="1:30" ht="15.6" hidden="1" x14ac:dyDescent="0.3">
      <c r="B104" s="209" t="s">
        <v>164</v>
      </c>
      <c r="C104" s="205" t="s">
        <v>165</v>
      </c>
      <c r="D104" s="1"/>
      <c r="E104" s="1"/>
      <c r="F104" s="1"/>
      <c r="G104" s="1"/>
      <c r="H104" s="1"/>
      <c r="I104" s="1"/>
      <c r="J104" s="1"/>
      <c r="K104" s="1"/>
      <c r="L104" s="311"/>
      <c r="M104" s="1"/>
      <c r="N104" s="1"/>
      <c r="O104" s="3"/>
      <c r="P104" s="1"/>
      <c r="Q104" s="1"/>
      <c r="R104" s="1"/>
      <c r="S104" s="1"/>
      <c r="T104" s="1"/>
      <c r="U104" s="1"/>
      <c r="V104" s="204"/>
      <c r="W104" s="210"/>
      <c r="X104" s="210"/>
      <c r="Y104" s="210"/>
      <c r="Z104" s="210"/>
      <c r="AA104" s="210"/>
      <c r="AB104" s="210"/>
      <c r="AC104" s="210"/>
      <c r="AD104" s="210"/>
    </row>
    <row r="105" spans="1:30" ht="15.6" hidden="1" x14ac:dyDescent="0.3">
      <c r="B105" s="209" t="s">
        <v>166</v>
      </c>
      <c r="C105" s="205" t="s">
        <v>167</v>
      </c>
      <c r="D105" s="1"/>
      <c r="E105" s="1"/>
      <c r="F105" s="1"/>
      <c r="G105" s="1"/>
      <c r="H105" s="1"/>
      <c r="I105" s="1"/>
      <c r="J105" s="1"/>
      <c r="K105" s="1"/>
      <c r="L105" s="311"/>
      <c r="M105" s="1"/>
      <c r="N105" s="1"/>
      <c r="O105" s="3"/>
      <c r="P105" s="1"/>
      <c r="Q105" s="1"/>
      <c r="R105" s="1"/>
      <c r="S105" s="1"/>
      <c r="T105" s="1"/>
      <c r="U105" s="1"/>
      <c r="V105" s="204"/>
      <c r="W105" s="1"/>
      <c r="X105" s="1"/>
      <c r="Y105" s="1"/>
      <c r="Z105" s="1"/>
      <c r="AA105" s="1"/>
      <c r="AB105" s="1"/>
      <c r="AC105" s="1"/>
      <c r="AD105" s="1"/>
    </row>
    <row r="106" spans="1:30" ht="15.6" hidden="1" x14ac:dyDescent="0.3">
      <c r="B106" s="211"/>
      <c r="C106" s="205" t="s">
        <v>168</v>
      </c>
      <c r="D106" s="1"/>
      <c r="E106" s="1"/>
      <c r="F106" s="1"/>
      <c r="G106" s="1"/>
      <c r="H106" s="1"/>
      <c r="I106" s="1"/>
      <c r="J106" s="1"/>
      <c r="K106" s="1"/>
      <c r="L106" s="311"/>
      <c r="M106" s="1"/>
      <c r="N106" s="1"/>
      <c r="O106" s="3"/>
      <c r="P106" s="1"/>
      <c r="Q106" s="1"/>
      <c r="R106" s="1"/>
      <c r="S106" s="1"/>
      <c r="T106" s="1"/>
      <c r="U106" s="1"/>
      <c r="V106" s="204"/>
      <c r="W106" s="1"/>
      <c r="X106" s="1"/>
      <c r="Y106" s="1"/>
      <c r="Z106" s="1"/>
      <c r="AA106" s="1"/>
      <c r="AB106" s="1"/>
      <c r="AC106" s="1"/>
      <c r="AD106" s="1"/>
    </row>
    <row r="107" spans="1:30" ht="15.6" hidden="1" x14ac:dyDescent="0.3">
      <c r="B107" s="209" t="s">
        <v>169</v>
      </c>
      <c r="C107" s="205" t="s">
        <v>170</v>
      </c>
      <c r="D107" s="1"/>
      <c r="E107" s="1"/>
      <c r="F107" s="1"/>
      <c r="G107" s="1"/>
      <c r="H107" s="1"/>
      <c r="I107" s="1"/>
      <c r="J107" s="1"/>
      <c r="K107" s="1"/>
      <c r="L107" s="311"/>
      <c r="M107" s="1"/>
      <c r="N107" s="1"/>
      <c r="O107" s="3"/>
      <c r="P107" s="1"/>
      <c r="Q107" s="1"/>
      <c r="R107" s="1"/>
      <c r="S107" s="1"/>
      <c r="T107" s="1"/>
      <c r="U107" s="1"/>
      <c r="V107" s="204"/>
      <c r="W107" s="1"/>
      <c r="X107" s="1"/>
      <c r="Y107" s="1"/>
      <c r="Z107" s="1"/>
      <c r="AA107" s="1"/>
      <c r="AB107" s="1"/>
      <c r="AC107" s="1"/>
      <c r="AD107" s="1"/>
    </row>
    <row r="108" spans="1:30" ht="15.6" hidden="1" x14ac:dyDescent="0.3">
      <c r="B108" s="209" t="s">
        <v>171</v>
      </c>
      <c r="C108" s="205" t="s">
        <v>172</v>
      </c>
      <c r="D108" s="1"/>
      <c r="E108" s="1"/>
      <c r="F108" s="1"/>
      <c r="G108" s="1"/>
      <c r="H108" s="1"/>
      <c r="I108" s="1"/>
      <c r="J108" s="1"/>
      <c r="K108" s="1"/>
      <c r="L108" s="311"/>
      <c r="M108" s="1"/>
      <c r="N108" s="1"/>
      <c r="O108" s="3"/>
      <c r="P108" s="1"/>
      <c r="Q108" s="1"/>
      <c r="R108" s="1"/>
      <c r="S108" s="1"/>
      <c r="T108" s="1"/>
      <c r="U108" s="1"/>
      <c r="V108" s="204"/>
      <c r="W108" s="1"/>
      <c r="X108" s="1"/>
      <c r="Y108" s="1"/>
      <c r="Z108" s="1"/>
      <c r="AA108" s="1"/>
      <c r="AB108" s="1"/>
      <c r="AC108" s="1"/>
      <c r="AD108" s="1"/>
    </row>
    <row r="109" spans="1:30" ht="15.6" hidden="1" x14ac:dyDescent="0.3">
      <c r="B109" s="209" t="s">
        <v>173</v>
      </c>
      <c r="C109" s="205" t="s">
        <v>174</v>
      </c>
      <c r="D109" s="1"/>
      <c r="E109" s="1"/>
      <c r="F109" s="1"/>
      <c r="G109" s="1"/>
      <c r="H109" s="1"/>
      <c r="I109" s="1"/>
      <c r="J109" s="1"/>
      <c r="K109" s="1"/>
      <c r="L109" s="311"/>
      <c r="M109" s="1"/>
      <c r="N109" s="1"/>
      <c r="O109" s="3"/>
      <c r="P109" s="1"/>
      <c r="Q109" s="1"/>
      <c r="R109" s="1"/>
      <c r="S109" s="1"/>
      <c r="T109" s="1"/>
      <c r="U109" s="1"/>
      <c r="V109" s="204"/>
      <c r="W109" s="1"/>
      <c r="X109" s="1"/>
      <c r="Y109" s="1"/>
      <c r="Z109" s="1"/>
      <c r="AA109" s="1"/>
      <c r="AB109" s="1"/>
      <c r="AC109" s="1"/>
      <c r="AD109" s="1"/>
    </row>
    <row r="110" spans="1:30" ht="15.6" hidden="1" x14ac:dyDescent="0.3">
      <c r="B110" s="209" t="s">
        <v>175</v>
      </c>
      <c r="C110" s="205" t="s">
        <v>176</v>
      </c>
      <c r="D110" s="1"/>
      <c r="E110" s="1"/>
      <c r="F110" s="1"/>
      <c r="G110" s="1"/>
      <c r="H110" s="1"/>
      <c r="I110" s="1"/>
      <c r="J110" s="1"/>
      <c r="K110" s="1"/>
      <c r="L110" s="311"/>
      <c r="M110" s="1"/>
      <c r="N110" s="1"/>
      <c r="O110" s="3"/>
      <c r="P110" s="1"/>
      <c r="Q110" s="1"/>
      <c r="R110" s="1"/>
      <c r="S110" s="1"/>
      <c r="T110" s="1"/>
      <c r="U110" s="1"/>
      <c r="V110" s="204"/>
      <c r="W110" s="1"/>
      <c r="X110" s="1"/>
      <c r="Y110" s="1"/>
      <c r="Z110" s="1"/>
      <c r="AA110" s="1"/>
      <c r="AB110" s="1"/>
      <c r="AC110" s="1"/>
      <c r="AD110" s="1"/>
    </row>
    <row r="111" spans="1:30" ht="15.6" hidden="1" x14ac:dyDescent="0.3">
      <c r="B111" s="209" t="s">
        <v>383</v>
      </c>
      <c r="C111" s="205" t="s">
        <v>178</v>
      </c>
      <c r="D111" s="1"/>
      <c r="E111" s="1"/>
      <c r="F111" s="1"/>
      <c r="G111" s="1"/>
      <c r="H111" s="1"/>
      <c r="I111" s="1"/>
      <c r="J111" s="1"/>
      <c r="K111" s="1"/>
      <c r="L111" s="311"/>
      <c r="M111" s="1"/>
      <c r="N111" s="1"/>
      <c r="O111" s="3"/>
      <c r="P111" s="1"/>
      <c r="Q111" s="1"/>
      <c r="R111" s="1"/>
      <c r="S111" s="1"/>
      <c r="T111" s="1"/>
      <c r="U111" s="1"/>
      <c r="V111" s="204"/>
      <c r="W111" s="1"/>
      <c r="X111" s="1"/>
      <c r="Y111" s="1"/>
      <c r="Z111" s="1"/>
      <c r="AA111" s="1"/>
      <c r="AB111" s="1"/>
      <c r="AC111" s="1"/>
      <c r="AD111" s="1"/>
    </row>
    <row r="112" spans="1:30" ht="15.6" hidden="1" x14ac:dyDescent="0.3">
      <c r="B112" s="211"/>
      <c r="C112" s="205"/>
      <c r="D112" s="1"/>
      <c r="E112" s="1"/>
      <c r="F112" s="1"/>
      <c r="G112" s="1"/>
      <c r="H112" s="1"/>
      <c r="I112" s="1"/>
      <c r="J112" s="1"/>
      <c r="K112" s="1"/>
      <c r="L112" s="311"/>
      <c r="M112" s="1"/>
      <c r="N112" s="1"/>
      <c r="O112" s="3"/>
      <c r="P112" s="1"/>
      <c r="Q112" s="1"/>
      <c r="R112" s="1"/>
      <c r="S112" s="1"/>
      <c r="T112" s="1"/>
      <c r="U112" s="1"/>
      <c r="V112" s="204"/>
      <c r="W112" s="1"/>
      <c r="X112" s="1"/>
      <c r="Y112" s="1"/>
      <c r="Z112" s="1"/>
      <c r="AA112" s="1"/>
      <c r="AB112" s="1"/>
      <c r="AC112" s="1"/>
      <c r="AD112" s="1"/>
    </row>
    <row r="113" spans="2:30" ht="15.6" hidden="1" x14ac:dyDescent="0.3">
      <c r="B113" s="209" t="s">
        <v>384</v>
      </c>
      <c r="C113" s="205" t="s">
        <v>180</v>
      </c>
      <c r="D113" s="1"/>
      <c r="E113" s="1"/>
      <c r="F113" s="1"/>
      <c r="G113" s="1"/>
      <c r="H113" s="1"/>
      <c r="I113" s="1"/>
      <c r="J113" s="1"/>
      <c r="K113" s="1"/>
      <c r="L113" s="311"/>
      <c r="M113" s="1"/>
      <c r="N113" s="1"/>
      <c r="O113" s="3"/>
      <c r="P113" s="1"/>
      <c r="Q113" s="1"/>
      <c r="R113" s="1"/>
      <c r="S113" s="1"/>
      <c r="T113" s="1"/>
      <c r="U113" s="1"/>
      <c r="V113" s="204"/>
      <c r="W113" s="1"/>
      <c r="X113" s="1"/>
      <c r="Y113" s="1"/>
      <c r="Z113" s="1"/>
      <c r="AA113" s="1"/>
      <c r="AB113" s="1"/>
      <c r="AC113" s="1"/>
      <c r="AD113" s="1"/>
    </row>
    <row r="114" spans="2:30" ht="15.6" hidden="1" x14ac:dyDescent="0.3">
      <c r="B114" s="209" t="s">
        <v>384</v>
      </c>
      <c r="C114" s="205" t="s">
        <v>181</v>
      </c>
      <c r="D114" s="1"/>
      <c r="E114" s="1"/>
      <c r="F114" s="1"/>
      <c r="G114" s="1"/>
      <c r="H114" s="1"/>
      <c r="I114" s="1"/>
      <c r="J114" s="1"/>
      <c r="K114" s="1"/>
      <c r="L114" s="311"/>
      <c r="M114" s="1"/>
      <c r="N114" s="1"/>
      <c r="O114" s="3"/>
      <c r="P114" s="1"/>
      <c r="Q114" s="1"/>
      <c r="R114" s="1"/>
      <c r="S114" s="1"/>
      <c r="T114" s="1"/>
      <c r="U114" s="1"/>
      <c r="V114" s="1"/>
      <c r="W114" s="1"/>
      <c r="X114" s="1"/>
      <c r="Y114" s="1"/>
      <c r="Z114" s="1"/>
      <c r="AA114" s="1"/>
      <c r="AB114" s="1"/>
      <c r="AC114" s="1"/>
      <c r="AD114" s="1"/>
    </row>
    <row r="115" spans="2:30" ht="15.6" hidden="1" x14ac:dyDescent="0.3">
      <c r="B115" s="209" t="s">
        <v>285</v>
      </c>
      <c r="C115" s="205" t="s">
        <v>183</v>
      </c>
    </row>
    <row r="116" spans="2:30" ht="15.6" hidden="1" x14ac:dyDescent="0.3">
      <c r="B116" s="209" t="s">
        <v>385</v>
      </c>
      <c r="C116" s="205" t="s">
        <v>185</v>
      </c>
    </row>
    <row r="117" spans="2:30" ht="15.6" hidden="1" x14ac:dyDescent="0.3">
      <c r="B117" s="209" t="s">
        <v>285</v>
      </c>
      <c r="C117" s="205" t="s">
        <v>186</v>
      </c>
    </row>
    <row r="118" spans="2:30" ht="15.6" hidden="1" x14ac:dyDescent="0.3">
      <c r="B118" s="209" t="s">
        <v>187</v>
      </c>
      <c r="C118" s="205" t="s">
        <v>188</v>
      </c>
    </row>
    <row r="119" spans="2:30" ht="15.6" hidden="1" x14ac:dyDescent="0.3">
      <c r="B119" s="209" t="s">
        <v>189</v>
      </c>
      <c r="C119" s="205" t="s">
        <v>190</v>
      </c>
    </row>
    <row r="120" spans="2:30" ht="15.6" hidden="1" x14ac:dyDescent="0.3">
      <c r="B120" s="211" t="s">
        <v>191</v>
      </c>
      <c r="C120" s="205" t="s">
        <v>192</v>
      </c>
    </row>
    <row r="121" spans="2:30" ht="15.6" hidden="1" x14ac:dyDescent="0.3">
      <c r="B121" s="211"/>
      <c r="C121" s="205"/>
    </row>
    <row r="122" spans="2:30" ht="15.6" hidden="1" x14ac:dyDescent="0.3">
      <c r="B122" s="209" t="s">
        <v>160</v>
      </c>
      <c r="C122" s="205" t="s">
        <v>193</v>
      </c>
    </row>
    <row r="123" spans="2:30" ht="15.6" hidden="1" x14ac:dyDescent="0.3">
      <c r="B123" s="209" t="s">
        <v>194</v>
      </c>
      <c r="C123" s="205" t="s">
        <v>195</v>
      </c>
    </row>
    <row r="124" spans="2:30" ht="15.6" hidden="1" x14ac:dyDescent="0.3">
      <c r="B124" s="209" t="s">
        <v>196</v>
      </c>
      <c r="C124" s="205" t="s">
        <v>197</v>
      </c>
    </row>
    <row r="125" spans="2:30" ht="15.6" hidden="1" x14ac:dyDescent="0.3">
      <c r="B125" s="209" t="s">
        <v>198</v>
      </c>
      <c r="C125" s="205" t="s">
        <v>199</v>
      </c>
    </row>
    <row r="126" spans="2:30" ht="15.6" hidden="1" x14ac:dyDescent="0.3">
      <c r="B126" s="209" t="s">
        <v>200</v>
      </c>
      <c r="C126" s="205" t="s">
        <v>201</v>
      </c>
    </row>
    <row r="127" spans="2:30" ht="15.6" hidden="1" x14ac:dyDescent="0.3">
      <c r="B127" s="209" t="s">
        <v>202</v>
      </c>
      <c r="C127" s="205" t="s">
        <v>203</v>
      </c>
    </row>
    <row r="128" spans="2:30" ht="15.6" hidden="1" x14ac:dyDescent="0.3">
      <c r="B128" s="209" t="s">
        <v>202</v>
      </c>
      <c r="C128" s="205" t="s">
        <v>204</v>
      </c>
    </row>
    <row r="129" spans="2:3" ht="15.6" hidden="1" x14ac:dyDescent="0.3">
      <c r="B129" s="209" t="s">
        <v>202</v>
      </c>
      <c r="C129" s="205" t="s">
        <v>205</v>
      </c>
    </row>
    <row r="130" spans="2:3" ht="15.6" hidden="1" x14ac:dyDescent="0.3">
      <c r="B130" s="209" t="s">
        <v>202</v>
      </c>
      <c r="C130" s="205" t="s">
        <v>206</v>
      </c>
    </row>
    <row r="131" spans="2:3" ht="15.6" hidden="1" x14ac:dyDescent="0.3">
      <c r="B131" s="209" t="s">
        <v>166</v>
      </c>
      <c r="C131" s="205" t="s">
        <v>207</v>
      </c>
    </row>
    <row r="132" spans="2:3" ht="15.6" hidden="1" x14ac:dyDescent="0.3">
      <c r="B132" s="209" t="s">
        <v>208</v>
      </c>
      <c r="C132" s="205" t="s">
        <v>209</v>
      </c>
    </row>
    <row r="133" spans="2:3" ht="15.6" hidden="1" x14ac:dyDescent="0.3">
      <c r="B133" s="209" t="s">
        <v>202</v>
      </c>
      <c r="C133" s="205" t="s">
        <v>210</v>
      </c>
    </row>
    <row r="134" spans="2:3" ht="15.6" hidden="1" x14ac:dyDescent="0.3">
      <c r="B134" s="205"/>
      <c r="C134" s="205"/>
    </row>
    <row r="135" spans="2:3" ht="15.6" hidden="1" x14ac:dyDescent="0.3">
      <c r="B135" s="205"/>
      <c r="C135" s="205"/>
    </row>
    <row r="136" spans="2:3" ht="15.6" hidden="1" x14ac:dyDescent="0.3">
      <c r="B136" s="211"/>
      <c r="C136" s="211"/>
    </row>
    <row r="137" spans="2:3" ht="15.6" hidden="1" x14ac:dyDescent="0.3">
      <c r="B137" s="211">
        <f>NvsElapsedTime</f>
        <v>2.31481462833472E-5</v>
      </c>
      <c r="C137" s="211"/>
    </row>
    <row r="138" spans="2:3" ht="15.6" hidden="1" x14ac:dyDescent="0.3">
      <c r="B138" s="212">
        <f>NvsEndTime</f>
        <v>41787.412743055596</v>
      </c>
      <c r="C138" s="212" t="s">
        <v>211</v>
      </c>
    </row>
    <row r="139" spans="2:3" ht="15.6" x14ac:dyDescent="0.3">
      <c r="B139" s="205"/>
      <c r="C139" s="213"/>
    </row>
    <row r="140" spans="2:3" ht="15.6" x14ac:dyDescent="0.3">
      <c r="B140" s="205"/>
      <c r="C140" s="205"/>
    </row>
    <row r="141" spans="2:3" ht="15.6" hidden="1" x14ac:dyDescent="0.3">
      <c r="B141" s="205"/>
      <c r="C141" s="205"/>
    </row>
    <row r="142" spans="2:3" ht="15.6" hidden="1" x14ac:dyDescent="0.3">
      <c r="B142" s="205"/>
      <c r="C142" s="205"/>
    </row>
    <row r="143" spans="2:3" ht="15.6" hidden="1" x14ac:dyDescent="0.3">
      <c r="B143" s="205"/>
      <c r="C143" s="205"/>
    </row>
    <row r="144" spans="2:3" ht="15.6" hidden="1" x14ac:dyDescent="0.3">
      <c r="B144" s="205"/>
      <c r="C144" s="205"/>
    </row>
    <row r="145" spans="2:3" ht="15.6" hidden="1" x14ac:dyDescent="0.3">
      <c r="B145" s="205"/>
      <c r="C145" s="205"/>
    </row>
    <row r="146" spans="2:3" ht="15.6" hidden="1" x14ac:dyDescent="0.3">
      <c r="B146" s="205"/>
      <c r="C146" s="205"/>
    </row>
    <row r="147" spans="2:3" ht="15.6" hidden="1" x14ac:dyDescent="0.3">
      <c r="B147" s="205"/>
      <c r="C147" s="205"/>
    </row>
    <row r="148" spans="2:3" ht="15.6" hidden="1" x14ac:dyDescent="0.3">
      <c r="B148" s="205"/>
      <c r="C148" s="205"/>
    </row>
    <row r="149" spans="2:3" ht="15.6" hidden="1" x14ac:dyDescent="0.3">
      <c r="B149" s="205"/>
      <c r="C149" s="205"/>
    </row>
    <row r="150" spans="2:3" ht="15.6" hidden="1" x14ac:dyDescent="0.3">
      <c r="B150" s="205"/>
      <c r="C150" s="205"/>
    </row>
    <row r="151" spans="2:3" ht="15.6" hidden="1" x14ac:dyDescent="0.3">
      <c r="B151" s="205"/>
      <c r="C151" s="205"/>
    </row>
    <row r="152" spans="2:3" ht="15.6" hidden="1" x14ac:dyDescent="0.3">
      <c r="B152" s="205"/>
      <c r="C152" s="205"/>
    </row>
    <row r="153" spans="2:3" ht="15.6" hidden="1" x14ac:dyDescent="0.3">
      <c r="B153" s="205"/>
      <c r="C153" s="205"/>
    </row>
    <row r="154" spans="2:3" ht="15.6" hidden="1" x14ac:dyDescent="0.3">
      <c r="B154" s="302"/>
      <c r="C154" s="1"/>
    </row>
    <row r="155" spans="2:3" ht="15.6" hidden="1" x14ac:dyDescent="0.3">
      <c r="B155" s="302"/>
      <c r="C155" s="1"/>
    </row>
    <row r="156" spans="2:3" ht="15.6" hidden="1" x14ac:dyDescent="0.3">
      <c r="B156" s="302">
        <v>6</v>
      </c>
      <c r="C156" s="1"/>
    </row>
    <row r="157" spans="2:3" ht="15.6" hidden="1" x14ac:dyDescent="0.3">
      <c r="B157" s="302"/>
      <c r="C157" s="1"/>
    </row>
    <row r="158" spans="2:3" ht="15.6" hidden="1" x14ac:dyDescent="0.3">
      <c r="B158" s="302"/>
      <c r="C158" s="1"/>
    </row>
    <row r="159" spans="2:3" ht="15.6" hidden="1" x14ac:dyDescent="0.3">
      <c r="B159" s="302"/>
      <c r="C159" s="1"/>
    </row>
    <row r="160" spans="2:3" ht="15.6" hidden="1" x14ac:dyDescent="0.3">
      <c r="B160" s="302"/>
      <c r="C160" s="1"/>
    </row>
    <row r="161" spans="2:3" ht="15.6" hidden="1" x14ac:dyDescent="0.3">
      <c r="B161" s="302"/>
      <c r="C161" s="1"/>
    </row>
    <row r="162" spans="2:3" ht="15.6" hidden="1" x14ac:dyDescent="0.3">
      <c r="B162" s="302"/>
      <c r="C162" s="1"/>
    </row>
    <row r="163" spans="2:3" hidden="1" x14ac:dyDescent="0.25"/>
    <row r="164" spans="2:3" hidden="1" x14ac:dyDescent="0.25"/>
    <row r="165" spans="2:3" hidden="1" x14ac:dyDescent="0.25"/>
    <row r="166" spans="2:3" hidden="1" x14ac:dyDescent="0.25"/>
    <row r="167" spans="2:3" hidden="1" x14ac:dyDescent="0.25"/>
    <row r="168" spans="2:3" hidden="1" x14ac:dyDescent="0.25"/>
    <row r="169" spans="2:3" hidden="1" x14ac:dyDescent="0.25"/>
    <row r="170" spans="2:3" hidden="1" x14ac:dyDescent="0.25"/>
    <row r="171" spans="2:3" hidden="1" x14ac:dyDescent="0.25"/>
    <row r="172" spans="2:3" hidden="1" x14ac:dyDescent="0.25"/>
    <row r="173" spans="2:3" hidden="1" x14ac:dyDescent="0.25"/>
    <row r="174" spans="2:3" hidden="1" x14ac:dyDescent="0.25"/>
    <row r="175" spans="2:3" hidden="1" x14ac:dyDescent="0.25"/>
    <row r="176" spans="2:3" hidden="1" x14ac:dyDescent="0.25"/>
    <row r="177" hidden="1" x14ac:dyDescent="0.25"/>
    <row r="178" hidden="1" x14ac:dyDescent="0.25"/>
    <row r="179" hidden="1" x14ac:dyDescent="0.25"/>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9"/>
  <sheetViews>
    <sheetView topLeftCell="B2" zoomScale="70" zoomScaleNormal="70" workbookViewId="0">
      <selection activeCell="B2" sqref="B2"/>
    </sheetView>
  </sheetViews>
  <sheetFormatPr defaultColWidth="8.6640625" defaultRowHeight="13.2" x14ac:dyDescent="0.25"/>
  <cols>
    <col min="1" max="1" width="11.33203125" hidden="1" customWidth="1"/>
    <col min="2" max="2" width="10.44140625" customWidth="1"/>
    <col min="3" max="3" width="29" customWidth="1"/>
    <col min="4" max="5" width="12.44140625" customWidth="1"/>
    <col min="6" max="6" width="12.44140625" hidden="1" customWidth="1"/>
    <col min="7" max="7" width="15.44140625" customWidth="1"/>
    <col min="8" max="8" width="6.5546875" customWidth="1"/>
    <col min="9" max="9" width="12.5546875" customWidth="1"/>
    <col min="10" max="10" width="12.6640625" customWidth="1"/>
    <col min="11" max="11" width="13" customWidth="1"/>
    <col min="12" max="12" width="21.44140625" customWidth="1"/>
    <col min="13" max="13" width="12.5546875" customWidth="1"/>
    <col min="14" max="15" width="10.5546875" hidden="1" customWidth="1"/>
    <col min="16" max="16" width="35" hidden="1" customWidth="1"/>
    <col min="17" max="17" width="7.44140625" customWidth="1"/>
    <col min="19" max="21" width="0" hidden="1" customWidth="1"/>
    <col min="24" max="24" width="12.6640625" customWidth="1"/>
    <col min="28" max="28" width="13.33203125" bestFit="1" customWidth="1"/>
  </cols>
  <sheetData>
    <row r="1" spans="1:30" ht="19.95" hidden="1" customHeight="1" thickBot="1" x14ac:dyDescent="0.35">
      <c r="A1" s="1" t="s">
        <v>0</v>
      </c>
      <c r="B1" s="302"/>
      <c r="C1" s="1"/>
      <c r="D1" s="1" t="s">
        <v>2</v>
      </c>
      <c r="E1" s="1"/>
      <c r="F1" s="1"/>
      <c r="G1" s="1"/>
      <c r="H1" s="1"/>
      <c r="I1" s="1"/>
      <c r="J1" s="1"/>
      <c r="K1" s="1"/>
      <c r="L1" s="311"/>
      <c r="M1" s="1"/>
      <c r="N1" s="1"/>
      <c r="O1" s="3"/>
      <c r="P1" s="1"/>
      <c r="Q1" s="1"/>
      <c r="R1" s="1"/>
      <c r="S1" s="1"/>
      <c r="T1" s="1"/>
      <c r="U1" s="1"/>
      <c r="V1" s="1"/>
      <c r="W1" s="1"/>
      <c r="X1" s="1"/>
      <c r="Y1" s="1"/>
      <c r="Z1" s="1"/>
      <c r="AA1" s="1"/>
      <c r="AB1" s="1"/>
      <c r="AC1" s="1"/>
      <c r="AD1" s="1"/>
    </row>
    <row r="2" spans="1:30" ht="16.2" thickBot="1" x14ac:dyDescent="0.35">
      <c r="A2" s="1"/>
      <c r="B2" s="4">
        <v>50</v>
      </c>
      <c r="C2" s="5" t="s">
        <v>4</v>
      </c>
      <c r="D2" s="6"/>
      <c r="E2" s="6"/>
      <c r="F2" s="6"/>
      <c r="G2" s="6"/>
      <c r="H2" s="7"/>
      <c r="I2" s="7"/>
      <c r="J2" s="7"/>
      <c r="K2" s="7"/>
      <c r="L2" s="312"/>
      <c r="M2" s="1"/>
      <c r="N2" s="3"/>
      <c r="O2" s="1"/>
      <c r="P2" s="1"/>
      <c r="Q2" s="1"/>
      <c r="R2" s="1"/>
      <c r="S2" s="1"/>
      <c r="T2" s="1"/>
      <c r="U2" s="1"/>
      <c r="V2" s="8">
        <f>'4051 updated'!B2</f>
        <v>50</v>
      </c>
      <c r="W2" s="449" t="s">
        <v>4</v>
      </c>
      <c r="X2" s="450"/>
      <c r="Y2" s="451"/>
      <c r="Z2" s="451"/>
      <c r="AA2" s="451"/>
      <c r="AB2" s="451"/>
      <c r="AC2" s="451"/>
      <c r="AD2" s="9"/>
    </row>
    <row r="3" spans="1:30" ht="20.399999999999999" x14ac:dyDescent="0.35">
      <c r="A3" s="1"/>
      <c r="B3" s="10" t="s">
        <v>406</v>
      </c>
      <c r="C3" s="11"/>
      <c r="D3" s="11"/>
      <c r="E3" s="11"/>
      <c r="F3" s="11"/>
      <c r="G3" s="11"/>
      <c r="H3" s="11"/>
      <c r="I3" s="11"/>
      <c r="J3" s="11"/>
      <c r="K3" s="11"/>
      <c r="L3" s="313"/>
      <c r="M3" s="10"/>
      <c r="N3" s="10"/>
      <c r="O3" s="10"/>
      <c r="P3" s="10"/>
      <c r="Q3" s="10"/>
      <c r="R3" s="1"/>
      <c r="S3" s="1"/>
      <c r="T3" s="1"/>
      <c r="U3" s="1"/>
      <c r="V3" s="452" t="s">
        <v>5</v>
      </c>
      <c r="W3" s="452"/>
      <c r="X3" s="452"/>
      <c r="Y3" s="452"/>
      <c r="Z3" s="452"/>
      <c r="AA3" s="452"/>
      <c r="AB3" s="452"/>
      <c r="AC3" s="452"/>
      <c r="AD3" s="12"/>
    </row>
    <row r="4" spans="1:30" ht="17.399999999999999" x14ac:dyDescent="0.3">
      <c r="A4" s="1"/>
      <c r="B4" s="391" t="s">
        <v>494</v>
      </c>
      <c r="C4" s="391"/>
      <c r="D4" s="391"/>
      <c r="E4" s="391"/>
      <c r="F4" s="391"/>
      <c r="G4" s="391"/>
      <c r="H4" s="391"/>
      <c r="I4" s="391"/>
      <c r="J4" s="298"/>
      <c r="K4" s="298"/>
      <c r="L4" s="314"/>
      <c r="M4" s="14"/>
      <c r="N4" s="14"/>
      <c r="O4" s="14"/>
      <c r="P4" s="14"/>
      <c r="Q4" s="14"/>
      <c r="R4" s="1"/>
      <c r="S4" s="1"/>
      <c r="T4" s="1"/>
      <c r="U4" s="1"/>
      <c r="V4" s="453" t="str">
        <f>+Based_on_the_Second_Calculation_of_the_FEFP_2010_11</f>
        <v>Based on the Third Calculation of the FEFP 2014-15</v>
      </c>
      <c r="W4" s="453"/>
      <c r="X4" s="453"/>
      <c r="Y4" s="453"/>
      <c r="Z4" s="453"/>
      <c r="AA4" s="453"/>
      <c r="AB4" s="453"/>
      <c r="AC4" s="453"/>
      <c r="AD4" s="15"/>
    </row>
    <row r="5" spans="1:30" ht="18.75" customHeight="1" x14ac:dyDescent="0.3">
      <c r="A5" s="1"/>
      <c r="B5" s="16" t="s">
        <v>7</v>
      </c>
      <c r="C5" s="16"/>
      <c r="D5" s="17"/>
      <c r="E5" s="16"/>
      <c r="F5" s="16"/>
      <c r="G5" s="18" t="s">
        <v>8</v>
      </c>
      <c r="H5" s="18"/>
      <c r="I5" s="18"/>
      <c r="J5" s="18"/>
      <c r="K5" s="18"/>
      <c r="L5" s="315"/>
      <c r="M5" s="19"/>
      <c r="N5" s="19"/>
      <c r="O5" s="19"/>
      <c r="P5" s="19"/>
      <c r="Q5" s="19"/>
      <c r="R5" s="1"/>
      <c r="S5" s="1"/>
      <c r="T5" s="1"/>
      <c r="U5" s="1"/>
      <c r="V5" s="454" t="s">
        <v>7</v>
      </c>
      <c r="W5" s="454"/>
      <c r="X5" s="455" t="s">
        <v>8</v>
      </c>
      <c r="Y5" s="455"/>
      <c r="Z5" s="20"/>
      <c r="AA5" s="20"/>
      <c r="AB5" s="20"/>
      <c r="AC5" s="20"/>
      <c r="AD5" s="21"/>
    </row>
    <row r="6" spans="1:30" ht="21" customHeight="1" x14ac:dyDescent="0.3">
      <c r="A6" s="1"/>
      <c r="B6" s="16" t="s">
        <v>9</v>
      </c>
      <c r="C6" s="16"/>
      <c r="D6" s="16"/>
      <c r="E6" s="16"/>
      <c r="F6" s="16"/>
      <c r="G6" s="16"/>
      <c r="H6" s="16"/>
      <c r="I6" s="16"/>
      <c r="J6" s="16"/>
      <c r="K6" s="16"/>
      <c r="L6" s="314"/>
      <c r="M6" s="22"/>
      <c r="N6" s="22"/>
      <c r="O6" s="19"/>
      <c r="P6" s="19"/>
      <c r="Q6" s="19"/>
      <c r="R6" s="1"/>
      <c r="S6" s="1"/>
      <c r="T6" s="1"/>
      <c r="U6" s="1"/>
      <c r="V6" s="441" t="s">
        <v>10</v>
      </c>
      <c r="W6" s="441"/>
      <c r="X6" s="441"/>
      <c r="Y6" s="441"/>
      <c r="Z6" s="441"/>
      <c r="AA6" s="441"/>
      <c r="AB6" s="441"/>
      <c r="AC6" s="441"/>
      <c r="AD6" s="23"/>
    </row>
    <row r="7" spans="1:30" ht="18" customHeight="1" x14ac:dyDescent="0.3">
      <c r="A7" s="1"/>
      <c r="B7" s="24" t="s">
        <v>11</v>
      </c>
      <c r="C7" s="24"/>
      <c r="D7" s="24"/>
      <c r="E7" s="24"/>
      <c r="F7" s="24"/>
      <c r="G7" s="25">
        <v>4031.77</v>
      </c>
      <c r="H7" s="25"/>
      <c r="I7" s="24" t="s">
        <v>12</v>
      </c>
      <c r="J7" s="24"/>
      <c r="K7" s="26">
        <v>1.0289999999999999</v>
      </c>
      <c r="L7" s="316"/>
      <c r="M7" s="1"/>
      <c r="N7" s="1"/>
      <c r="O7" s="1"/>
      <c r="P7" s="1"/>
      <c r="Q7" s="1"/>
      <c r="R7" s="1"/>
      <c r="S7" s="1"/>
      <c r="T7" s="1"/>
      <c r="U7" s="1"/>
      <c r="V7" s="442" t="s">
        <v>11</v>
      </c>
      <c r="W7" s="442"/>
      <c r="X7" s="443">
        <f>'4051 updated'!G7</f>
        <v>4031.77</v>
      </c>
      <c r="Y7" s="443"/>
      <c r="Z7" s="444" t="s">
        <v>12</v>
      </c>
      <c r="AA7" s="444"/>
      <c r="AB7" s="445">
        <f>+K7</f>
        <v>1.0289999999999999</v>
      </c>
      <c r="AC7" s="445"/>
      <c r="AD7" s="9"/>
    </row>
    <row r="8" spans="1:30" ht="51" customHeight="1" x14ac:dyDescent="0.3">
      <c r="A8" s="1"/>
      <c r="B8" s="27" t="s">
        <v>13</v>
      </c>
      <c r="C8" s="27"/>
      <c r="D8" s="310" t="s">
        <v>491</v>
      </c>
      <c r="E8" s="310" t="s">
        <v>492</v>
      </c>
      <c r="F8" s="310"/>
      <c r="G8" s="30" t="s">
        <v>14</v>
      </c>
      <c r="H8" s="31"/>
      <c r="I8" s="32" t="s">
        <v>15</v>
      </c>
      <c r="J8" s="33"/>
      <c r="K8" s="34" t="s">
        <v>16</v>
      </c>
      <c r="L8" s="317" t="s">
        <v>17</v>
      </c>
      <c r="M8" s="1"/>
      <c r="N8" s="1" t="s">
        <v>18</v>
      </c>
      <c r="O8" s="1" t="s">
        <v>19</v>
      </c>
      <c r="P8" s="1"/>
      <c r="Q8" s="1"/>
      <c r="R8" s="1"/>
      <c r="S8" s="1"/>
      <c r="T8" s="1"/>
      <c r="U8" s="1"/>
      <c r="V8" s="446" t="s">
        <v>13</v>
      </c>
      <c r="W8" s="446"/>
      <c r="X8" s="447" t="s">
        <v>14</v>
      </c>
      <c r="Y8" s="447"/>
      <c r="Z8" s="448" t="s">
        <v>15</v>
      </c>
      <c r="AA8" s="448"/>
      <c r="AB8" s="35" t="s">
        <v>16</v>
      </c>
      <c r="AC8" s="36" t="s">
        <v>20</v>
      </c>
      <c r="AD8" s="9"/>
    </row>
    <row r="9" spans="1:30" ht="14.25" customHeight="1" x14ac:dyDescent="0.3">
      <c r="A9" s="1"/>
      <c r="B9" s="37" t="s">
        <v>21</v>
      </c>
      <c r="C9" s="37"/>
      <c r="D9" s="37"/>
      <c r="E9" s="37"/>
      <c r="F9" s="37"/>
      <c r="G9" s="38" t="s">
        <v>22</v>
      </c>
      <c r="H9" s="39"/>
      <c r="I9" s="40" t="s">
        <v>23</v>
      </c>
      <c r="J9" s="41"/>
      <c r="K9" s="42" t="s">
        <v>24</v>
      </c>
      <c r="L9" s="318" t="s">
        <v>25</v>
      </c>
      <c r="M9" s="1"/>
      <c r="N9" s="1"/>
      <c r="O9" s="1"/>
      <c r="P9" s="1"/>
      <c r="Q9" s="1"/>
      <c r="R9" s="1"/>
      <c r="S9" s="1"/>
      <c r="T9" s="1"/>
      <c r="U9" s="1"/>
      <c r="V9" s="456" t="s">
        <v>21</v>
      </c>
      <c r="W9" s="456"/>
      <c r="X9" s="457" t="s">
        <v>22</v>
      </c>
      <c r="Y9" s="457"/>
      <c r="Z9" s="458" t="s">
        <v>23</v>
      </c>
      <c r="AA9" s="458"/>
      <c r="AB9" s="43" t="s">
        <v>24</v>
      </c>
      <c r="AC9" s="44" t="s">
        <v>25</v>
      </c>
      <c r="AD9" s="9"/>
    </row>
    <row r="10" spans="1:30" ht="15.6" x14ac:dyDescent="0.3">
      <c r="A10" s="1" t="s">
        <v>26</v>
      </c>
      <c r="B10" s="296" t="s">
        <v>27</v>
      </c>
      <c r="C10" s="296"/>
      <c r="D10" s="296">
        <v>124.31</v>
      </c>
      <c r="E10" s="296">
        <v>0</v>
      </c>
      <c r="F10" s="296"/>
      <c r="G10" s="46">
        <f>IF($B$156&lt;8,D10*2,D10+E10)</f>
        <v>248.62</v>
      </c>
      <c r="H10" s="47"/>
      <c r="I10" s="48">
        <v>1.1259999999999999</v>
      </c>
      <c r="J10" s="48"/>
      <c r="K10" s="49">
        <f>ROUND(G10*I10,4)</f>
        <v>279.9461</v>
      </c>
      <c r="L10" s="319">
        <f>SUM(K10*$G$7)*($K$7)</f>
        <v>1161409.9579373128</v>
      </c>
      <c r="M10" s="1"/>
      <c r="N10" s="51">
        <v>5101</v>
      </c>
      <c r="O10" s="52">
        <v>101</v>
      </c>
      <c r="P10" s="1"/>
      <c r="Q10" s="259"/>
      <c r="R10" s="1"/>
      <c r="S10" s="1"/>
      <c r="T10" s="1"/>
      <c r="U10" s="1"/>
      <c r="V10" s="439" t="s">
        <v>27</v>
      </c>
      <c r="W10" s="439"/>
      <c r="X10" s="434">
        <f>IF('4051 updated'!K$84=1,'4051 updated'!G10,0)</f>
        <v>0</v>
      </c>
      <c r="Y10" s="434"/>
      <c r="Z10" s="440">
        <v>1</v>
      </c>
      <c r="AA10" s="440"/>
      <c r="AB10" s="54">
        <f t="shared" ref="AB10:AB25" si="0">ROUND(X10*Z10,4)</f>
        <v>0</v>
      </c>
      <c r="AC10" s="55">
        <f t="shared" ref="AC10:AC25" si="1">ROUND(ROUND(AB10*$X$7,4)*($AB$7),0)</f>
        <v>0</v>
      </c>
      <c r="AD10" s="9">
        <v>1</v>
      </c>
    </row>
    <row r="11" spans="1:30" ht="15.6" x14ac:dyDescent="0.3">
      <c r="A11" s="1" t="s">
        <v>28</v>
      </c>
      <c r="B11" s="298" t="s">
        <v>29</v>
      </c>
      <c r="C11" s="298"/>
      <c r="D11" s="298">
        <v>15.98</v>
      </c>
      <c r="E11" s="298">
        <v>0</v>
      </c>
      <c r="F11" s="298"/>
      <c r="G11" s="46">
        <f t="shared" ref="G11:G25" si="2">IF($B$156&lt;8,D11*2,D11+E11)</f>
        <v>31.96</v>
      </c>
      <c r="H11" s="47"/>
      <c r="I11" s="56">
        <f>I10</f>
        <v>1.1259999999999999</v>
      </c>
      <c r="J11" s="56"/>
      <c r="K11" s="49">
        <f t="shared" ref="K11:K25" si="3">ROUND(G11*I11,4)</f>
        <v>35.987000000000002</v>
      </c>
      <c r="L11" s="319">
        <f t="shared" ref="L11:L25" si="4">SUM(K11*$G$7)*($K$7)</f>
        <v>149298.95489271</v>
      </c>
      <c r="M11" s="1" t="str">
        <f>IF(ROUND(G11,2)=ROUND(SUM(G28:G30),2)," ","CHECK 2. PK-3 Lines Below")</f>
        <v xml:space="preserve"> </v>
      </c>
      <c r="N11" s="51">
        <v>5101</v>
      </c>
      <c r="O11" s="57" t="s">
        <v>30</v>
      </c>
      <c r="P11" s="1"/>
      <c r="Q11" s="259"/>
      <c r="R11" s="1"/>
      <c r="S11" s="1"/>
      <c r="T11" s="1"/>
      <c r="U11" s="1"/>
      <c r="V11" s="395" t="s">
        <v>29</v>
      </c>
      <c r="W11" s="395"/>
      <c r="X11" s="434">
        <f>IF('4051 updated'!K$84=1,'4051 updated'!G11,0)</f>
        <v>0</v>
      </c>
      <c r="Y11" s="434"/>
      <c r="Z11" s="435">
        <v>1</v>
      </c>
      <c r="AA11" s="435"/>
      <c r="AB11" s="54">
        <f t="shared" si="0"/>
        <v>0</v>
      </c>
      <c r="AC11" s="55">
        <f t="shared" si="1"/>
        <v>0</v>
      </c>
      <c r="AD11" s="9"/>
    </row>
    <row r="12" spans="1:30" ht="15.6" x14ac:dyDescent="0.3">
      <c r="A12" s="1" t="s">
        <v>31</v>
      </c>
      <c r="B12" s="298" t="s">
        <v>32</v>
      </c>
      <c r="C12" s="298"/>
      <c r="D12" s="298">
        <v>65.260000000000005</v>
      </c>
      <c r="E12" s="298">
        <v>0</v>
      </c>
      <c r="F12" s="298"/>
      <c r="G12" s="46">
        <f t="shared" si="2"/>
        <v>130.52000000000001</v>
      </c>
      <c r="H12" s="47"/>
      <c r="I12" s="56">
        <v>1</v>
      </c>
      <c r="J12" s="56"/>
      <c r="K12" s="49">
        <f t="shared" si="3"/>
        <v>130.52000000000001</v>
      </c>
      <c r="L12" s="319">
        <f t="shared" si="4"/>
        <v>541487.19239159999</v>
      </c>
      <c r="M12" s="1"/>
      <c r="N12" s="51">
        <v>5102</v>
      </c>
      <c r="O12" s="52">
        <v>102</v>
      </c>
      <c r="P12" s="1"/>
      <c r="Q12" s="259"/>
      <c r="R12" s="1"/>
      <c r="S12" s="1"/>
      <c r="T12" s="1"/>
      <c r="U12" s="1"/>
      <c r="V12" s="395" t="s">
        <v>32</v>
      </c>
      <c r="W12" s="395"/>
      <c r="X12" s="434">
        <f>IF('4051 updated'!K$84=1,'4051 updated'!G12,0)</f>
        <v>0</v>
      </c>
      <c r="Y12" s="434"/>
      <c r="Z12" s="435">
        <v>1</v>
      </c>
      <c r="AA12" s="435"/>
      <c r="AB12" s="54">
        <f t="shared" si="0"/>
        <v>0</v>
      </c>
      <c r="AC12" s="55">
        <f t="shared" si="1"/>
        <v>0</v>
      </c>
      <c r="AD12" s="9"/>
    </row>
    <row r="13" spans="1:30" ht="15.6" x14ac:dyDescent="0.3">
      <c r="A13" s="1" t="s">
        <v>33</v>
      </c>
      <c r="B13" s="298" t="s">
        <v>34</v>
      </c>
      <c r="C13" s="298"/>
      <c r="D13" s="298">
        <v>12.5</v>
      </c>
      <c r="E13" s="298">
        <v>0</v>
      </c>
      <c r="F13" s="298"/>
      <c r="G13" s="46">
        <f t="shared" si="2"/>
        <v>25</v>
      </c>
      <c r="H13" s="47"/>
      <c r="I13" s="56">
        <f>I12</f>
        <v>1</v>
      </c>
      <c r="J13" s="56"/>
      <c r="K13" s="49">
        <f t="shared" si="3"/>
        <v>25</v>
      </c>
      <c r="L13" s="319">
        <f t="shared" si="4"/>
        <v>103717.28324999999</v>
      </c>
      <c r="M13" s="1" t="str">
        <f>IF(ROUND(G13,2)=ROUND(SUM(G31:G33),2)," ","CHECK 2. 4-8 Lines Below")</f>
        <v xml:space="preserve"> </v>
      </c>
      <c r="N13" s="51">
        <v>5102</v>
      </c>
      <c r="O13" s="57" t="s">
        <v>35</v>
      </c>
      <c r="P13" s="1"/>
      <c r="Q13" s="259"/>
      <c r="R13" s="1"/>
      <c r="S13" s="1"/>
      <c r="T13" s="1"/>
      <c r="U13" s="1"/>
      <c r="V13" s="395" t="s">
        <v>34</v>
      </c>
      <c r="W13" s="395"/>
      <c r="X13" s="434">
        <f>IF('4051 updated'!K$84=1,'4051 updated'!G13,0)</f>
        <v>0</v>
      </c>
      <c r="Y13" s="434"/>
      <c r="Z13" s="435">
        <v>1</v>
      </c>
      <c r="AA13" s="435"/>
      <c r="AB13" s="54">
        <f t="shared" si="0"/>
        <v>0</v>
      </c>
      <c r="AC13" s="55">
        <f t="shared" si="1"/>
        <v>0</v>
      </c>
      <c r="AD13" s="9"/>
    </row>
    <row r="14" spans="1:30" ht="15.6" x14ac:dyDescent="0.3">
      <c r="A14" s="1" t="s">
        <v>36</v>
      </c>
      <c r="B14" s="298" t="s">
        <v>37</v>
      </c>
      <c r="C14" s="298"/>
      <c r="D14" s="298">
        <v>0</v>
      </c>
      <c r="E14" s="298">
        <v>0</v>
      </c>
      <c r="F14" s="298"/>
      <c r="G14" s="46">
        <f t="shared" si="2"/>
        <v>0</v>
      </c>
      <c r="H14" s="47"/>
      <c r="I14" s="56">
        <v>1.004</v>
      </c>
      <c r="J14" s="56"/>
      <c r="K14" s="49">
        <f t="shared" si="3"/>
        <v>0</v>
      </c>
      <c r="L14" s="319">
        <f t="shared" si="4"/>
        <v>0</v>
      </c>
      <c r="M14" s="1"/>
      <c r="N14" s="51">
        <v>5103</v>
      </c>
      <c r="O14" s="52">
        <v>103</v>
      </c>
      <c r="P14" s="1"/>
      <c r="Q14" s="259"/>
      <c r="R14" s="1"/>
      <c r="S14" s="1"/>
      <c r="T14" s="1"/>
      <c r="U14" s="1"/>
      <c r="V14" s="395" t="s">
        <v>37</v>
      </c>
      <c r="W14" s="395"/>
      <c r="X14" s="434">
        <f>IF('4051 updated'!K$84=1,'4051 updated'!G14,0)</f>
        <v>0</v>
      </c>
      <c r="Y14" s="434"/>
      <c r="Z14" s="435">
        <v>1</v>
      </c>
      <c r="AA14" s="435"/>
      <c r="AB14" s="54">
        <f t="shared" si="0"/>
        <v>0</v>
      </c>
      <c r="AC14" s="55">
        <f t="shared" si="1"/>
        <v>0</v>
      </c>
      <c r="AD14" s="9"/>
    </row>
    <row r="15" spans="1:30" ht="15.6" x14ac:dyDescent="0.3">
      <c r="A15" s="1" t="s">
        <v>38</v>
      </c>
      <c r="B15" s="298" t="s">
        <v>39</v>
      </c>
      <c r="C15" s="298"/>
      <c r="D15" s="298">
        <v>0</v>
      </c>
      <c r="E15" s="298">
        <v>0</v>
      </c>
      <c r="F15" s="298"/>
      <c r="G15" s="46">
        <f t="shared" si="2"/>
        <v>0</v>
      </c>
      <c r="H15" s="47"/>
      <c r="I15" s="56">
        <f>I14</f>
        <v>1.004</v>
      </c>
      <c r="J15" s="56"/>
      <c r="K15" s="49">
        <f t="shared" si="3"/>
        <v>0</v>
      </c>
      <c r="L15" s="319">
        <f t="shared" si="4"/>
        <v>0</v>
      </c>
      <c r="M15" s="1" t="str">
        <f>IF(ROUND(G15,2)=ROUND(SUM(G34:G36),2)," ","CHECK 2. 9-12 Lines Below")</f>
        <v xml:space="preserve"> </v>
      </c>
      <c r="N15" s="51">
        <v>5103</v>
      </c>
      <c r="O15" s="57" t="s">
        <v>40</v>
      </c>
      <c r="P15" s="1"/>
      <c r="Q15" s="259"/>
      <c r="R15" s="1"/>
      <c r="S15" s="1"/>
      <c r="T15" s="1"/>
      <c r="U15" s="1"/>
      <c r="V15" s="395" t="s">
        <v>39</v>
      </c>
      <c r="W15" s="395"/>
      <c r="X15" s="434">
        <f>IF('4051 updated'!K$84=1,'4051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c r="G16" s="46">
        <f t="shared" si="2"/>
        <v>0</v>
      </c>
      <c r="H16" s="47"/>
      <c r="I16" s="56">
        <v>3.548</v>
      </c>
      <c r="J16" s="56"/>
      <c r="K16" s="49">
        <f t="shared" si="3"/>
        <v>0</v>
      </c>
      <c r="L16" s="319">
        <f t="shared" si="4"/>
        <v>0</v>
      </c>
      <c r="M16" s="1"/>
      <c r="N16" s="51">
        <v>5101</v>
      </c>
      <c r="O16" s="1">
        <v>254</v>
      </c>
      <c r="P16" s="1"/>
      <c r="Q16" s="259"/>
      <c r="R16" s="1"/>
      <c r="S16" s="1"/>
      <c r="T16" s="1"/>
      <c r="U16" s="1"/>
      <c r="V16" s="395" t="s">
        <v>42</v>
      </c>
      <c r="W16" s="395"/>
      <c r="X16" s="434">
        <f>IF('4051 updated'!K$84=1,'4051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c r="G17" s="46">
        <f t="shared" si="2"/>
        <v>0</v>
      </c>
      <c r="H17" s="47"/>
      <c r="I17" s="56">
        <f>I16</f>
        <v>3.548</v>
      </c>
      <c r="J17" s="56"/>
      <c r="K17" s="49">
        <f t="shared" si="3"/>
        <v>0</v>
      </c>
      <c r="L17" s="319">
        <f t="shared" si="4"/>
        <v>0</v>
      </c>
      <c r="M17" s="1"/>
      <c r="N17" s="51">
        <v>5102</v>
      </c>
      <c r="O17" s="259">
        <v>254</v>
      </c>
      <c r="P17" s="1"/>
      <c r="Q17" s="259"/>
      <c r="R17" s="1"/>
      <c r="S17" s="1"/>
      <c r="T17" s="1"/>
      <c r="U17" s="1"/>
      <c r="V17" s="395" t="s">
        <v>44</v>
      </c>
      <c r="W17" s="395"/>
      <c r="X17" s="434">
        <f>IF('4051 updated'!K$84=1,'4051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c r="G18" s="46">
        <f t="shared" si="2"/>
        <v>0</v>
      </c>
      <c r="H18" s="47"/>
      <c r="I18" s="56">
        <f>I17</f>
        <v>3.548</v>
      </c>
      <c r="J18" s="56"/>
      <c r="K18" s="49">
        <f t="shared" si="3"/>
        <v>0</v>
      </c>
      <c r="L18" s="319">
        <f t="shared" si="4"/>
        <v>0</v>
      </c>
      <c r="M18" s="1"/>
      <c r="N18" s="51">
        <v>5103</v>
      </c>
      <c r="O18" s="259">
        <v>254</v>
      </c>
      <c r="P18" s="1"/>
      <c r="Q18" s="259"/>
      <c r="R18" s="1"/>
      <c r="S18" s="1"/>
      <c r="T18" s="1"/>
      <c r="U18" s="1"/>
      <c r="V18" s="395" t="s">
        <v>46</v>
      </c>
      <c r="W18" s="395"/>
      <c r="X18" s="434">
        <f>IF('4051 updated'!K$84=1,'4051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c r="G19" s="46">
        <f t="shared" si="2"/>
        <v>0</v>
      </c>
      <c r="H19" s="47"/>
      <c r="I19" s="56">
        <v>5.1040000000000001</v>
      </c>
      <c r="J19" s="56"/>
      <c r="K19" s="49">
        <f t="shared" si="3"/>
        <v>0</v>
      </c>
      <c r="L19" s="319">
        <f t="shared" si="4"/>
        <v>0</v>
      </c>
      <c r="M19" s="1"/>
      <c r="N19" s="51">
        <v>5101</v>
      </c>
      <c r="O19" s="1">
        <v>255</v>
      </c>
      <c r="P19" s="1"/>
      <c r="Q19" s="259"/>
      <c r="R19" s="1"/>
      <c r="S19" s="1"/>
      <c r="T19" s="1"/>
      <c r="U19" s="1"/>
      <c r="V19" s="395" t="s">
        <v>48</v>
      </c>
      <c r="W19" s="395"/>
      <c r="X19" s="434">
        <f>IF('4051 updated'!K$84=1,'4051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c r="G20" s="46">
        <f t="shared" si="2"/>
        <v>0</v>
      </c>
      <c r="H20" s="47"/>
      <c r="I20" s="56">
        <f>I19</f>
        <v>5.1040000000000001</v>
      </c>
      <c r="J20" s="56"/>
      <c r="K20" s="49">
        <f t="shared" si="3"/>
        <v>0</v>
      </c>
      <c r="L20" s="319">
        <f t="shared" si="4"/>
        <v>0</v>
      </c>
      <c r="M20" s="1"/>
      <c r="N20" s="51">
        <v>5102</v>
      </c>
      <c r="O20" s="259">
        <v>255</v>
      </c>
      <c r="P20" s="1"/>
      <c r="Q20" s="259"/>
      <c r="R20" s="1"/>
      <c r="S20" s="1"/>
      <c r="T20" s="1"/>
      <c r="U20" s="1"/>
      <c r="V20" s="395" t="s">
        <v>50</v>
      </c>
      <c r="W20" s="395"/>
      <c r="X20" s="434">
        <f>IF('4051 updated'!K$84=1,'4051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c r="G21" s="46">
        <f t="shared" si="2"/>
        <v>0</v>
      </c>
      <c r="H21" s="47"/>
      <c r="I21" s="56">
        <f>I20</f>
        <v>5.1040000000000001</v>
      </c>
      <c r="J21" s="56"/>
      <c r="K21" s="49">
        <f t="shared" si="3"/>
        <v>0</v>
      </c>
      <c r="L21" s="319">
        <f t="shared" si="4"/>
        <v>0</v>
      </c>
      <c r="M21" s="1"/>
      <c r="N21" s="51">
        <v>5103</v>
      </c>
      <c r="O21" s="259">
        <v>255</v>
      </c>
      <c r="P21" s="1"/>
      <c r="Q21" s="259"/>
      <c r="R21" s="1"/>
      <c r="S21" s="1"/>
      <c r="T21" s="1"/>
      <c r="U21" s="1"/>
      <c r="V21" s="395" t="s">
        <v>52</v>
      </c>
      <c r="W21" s="395"/>
      <c r="X21" s="434">
        <f>IF('4051 updated'!K$84=1,'4051 updated'!G21,0)</f>
        <v>0</v>
      </c>
      <c r="Y21" s="434"/>
      <c r="Z21" s="435">
        <v>1</v>
      </c>
      <c r="AA21" s="435"/>
      <c r="AB21" s="54">
        <f t="shared" si="0"/>
        <v>0</v>
      </c>
      <c r="AC21" s="55">
        <f t="shared" si="1"/>
        <v>0</v>
      </c>
      <c r="AD21" s="9"/>
    </row>
    <row r="22" spans="1:30" ht="16.2" x14ac:dyDescent="0.35">
      <c r="A22" s="1" t="s">
        <v>53</v>
      </c>
      <c r="B22" s="298" t="s">
        <v>54</v>
      </c>
      <c r="C22" s="298"/>
      <c r="D22" s="298">
        <v>29.04</v>
      </c>
      <c r="E22" s="298">
        <v>0</v>
      </c>
      <c r="F22" s="298"/>
      <c r="G22" s="46">
        <f t="shared" si="2"/>
        <v>58.08</v>
      </c>
      <c r="H22" s="47"/>
      <c r="I22" s="56">
        <v>1.147</v>
      </c>
      <c r="J22" s="56"/>
      <c r="K22" s="49">
        <f t="shared" si="3"/>
        <v>66.617800000000003</v>
      </c>
      <c r="L22" s="319">
        <f t="shared" si="4"/>
        <v>276376.689283674</v>
      </c>
      <c r="M22" s="1"/>
      <c r="N22" s="51">
        <v>5101</v>
      </c>
      <c r="O22" s="52">
        <v>130</v>
      </c>
      <c r="P22" s="1"/>
      <c r="Q22" s="259"/>
      <c r="R22" s="1"/>
      <c r="S22" s="1"/>
      <c r="T22" s="1"/>
      <c r="U22" s="1"/>
      <c r="V22" s="395" t="s">
        <v>54</v>
      </c>
      <c r="W22" s="395"/>
      <c r="X22" s="434">
        <f>IF('4051 updated'!K$84=1,'4051 updated'!G22,0)</f>
        <v>0</v>
      </c>
      <c r="Y22" s="434"/>
      <c r="Z22" s="435">
        <v>1</v>
      </c>
      <c r="AA22" s="435"/>
      <c r="AB22" s="54">
        <f t="shared" si="0"/>
        <v>0</v>
      </c>
      <c r="AC22" s="55">
        <f t="shared" si="1"/>
        <v>0</v>
      </c>
      <c r="AD22" s="9"/>
    </row>
    <row r="23" spans="1:30" ht="16.2" x14ac:dyDescent="0.35">
      <c r="A23" s="1" t="s">
        <v>55</v>
      </c>
      <c r="B23" s="298" t="s">
        <v>56</v>
      </c>
      <c r="C23" s="298"/>
      <c r="D23" s="298">
        <v>9.3000000000000007</v>
      </c>
      <c r="E23" s="298">
        <v>0</v>
      </c>
      <c r="F23" s="298"/>
      <c r="G23" s="46">
        <f t="shared" si="2"/>
        <v>18.600000000000001</v>
      </c>
      <c r="H23" s="47"/>
      <c r="I23" s="56">
        <f>I22</f>
        <v>1.147</v>
      </c>
      <c r="J23" s="56"/>
      <c r="K23" s="49">
        <f t="shared" si="3"/>
        <v>21.334199999999999</v>
      </c>
      <c r="L23" s="319">
        <f t="shared" si="4"/>
        <v>88509.01057248599</v>
      </c>
      <c r="M23" s="1"/>
      <c r="N23" s="51">
        <v>5102</v>
      </c>
      <c r="O23" s="52">
        <v>130</v>
      </c>
      <c r="P23" s="1"/>
      <c r="Q23" s="259"/>
      <c r="R23" s="1"/>
      <c r="S23" s="1"/>
      <c r="T23" s="1"/>
      <c r="U23" s="1"/>
      <c r="V23" s="395" t="s">
        <v>56</v>
      </c>
      <c r="W23" s="395"/>
      <c r="X23" s="434">
        <f>IF('4051 updated'!K$84=1,'4051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c r="G24" s="46">
        <f t="shared" si="2"/>
        <v>0</v>
      </c>
      <c r="H24" s="47"/>
      <c r="I24" s="56">
        <f>I23</f>
        <v>1.147</v>
      </c>
      <c r="J24" s="56"/>
      <c r="K24" s="49">
        <f t="shared" si="3"/>
        <v>0</v>
      </c>
      <c r="L24" s="319">
        <f t="shared" si="4"/>
        <v>0</v>
      </c>
      <c r="M24" s="1"/>
      <c r="N24" s="51">
        <v>5103</v>
      </c>
      <c r="O24" s="52">
        <v>130</v>
      </c>
      <c r="P24" s="1"/>
      <c r="Q24" s="259"/>
      <c r="R24" s="1"/>
      <c r="S24" s="1"/>
      <c r="T24" s="1"/>
      <c r="U24" s="1"/>
      <c r="V24" s="395" t="s">
        <v>58</v>
      </c>
      <c r="W24" s="395"/>
      <c r="X24" s="434">
        <f>IF('4051 updated'!K$84=1,'4051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c r="G25" s="46">
        <f t="shared" si="2"/>
        <v>0</v>
      </c>
      <c r="H25" s="47"/>
      <c r="I25" s="56">
        <v>1.004</v>
      </c>
      <c r="J25" s="56"/>
      <c r="K25" s="49">
        <f t="shared" si="3"/>
        <v>0</v>
      </c>
      <c r="L25" s="319">
        <f t="shared" si="4"/>
        <v>0</v>
      </c>
      <c r="M25" s="1"/>
      <c r="N25" s="51">
        <v>5310</v>
      </c>
      <c r="O25" s="52">
        <v>300</v>
      </c>
      <c r="P25" s="1"/>
      <c r="Q25" s="259"/>
      <c r="R25" s="1"/>
      <c r="S25" s="1"/>
      <c r="T25" s="1"/>
      <c r="U25" s="1"/>
      <c r="V25" s="395" t="s">
        <v>60</v>
      </c>
      <c r="W25" s="395"/>
      <c r="X25" s="434">
        <f>IF('4051 updated'!K$84=1,'4051 updated'!G25,0)</f>
        <v>0</v>
      </c>
      <c r="Y25" s="434"/>
      <c r="Z25" s="435">
        <v>1</v>
      </c>
      <c r="AA25" s="435"/>
      <c r="AB25" s="54">
        <f t="shared" si="0"/>
        <v>0</v>
      </c>
      <c r="AC25" s="55">
        <f t="shared" si="1"/>
        <v>0</v>
      </c>
      <c r="AD25" s="9"/>
    </row>
    <row r="26" spans="1:30" ht="20.25" customHeight="1" thickBot="1" x14ac:dyDescent="0.35">
      <c r="A26" s="1"/>
      <c r="B26" s="59" t="s">
        <v>61</v>
      </c>
      <c r="C26" s="59"/>
      <c r="D26" s="60">
        <f t="shared" ref="D26:E26" si="5">SUM(D10:D25)</f>
        <v>256.39</v>
      </c>
      <c r="E26" s="60">
        <f t="shared" si="5"/>
        <v>0</v>
      </c>
      <c r="F26" s="60"/>
      <c r="G26" s="60">
        <f>SUM(G10:G25)</f>
        <v>512.78</v>
      </c>
      <c r="H26" s="61"/>
      <c r="I26" s="61"/>
      <c r="J26" s="62"/>
      <c r="K26" s="63">
        <f>SUM(K10:K25)</f>
        <v>559.40510000000006</v>
      </c>
      <c r="L26" s="320">
        <f>SUM(L10:L25)</f>
        <v>2320799.0883277832</v>
      </c>
      <c r="M26" s="1"/>
      <c r="N26" s="259"/>
      <c r="O26" s="64"/>
      <c r="P26" s="259"/>
      <c r="Q26" s="259"/>
      <c r="R26" s="1"/>
      <c r="S26" s="1"/>
      <c r="T26" s="1"/>
      <c r="U26" s="1"/>
      <c r="V26" s="436" t="s">
        <v>61</v>
      </c>
      <c r="W26" s="436"/>
      <c r="X26" s="425">
        <f>SUM(X10:X25)</f>
        <v>0</v>
      </c>
      <c r="Y26" s="425"/>
      <c r="Z26" s="437"/>
      <c r="AA26" s="438"/>
      <c r="AB26" s="65">
        <f>SUM(AB10:AB25)</f>
        <v>0</v>
      </c>
      <c r="AC26" s="66">
        <f>SUM(AC10:AC25)</f>
        <v>0</v>
      </c>
      <c r="AD26" s="9"/>
    </row>
    <row r="27" spans="1:30" ht="51.75" customHeight="1" x14ac:dyDescent="0.3">
      <c r="A27" s="1"/>
      <c r="B27" s="59" t="s">
        <v>62</v>
      </c>
      <c r="C27" s="59"/>
      <c r="D27" s="310" t="s">
        <v>491</v>
      </c>
      <c r="E27" s="310" t="s">
        <v>492</v>
      </c>
      <c r="F27" s="310"/>
      <c r="G27" s="67" t="s">
        <v>63</v>
      </c>
      <c r="H27" s="68"/>
      <c r="I27" s="69" t="s">
        <v>64</v>
      </c>
      <c r="J27" s="69" t="s">
        <v>65</v>
      </c>
      <c r="K27" s="70" t="s">
        <v>66</v>
      </c>
      <c r="L27" s="311"/>
      <c r="M27" s="1"/>
      <c r="N27" s="259"/>
      <c r="O27" s="64"/>
      <c r="P27" s="259"/>
      <c r="Q27" s="259"/>
      <c r="R27" s="1"/>
      <c r="S27" s="1"/>
      <c r="T27" s="1"/>
      <c r="U27" s="1"/>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14.48</v>
      </c>
      <c r="E28" s="298">
        <v>0</v>
      </c>
      <c r="F28" s="74"/>
      <c r="G28" s="46">
        <f t="shared" ref="G28:G36" si="6">IF($B$156&lt;8,D28*2,D28+E28)</f>
        <v>28.96</v>
      </c>
      <c r="H28" s="75"/>
      <c r="I28" s="76" t="s">
        <v>69</v>
      </c>
      <c r="J28" s="51">
        <v>251</v>
      </c>
      <c r="K28" s="77">
        <v>1047</v>
      </c>
      <c r="L28" s="319">
        <f>SUM(G28*K28)</f>
        <v>30321.120000000003</v>
      </c>
      <c r="M28" s="1"/>
      <c r="N28" s="302">
        <v>5101</v>
      </c>
      <c r="O28" s="259">
        <v>251</v>
      </c>
      <c r="P28" s="78"/>
      <c r="Q28" s="79"/>
      <c r="R28" s="1"/>
      <c r="S28" s="1"/>
      <c r="T28" s="1"/>
      <c r="U28" s="1"/>
      <c r="V28" s="433" t="s">
        <v>68</v>
      </c>
      <c r="W28" s="433"/>
      <c r="X28" s="422"/>
      <c r="Y28" s="422"/>
      <c r="Z28" s="80" t="s">
        <v>69</v>
      </c>
      <c r="AA28" s="303">
        <v>251</v>
      </c>
      <c r="AB28" s="82">
        <f>+K28</f>
        <v>1047</v>
      </c>
      <c r="AC28" s="83">
        <f t="shared" ref="AC28:AC36" si="7">ROUND(X28*AB28,0)</f>
        <v>0</v>
      </c>
      <c r="AD28" s="9"/>
    </row>
    <row r="29" spans="1:30" ht="15.6" x14ac:dyDescent="0.3">
      <c r="A29" s="1" t="s">
        <v>70</v>
      </c>
      <c r="B29" s="429"/>
      <c r="C29" s="430"/>
      <c r="D29" s="298">
        <v>1.5</v>
      </c>
      <c r="E29" s="298">
        <v>0</v>
      </c>
      <c r="F29" s="84"/>
      <c r="G29" s="46">
        <f t="shared" si="6"/>
        <v>3</v>
      </c>
      <c r="H29" s="75"/>
      <c r="I29" s="51" t="s">
        <v>69</v>
      </c>
      <c r="J29" s="51">
        <v>252</v>
      </c>
      <c r="K29" s="77">
        <v>3380</v>
      </c>
      <c r="L29" s="319">
        <f t="shared" ref="L29:L36" si="8">SUM(G29*K29)</f>
        <v>10140</v>
      </c>
      <c r="M29" s="1"/>
      <c r="N29" s="302">
        <v>5101</v>
      </c>
      <c r="O29" s="259">
        <v>252</v>
      </c>
      <c r="P29" s="78"/>
      <c r="Q29" s="79"/>
      <c r="R29" s="1"/>
      <c r="S29" s="1"/>
      <c r="T29" s="1"/>
      <c r="U29" s="1"/>
      <c r="V29" s="433"/>
      <c r="W29" s="433"/>
      <c r="X29" s="422"/>
      <c r="Y29" s="422"/>
      <c r="Z29" s="303" t="s">
        <v>69</v>
      </c>
      <c r="AA29" s="303">
        <v>252</v>
      </c>
      <c r="AB29" s="82">
        <f t="shared" ref="AB29:AB36" si="9">+K29</f>
        <v>3380</v>
      </c>
      <c r="AC29" s="83">
        <f t="shared" si="7"/>
        <v>0</v>
      </c>
      <c r="AD29" s="9"/>
    </row>
    <row r="30" spans="1:30" ht="15.6" x14ac:dyDescent="0.3">
      <c r="A30" s="1" t="s">
        <v>71</v>
      </c>
      <c r="B30" s="429"/>
      <c r="C30" s="430"/>
      <c r="D30" s="298">
        <v>0</v>
      </c>
      <c r="E30" s="298">
        <v>0</v>
      </c>
      <c r="F30" s="84"/>
      <c r="G30" s="46">
        <f t="shared" si="6"/>
        <v>0</v>
      </c>
      <c r="H30" s="75"/>
      <c r="I30" s="51" t="s">
        <v>69</v>
      </c>
      <c r="J30" s="51">
        <v>253</v>
      </c>
      <c r="K30" s="77">
        <v>6896</v>
      </c>
      <c r="L30" s="319">
        <f t="shared" si="8"/>
        <v>0</v>
      </c>
      <c r="M30" s="1"/>
      <c r="N30" s="302">
        <v>5101</v>
      </c>
      <c r="O30" s="259">
        <v>253</v>
      </c>
      <c r="P30" s="78"/>
      <c r="Q30" s="64"/>
      <c r="R30" s="1"/>
      <c r="S30" s="1"/>
      <c r="T30" s="1"/>
      <c r="U30" s="1"/>
      <c r="V30" s="433"/>
      <c r="W30" s="433"/>
      <c r="X30" s="422"/>
      <c r="Y30" s="422"/>
      <c r="Z30" s="303" t="s">
        <v>69</v>
      </c>
      <c r="AA30" s="303">
        <v>253</v>
      </c>
      <c r="AB30" s="82">
        <f t="shared" si="9"/>
        <v>6896</v>
      </c>
      <c r="AC30" s="83">
        <f t="shared" si="7"/>
        <v>0</v>
      </c>
      <c r="AD30" s="9"/>
    </row>
    <row r="31" spans="1:30" ht="15.6" x14ac:dyDescent="0.3">
      <c r="A31" s="1" t="s">
        <v>72</v>
      </c>
      <c r="B31" s="429"/>
      <c r="C31" s="430"/>
      <c r="D31" s="298">
        <v>12</v>
      </c>
      <c r="E31" s="298">
        <v>0</v>
      </c>
      <c r="F31" s="84"/>
      <c r="G31" s="46">
        <f t="shared" si="6"/>
        <v>24</v>
      </c>
      <c r="H31" s="75"/>
      <c r="I31" s="85" t="s">
        <v>73</v>
      </c>
      <c r="J31" s="51">
        <v>251</v>
      </c>
      <c r="K31" s="77">
        <v>1173</v>
      </c>
      <c r="L31" s="319">
        <f t="shared" si="8"/>
        <v>28152</v>
      </c>
      <c r="M31" s="1"/>
      <c r="N31" s="302">
        <v>5102</v>
      </c>
      <c r="O31" s="259">
        <v>251</v>
      </c>
      <c r="P31" s="78"/>
      <c r="Q31" s="64"/>
      <c r="R31" s="1"/>
      <c r="S31" s="1"/>
      <c r="T31" s="1"/>
      <c r="U31" s="1"/>
      <c r="V31" s="433"/>
      <c r="W31" s="433"/>
      <c r="X31" s="422"/>
      <c r="Y31" s="422"/>
      <c r="Z31" s="86" t="s">
        <v>73</v>
      </c>
      <c r="AA31" s="303">
        <v>251</v>
      </c>
      <c r="AB31" s="82">
        <f t="shared" si="9"/>
        <v>1173</v>
      </c>
      <c r="AC31" s="83">
        <f t="shared" si="7"/>
        <v>0</v>
      </c>
      <c r="AD31" s="9"/>
    </row>
    <row r="32" spans="1:30" ht="15.6" x14ac:dyDescent="0.3">
      <c r="A32" s="1" t="s">
        <v>74</v>
      </c>
      <c r="B32" s="429"/>
      <c r="C32" s="430"/>
      <c r="D32" s="298">
        <v>0.5</v>
      </c>
      <c r="E32" s="298">
        <v>0</v>
      </c>
      <c r="F32" s="84"/>
      <c r="G32" s="46">
        <f t="shared" si="6"/>
        <v>1</v>
      </c>
      <c r="H32" s="75"/>
      <c r="I32" s="85" t="s">
        <v>73</v>
      </c>
      <c r="J32" s="51">
        <v>252</v>
      </c>
      <c r="K32" s="77">
        <v>3506</v>
      </c>
      <c r="L32" s="319">
        <f t="shared" si="8"/>
        <v>3506</v>
      </c>
      <c r="M32" s="1"/>
      <c r="N32" s="302">
        <v>5102</v>
      </c>
      <c r="O32" s="259">
        <v>252</v>
      </c>
      <c r="P32" s="78"/>
      <c r="Q32" s="259"/>
      <c r="R32" s="1"/>
      <c r="S32" s="1"/>
      <c r="T32" s="1"/>
      <c r="U32" s="1"/>
      <c r="V32" s="433"/>
      <c r="W32" s="433"/>
      <c r="X32" s="422"/>
      <c r="Y32" s="422"/>
      <c r="Z32" s="86" t="s">
        <v>73</v>
      </c>
      <c r="AA32" s="303">
        <v>252</v>
      </c>
      <c r="AB32" s="82">
        <f t="shared" si="9"/>
        <v>3506</v>
      </c>
      <c r="AC32" s="83">
        <f t="shared" si="7"/>
        <v>0</v>
      </c>
      <c r="AD32" s="9"/>
    </row>
    <row r="33" spans="1:30" ht="15.6" x14ac:dyDescent="0.3">
      <c r="A33" s="1" t="s">
        <v>75</v>
      </c>
      <c r="B33" s="429"/>
      <c r="C33" s="430"/>
      <c r="D33" s="298">
        <v>0</v>
      </c>
      <c r="E33" s="298">
        <v>0</v>
      </c>
      <c r="F33" s="84"/>
      <c r="G33" s="46">
        <f t="shared" si="6"/>
        <v>0</v>
      </c>
      <c r="H33" s="75"/>
      <c r="I33" s="85" t="s">
        <v>73</v>
      </c>
      <c r="J33" s="51">
        <v>253</v>
      </c>
      <c r="K33" s="77">
        <v>7023</v>
      </c>
      <c r="L33" s="319">
        <f t="shared" si="8"/>
        <v>0</v>
      </c>
      <c r="M33" s="1"/>
      <c r="N33" s="302">
        <v>5102</v>
      </c>
      <c r="O33" s="259">
        <v>253</v>
      </c>
      <c r="P33" s="78"/>
      <c r="Q33" s="79"/>
      <c r="R33" s="1"/>
      <c r="S33" s="1"/>
      <c r="T33" s="1"/>
      <c r="U33" s="1"/>
      <c r="V33" s="433"/>
      <c r="W33" s="433"/>
      <c r="X33" s="422"/>
      <c r="Y33" s="422"/>
      <c r="Z33" s="86" t="s">
        <v>73</v>
      </c>
      <c r="AA33" s="303">
        <v>253</v>
      </c>
      <c r="AB33" s="82">
        <f t="shared" si="9"/>
        <v>7023</v>
      </c>
      <c r="AC33" s="83">
        <f t="shared" si="7"/>
        <v>0</v>
      </c>
      <c r="AD33" s="9"/>
    </row>
    <row r="34" spans="1:30" ht="15.6" x14ac:dyDescent="0.3">
      <c r="A34" s="1" t="s">
        <v>76</v>
      </c>
      <c r="B34" s="429"/>
      <c r="C34" s="430"/>
      <c r="D34" s="298">
        <v>0</v>
      </c>
      <c r="E34" s="298">
        <v>0</v>
      </c>
      <c r="F34" s="84"/>
      <c r="G34" s="46">
        <f t="shared" si="6"/>
        <v>0</v>
      </c>
      <c r="H34" s="75"/>
      <c r="I34" s="85" t="s">
        <v>77</v>
      </c>
      <c r="J34" s="51">
        <v>251</v>
      </c>
      <c r="K34" s="77">
        <v>835</v>
      </c>
      <c r="L34" s="319">
        <f t="shared" si="8"/>
        <v>0</v>
      </c>
      <c r="M34" s="1"/>
      <c r="N34" s="302">
        <v>5103</v>
      </c>
      <c r="O34" s="259">
        <v>251</v>
      </c>
      <c r="P34" s="78"/>
      <c r="Q34" s="79"/>
      <c r="R34" s="1"/>
      <c r="S34" s="1"/>
      <c r="T34" s="1"/>
      <c r="U34" s="1"/>
      <c r="V34" s="433"/>
      <c r="W34" s="433"/>
      <c r="X34" s="422"/>
      <c r="Y34" s="422"/>
      <c r="Z34" s="86" t="s">
        <v>77</v>
      </c>
      <c r="AA34" s="303">
        <v>251</v>
      </c>
      <c r="AB34" s="82">
        <f t="shared" si="9"/>
        <v>835</v>
      </c>
      <c r="AC34" s="83">
        <f t="shared" si="7"/>
        <v>0</v>
      </c>
      <c r="AD34" s="9"/>
    </row>
    <row r="35" spans="1:30" ht="15.6" x14ac:dyDescent="0.3">
      <c r="A35" s="1" t="s">
        <v>78</v>
      </c>
      <c r="B35" s="429"/>
      <c r="C35" s="430"/>
      <c r="D35" s="298">
        <v>0</v>
      </c>
      <c r="E35" s="298">
        <v>0</v>
      </c>
      <c r="F35" s="84"/>
      <c r="G35" s="46">
        <f t="shared" si="6"/>
        <v>0</v>
      </c>
      <c r="H35" s="75"/>
      <c r="I35" s="85" t="s">
        <v>77</v>
      </c>
      <c r="J35" s="51">
        <v>252</v>
      </c>
      <c r="K35" s="77">
        <v>3168</v>
      </c>
      <c r="L35" s="319">
        <f t="shared" si="8"/>
        <v>0</v>
      </c>
      <c r="M35" s="1"/>
      <c r="N35" s="302">
        <v>5103</v>
      </c>
      <c r="O35" s="259">
        <v>252</v>
      </c>
      <c r="P35" s="78"/>
      <c r="Q35" s="87"/>
      <c r="R35" s="1"/>
      <c r="S35" s="1"/>
      <c r="T35" s="1"/>
      <c r="U35" s="1"/>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c r="G36" s="46">
        <f t="shared" si="6"/>
        <v>0</v>
      </c>
      <c r="H36" s="75"/>
      <c r="I36" s="85" t="s">
        <v>77</v>
      </c>
      <c r="J36" s="51">
        <v>253</v>
      </c>
      <c r="K36" s="77">
        <v>6685</v>
      </c>
      <c r="L36" s="319">
        <f t="shared" si="8"/>
        <v>0</v>
      </c>
      <c r="M36" s="1"/>
      <c r="N36" s="302">
        <v>5103</v>
      </c>
      <c r="O36" s="259">
        <v>253</v>
      </c>
      <c r="P36" s="78"/>
      <c r="Q36" s="88"/>
      <c r="R36" s="1"/>
      <c r="S36" s="1"/>
      <c r="T36" s="1"/>
      <c r="U36" s="1"/>
      <c r="V36" s="433"/>
      <c r="W36" s="433"/>
      <c r="X36" s="423"/>
      <c r="Y36" s="423"/>
      <c r="Z36" s="86" t="s">
        <v>77</v>
      </c>
      <c r="AA36" s="303">
        <v>253</v>
      </c>
      <c r="AB36" s="82">
        <f t="shared" si="9"/>
        <v>6685</v>
      </c>
      <c r="AC36" s="89">
        <f t="shared" si="7"/>
        <v>0</v>
      </c>
      <c r="AD36" s="9"/>
    </row>
    <row r="37" spans="1:30" ht="18.75" customHeight="1" x14ac:dyDescent="0.3">
      <c r="A37" s="1"/>
      <c r="B37" s="298" t="s">
        <v>80</v>
      </c>
      <c r="C37" s="298"/>
      <c r="D37" s="60">
        <f t="shared" ref="D37:E37" si="10">SUM(D28:D36)</f>
        <v>28.48</v>
      </c>
      <c r="E37" s="60">
        <f t="shared" si="10"/>
        <v>0</v>
      </c>
      <c r="F37" s="60"/>
      <c r="G37" s="60">
        <f>SUM(G28:G36)</f>
        <v>56.96</v>
      </c>
      <c r="H37" s="61"/>
      <c r="I37" s="298" t="s">
        <v>81</v>
      </c>
      <c r="J37" s="298"/>
      <c r="K37" s="298"/>
      <c r="L37" s="319">
        <f>SUM(L28:L36)</f>
        <v>72119.12</v>
      </c>
      <c r="M37" s="1"/>
      <c r="N37" s="259"/>
      <c r="O37" s="64"/>
      <c r="P37" s="259"/>
      <c r="Q37" s="259"/>
      <c r="R37" s="1"/>
      <c r="S37" s="1"/>
      <c r="T37" s="1"/>
      <c r="U37" s="1"/>
      <c r="V37" s="424" t="s">
        <v>80</v>
      </c>
      <c r="W37" s="424"/>
      <c r="X37" s="425">
        <f>SUM(X28:X36)</f>
        <v>0</v>
      </c>
      <c r="Y37" s="425"/>
      <c r="Z37" s="424" t="s">
        <v>81</v>
      </c>
      <c r="AA37" s="424"/>
      <c r="AB37" s="424"/>
      <c r="AC37" s="55">
        <f>SUM(AC28:AC36)</f>
        <v>0</v>
      </c>
      <c r="AD37" s="9"/>
    </row>
    <row r="38" spans="1:30" ht="30.75" customHeight="1" x14ac:dyDescent="0.3">
      <c r="A38" s="1"/>
      <c r="B38" s="90" t="s">
        <v>82</v>
      </c>
      <c r="C38" s="90"/>
      <c r="D38" s="90"/>
      <c r="E38" s="90"/>
      <c r="F38" s="90"/>
      <c r="G38" s="90"/>
      <c r="H38" s="91"/>
      <c r="I38" s="90"/>
      <c r="J38" s="90"/>
      <c r="K38" s="90"/>
      <c r="L38" s="321"/>
      <c r="M38" s="64"/>
      <c r="N38" s="259"/>
      <c r="O38" s="64"/>
      <c r="P38" s="259"/>
      <c r="Q38" s="259"/>
      <c r="R38" s="1"/>
      <c r="S38" s="1"/>
      <c r="T38" s="1"/>
      <c r="U38" s="1"/>
      <c r="V38" s="412" t="s">
        <v>82</v>
      </c>
      <c r="W38" s="412"/>
      <c r="X38" s="412"/>
      <c r="Y38" s="412"/>
      <c r="Z38" s="412"/>
      <c r="AA38" s="412"/>
      <c r="AB38" s="412"/>
      <c r="AC38" s="412"/>
      <c r="AD38" s="92"/>
    </row>
    <row r="39" spans="1:30" ht="15.75" customHeight="1" x14ac:dyDescent="0.3">
      <c r="A39" s="1"/>
      <c r="B39" s="93" t="s">
        <v>83</v>
      </c>
      <c r="C39" s="93"/>
      <c r="D39" s="93"/>
      <c r="E39" s="93"/>
      <c r="F39" s="93"/>
      <c r="G39" s="94">
        <v>34651002</v>
      </c>
      <c r="H39" s="94"/>
      <c r="I39" s="298" t="s">
        <v>84</v>
      </c>
      <c r="J39" s="298"/>
      <c r="K39" s="298"/>
      <c r="L39" s="314"/>
      <c r="M39" s="1"/>
      <c r="N39" s="1"/>
      <c r="O39" s="1"/>
      <c r="P39" s="1"/>
      <c r="Q39" s="1"/>
      <c r="R39" s="1"/>
      <c r="S39" s="1"/>
      <c r="T39" s="1"/>
      <c r="U39" s="1"/>
      <c r="V39" s="417" t="s">
        <v>83</v>
      </c>
      <c r="W39" s="417"/>
      <c r="X39" s="418">
        <f>+G39</f>
        <v>34651002</v>
      </c>
      <c r="Y39" s="418"/>
      <c r="Z39" s="419" t="s">
        <v>84</v>
      </c>
      <c r="AA39" s="419"/>
      <c r="AB39" s="419"/>
      <c r="AC39" s="419"/>
      <c r="AD39" s="9"/>
    </row>
    <row r="40" spans="1:30" ht="15.75" customHeight="1" x14ac:dyDescent="0.3">
      <c r="A40" s="1"/>
      <c r="B40" s="95" t="s">
        <v>85</v>
      </c>
      <c r="C40" s="95"/>
      <c r="D40" s="95"/>
      <c r="E40" s="95"/>
      <c r="F40" s="95"/>
      <c r="G40" s="96">
        <v>182954.62</v>
      </c>
      <c r="H40" s="96"/>
      <c r="I40" s="96"/>
      <c r="J40" s="96"/>
      <c r="K40" s="50">
        <f>ROUND(G39/G40,0)</f>
        <v>189</v>
      </c>
      <c r="L40" s="319">
        <f>SUM(K40*$G$26)</f>
        <v>96915.42</v>
      </c>
      <c r="M40" s="1"/>
      <c r="N40" s="97"/>
      <c r="O40" s="97"/>
      <c r="P40" s="97"/>
      <c r="Q40" s="97"/>
      <c r="R40" s="1"/>
      <c r="S40" s="1"/>
      <c r="T40" s="1"/>
      <c r="U40" s="1"/>
      <c r="V40" s="420" t="s">
        <v>85</v>
      </c>
      <c r="W40" s="420"/>
      <c r="X40" s="421">
        <f>+G40</f>
        <v>182954.62</v>
      </c>
      <c r="Y40" s="421"/>
      <c r="Z40" s="421"/>
      <c r="AA40" s="421"/>
      <c r="AB40" s="55">
        <f>ROUND(X39/X40,0)</f>
        <v>189</v>
      </c>
      <c r="AC40" s="55">
        <f>ROUND(AB40*$X$26,0)</f>
        <v>0</v>
      </c>
      <c r="AD40" s="9"/>
    </row>
    <row r="41" spans="1:30" ht="15.75" customHeight="1" x14ac:dyDescent="0.3">
      <c r="A41" s="1"/>
      <c r="B41" s="98" t="s">
        <v>86</v>
      </c>
      <c r="C41" s="98"/>
      <c r="D41" s="98"/>
      <c r="E41" s="98"/>
      <c r="F41" s="98"/>
      <c r="G41" s="98"/>
      <c r="H41" s="98"/>
      <c r="I41" s="98"/>
      <c r="J41" s="98"/>
      <c r="K41" s="98"/>
      <c r="L41" s="322"/>
      <c r="M41" s="1"/>
      <c r="N41" s="64"/>
      <c r="O41" s="99"/>
      <c r="P41" s="64"/>
      <c r="Q41" s="64"/>
      <c r="R41" s="1"/>
      <c r="S41" s="1"/>
      <c r="T41" s="1"/>
      <c r="U41" s="1"/>
      <c r="V41" s="411" t="s">
        <v>86</v>
      </c>
      <c r="W41" s="411"/>
      <c r="X41" s="411"/>
      <c r="Y41" s="411"/>
      <c r="Z41" s="411"/>
      <c r="AA41" s="411"/>
      <c r="AB41" s="411"/>
      <c r="AC41" s="411"/>
      <c r="AD41" s="9"/>
    </row>
    <row r="42" spans="1:30" ht="28.5" customHeight="1" x14ac:dyDescent="0.3">
      <c r="A42" s="1"/>
      <c r="B42" s="90" t="s">
        <v>87</v>
      </c>
      <c r="C42" s="90"/>
      <c r="D42" s="90"/>
      <c r="E42" s="90"/>
      <c r="F42" s="90"/>
      <c r="G42" s="90"/>
      <c r="H42" s="90"/>
      <c r="I42" s="90"/>
      <c r="J42" s="90"/>
      <c r="K42" s="90"/>
      <c r="L42" s="321"/>
      <c r="M42" s="97"/>
      <c r="N42" s="1"/>
      <c r="O42" s="1"/>
      <c r="P42" s="1"/>
      <c r="Q42" s="1"/>
      <c r="R42" s="1"/>
      <c r="S42" s="1"/>
      <c r="T42" s="1"/>
      <c r="U42" s="1"/>
      <c r="V42" s="412" t="s">
        <v>87</v>
      </c>
      <c r="W42" s="412"/>
      <c r="X42" s="412"/>
      <c r="Y42" s="412"/>
      <c r="Z42" s="412"/>
      <c r="AA42" s="412"/>
      <c r="AB42" s="412"/>
      <c r="AC42" s="412"/>
      <c r="AD42" s="307"/>
    </row>
    <row r="43" spans="1:30" ht="15.6" x14ac:dyDescent="0.3">
      <c r="A43" s="1"/>
      <c r="B43" s="101" t="s">
        <v>88</v>
      </c>
      <c r="C43" s="101"/>
      <c r="D43" s="101"/>
      <c r="E43" s="101"/>
      <c r="F43" s="101"/>
      <c r="G43" s="101"/>
      <c r="H43" s="101"/>
      <c r="I43" s="101"/>
      <c r="J43" s="101"/>
      <c r="K43" s="101"/>
      <c r="L43" s="323"/>
      <c r="M43" s="102"/>
      <c r="N43" s="64"/>
      <c r="O43" s="64"/>
      <c r="P43" s="64"/>
      <c r="Q43" s="64"/>
      <c r="R43" s="1"/>
      <c r="S43" s="1"/>
      <c r="T43" s="1"/>
      <c r="U43" s="1"/>
      <c r="V43" s="413" t="s">
        <v>88</v>
      </c>
      <c r="W43" s="413"/>
      <c r="X43" s="413"/>
      <c r="Y43" s="413"/>
      <c r="Z43" s="413"/>
      <c r="AA43" s="413"/>
      <c r="AB43" s="413"/>
      <c r="AC43" s="413"/>
      <c r="AD43" s="103"/>
    </row>
    <row r="44" spans="1:30" ht="24" customHeight="1" x14ac:dyDescent="0.3">
      <c r="A44" s="1"/>
      <c r="B44" s="59" t="s">
        <v>89</v>
      </c>
      <c r="C44" s="59"/>
      <c r="D44" s="59"/>
      <c r="E44" s="59"/>
      <c r="F44" s="59"/>
      <c r="G44" s="59"/>
      <c r="H44" s="59"/>
      <c r="I44" s="59"/>
      <c r="J44" s="59"/>
      <c r="K44" s="59"/>
      <c r="L44" s="324">
        <f>SUM(L26,L37,L40)</f>
        <v>2489833.6283277832</v>
      </c>
      <c r="M44" s="1"/>
      <c r="N44" s="1"/>
      <c r="O44" s="1"/>
      <c r="P44" s="1"/>
      <c r="Q44" s="1"/>
      <c r="R44" s="1"/>
      <c r="S44" s="1"/>
      <c r="T44" s="1"/>
      <c r="U44" s="1"/>
      <c r="V44" s="414" t="s">
        <v>89</v>
      </c>
      <c r="W44" s="414"/>
      <c r="X44" s="414"/>
      <c r="Y44" s="414"/>
      <c r="Z44" s="414"/>
      <c r="AA44" s="414"/>
      <c r="AB44" s="414"/>
      <c r="AC44" s="104">
        <f>SUM(AC26,AC37,AC40)</f>
        <v>0</v>
      </c>
      <c r="AD44" s="9"/>
    </row>
    <row r="45" spans="1:30" ht="30.75" customHeight="1" x14ac:dyDescent="0.3">
      <c r="A45" s="1"/>
      <c r="B45" s="90" t="s">
        <v>90</v>
      </c>
      <c r="C45" s="90"/>
      <c r="D45" s="90"/>
      <c r="E45" s="90"/>
      <c r="F45" s="90"/>
      <c r="G45" s="90"/>
      <c r="H45" s="90"/>
      <c r="I45" s="90"/>
      <c r="J45" s="90"/>
      <c r="K45" s="90"/>
      <c r="L45" s="321"/>
      <c r="M45" s="105"/>
      <c r="N45" s="1"/>
      <c r="O45" s="1"/>
      <c r="P45" s="1"/>
      <c r="Q45" s="1"/>
      <c r="R45" s="1"/>
      <c r="S45" s="1"/>
      <c r="T45" s="1"/>
      <c r="U45" s="1"/>
      <c r="V45" s="412" t="s">
        <v>90</v>
      </c>
      <c r="W45" s="412"/>
      <c r="X45" s="412"/>
      <c r="Y45" s="412"/>
      <c r="Z45" s="412"/>
      <c r="AA45" s="412"/>
      <c r="AB45" s="412"/>
      <c r="AC45" s="412"/>
      <c r="AD45" s="306"/>
    </row>
    <row r="46" spans="1:30" ht="18.75" customHeight="1" x14ac:dyDescent="0.3">
      <c r="A46" s="1"/>
      <c r="B46" s="1"/>
      <c r="C46" s="107" t="s">
        <v>91</v>
      </c>
      <c r="D46" s="107"/>
      <c r="E46" s="107"/>
      <c r="F46" s="107"/>
      <c r="G46" s="107" t="s">
        <v>92</v>
      </c>
      <c r="H46" s="108"/>
      <c r="I46" s="109" t="s">
        <v>93</v>
      </c>
      <c r="J46" s="110"/>
      <c r="K46" s="110"/>
      <c r="L46" s="325"/>
      <c r="M46" s="111"/>
      <c r="N46" s="1"/>
      <c r="O46" s="1"/>
      <c r="P46" s="1"/>
      <c r="Q46" s="1"/>
      <c r="R46" s="1"/>
      <c r="S46" s="1"/>
      <c r="T46" s="1"/>
      <c r="U46" s="1"/>
      <c r="V46" s="9"/>
      <c r="W46" s="309" t="s">
        <v>91</v>
      </c>
      <c r="X46" s="415" t="s">
        <v>94</v>
      </c>
      <c r="Y46" s="415"/>
      <c r="Z46" s="416" t="s">
        <v>93</v>
      </c>
      <c r="AA46" s="416"/>
      <c r="AB46" s="416"/>
      <c r="AC46" s="416"/>
      <c r="AD46" s="113"/>
    </row>
    <row r="47" spans="1:30" ht="18.75" customHeight="1" x14ac:dyDescent="0.3">
      <c r="A47" s="1"/>
      <c r="B47" s="97" t="s">
        <v>95</v>
      </c>
      <c r="C47" s="114">
        <f>K10+K11+K16+K19+K22</f>
        <v>382.55090000000001</v>
      </c>
      <c r="D47" s="114"/>
      <c r="E47" s="114"/>
      <c r="F47" s="114"/>
      <c r="G47" s="115">
        <f>K7</f>
        <v>1.0289999999999999</v>
      </c>
      <c r="H47" s="115"/>
      <c r="I47" s="116">
        <v>1317.85</v>
      </c>
      <c r="J47" s="117" t="s">
        <v>96</v>
      </c>
      <c r="K47" s="118">
        <f>ROUND(C47*G47*I47,0)</f>
        <v>518765</v>
      </c>
      <c r="L47" s="326"/>
      <c r="M47" s="1"/>
      <c r="N47" s="1"/>
      <c r="O47" s="1"/>
      <c r="P47" s="1"/>
      <c r="Q47" s="1"/>
      <c r="R47" s="1"/>
      <c r="S47" s="1"/>
      <c r="T47" s="1"/>
      <c r="U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A48" s="1"/>
      <c r="B48" s="124" t="s">
        <v>73</v>
      </c>
      <c r="C48" s="114">
        <f>K12+K13+K17+K20+K23</f>
        <v>176.85420000000002</v>
      </c>
      <c r="D48" s="114"/>
      <c r="E48" s="114"/>
      <c r="F48" s="114"/>
      <c r="G48" s="115">
        <f>K7</f>
        <v>1.0289999999999999</v>
      </c>
      <c r="H48" s="115"/>
      <c r="I48" s="116">
        <v>898.92</v>
      </c>
      <c r="J48" s="117" t="s">
        <v>96</v>
      </c>
      <c r="K48" s="118">
        <f>ROUND(C48*G48*I48,0)</f>
        <v>163588</v>
      </c>
      <c r="L48" s="327"/>
      <c r="M48" s="1"/>
      <c r="N48" s="1"/>
      <c r="O48" s="1"/>
      <c r="P48" s="1"/>
      <c r="Q48" s="1"/>
      <c r="R48" s="1"/>
      <c r="S48" s="1"/>
      <c r="T48" s="1"/>
      <c r="U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R49" s="1"/>
      <c r="S49" s="1"/>
      <c r="T49" s="1"/>
      <c r="U49" s="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559.40510000000006</v>
      </c>
      <c r="D50" s="136"/>
      <c r="E50" s="137"/>
      <c r="F50" s="137"/>
      <c r="G50" s="138" t="s">
        <v>98</v>
      </c>
      <c r="H50" s="138"/>
      <c r="I50" s="138"/>
      <c r="J50" s="138"/>
      <c r="K50" s="138"/>
      <c r="L50" s="319">
        <f>IF(B2=75,0,K49+K48+K47)</f>
        <v>682353</v>
      </c>
      <c r="M50" s="1"/>
      <c r="N50" s="3"/>
      <c r="O50" s="1"/>
      <c r="P50" s="1"/>
      <c r="Q50" s="1"/>
      <c r="R50" s="1"/>
      <c r="S50" s="1"/>
      <c r="T50" s="1"/>
      <c r="U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P51" s="1"/>
      <c r="Q51" s="1"/>
      <c r="R51" s="1"/>
      <c r="S51" s="1"/>
      <c r="T51" s="1"/>
      <c r="U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M52" s="1"/>
      <c r="N52" s="1"/>
      <c r="O52" s="1"/>
      <c r="P52" s="1"/>
      <c r="Q52" s="1"/>
      <c r="R52" s="1"/>
      <c r="S52" s="1"/>
      <c r="T52" s="1"/>
      <c r="U52" s="1"/>
      <c r="V52" s="392" t="s">
        <v>100</v>
      </c>
      <c r="W52" s="392"/>
      <c r="X52" s="392"/>
      <c r="Y52" s="392"/>
      <c r="Z52" s="392"/>
      <c r="AA52" s="392"/>
      <c r="AB52" s="392"/>
      <c r="AC52" s="392"/>
      <c r="AD52" s="9"/>
    </row>
    <row r="53" spans="2:30" ht="15.6" x14ac:dyDescent="0.3">
      <c r="B53" s="298" t="s">
        <v>101</v>
      </c>
      <c r="C53" s="298"/>
      <c r="D53" s="298"/>
      <c r="E53" s="298"/>
      <c r="F53" s="298"/>
      <c r="G53" s="143">
        <f>K26</f>
        <v>559.40510000000006</v>
      </c>
      <c r="H53" s="56" t="s">
        <v>102</v>
      </c>
      <c r="I53" s="56"/>
      <c r="J53" s="144">
        <v>200815.52</v>
      </c>
      <c r="K53" s="144"/>
      <c r="L53" s="329"/>
      <c r="M53" s="1"/>
      <c r="N53" s="3"/>
      <c r="O53" s="1"/>
      <c r="P53" s="1"/>
      <c r="Q53" s="1"/>
      <c r="R53" s="1"/>
      <c r="S53" s="1"/>
      <c r="T53" s="1"/>
      <c r="U53" s="1"/>
      <c r="V53" s="402" t="s">
        <v>101</v>
      </c>
      <c r="W53" s="402"/>
      <c r="X53" s="145">
        <f>AB26</f>
        <v>0</v>
      </c>
      <c r="Y53" s="403" t="s">
        <v>102</v>
      </c>
      <c r="Z53" s="403"/>
      <c r="AA53" s="404">
        <f>+J53</f>
        <v>200815.52</v>
      </c>
      <c r="AB53" s="404"/>
      <c r="AC53" s="404"/>
      <c r="AD53" s="9"/>
    </row>
    <row r="54" spans="2:30" ht="15.6" x14ac:dyDescent="0.3">
      <c r="B54" s="298" t="s">
        <v>103</v>
      </c>
      <c r="C54" s="298"/>
      <c r="D54" s="298"/>
      <c r="E54" s="298"/>
      <c r="F54" s="298"/>
      <c r="G54" s="298"/>
      <c r="H54" s="298"/>
      <c r="I54" s="298"/>
      <c r="J54" s="298"/>
      <c r="K54" s="146">
        <f>ROUND(G53/J53,6)</f>
        <v>2.7859999999999998E-3</v>
      </c>
      <c r="L54" s="314"/>
      <c r="M54" s="1"/>
      <c r="N54" s="64"/>
      <c r="O54" s="1"/>
      <c r="P54" s="1"/>
      <c r="Q54" s="1"/>
      <c r="R54" s="1"/>
      <c r="S54" s="1"/>
      <c r="T54" s="1"/>
      <c r="U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M55" s="1"/>
      <c r="N55" s="1"/>
      <c r="O55" s="1"/>
      <c r="P55" s="1"/>
      <c r="Q55" s="1"/>
      <c r="R55" s="1"/>
      <c r="S55" s="1"/>
      <c r="T55" s="1"/>
      <c r="U55" s="1"/>
      <c r="V55" s="392" t="s">
        <v>104</v>
      </c>
      <c r="W55" s="392"/>
      <c r="X55" s="392"/>
      <c r="Y55" s="392"/>
      <c r="Z55" s="392"/>
      <c r="AA55" s="392"/>
      <c r="AB55" s="392"/>
      <c r="AC55" s="392"/>
      <c r="AD55" s="9"/>
    </row>
    <row r="56" spans="2:30" ht="15.6" x14ac:dyDescent="0.3">
      <c r="B56" s="298" t="s">
        <v>105</v>
      </c>
      <c r="C56" s="298"/>
      <c r="D56" s="298"/>
      <c r="E56" s="298"/>
      <c r="F56" s="298"/>
      <c r="G56" s="147">
        <f>G26</f>
        <v>512.78</v>
      </c>
      <c r="H56" s="56" t="s">
        <v>106</v>
      </c>
      <c r="I56" s="56"/>
      <c r="J56" s="144">
        <f>+G40</f>
        <v>182954.62</v>
      </c>
      <c r="K56" s="144"/>
      <c r="L56" s="329"/>
      <c r="M56" s="1"/>
      <c r="N56" s="1"/>
      <c r="O56" s="1"/>
      <c r="P56" s="1"/>
      <c r="Q56" s="1"/>
      <c r="R56" s="1"/>
      <c r="S56" s="1"/>
      <c r="T56" s="1"/>
      <c r="U56" s="1"/>
      <c r="V56" s="402" t="s">
        <v>105</v>
      </c>
      <c r="W56" s="402"/>
      <c r="X56" s="148">
        <f>X26</f>
        <v>0</v>
      </c>
      <c r="Y56" s="403" t="s">
        <v>106</v>
      </c>
      <c r="Z56" s="403"/>
      <c r="AA56" s="404">
        <f>+J56</f>
        <v>182954.62</v>
      </c>
      <c r="AB56" s="404"/>
      <c r="AC56" s="404"/>
      <c r="AD56" s="9"/>
    </row>
    <row r="57" spans="2:30" ht="15.6" x14ac:dyDescent="0.3">
      <c r="B57" s="298" t="s">
        <v>107</v>
      </c>
      <c r="C57" s="298"/>
      <c r="D57" s="298"/>
      <c r="E57" s="298"/>
      <c r="F57" s="298"/>
      <c r="G57" s="298"/>
      <c r="H57" s="298"/>
      <c r="I57" s="298"/>
      <c r="J57" s="298"/>
      <c r="K57" s="146">
        <f>ROUND(G56/J56,6)</f>
        <v>2.8029999999999999E-3</v>
      </c>
      <c r="L57" s="314"/>
      <c r="M57" s="1"/>
      <c r="N57" s="1"/>
      <c r="O57" s="1"/>
      <c r="P57" s="1"/>
      <c r="Q57" s="1"/>
      <c r="R57" s="1"/>
      <c r="S57" s="1"/>
      <c r="T57" s="1"/>
      <c r="U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M58" s="1"/>
      <c r="N58" s="19"/>
      <c r="O58" s="19"/>
      <c r="P58" s="1"/>
      <c r="Q58" s="1"/>
      <c r="R58" s="1"/>
      <c r="S58" s="1"/>
      <c r="T58" s="1"/>
      <c r="U58" s="1"/>
      <c r="V58" s="406" t="s">
        <v>109</v>
      </c>
      <c r="W58" s="406"/>
      <c r="X58" s="406"/>
      <c r="Y58" s="393">
        <f>X65+X64+X62+X61+X60</f>
        <v>4235563</v>
      </c>
      <c r="Z58" s="393"/>
      <c r="AA58" s="305" t="s">
        <v>110</v>
      </c>
      <c r="AB58" s="151">
        <f>AB54</f>
        <v>0</v>
      </c>
      <c r="AC58" s="55">
        <f>ROUND(Y58*AB58,0)</f>
        <v>0</v>
      </c>
      <c r="AD58" s="9"/>
    </row>
    <row r="59" spans="2:30" ht="15.6" x14ac:dyDescent="0.3">
      <c r="B59" s="59" t="s">
        <v>109</v>
      </c>
      <c r="C59" s="59"/>
      <c r="D59" s="59"/>
      <c r="E59" s="59"/>
      <c r="F59" s="59"/>
      <c r="G59" s="59"/>
      <c r="H59" s="152" t="s">
        <v>21</v>
      </c>
      <c r="I59" s="118">
        <v>4235563</v>
      </c>
      <c r="J59" s="153" t="s">
        <v>110</v>
      </c>
      <c r="K59" s="154">
        <f>K54</f>
        <v>2.7859999999999998E-3</v>
      </c>
      <c r="L59" s="319">
        <f>SUM(I59*K59)</f>
        <v>11800.278517999999</v>
      </c>
      <c r="M59" s="1"/>
      <c r="N59" s="1"/>
      <c r="O59" s="1"/>
      <c r="P59" s="153"/>
      <c r="Q59" s="153"/>
      <c r="R59" s="1"/>
      <c r="S59" s="1"/>
      <c r="T59" s="1"/>
      <c r="U59" s="1"/>
      <c r="V59" s="399" t="s">
        <v>111</v>
      </c>
      <c r="W59" s="399"/>
      <c r="X59" s="399"/>
      <c r="Y59" s="399"/>
      <c r="Z59" s="399"/>
      <c r="AA59" s="399"/>
      <c r="AB59" s="399"/>
      <c r="AC59" s="399"/>
      <c r="AD59" s="9"/>
    </row>
    <row r="60" spans="2:30" ht="15.6" x14ac:dyDescent="0.3">
      <c r="B60" s="59" t="s">
        <v>111</v>
      </c>
      <c r="C60" s="59"/>
      <c r="D60" s="59"/>
      <c r="E60" s="59"/>
      <c r="F60" s="59"/>
      <c r="G60" s="59"/>
      <c r="H60" s="59"/>
      <c r="I60" s="59"/>
      <c r="J60" s="59"/>
      <c r="K60" s="59"/>
      <c r="L60" s="327"/>
      <c r="M60" s="1"/>
      <c r="N60" s="1"/>
      <c r="O60" s="1"/>
      <c r="P60" s="153"/>
      <c r="Q60" s="153"/>
      <c r="R60" s="1"/>
      <c r="S60" s="1"/>
      <c r="T60" s="1"/>
      <c r="U60" s="1"/>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M61" s="1"/>
      <c r="N61" s="1"/>
      <c r="O61" s="1"/>
      <c r="P61" s="153"/>
      <c r="Q61" s="153"/>
      <c r="R61" s="1"/>
      <c r="S61" s="1"/>
      <c r="T61" s="1"/>
      <c r="U61" s="1"/>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M62" s="1"/>
      <c r="N62" s="153"/>
      <c r="O62" s="153"/>
      <c r="P62" s="153"/>
      <c r="Q62" s="153"/>
      <c r="R62" s="1"/>
      <c r="S62" s="1"/>
      <c r="T62" s="1"/>
      <c r="U62" s="1"/>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M63" s="1"/>
      <c r="N63" s="1"/>
      <c r="O63" s="1"/>
      <c r="P63" s="153"/>
      <c r="Q63" s="153"/>
      <c r="R63" s="1"/>
      <c r="S63" s="1"/>
      <c r="T63" s="1"/>
      <c r="U63" s="1"/>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P64" s="1"/>
      <c r="Q64" s="1"/>
      <c r="R64" s="1"/>
      <c r="S64" s="1"/>
      <c r="T64" s="1"/>
      <c r="U64" s="1"/>
      <c r="V64" s="400" t="s">
        <v>116</v>
      </c>
      <c r="W64" s="400"/>
      <c r="X64" s="401">
        <f>+G65</f>
        <v>4235563</v>
      </c>
      <c r="Y64" s="401"/>
      <c r="Z64" s="401"/>
      <c r="AA64" s="401"/>
      <c r="AB64" s="401"/>
      <c r="AC64" s="401"/>
      <c r="AD64" s="9"/>
    </row>
    <row r="65" spans="1:30" ht="12.75" customHeight="1" x14ac:dyDescent="0.3">
      <c r="A65" s="1"/>
      <c r="B65" s="155" t="s">
        <v>116</v>
      </c>
      <c r="C65" s="59"/>
      <c r="D65" s="59"/>
      <c r="E65" s="59"/>
      <c r="F65" s="59"/>
      <c r="G65" s="156">
        <f>+I59</f>
        <v>4235563</v>
      </c>
      <c r="H65" s="156"/>
      <c r="I65" s="156"/>
      <c r="J65" s="156"/>
      <c r="K65" s="156"/>
      <c r="L65" s="327"/>
      <c r="M65" s="1"/>
      <c r="N65" s="1"/>
      <c r="O65" s="1"/>
      <c r="P65" s="1"/>
      <c r="Q65" s="1"/>
      <c r="R65" s="1"/>
      <c r="S65" s="1"/>
      <c r="T65" s="1"/>
      <c r="U65" s="1"/>
      <c r="V65" s="400" t="s">
        <v>117</v>
      </c>
      <c r="W65" s="400"/>
      <c r="X65" s="401">
        <f>+G66</f>
        <v>0</v>
      </c>
      <c r="Y65" s="401"/>
      <c r="Z65" s="401"/>
      <c r="AA65" s="401"/>
      <c r="AB65" s="401"/>
      <c r="AC65" s="401"/>
      <c r="AD65" s="21"/>
    </row>
    <row r="66" spans="1:30" ht="15" customHeight="1" x14ac:dyDescent="0.3">
      <c r="A66" s="1"/>
      <c r="B66" s="155" t="s">
        <v>117</v>
      </c>
      <c r="C66" s="59"/>
      <c r="D66" s="59"/>
      <c r="E66" s="59"/>
      <c r="F66" s="59"/>
      <c r="G66" s="156">
        <v>0</v>
      </c>
      <c r="H66" s="156"/>
      <c r="I66" s="156"/>
      <c r="J66" s="156"/>
      <c r="K66" s="156"/>
      <c r="L66" s="327"/>
      <c r="M66" s="19"/>
      <c r="N66" s="3"/>
      <c r="O66" s="157"/>
      <c r="P66" s="157"/>
      <c r="Q66" s="157"/>
      <c r="R66" s="1"/>
      <c r="S66" s="1"/>
      <c r="T66" s="1"/>
      <c r="U66" s="1"/>
      <c r="V66" s="392" t="s">
        <v>118</v>
      </c>
      <c r="W66" s="392"/>
      <c r="X66" s="392"/>
      <c r="Y66" s="393">
        <f>+I67</f>
        <v>107785963</v>
      </c>
      <c r="Z66" s="393"/>
      <c r="AA66" s="305" t="s">
        <v>110</v>
      </c>
      <c r="AB66" s="151">
        <f>AB54</f>
        <v>0</v>
      </c>
      <c r="AC66" s="55">
        <f>ROUND(Y66*AB66,0)</f>
        <v>0</v>
      </c>
      <c r="AD66" s="9"/>
    </row>
    <row r="67" spans="1:30" ht="20.25" customHeight="1" x14ac:dyDescent="0.3">
      <c r="A67" s="1"/>
      <c r="B67" s="298" t="s">
        <v>118</v>
      </c>
      <c r="C67" s="298"/>
      <c r="D67" s="298"/>
      <c r="E67" s="298"/>
      <c r="F67" s="298"/>
      <c r="G67" s="1"/>
      <c r="H67" s="152" t="s">
        <v>24</v>
      </c>
      <c r="I67" s="118">
        <v>107785963</v>
      </c>
      <c r="J67" s="153" t="s">
        <v>110</v>
      </c>
      <c r="K67" s="154">
        <f>K54</f>
        <v>2.7859999999999998E-3</v>
      </c>
      <c r="L67" s="319">
        <f>SUM(I67*K67)</f>
        <v>300291.69291799999</v>
      </c>
      <c r="M67" s="1"/>
      <c r="N67" s="1"/>
      <c r="O67" s="1"/>
      <c r="P67" s="1"/>
      <c r="Q67" s="1"/>
      <c r="R67" s="1"/>
      <c r="S67" s="1"/>
      <c r="T67" s="1"/>
      <c r="U67" s="1"/>
      <c r="V67" s="392" t="s">
        <v>119</v>
      </c>
      <c r="W67" s="392"/>
      <c r="X67" s="392"/>
      <c r="Y67" s="392"/>
      <c r="Z67" s="392"/>
      <c r="AA67" s="392"/>
      <c r="AB67" s="392"/>
      <c r="AC67" s="392"/>
      <c r="AD67" s="9"/>
    </row>
    <row r="68" spans="1:30" ht="20.25" customHeight="1" x14ac:dyDescent="0.3">
      <c r="A68" s="1"/>
      <c r="B68" s="298" t="s">
        <v>119</v>
      </c>
      <c r="C68" s="298"/>
      <c r="D68" s="298"/>
      <c r="E68" s="298"/>
      <c r="F68" s="298"/>
      <c r="G68" s="1"/>
      <c r="H68" s="298"/>
      <c r="I68" s="298"/>
      <c r="J68" s="51"/>
      <c r="K68" s="298"/>
      <c r="L68" s="314"/>
      <c r="M68" s="1"/>
      <c r="N68" s="1"/>
      <c r="O68" s="1"/>
      <c r="P68" s="1"/>
      <c r="Q68" s="1"/>
      <c r="R68" s="1"/>
      <c r="S68" s="1"/>
      <c r="T68" s="1"/>
      <c r="U68" s="1"/>
      <c r="V68" s="397" t="s">
        <v>120</v>
      </c>
      <c r="W68" s="397"/>
      <c r="X68" s="397"/>
      <c r="Y68" s="393">
        <f>+I69</f>
        <v>0</v>
      </c>
      <c r="Z68" s="393"/>
      <c r="AA68" s="305" t="s">
        <v>110</v>
      </c>
      <c r="AB68" s="151">
        <f>AB57</f>
        <v>0</v>
      </c>
      <c r="AC68" s="55">
        <f>ROUND(Y68*AB68,0)</f>
        <v>0</v>
      </c>
      <c r="AD68" s="9"/>
    </row>
    <row r="69" spans="1:30" ht="15" customHeight="1" x14ac:dyDescent="0.3">
      <c r="A69" s="1"/>
      <c r="B69" s="158" t="s">
        <v>120</v>
      </c>
      <c r="C69" s="298"/>
      <c r="D69" s="298"/>
      <c r="E69" s="298"/>
      <c r="F69" s="298"/>
      <c r="G69" s="1"/>
      <c r="H69" s="152" t="s">
        <v>22</v>
      </c>
      <c r="I69" s="118">
        <v>0</v>
      </c>
      <c r="J69" s="153" t="s">
        <v>110</v>
      </c>
      <c r="K69" s="154">
        <f>K57</f>
        <v>2.8029999999999999E-3</v>
      </c>
      <c r="L69" s="319">
        <f t="shared" ref="L69:L72" si="11">SUM(I69*K69)</f>
        <v>0</v>
      </c>
      <c r="M69" s="1"/>
      <c r="N69" s="1"/>
      <c r="O69" s="1"/>
      <c r="P69" s="1"/>
      <c r="Q69" s="1"/>
      <c r="R69" s="1"/>
      <c r="S69" s="1"/>
      <c r="T69" s="1"/>
      <c r="U69" s="1"/>
      <c r="V69" s="392" t="s">
        <v>121</v>
      </c>
      <c r="W69" s="392"/>
      <c r="X69" s="392"/>
      <c r="Y69" s="398">
        <f>+I70</f>
        <v>-4207636</v>
      </c>
      <c r="Z69" s="398"/>
      <c r="AA69" s="305" t="s">
        <v>110</v>
      </c>
      <c r="AB69" s="151">
        <f>AB54</f>
        <v>0</v>
      </c>
      <c r="AC69" s="55">
        <f>ROUND(Y69*AB69,0)</f>
        <v>0</v>
      </c>
      <c r="AD69" s="9"/>
    </row>
    <row r="70" spans="1:30" ht="20.25" customHeight="1" x14ac:dyDescent="0.3">
      <c r="A70" s="1"/>
      <c r="B70" s="298" t="s">
        <v>121</v>
      </c>
      <c r="C70" s="298"/>
      <c r="D70" s="298"/>
      <c r="E70" s="298"/>
      <c r="F70" s="298"/>
      <c r="G70" s="1"/>
      <c r="H70" s="152" t="s">
        <v>21</v>
      </c>
      <c r="I70" s="118">
        <v>-4207636</v>
      </c>
      <c r="J70" s="153" t="s">
        <v>110</v>
      </c>
      <c r="K70" s="154">
        <f>K54</f>
        <v>2.7859999999999998E-3</v>
      </c>
      <c r="L70" s="319">
        <f t="shared" si="11"/>
        <v>-11722.473896</v>
      </c>
      <c r="M70" s="1"/>
      <c r="N70" s="1"/>
      <c r="O70" s="1"/>
      <c r="P70" s="1"/>
      <c r="Q70" s="1"/>
      <c r="R70" s="1"/>
      <c r="S70" s="1"/>
      <c r="T70" s="1"/>
      <c r="U70" s="1"/>
      <c r="V70" s="392" t="s">
        <v>122</v>
      </c>
      <c r="W70" s="392"/>
      <c r="X70" s="392"/>
      <c r="Y70" s="394">
        <f>+I71</f>
        <v>1882126</v>
      </c>
      <c r="Z70" s="394"/>
      <c r="AA70" s="305" t="s">
        <v>110</v>
      </c>
      <c r="AB70" s="151">
        <f>AB54</f>
        <v>0</v>
      </c>
      <c r="AC70" s="55">
        <f>ROUND(Y70*AB70,0)</f>
        <v>0</v>
      </c>
      <c r="AD70" s="9"/>
    </row>
    <row r="71" spans="1:30" ht="20.25" customHeight="1" x14ac:dyDescent="0.3">
      <c r="A71" s="1"/>
      <c r="B71" s="298" t="s">
        <v>122</v>
      </c>
      <c r="C71" s="298"/>
      <c r="D71" s="298"/>
      <c r="E71" s="298"/>
      <c r="F71" s="298"/>
      <c r="G71" s="1"/>
      <c r="H71" s="152" t="s">
        <v>21</v>
      </c>
      <c r="I71" s="118">
        <v>1882126</v>
      </c>
      <c r="J71" s="153" t="s">
        <v>110</v>
      </c>
      <c r="K71" s="154">
        <f>K54</f>
        <v>2.7859999999999998E-3</v>
      </c>
      <c r="L71" s="319">
        <f t="shared" si="11"/>
        <v>5243.6030359999995</v>
      </c>
      <c r="M71" s="1"/>
      <c r="N71" s="1"/>
      <c r="O71" s="1"/>
      <c r="P71" s="1"/>
      <c r="Q71" s="1"/>
      <c r="R71" s="1"/>
      <c r="S71" s="1"/>
      <c r="T71" s="1"/>
      <c r="U71" s="1"/>
      <c r="V71" s="392" t="s">
        <v>123</v>
      </c>
      <c r="W71" s="392"/>
      <c r="X71" s="392"/>
      <c r="Y71" s="394">
        <f>+I72</f>
        <v>14221398</v>
      </c>
      <c r="Z71" s="394"/>
      <c r="AA71" s="305" t="s">
        <v>110</v>
      </c>
      <c r="AB71" s="151">
        <f>AB57</f>
        <v>0</v>
      </c>
      <c r="AC71" s="55">
        <f>ROUND(Y71*AB71,0)</f>
        <v>0</v>
      </c>
      <c r="AD71" s="9"/>
    </row>
    <row r="72" spans="1:30" ht="21" customHeight="1" x14ac:dyDescent="0.35">
      <c r="A72" s="1"/>
      <c r="B72" s="298" t="s">
        <v>123</v>
      </c>
      <c r="C72" s="298"/>
      <c r="D72" s="298"/>
      <c r="E72" s="298"/>
      <c r="F72" s="298"/>
      <c r="G72" s="1"/>
      <c r="H72" s="152" t="s">
        <v>22</v>
      </c>
      <c r="I72" s="118">
        <v>14221398</v>
      </c>
      <c r="J72" s="153" t="s">
        <v>110</v>
      </c>
      <c r="K72" s="154">
        <f>K57</f>
        <v>2.8029999999999999E-3</v>
      </c>
      <c r="L72" s="319">
        <f t="shared" si="11"/>
        <v>39862.578593999999</v>
      </c>
      <c r="M72" s="1"/>
      <c r="N72" s="1"/>
      <c r="O72" s="1"/>
      <c r="P72" s="1"/>
      <c r="Q72" s="1"/>
      <c r="R72" s="1"/>
      <c r="S72" s="1"/>
      <c r="T72" s="1"/>
      <c r="U72" s="1"/>
      <c r="V72" s="395" t="s">
        <v>124</v>
      </c>
      <c r="W72" s="395"/>
      <c r="X72" s="395"/>
      <c r="Y72" s="395"/>
      <c r="Z72" s="395"/>
      <c r="AA72" s="395"/>
      <c r="AB72" s="395"/>
      <c r="AC72" s="58"/>
      <c r="AD72" s="9"/>
    </row>
    <row r="73" spans="1:30" ht="17.25" customHeight="1" x14ac:dyDescent="0.35">
      <c r="A73" s="1"/>
      <c r="B73" s="298" t="s">
        <v>124</v>
      </c>
      <c r="C73" s="298"/>
      <c r="D73" s="298"/>
      <c r="E73" s="298"/>
      <c r="F73" s="298"/>
      <c r="G73" s="1"/>
      <c r="H73" s="298"/>
      <c r="I73" s="298"/>
      <c r="J73" s="51"/>
      <c r="K73" s="298"/>
      <c r="L73" s="330"/>
      <c r="M73" s="1"/>
      <c r="N73" s="1"/>
      <c r="O73" s="1"/>
      <c r="P73" s="1"/>
      <c r="Q73" s="1"/>
      <c r="R73" s="1"/>
      <c r="S73" s="1"/>
      <c r="T73" s="1"/>
      <c r="U73" s="1"/>
      <c r="V73" s="392" t="s">
        <v>125</v>
      </c>
      <c r="W73" s="392"/>
      <c r="X73" s="392"/>
      <c r="Y73" s="392"/>
      <c r="Z73" s="392"/>
      <c r="AA73" s="392"/>
      <c r="AB73" s="392"/>
      <c r="AC73" s="392"/>
      <c r="AD73" s="9"/>
    </row>
    <row r="74" spans="1:30" ht="31.2" x14ac:dyDescent="0.3">
      <c r="A74" s="1"/>
      <c r="B74" s="298" t="s">
        <v>125</v>
      </c>
      <c r="C74" s="298"/>
      <c r="D74" s="310" t="s">
        <v>126</v>
      </c>
      <c r="E74" s="310" t="s">
        <v>127</v>
      </c>
      <c r="F74" s="310"/>
      <c r="G74" s="1"/>
      <c r="H74" s="152" t="s">
        <v>25</v>
      </c>
      <c r="I74" s="17"/>
      <c r="J74" s="152"/>
      <c r="K74" s="17"/>
      <c r="L74" s="326"/>
      <c r="M74" s="1"/>
      <c r="N74" s="1"/>
      <c r="O74" s="1"/>
      <c r="P74" s="1"/>
      <c r="Q74" s="1"/>
      <c r="R74" s="1"/>
      <c r="S74" s="1"/>
      <c r="T74" s="1"/>
      <c r="U74" s="1"/>
      <c r="V74" s="396" t="s">
        <v>128</v>
      </c>
      <c r="W74" s="396"/>
      <c r="X74" s="159" t="s">
        <v>129</v>
      </c>
      <c r="Y74" s="160"/>
      <c r="Z74" s="161">
        <f>+I75</f>
        <v>3</v>
      </c>
      <c r="AA74" s="304" t="s">
        <v>130</v>
      </c>
      <c r="AB74" s="163">
        <f>+K75</f>
        <v>365</v>
      </c>
      <c r="AC74" s="55">
        <f>ROUND(AB74*Z74,0)</f>
        <v>1095</v>
      </c>
      <c r="AD74" s="9"/>
    </row>
    <row r="75" spans="1:30" ht="19.5" customHeight="1" x14ac:dyDescent="0.3">
      <c r="A75" s="1" t="s">
        <v>131</v>
      </c>
      <c r="B75" s="164" t="s">
        <v>128</v>
      </c>
      <c r="C75" s="165" t="s">
        <v>129</v>
      </c>
      <c r="D75" s="164">
        <v>3</v>
      </c>
      <c r="E75" s="164">
        <v>0</v>
      </c>
      <c r="F75" s="164"/>
      <c r="G75" s="166">
        <f>IF(E75=0,D75,E75)</f>
        <v>3</v>
      </c>
      <c r="H75" s="167"/>
      <c r="I75" s="168">
        <f>AVERAGE(G75,D75)</f>
        <v>3</v>
      </c>
      <c r="J75" s="169" t="s">
        <v>130</v>
      </c>
      <c r="K75" s="170">
        <v>365</v>
      </c>
      <c r="L75" s="319">
        <f t="shared" ref="L75:L78" si="12">SUM(I75*K75)</f>
        <v>1095</v>
      </c>
      <c r="M75" s="1"/>
      <c r="N75" s="1">
        <v>7802</v>
      </c>
      <c r="O75" s="1">
        <v>0</v>
      </c>
      <c r="P75" s="1"/>
      <c r="Q75" s="1"/>
      <c r="R75" s="1"/>
      <c r="S75" s="1"/>
      <c r="T75" s="1"/>
      <c r="U75" s="1"/>
      <c r="V75" s="396" t="s">
        <v>128</v>
      </c>
      <c r="W75" s="396"/>
      <c r="X75" s="159" t="s">
        <v>132</v>
      </c>
      <c r="Y75" s="171"/>
      <c r="Z75" s="172">
        <f>+I76</f>
        <v>1</v>
      </c>
      <c r="AA75" s="304" t="s">
        <v>130</v>
      </c>
      <c r="AB75" s="173">
        <f>+K76</f>
        <v>1373</v>
      </c>
      <c r="AC75" s="55">
        <f>ROUND(AB75*Z75,0)</f>
        <v>1373</v>
      </c>
      <c r="AD75" s="9"/>
    </row>
    <row r="76" spans="1:30" ht="19.5" customHeight="1" x14ac:dyDescent="0.3">
      <c r="A76" s="1" t="s">
        <v>133</v>
      </c>
      <c r="B76" s="164" t="s">
        <v>128</v>
      </c>
      <c r="C76" s="165" t="s">
        <v>132</v>
      </c>
      <c r="D76" s="164">
        <v>1</v>
      </c>
      <c r="E76" s="164">
        <v>0</v>
      </c>
      <c r="F76" s="164"/>
      <c r="G76" s="166">
        <f>IF(E76=0,D76,E76)</f>
        <v>1</v>
      </c>
      <c r="H76" s="167"/>
      <c r="I76" s="168">
        <f>AVERAGE(G76,D76)</f>
        <v>1</v>
      </c>
      <c r="J76" s="169" t="s">
        <v>130</v>
      </c>
      <c r="K76" s="174">
        <v>1373</v>
      </c>
      <c r="L76" s="319">
        <f t="shared" si="12"/>
        <v>1373</v>
      </c>
      <c r="M76" s="1"/>
      <c r="N76" s="1">
        <v>7802</v>
      </c>
      <c r="O76" s="1">
        <v>110</v>
      </c>
      <c r="P76" s="1"/>
      <c r="Q76" s="1"/>
      <c r="R76" s="1"/>
      <c r="S76" s="1"/>
      <c r="T76" s="1"/>
      <c r="U76" s="1"/>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A77" s="1"/>
      <c r="B77" s="298" t="s">
        <v>134</v>
      </c>
      <c r="C77" s="298"/>
      <c r="D77" s="298"/>
      <c r="E77" s="298"/>
      <c r="F77" s="298"/>
      <c r="G77" s="1"/>
      <c r="H77" s="152" t="s">
        <v>25</v>
      </c>
      <c r="I77" s="175">
        <v>1722101</v>
      </c>
      <c r="J77" s="153" t="s">
        <v>110</v>
      </c>
      <c r="K77" s="154">
        <f>K57</f>
        <v>2.8029999999999999E-3</v>
      </c>
      <c r="L77" s="319">
        <f t="shared" si="12"/>
        <v>4827.0491030000003</v>
      </c>
      <c r="M77" s="1"/>
      <c r="N77" s="1"/>
      <c r="O77" s="1"/>
      <c r="P77" s="1"/>
      <c r="Q77" s="1"/>
      <c r="R77" s="1"/>
      <c r="S77" s="1"/>
      <c r="T77" s="1"/>
      <c r="U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A78" s="1"/>
      <c r="B78" s="391" t="s">
        <v>135</v>
      </c>
      <c r="C78" s="391"/>
      <c r="D78" s="391"/>
      <c r="E78" s="298"/>
      <c r="F78" s="298"/>
      <c r="G78" s="1"/>
      <c r="H78" s="152" t="s">
        <v>136</v>
      </c>
      <c r="I78" s="176">
        <v>0</v>
      </c>
      <c r="J78" s="153" t="s">
        <v>110</v>
      </c>
      <c r="K78" s="154">
        <f>K54</f>
        <v>2.7859999999999998E-3</v>
      </c>
      <c r="L78" s="319">
        <f t="shared" si="12"/>
        <v>0</v>
      </c>
      <c r="M78" s="1"/>
      <c r="N78" s="1"/>
      <c r="O78" s="1"/>
      <c r="P78" s="1"/>
      <c r="Q78" s="1"/>
      <c r="R78" s="1"/>
      <c r="S78" s="1"/>
      <c r="T78" s="1"/>
      <c r="U78" s="1"/>
      <c r="V78" s="392" t="str">
        <f t="shared" ref="V78:V79" si="13">+B79</f>
        <v>16.  Food Service Allocation</v>
      </c>
      <c r="W78" s="392"/>
      <c r="X78" s="392"/>
      <c r="Y78" s="177"/>
      <c r="Z78" s="177"/>
      <c r="AA78" s="177"/>
      <c r="AB78" s="177"/>
      <c r="AC78" s="122"/>
      <c r="AD78" s="9"/>
    </row>
    <row r="79" spans="1:30" ht="21" customHeight="1" x14ac:dyDescent="0.3">
      <c r="A79" s="1"/>
      <c r="B79" s="391" t="s">
        <v>137</v>
      </c>
      <c r="C79" s="391"/>
      <c r="D79" s="391"/>
      <c r="E79" s="298"/>
      <c r="F79" s="298"/>
      <c r="G79" s="1"/>
      <c r="H79" s="152" t="s">
        <v>138</v>
      </c>
      <c r="I79" s="17"/>
      <c r="J79" s="17"/>
      <c r="K79" s="17"/>
      <c r="L79" s="319"/>
      <c r="M79" s="1"/>
      <c r="N79" s="178"/>
      <c r="O79" s="1"/>
      <c r="P79" s="1"/>
      <c r="Q79" s="152"/>
      <c r="R79" s="1"/>
      <c r="S79" s="1"/>
      <c r="T79" s="1"/>
      <c r="U79" s="1"/>
      <c r="V79" s="392">
        <f t="shared" si="13"/>
        <v>0</v>
      </c>
      <c r="W79" s="392"/>
      <c r="X79" s="392"/>
      <c r="Y79" s="177"/>
      <c r="Z79" s="177"/>
      <c r="AA79" s="177"/>
      <c r="AB79" s="177"/>
      <c r="AC79" s="179"/>
      <c r="AD79" s="9"/>
    </row>
    <row r="80" spans="1:30" ht="21" customHeight="1" x14ac:dyDescent="0.3">
      <c r="A80" s="1"/>
      <c r="B80" s="391"/>
      <c r="C80" s="391"/>
      <c r="D80" s="391"/>
      <c r="E80" s="298"/>
      <c r="F80" s="298"/>
      <c r="G80" s="1"/>
      <c r="H80" s="180"/>
      <c r="I80" s="181"/>
      <c r="J80" s="181"/>
      <c r="K80" s="181"/>
      <c r="L80" s="330"/>
      <c r="M80" s="1"/>
      <c r="N80" s="182"/>
      <c r="O80" s="1"/>
      <c r="P80" s="1"/>
      <c r="Q80" s="152"/>
      <c r="R80" s="1"/>
      <c r="S80" s="1"/>
      <c r="T80" s="1"/>
      <c r="U80" s="1"/>
      <c r="V80" s="177"/>
      <c r="W80" s="177"/>
      <c r="X80" s="177"/>
      <c r="Y80" s="177"/>
      <c r="Z80" s="177"/>
      <c r="AA80" s="177"/>
      <c r="AB80" s="177"/>
      <c r="AC80" s="179"/>
      <c r="AD80" s="9"/>
    </row>
    <row r="81" spans="1:30" ht="21" customHeight="1" thickBot="1" x14ac:dyDescent="0.35">
      <c r="A81" s="1"/>
      <c r="B81" s="298"/>
      <c r="C81" s="298"/>
      <c r="D81" s="298"/>
      <c r="E81" s="298"/>
      <c r="F81" s="298"/>
      <c r="G81" s="298"/>
      <c r="H81" s="298"/>
      <c r="I81" s="298"/>
      <c r="J81" s="298"/>
      <c r="K81" s="298"/>
      <c r="L81" s="330"/>
      <c r="M81" s="183"/>
      <c r="N81" s="182"/>
      <c r="O81" s="1"/>
      <c r="P81" s="1"/>
      <c r="Q81" s="152"/>
      <c r="R81" s="1"/>
      <c r="S81" s="1"/>
      <c r="T81" s="1"/>
      <c r="U81" s="1"/>
      <c r="V81" s="177" t="s">
        <v>139</v>
      </c>
      <c r="W81" s="177"/>
      <c r="X81" s="177"/>
      <c r="Y81" s="177"/>
      <c r="Z81" s="177"/>
      <c r="AA81" s="177"/>
      <c r="AB81" s="177"/>
      <c r="AC81" s="184">
        <f>SUM(AC44:AC80)</f>
        <v>2468</v>
      </c>
      <c r="AD81" s="185"/>
    </row>
    <row r="82" spans="1:30" ht="22.5" customHeight="1" thickTop="1" thickBot="1" x14ac:dyDescent="0.35">
      <c r="A82" s="1"/>
      <c r="B82" s="298" t="s">
        <v>140</v>
      </c>
      <c r="C82" s="298"/>
      <c r="D82" s="298"/>
      <c r="E82" s="298"/>
      <c r="F82" s="298"/>
      <c r="G82" s="298"/>
      <c r="H82" s="298"/>
      <c r="I82" s="298"/>
      <c r="J82" s="298"/>
      <c r="K82" s="298"/>
      <c r="L82" s="331">
        <f>SUM(L44:L81)</f>
        <v>3524957.3566007833</v>
      </c>
      <c r="M82" s="186"/>
      <c r="N82" s="187"/>
      <c r="O82" s="1"/>
      <c r="P82" s="1"/>
      <c r="Q82" s="152"/>
      <c r="R82" s="1"/>
      <c r="S82" s="1"/>
      <c r="T82" s="1"/>
      <c r="U82" s="1"/>
      <c r="V82" s="177"/>
      <c r="W82" s="177"/>
      <c r="X82" s="177"/>
      <c r="Y82" s="177"/>
      <c r="Z82" s="177"/>
      <c r="AA82" s="177"/>
      <c r="AB82" s="177"/>
      <c r="AC82" s="188"/>
      <c r="AD82" s="185"/>
    </row>
    <row r="83" spans="1:30" ht="27.75" customHeight="1" thickTop="1" x14ac:dyDescent="0.3">
      <c r="A83" s="1"/>
      <c r="B83" s="298" t="s">
        <v>141</v>
      </c>
      <c r="C83" s="298"/>
      <c r="D83" s="298"/>
      <c r="E83" s="298"/>
      <c r="F83" s="298"/>
      <c r="G83" s="298"/>
      <c r="H83" s="298"/>
      <c r="I83" s="298"/>
      <c r="J83" s="298"/>
      <c r="K83" s="51" t="s">
        <v>142</v>
      </c>
      <c r="L83" s="326" t="s">
        <v>143</v>
      </c>
      <c r="M83" s="186"/>
      <c r="N83" s="187"/>
      <c r="O83" s="1"/>
      <c r="P83" s="1"/>
      <c r="Q83" s="152"/>
      <c r="R83" s="1"/>
      <c r="S83" s="1"/>
      <c r="T83" s="1"/>
      <c r="U83" s="1"/>
      <c r="V83" s="9" t="s">
        <v>144</v>
      </c>
      <c r="W83" s="9"/>
      <c r="X83" s="9"/>
      <c r="Y83" s="9"/>
      <c r="Z83" s="9"/>
      <c r="AA83" s="9"/>
      <c r="AB83" s="9"/>
      <c r="AC83" s="9"/>
      <c r="AD83" s="189"/>
    </row>
    <row r="84" spans="1:30" ht="18.75" customHeight="1" thickBot="1" x14ac:dyDescent="0.35">
      <c r="A84" s="1"/>
      <c r="B84" s="298" t="s">
        <v>145</v>
      </c>
      <c r="C84" s="298"/>
      <c r="D84" s="298"/>
      <c r="E84" s="298"/>
      <c r="F84" s="298"/>
      <c r="G84" s="298"/>
      <c r="H84" s="298"/>
      <c r="I84" s="298"/>
      <c r="J84" s="298"/>
      <c r="K84" s="190" t="str">
        <f>IF(G26=0,"",IF((G11+G13+SUM(G15:G21))/G26&gt;0.75,1,""))</f>
        <v/>
      </c>
      <c r="L84" s="331">
        <f>'4051 updated'!AC81</f>
        <v>2468</v>
      </c>
      <c r="M84" s="186"/>
      <c r="N84" s="187"/>
      <c r="O84" s="1"/>
      <c r="P84" s="1"/>
      <c r="Q84" s="152"/>
      <c r="R84" s="1"/>
      <c r="S84" s="1"/>
      <c r="T84" s="1"/>
      <c r="U84" s="1"/>
      <c r="V84" s="191" t="s">
        <v>146</v>
      </c>
      <c r="W84" s="191"/>
      <c r="X84" s="191"/>
      <c r="Y84" s="191"/>
      <c r="Z84" s="191"/>
      <c r="AA84" s="191"/>
      <c r="AB84" s="191"/>
      <c r="AC84" s="191"/>
      <c r="AD84" s="9"/>
    </row>
    <row r="85" spans="1:30" ht="18.75" customHeight="1" thickTop="1" x14ac:dyDescent="0.3">
      <c r="A85" s="1"/>
      <c r="B85" s="298"/>
      <c r="C85" s="298"/>
      <c r="D85" s="298"/>
      <c r="E85" s="298"/>
      <c r="F85" s="298"/>
      <c r="G85" s="298"/>
      <c r="H85" s="298"/>
      <c r="I85" s="298"/>
      <c r="J85" s="298"/>
      <c r="K85" s="1"/>
      <c r="L85" s="311"/>
      <c r="M85" s="186"/>
      <c r="N85" s="187"/>
      <c r="O85" s="1"/>
      <c r="P85" s="1"/>
      <c r="Q85" s="152"/>
      <c r="R85" s="1"/>
      <c r="S85" s="1"/>
      <c r="T85" s="1"/>
      <c r="U85" s="1"/>
      <c r="V85" s="191" t="s">
        <v>147</v>
      </c>
      <c r="W85" s="191"/>
      <c r="X85" s="191"/>
      <c r="Y85" s="191"/>
      <c r="Z85" s="191"/>
      <c r="AA85" s="191"/>
      <c r="AB85" s="191"/>
      <c r="AC85" s="191"/>
      <c r="AD85" s="189"/>
    </row>
    <row r="86" spans="1:30" ht="18.75" customHeight="1" x14ac:dyDescent="0.3">
      <c r="A86" s="1"/>
      <c r="B86" s="302" t="s">
        <v>148</v>
      </c>
      <c r="C86" s="298"/>
      <c r="D86" s="298"/>
      <c r="E86" s="298"/>
      <c r="F86" s="298"/>
      <c r="G86" s="298"/>
      <c r="H86" s="298"/>
      <c r="I86" s="298"/>
      <c r="J86" s="192" t="s">
        <v>149</v>
      </c>
      <c r="K86" s="193">
        <f>IF(K84=1,L84,L82)</f>
        <v>3524957.3566007833</v>
      </c>
      <c r="L86" s="319">
        <f>IF(G26=0,0,IF(G26&gt;250,-(((250/G26)*K86)*IF(M86="H",0.02,0.05)),IF(M86="H",-0.02*K86,-0.05*K86)))</f>
        <v>-85927.623849428201</v>
      </c>
      <c r="M86" s="186" t="str">
        <f>IF(B125="2911","H",IF(B125="3396","H"," "))</f>
        <v xml:space="preserve"> </v>
      </c>
      <c r="N86" s="187"/>
      <c r="O86" s="1"/>
      <c r="P86" s="1"/>
      <c r="Q86" s="152"/>
      <c r="R86" s="1"/>
      <c r="S86" s="1"/>
      <c r="T86" s="1"/>
      <c r="U86" s="1"/>
      <c r="V86" s="191" t="s">
        <v>150</v>
      </c>
      <c r="W86" s="191"/>
      <c r="X86" s="191"/>
      <c r="Y86" s="191"/>
      <c r="Z86" s="191"/>
      <c r="AA86" s="191"/>
      <c r="AB86" s="191"/>
      <c r="AC86" s="191"/>
      <c r="AD86" s="189"/>
    </row>
    <row r="87" spans="1:30" ht="18.75" customHeight="1" x14ac:dyDescent="0.3">
      <c r="A87" s="1"/>
      <c r="B87" s="302" t="s">
        <v>151</v>
      </c>
      <c r="C87" s="298"/>
      <c r="D87" s="298"/>
      <c r="E87" s="298"/>
      <c r="F87" s="298"/>
      <c r="G87" s="298"/>
      <c r="H87" s="298"/>
      <c r="I87" s="298"/>
      <c r="J87" s="298"/>
      <c r="K87" s="194"/>
      <c r="L87" s="326">
        <f>L82+L86</f>
        <v>3439029.732751355</v>
      </c>
      <c r="M87" s="186"/>
      <c r="N87" s="187"/>
      <c r="O87" s="1"/>
      <c r="P87" s="1"/>
      <c r="Q87" s="152"/>
      <c r="R87" s="1"/>
      <c r="S87" s="1"/>
      <c r="T87" s="1"/>
      <c r="U87" s="1"/>
      <c r="V87" s="183"/>
      <c r="W87" s="183"/>
      <c r="X87" s="183"/>
      <c r="Y87" s="183"/>
      <c r="Z87" s="183"/>
      <c r="AA87" s="183"/>
      <c r="AB87" s="183"/>
      <c r="AC87" s="183"/>
      <c r="AD87" s="195"/>
    </row>
    <row r="88" spans="1:30" ht="15.6" x14ac:dyDescent="0.3">
      <c r="A88" s="1"/>
      <c r="B88" s="302"/>
      <c r="C88" s="1"/>
      <c r="D88" s="1"/>
      <c r="E88" s="1"/>
      <c r="F88" s="1"/>
      <c r="G88" s="1"/>
      <c r="H88" s="1"/>
      <c r="I88" s="1"/>
      <c r="J88" s="1"/>
      <c r="K88" s="1"/>
      <c r="L88" s="311"/>
      <c r="M88" s="1"/>
      <c r="N88" s="1"/>
      <c r="O88" s="3"/>
      <c r="P88" s="1"/>
      <c r="Q88" s="1"/>
      <c r="R88" s="1"/>
      <c r="S88" s="1"/>
      <c r="T88" s="1"/>
      <c r="U88" s="1"/>
      <c r="V88" s="183"/>
      <c r="W88" s="183"/>
      <c r="X88" s="183"/>
      <c r="Y88" s="183"/>
      <c r="Z88" s="183"/>
      <c r="AA88" s="183"/>
      <c r="AB88" s="183"/>
      <c r="AC88" s="183"/>
      <c r="AD88" s="260"/>
    </row>
    <row r="89" spans="1:30" ht="18.75" customHeight="1" x14ac:dyDescent="0.3">
      <c r="A89" s="1" t="s">
        <v>152</v>
      </c>
      <c r="B89" s="298" t="s">
        <v>153</v>
      </c>
      <c r="C89" s="298"/>
      <c r="D89" s="298"/>
      <c r="E89" s="298"/>
      <c r="F89" s="298"/>
      <c r="G89" s="298"/>
      <c r="H89" s="298"/>
      <c r="I89" s="298"/>
      <c r="J89" s="298"/>
      <c r="K89" s="194"/>
      <c r="L89" s="319">
        <v>-1590248.76</v>
      </c>
      <c r="M89" s="186"/>
      <c r="N89" s="187"/>
      <c r="O89" s="1"/>
      <c r="P89" s="1"/>
      <c r="Q89" s="152"/>
      <c r="R89" s="1"/>
      <c r="S89" s="1"/>
      <c r="T89" s="1"/>
      <c r="U89" s="1"/>
      <c r="V89" s="183"/>
      <c r="W89" s="183"/>
      <c r="X89" s="183"/>
      <c r="Y89" s="183"/>
      <c r="Z89" s="183"/>
      <c r="AA89" s="183"/>
      <c r="AB89" s="183"/>
      <c r="AC89" s="183"/>
      <c r="AD89" s="195"/>
    </row>
    <row r="90" spans="1:30" ht="18.75" customHeight="1" x14ac:dyDescent="0.3">
      <c r="A90" s="1"/>
      <c r="B90" s="298" t="s">
        <v>154</v>
      </c>
      <c r="C90" s="298"/>
      <c r="D90" s="298"/>
      <c r="E90" s="298"/>
      <c r="F90" s="298"/>
      <c r="G90" s="298"/>
      <c r="H90" s="298"/>
      <c r="I90" s="298"/>
      <c r="J90" s="298"/>
      <c r="K90" s="194"/>
      <c r="L90" s="326">
        <f>L87+L89</f>
        <v>1848780.972751355</v>
      </c>
      <c r="M90" s="186"/>
      <c r="N90" s="187"/>
      <c r="O90" s="1"/>
      <c r="P90" s="1"/>
      <c r="Q90" s="152"/>
      <c r="R90" s="1"/>
      <c r="S90" s="1"/>
      <c r="T90" s="1"/>
      <c r="U90" s="1"/>
      <c r="V90" s="183">
        <v>2911</v>
      </c>
      <c r="W90" s="197"/>
      <c r="X90" s="197"/>
      <c r="Y90" s="197"/>
      <c r="Z90" s="197"/>
      <c r="AA90" s="197"/>
      <c r="AB90" s="197"/>
      <c r="AC90" s="197"/>
      <c r="AD90" s="195"/>
    </row>
    <row r="91" spans="1:30" ht="18.75" customHeight="1" x14ac:dyDescent="0.3">
      <c r="A91" s="1"/>
      <c r="B91" s="298" t="s">
        <v>155</v>
      </c>
      <c r="C91" s="298"/>
      <c r="D91" s="298"/>
      <c r="E91" s="298"/>
      <c r="F91" s="298"/>
      <c r="G91" s="298"/>
      <c r="H91" s="298"/>
      <c r="I91" s="298"/>
      <c r="J91" s="298"/>
      <c r="K91" s="194"/>
      <c r="L91" s="332">
        <v>6</v>
      </c>
      <c r="M91" s="186"/>
      <c r="N91" s="187"/>
      <c r="O91" s="1"/>
      <c r="P91" s="1"/>
      <c r="Q91" s="152"/>
      <c r="R91" s="1"/>
      <c r="S91" s="1"/>
      <c r="T91" s="1"/>
      <c r="U91" s="1"/>
      <c r="V91" s="183"/>
      <c r="W91" s="197"/>
      <c r="X91" s="197"/>
      <c r="Y91" s="197"/>
      <c r="Z91" s="197"/>
      <c r="AA91" s="197"/>
      <c r="AB91" s="197"/>
      <c r="AC91" s="197"/>
      <c r="AD91" s="195"/>
    </row>
    <row r="92" spans="1:30" ht="18.75" customHeight="1" x14ac:dyDescent="0.3">
      <c r="A92" s="1"/>
      <c r="B92" s="298" t="s">
        <v>156</v>
      </c>
      <c r="C92" s="298"/>
      <c r="D92" s="298"/>
      <c r="E92" s="298"/>
      <c r="F92" s="298"/>
      <c r="G92" s="298"/>
      <c r="H92" s="298"/>
      <c r="I92" s="298"/>
      <c r="J92" s="298"/>
      <c r="K92" s="194"/>
      <c r="L92" s="368">
        <f>L90/L91</f>
        <v>308130.16212522582</v>
      </c>
      <c r="M92" s="186"/>
      <c r="N92" s="187"/>
      <c r="O92" s="1"/>
      <c r="P92" s="1"/>
      <c r="Q92" s="152"/>
      <c r="R92" s="1"/>
      <c r="S92" s="1"/>
      <c r="T92" s="1"/>
      <c r="U92" s="1"/>
      <c r="V92" s="198"/>
      <c r="W92" s="198"/>
      <c r="X92" s="198"/>
      <c r="Y92" s="198"/>
      <c r="Z92" s="198"/>
      <c r="AA92" s="198"/>
      <c r="AB92" s="198"/>
      <c r="AC92" s="198"/>
      <c r="AD92" s="199"/>
    </row>
    <row r="93" spans="1:30" s="1" customFormat="1" ht="18.600000000000001" customHeight="1" x14ac:dyDescent="0.3">
      <c r="B93" s="298"/>
      <c r="C93" s="298"/>
      <c r="D93" s="298"/>
      <c r="E93" s="298"/>
      <c r="F93" s="298"/>
      <c r="G93" s="298"/>
      <c r="H93" s="298"/>
      <c r="I93" s="298"/>
      <c r="J93" s="298"/>
      <c r="K93" s="336" t="s">
        <v>497</v>
      </c>
      <c r="L93" s="273">
        <v>293018.37167052901</v>
      </c>
      <c r="M93" s="186"/>
      <c r="N93" s="187"/>
      <c r="Q93" s="152"/>
      <c r="V93" s="183"/>
      <c r="W93" s="198"/>
      <c r="X93" s="198"/>
      <c r="Y93" s="198"/>
      <c r="Z93" s="198"/>
      <c r="AA93" s="198"/>
      <c r="AB93" s="198"/>
      <c r="AC93" s="198"/>
      <c r="AD93" s="199"/>
    </row>
    <row r="94" spans="1:30" s="1" customFormat="1" ht="18.75" customHeight="1" x14ac:dyDescent="0.3">
      <c r="B94" s="298"/>
      <c r="C94" s="298"/>
      <c r="D94" s="298"/>
      <c r="E94" s="298"/>
      <c r="F94" s="298"/>
      <c r="G94" s="298"/>
      <c r="H94" s="298"/>
      <c r="I94" s="298"/>
      <c r="J94" s="298"/>
      <c r="K94" s="336" t="s">
        <v>498</v>
      </c>
      <c r="L94" s="326">
        <f>+L92-L93</f>
        <v>15111.790454696806</v>
      </c>
      <c r="M94" s="186"/>
      <c r="N94" s="187"/>
      <c r="Q94" s="152"/>
      <c r="V94" s="183"/>
      <c r="W94" s="198"/>
      <c r="X94" s="198"/>
      <c r="Y94" s="198"/>
      <c r="Z94" s="198"/>
      <c r="AA94" s="198"/>
      <c r="AB94" s="198"/>
      <c r="AC94" s="198"/>
      <c r="AD94" s="199"/>
    </row>
    <row r="95" spans="1:30" ht="18.75" customHeight="1" x14ac:dyDescent="0.3">
      <c r="A95" s="1"/>
      <c r="B95" s="302"/>
      <c r="C95" s="1"/>
      <c r="D95" s="1"/>
      <c r="E95" s="1"/>
      <c r="F95" s="1"/>
      <c r="G95" s="1"/>
      <c r="H95" s="1"/>
      <c r="I95" s="1"/>
      <c r="J95" s="1"/>
      <c r="K95" s="1"/>
      <c r="L95" s="311"/>
      <c r="M95" s="1"/>
      <c r="N95" s="199"/>
      <c r="O95" s="200"/>
      <c r="P95" s="199"/>
      <c r="Q95" s="199"/>
      <c r="R95" s="1"/>
      <c r="S95" s="1"/>
      <c r="T95" s="1"/>
      <c r="U95" s="1"/>
      <c r="V95" s="198"/>
      <c r="W95" s="198"/>
      <c r="X95" s="198"/>
      <c r="Y95" s="198"/>
      <c r="Z95" s="198"/>
      <c r="AA95" s="198"/>
      <c r="AB95" s="198"/>
      <c r="AC95" s="198"/>
      <c r="AD95" s="195"/>
    </row>
    <row r="96" spans="1:30" ht="18.75" customHeight="1" thickBot="1" x14ac:dyDescent="0.35">
      <c r="A96" s="1"/>
      <c r="B96" s="201" t="s">
        <v>157</v>
      </c>
      <c r="C96" s="298"/>
      <c r="D96" s="298"/>
      <c r="E96" s="298"/>
      <c r="F96" s="1"/>
      <c r="G96" s="298"/>
      <c r="H96" s="298"/>
      <c r="I96" s="298"/>
      <c r="J96" s="298"/>
      <c r="K96" s="1"/>
      <c r="L96" s="331">
        <f>IF(M86="H",(K86*0.02)+L86,(K86*0.05)+L86)</f>
        <v>90320.243980610976</v>
      </c>
      <c r="M96" s="186"/>
      <c r="N96" s="1"/>
      <c r="O96" s="3"/>
      <c r="P96" s="1"/>
      <c r="Q96" s="1"/>
      <c r="R96" s="1"/>
      <c r="S96" s="1"/>
      <c r="T96" s="1"/>
      <c r="U96" s="1"/>
      <c r="V96" s="202"/>
      <c r="W96" s="202"/>
      <c r="X96" s="202"/>
      <c r="Y96" s="202"/>
      <c r="Z96" s="202"/>
      <c r="AA96" s="202"/>
      <c r="AB96" s="202"/>
      <c r="AC96" s="202"/>
      <c r="AD96" s="195"/>
    </row>
    <row r="97" spans="1:30" ht="21.75" customHeight="1" thickTop="1" x14ac:dyDescent="0.3">
      <c r="A97" s="1"/>
      <c r="B97" s="203" t="s">
        <v>158</v>
      </c>
      <c r="C97" s="203"/>
      <c r="D97" s="203"/>
      <c r="E97" s="203"/>
      <c r="F97" s="203"/>
      <c r="G97" s="203"/>
      <c r="H97" s="203"/>
      <c r="I97" s="203"/>
      <c r="J97" s="203"/>
      <c r="K97" s="203"/>
      <c r="L97" s="333"/>
      <c r="M97" s="199"/>
      <c r="N97" s="1"/>
      <c r="O97" s="3"/>
      <c r="P97" s="1"/>
      <c r="Q97" s="1"/>
      <c r="R97" s="1"/>
      <c r="S97" s="1"/>
      <c r="T97" s="1"/>
      <c r="U97" s="1"/>
      <c r="V97" s="202"/>
      <c r="W97" s="202"/>
      <c r="X97" s="202"/>
      <c r="Y97" s="202"/>
      <c r="Z97" s="202"/>
      <c r="AA97" s="202"/>
      <c r="AB97" s="202"/>
      <c r="AC97" s="202"/>
      <c r="AD97" s="195"/>
    </row>
    <row r="98" spans="1:30" ht="15.6" x14ac:dyDescent="0.3">
      <c r="A98" s="1"/>
      <c r="B98" s="204"/>
      <c r="C98" s="1"/>
      <c r="D98" s="1"/>
      <c r="E98" s="1"/>
      <c r="F98" s="1"/>
      <c r="G98" s="1"/>
      <c r="H98" s="1"/>
      <c r="I98" s="1"/>
      <c r="J98" s="1"/>
      <c r="K98" s="1"/>
      <c r="L98" s="311"/>
      <c r="M98" s="1"/>
      <c r="N98" s="1"/>
      <c r="O98" s="3"/>
      <c r="P98" s="1"/>
      <c r="Q98" s="1"/>
      <c r="R98" s="1"/>
      <c r="S98" s="1"/>
      <c r="T98" s="1"/>
      <c r="U98" s="1"/>
      <c r="V98" s="202"/>
      <c r="W98" s="202"/>
      <c r="X98" s="202"/>
      <c r="Y98" s="202"/>
      <c r="Z98" s="202"/>
      <c r="AA98" s="202"/>
      <c r="AB98" s="202"/>
      <c r="AC98" s="202"/>
      <c r="AD98" s="199"/>
    </row>
    <row r="99" spans="1:30" ht="15.6" x14ac:dyDescent="0.3">
      <c r="B99" s="204"/>
      <c r="C99" s="1"/>
      <c r="D99" s="1"/>
      <c r="E99" s="1"/>
      <c r="F99" s="1"/>
      <c r="G99" s="1"/>
      <c r="H99" s="1"/>
      <c r="I99" s="1"/>
      <c r="J99" s="1"/>
      <c r="K99" s="1"/>
      <c r="L99" s="311"/>
      <c r="M99" s="1"/>
      <c r="N99" s="1"/>
      <c r="O99" s="3"/>
      <c r="P99" s="1"/>
      <c r="Q99" s="1"/>
      <c r="R99" s="1"/>
      <c r="S99" s="1"/>
      <c r="T99" s="1"/>
      <c r="U99" s="1"/>
      <c r="V99" s="202"/>
      <c r="W99" s="202"/>
      <c r="X99" s="202"/>
      <c r="Y99" s="202"/>
      <c r="Z99" s="202"/>
      <c r="AA99" s="202"/>
      <c r="AB99" s="202"/>
      <c r="AC99" s="202"/>
      <c r="AD99" s="199"/>
    </row>
    <row r="100" spans="1:30" ht="15.6" hidden="1" x14ac:dyDescent="0.3">
      <c r="B100" s="205" t="s">
        <v>159</v>
      </c>
      <c r="C100" s="206"/>
      <c r="D100" s="1"/>
      <c r="E100" s="1"/>
      <c r="F100" s="1"/>
      <c r="G100" s="1"/>
      <c r="H100" s="1"/>
      <c r="I100" s="1"/>
      <c r="J100" s="1"/>
      <c r="K100" s="1"/>
      <c r="L100" s="311"/>
      <c r="M100" s="1"/>
      <c r="N100" s="1"/>
      <c r="O100" s="3"/>
      <c r="P100" s="1"/>
      <c r="Q100" s="1"/>
      <c r="R100" s="1"/>
      <c r="S100" s="1"/>
      <c r="T100" s="1"/>
      <c r="U100" s="1"/>
      <c r="V100" s="207"/>
      <c r="W100" s="207"/>
      <c r="X100" s="207"/>
      <c r="Y100" s="207"/>
      <c r="Z100" s="207"/>
      <c r="AA100" s="207"/>
      <c r="AB100" s="207"/>
      <c r="AC100" s="207"/>
      <c r="AD100" s="1"/>
    </row>
    <row r="101" spans="1:30" ht="15.6" hidden="1" x14ac:dyDescent="0.3">
      <c r="B101" s="208"/>
      <c r="C101" s="206"/>
      <c r="D101" s="1"/>
      <c r="E101" s="1"/>
      <c r="F101" s="1"/>
      <c r="G101" s="1"/>
      <c r="H101" s="1"/>
      <c r="I101" s="1"/>
      <c r="J101" s="1"/>
      <c r="K101" s="1"/>
      <c r="L101" s="311"/>
      <c r="M101" s="1"/>
      <c r="N101" s="1"/>
      <c r="O101" s="3"/>
      <c r="P101" s="1"/>
      <c r="Q101" s="1"/>
      <c r="R101" s="1"/>
      <c r="S101" s="1"/>
      <c r="T101" s="1"/>
      <c r="U101" s="1"/>
      <c r="V101" s="204"/>
      <c r="W101" s="298"/>
      <c r="X101" s="298"/>
      <c r="Y101" s="298"/>
      <c r="Z101" s="298"/>
      <c r="AA101" s="298"/>
      <c r="AB101" s="298"/>
      <c r="AC101" s="298"/>
      <c r="AD101" s="1"/>
    </row>
    <row r="102" spans="1:30" ht="15.6" hidden="1" x14ac:dyDescent="0.3">
      <c r="B102" s="209" t="s">
        <v>160</v>
      </c>
      <c r="C102" s="205" t="s">
        <v>161</v>
      </c>
      <c r="D102" s="1"/>
      <c r="E102" s="1"/>
      <c r="F102" s="1"/>
      <c r="G102" s="1"/>
      <c r="H102" s="1"/>
      <c r="I102" s="1"/>
      <c r="J102" s="1"/>
      <c r="K102" s="1"/>
      <c r="L102" s="311"/>
      <c r="M102" s="1"/>
      <c r="N102" s="1"/>
      <c r="O102" s="3"/>
      <c r="P102" s="1"/>
      <c r="Q102" s="1"/>
      <c r="R102" s="1"/>
      <c r="S102" s="1"/>
      <c r="T102" s="1"/>
      <c r="U102" s="1"/>
      <c r="V102" s="204"/>
      <c r="W102" s="1"/>
      <c r="X102" s="1"/>
      <c r="Y102" s="1"/>
      <c r="Z102" s="1"/>
      <c r="AA102" s="1"/>
      <c r="AB102" s="1"/>
      <c r="AC102" s="1"/>
      <c r="AD102" s="1"/>
    </row>
    <row r="103" spans="1:30" ht="15.6" hidden="1" x14ac:dyDescent="0.3">
      <c r="B103" s="209" t="s">
        <v>162</v>
      </c>
      <c r="C103" s="205" t="s">
        <v>163</v>
      </c>
      <c r="D103" s="1"/>
      <c r="E103" s="1"/>
      <c r="F103" s="1"/>
      <c r="G103" s="1"/>
      <c r="H103" s="1"/>
      <c r="I103" s="1"/>
      <c r="J103" s="1"/>
      <c r="K103" s="1"/>
      <c r="L103" s="311"/>
      <c r="M103" s="1"/>
      <c r="N103" s="1"/>
      <c r="O103" s="3"/>
      <c r="P103" s="1"/>
      <c r="Q103" s="1"/>
      <c r="R103" s="1"/>
      <c r="S103" s="1"/>
      <c r="T103" s="1"/>
      <c r="U103" s="1"/>
      <c r="V103" s="204"/>
      <c r="W103" s="1"/>
      <c r="X103" s="1"/>
      <c r="Y103" s="1"/>
      <c r="Z103" s="1"/>
      <c r="AA103" s="1"/>
      <c r="AB103" s="1"/>
      <c r="AC103" s="1"/>
      <c r="AD103" s="1"/>
    </row>
    <row r="104" spans="1:30" ht="15.6" hidden="1" x14ac:dyDescent="0.3">
      <c r="B104" s="209" t="s">
        <v>164</v>
      </c>
      <c r="C104" s="205" t="s">
        <v>165</v>
      </c>
      <c r="D104" s="1"/>
      <c r="E104" s="1"/>
      <c r="F104" s="1"/>
      <c r="G104" s="1"/>
      <c r="H104" s="1"/>
      <c r="I104" s="1"/>
      <c r="J104" s="1"/>
      <c r="K104" s="1"/>
      <c r="L104" s="311"/>
      <c r="M104" s="1"/>
      <c r="N104" s="1"/>
      <c r="O104" s="3"/>
      <c r="P104" s="1"/>
      <c r="Q104" s="1"/>
      <c r="R104" s="1"/>
      <c r="S104" s="1"/>
      <c r="T104" s="1"/>
      <c r="U104" s="1"/>
      <c r="V104" s="204"/>
      <c r="W104" s="210"/>
      <c r="X104" s="210"/>
      <c r="Y104" s="210"/>
      <c r="Z104" s="210"/>
      <c r="AA104" s="210"/>
      <c r="AB104" s="210"/>
      <c r="AC104" s="210"/>
      <c r="AD104" s="210"/>
    </row>
    <row r="105" spans="1:30" ht="15.6" hidden="1" x14ac:dyDescent="0.3">
      <c r="B105" s="209" t="s">
        <v>166</v>
      </c>
      <c r="C105" s="205" t="s">
        <v>167</v>
      </c>
      <c r="D105" s="1"/>
      <c r="E105" s="1"/>
      <c r="F105" s="1"/>
      <c r="G105" s="1"/>
      <c r="H105" s="1"/>
      <c r="I105" s="1"/>
      <c r="J105" s="1"/>
      <c r="K105" s="1"/>
      <c r="L105" s="311"/>
      <c r="M105" s="1"/>
      <c r="N105" s="1"/>
      <c r="O105" s="3"/>
      <c r="P105" s="1"/>
      <c r="Q105" s="1"/>
      <c r="R105" s="1"/>
      <c r="S105" s="1"/>
      <c r="T105" s="1"/>
      <c r="U105" s="1"/>
      <c r="V105" s="204"/>
      <c r="W105" s="1"/>
      <c r="X105" s="1"/>
      <c r="Y105" s="1"/>
      <c r="Z105" s="1"/>
      <c r="AA105" s="1"/>
      <c r="AB105" s="1"/>
      <c r="AC105" s="1"/>
      <c r="AD105" s="1"/>
    </row>
    <row r="106" spans="1:30" ht="15.6" hidden="1" x14ac:dyDescent="0.3">
      <c r="B106" s="211"/>
      <c r="C106" s="205" t="s">
        <v>168</v>
      </c>
      <c r="D106" s="1"/>
      <c r="E106" s="1"/>
      <c r="F106" s="1"/>
      <c r="G106" s="1"/>
      <c r="H106" s="1"/>
      <c r="I106" s="1"/>
      <c r="J106" s="1"/>
      <c r="K106" s="1"/>
      <c r="L106" s="311"/>
      <c r="M106" s="1"/>
      <c r="N106" s="1"/>
      <c r="O106" s="3"/>
      <c r="P106" s="1"/>
      <c r="Q106" s="1"/>
      <c r="R106" s="1"/>
      <c r="S106" s="1"/>
      <c r="T106" s="1"/>
      <c r="U106" s="1"/>
      <c r="V106" s="204"/>
      <c r="W106" s="1"/>
      <c r="X106" s="1"/>
      <c r="Y106" s="1"/>
      <c r="Z106" s="1"/>
      <c r="AA106" s="1"/>
      <c r="AB106" s="1"/>
      <c r="AC106" s="1"/>
      <c r="AD106" s="1"/>
    </row>
    <row r="107" spans="1:30" ht="15.6" hidden="1" x14ac:dyDescent="0.3">
      <c r="B107" s="209" t="s">
        <v>169</v>
      </c>
      <c r="C107" s="205" t="s">
        <v>170</v>
      </c>
      <c r="D107" s="1"/>
      <c r="E107" s="1"/>
      <c r="F107" s="1"/>
      <c r="G107" s="1"/>
      <c r="H107" s="1"/>
      <c r="I107" s="1"/>
      <c r="J107" s="1"/>
      <c r="K107" s="1"/>
      <c r="L107" s="311"/>
      <c r="M107" s="1"/>
      <c r="N107" s="1"/>
      <c r="O107" s="3"/>
      <c r="P107" s="1"/>
      <c r="Q107" s="1"/>
      <c r="R107" s="1"/>
      <c r="S107" s="1"/>
      <c r="T107" s="1"/>
      <c r="U107" s="1"/>
      <c r="V107" s="204"/>
      <c r="W107" s="1"/>
      <c r="X107" s="1"/>
      <c r="Y107" s="1"/>
      <c r="Z107" s="1"/>
      <c r="AA107" s="1"/>
      <c r="AB107" s="1"/>
      <c r="AC107" s="1"/>
      <c r="AD107" s="1"/>
    </row>
    <row r="108" spans="1:30" ht="15.6" hidden="1" x14ac:dyDescent="0.3">
      <c r="B108" s="209" t="s">
        <v>171</v>
      </c>
      <c r="C108" s="205" t="s">
        <v>172</v>
      </c>
      <c r="D108" s="1"/>
      <c r="E108" s="1"/>
      <c r="F108" s="1"/>
      <c r="G108" s="1"/>
      <c r="H108" s="1"/>
      <c r="I108" s="1"/>
      <c r="J108" s="1"/>
      <c r="K108" s="1"/>
      <c r="L108" s="311"/>
      <c r="M108" s="1"/>
      <c r="N108" s="1"/>
      <c r="O108" s="3"/>
      <c r="P108" s="1"/>
      <c r="Q108" s="1"/>
      <c r="R108" s="1"/>
      <c r="S108" s="1"/>
      <c r="T108" s="1"/>
      <c r="U108" s="1"/>
      <c r="V108" s="204"/>
      <c r="W108" s="1"/>
      <c r="X108" s="1"/>
      <c r="Y108" s="1"/>
      <c r="Z108" s="1"/>
      <c r="AA108" s="1"/>
      <c r="AB108" s="1"/>
      <c r="AC108" s="1"/>
      <c r="AD108" s="1"/>
    </row>
    <row r="109" spans="1:30" ht="15.6" hidden="1" x14ac:dyDescent="0.3">
      <c r="B109" s="209" t="s">
        <v>173</v>
      </c>
      <c r="C109" s="205" t="s">
        <v>174</v>
      </c>
      <c r="D109" s="1"/>
      <c r="E109" s="1"/>
      <c r="F109" s="1"/>
      <c r="G109" s="1"/>
      <c r="H109" s="1"/>
      <c r="I109" s="1"/>
      <c r="J109" s="1"/>
      <c r="K109" s="1"/>
      <c r="L109" s="311"/>
      <c r="M109" s="1"/>
      <c r="N109" s="1"/>
      <c r="O109" s="3"/>
      <c r="P109" s="1"/>
      <c r="Q109" s="1"/>
      <c r="R109" s="1"/>
      <c r="S109" s="1"/>
      <c r="T109" s="1"/>
      <c r="U109" s="1"/>
      <c r="V109" s="204"/>
      <c r="W109" s="1"/>
      <c r="X109" s="1"/>
      <c r="Y109" s="1"/>
      <c r="Z109" s="1"/>
      <c r="AA109" s="1"/>
      <c r="AB109" s="1"/>
      <c r="AC109" s="1"/>
      <c r="AD109" s="1"/>
    </row>
    <row r="110" spans="1:30" ht="15.6" hidden="1" x14ac:dyDescent="0.3">
      <c r="B110" s="209" t="s">
        <v>175</v>
      </c>
      <c r="C110" s="205" t="s">
        <v>176</v>
      </c>
      <c r="D110" s="1"/>
      <c r="E110" s="1"/>
      <c r="F110" s="1"/>
      <c r="G110" s="1"/>
      <c r="H110" s="1"/>
      <c r="I110" s="1"/>
      <c r="J110" s="1"/>
      <c r="K110" s="1"/>
      <c r="L110" s="311"/>
      <c r="M110" s="1"/>
      <c r="N110" s="1"/>
      <c r="O110" s="3"/>
      <c r="P110" s="1"/>
      <c r="Q110" s="1"/>
      <c r="R110" s="1"/>
      <c r="S110" s="1"/>
      <c r="T110" s="1"/>
      <c r="U110" s="1"/>
      <c r="V110" s="204"/>
      <c r="W110" s="1"/>
      <c r="X110" s="1"/>
      <c r="Y110" s="1"/>
      <c r="Z110" s="1"/>
      <c r="AA110" s="1"/>
      <c r="AB110" s="1"/>
      <c r="AC110" s="1"/>
      <c r="AD110" s="1"/>
    </row>
    <row r="111" spans="1:30" ht="15.6" hidden="1" x14ac:dyDescent="0.3">
      <c r="B111" s="209" t="s">
        <v>383</v>
      </c>
      <c r="C111" s="205" t="s">
        <v>178</v>
      </c>
      <c r="D111" s="1"/>
      <c r="E111" s="1"/>
      <c r="F111" s="1"/>
      <c r="G111" s="1"/>
      <c r="H111" s="1"/>
      <c r="I111" s="1"/>
      <c r="J111" s="1"/>
      <c r="K111" s="1"/>
      <c r="L111" s="311"/>
      <c r="M111" s="1"/>
      <c r="N111" s="1"/>
      <c r="O111" s="3"/>
      <c r="P111" s="1"/>
      <c r="Q111" s="1"/>
      <c r="R111" s="1"/>
      <c r="S111" s="1"/>
      <c r="T111" s="1"/>
      <c r="U111" s="1"/>
      <c r="V111" s="204"/>
      <c r="W111" s="1"/>
      <c r="X111" s="1"/>
      <c r="Y111" s="1"/>
      <c r="Z111" s="1"/>
      <c r="AA111" s="1"/>
      <c r="AB111" s="1"/>
      <c r="AC111" s="1"/>
      <c r="AD111" s="1"/>
    </row>
    <row r="112" spans="1:30" ht="15.6" hidden="1" x14ac:dyDescent="0.3">
      <c r="B112" s="211"/>
      <c r="C112" s="205"/>
      <c r="D112" s="1"/>
      <c r="E112" s="1"/>
      <c r="F112" s="1"/>
      <c r="G112" s="1"/>
      <c r="H112" s="1"/>
      <c r="I112" s="1"/>
      <c r="J112" s="1"/>
      <c r="K112" s="1"/>
      <c r="L112" s="311"/>
      <c r="M112" s="1"/>
      <c r="N112" s="1"/>
      <c r="O112" s="3"/>
      <c r="P112" s="1"/>
      <c r="Q112" s="1"/>
      <c r="R112" s="1"/>
      <c r="S112" s="1"/>
      <c r="T112" s="1"/>
      <c r="U112" s="1"/>
      <c r="V112" s="204"/>
      <c r="W112" s="1"/>
      <c r="X112" s="1"/>
      <c r="Y112" s="1"/>
      <c r="Z112" s="1"/>
      <c r="AA112" s="1"/>
      <c r="AB112" s="1"/>
      <c r="AC112" s="1"/>
      <c r="AD112" s="1"/>
    </row>
    <row r="113" spans="2:30" ht="15.6" hidden="1" x14ac:dyDescent="0.3">
      <c r="B113" s="209" t="s">
        <v>384</v>
      </c>
      <c r="C113" s="205" t="s">
        <v>180</v>
      </c>
      <c r="D113" s="1"/>
      <c r="E113" s="1"/>
      <c r="F113" s="1"/>
      <c r="G113" s="1"/>
      <c r="H113" s="1"/>
      <c r="I113" s="1"/>
      <c r="J113" s="1"/>
      <c r="K113" s="1"/>
      <c r="L113" s="311"/>
      <c r="M113" s="1"/>
      <c r="N113" s="1"/>
      <c r="O113" s="3"/>
      <c r="P113" s="1"/>
      <c r="Q113" s="1"/>
      <c r="R113" s="1"/>
      <c r="S113" s="1"/>
      <c r="T113" s="1"/>
      <c r="U113" s="1"/>
      <c r="V113" s="204"/>
      <c r="W113" s="1"/>
      <c r="X113" s="1"/>
      <c r="Y113" s="1"/>
      <c r="Z113" s="1"/>
      <c r="AA113" s="1"/>
      <c r="AB113" s="1"/>
      <c r="AC113" s="1"/>
      <c r="AD113" s="1"/>
    </row>
    <row r="114" spans="2:30" ht="15.6" hidden="1" x14ac:dyDescent="0.3">
      <c r="B114" s="209" t="s">
        <v>384</v>
      </c>
      <c r="C114" s="205" t="s">
        <v>181</v>
      </c>
      <c r="D114" s="1"/>
      <c r="E114" s="1"/>
      <c r="F114" s="1"/>
      <c r="G114" s="1"/>
      <c r="H114" s="1"/>
      <c r="I114" s="1"/>
      <c r="J114" s="1"/>
      <c r="K114" s="1"/>
      <c r="L114" s="311"/>
      <c r="M114" s="1"/>
      <c r="N114" s="1"/>
      <c r="O114" s="3"/>
      <c r="P114" s="1"/>
      <c r="Q114" s="1"/>
      <c r="R114" s="1"/>
      <c r="S114" s="1"/>
      <c r="T114" s="1"/>
      <c r="U114" s="1"/>
      <c r="V114" s="1"/>
      <c r="W114" s="1"/>
      <c r="X114" s="1"/>
      <c r="Y114" s="1"/>
      <c r="Z114" s="1"/>
      <c r="AA114" s="1"/>
      <c r="AB114" s="1"/>
      <c r="AC114" s="1"/>
      <c r="AD114" s="1"/>
    </row>
    <row r="115" spans="2:30" ht="15.6" hidden="1" x14ac:dyDescent="0.3">
      <c r="B115" s="209" t="s">
        <v>285</v>
      </c>
      <c r="C115" s="205" t="s">
        <v>183</v>
      </c>
    </row>
    <row r="116" spans="2:30" ht="15.6" hidden="1" x14ac:dyDescent="0.3">
      <c r="B116" s="209" t="s">
        <v>385</v>
      </c>
      <c r="C116" s="205" t="s">
        <v>185</v>
      </c>
    </row>
    <row r="117" spans="2:30" ht="15.6" hidden="1" x14ac:dyDescent="0.3">
      <c r="B117" s="209" t="s">
        <v>285</v>
      </c>
      <c r="C117" s="205" t="s">
        <v>186</v>
      </c>
    </row>
    <row r="118" spans="2:30" ht="15.6" hidden="1" x14ac:dyDescent="0.3">
      <c r="B118" s="209" t="s">
        <v>187</v>
      </c>
      <c r="C118" s="205" t="s">
        <v>188</v>
      </c>
    </row>
    <row r="119" spans="2:30" ht="15.6" hidden="1" x14ac:dyDescent="0.3">
      <c r="B119" s="209" t="s">
        <v>189</v>
      </c>
      <c r="C119" s="205" t="s">
        <v>190</v>
      </c>
    </row>
    <row r="120" spans="2:30" ht="15.6" hidden="1" x14ac:dyDescent="0.3">
      <c r="B120" s="211" t="s">
        <v>191</v>
      </c>
      <c r="C120" s="205" t="s">
        <v>192</v>
      </c>
    </row>
    <row r="121" spans="2:30" ht="15.6" hidden="1" x14ac:dyDescent="0.3">
      <c r="B121" s="211"/>
      <c r="C121" s="205"/>
    </row>
    <row r="122" spans="2:30" ht="15.6" hidden="1" x14ac:dyDescent="0.3">
      <c r="B122" s="209" t="s">
        <v>160</v>
      </c>
      <c r="C122" s="205" t="s">
        <v>193</v>
      </c>
    </row>
    <row r="123" spans="2:30" ht="15.6" hidden="1" x14ac:dyDescent="0.3">
      <c r="B123" s="209" t="s">
        <v>194</v>
      </c>
      <c r="C123" s="205" t="s">
        <v>195</v>
      </c>
    </row>
    <row r="124" spans="2:30" ht="15.6" hidden="1" x14ac:dyDescent="0.3">
      <c r="B124" s="209" t="s">
        <v>196</v>
      </c>
      <c r="C124" s="205" t="s">
        <v>197</v>
      </c>
    </row>
    <row r="125" spans="2:30" ht="15.6" hidden="1" x14ac:dyDescent="0.3">
      <c r="B125" s="209" t="s">
        <v>198</v>
      </c>
      <c r="C125" s="205" t="s">
        <v>199</v>
      </c>
    </row>
    <row r="126" spans="2:30" ht="15.6" hidden="1" x14ac:dyDescent="0.3">
      <c r="B126" s="209" t="s">
        <v>200</v>
      </c>
      <c r="C126" s="205" t="s">
        <v>201</v>
      </c>
    </row>
    <row r="127" spans="2:30" ht="15.6" hidden="1" x14ac:dyDescent="0.3">
      <c r="B127" s="209" t="s">
        <v>202</v>
      </c>
      <c r="C127" s="205" t="s">
        <v>203</v>
      </c>
    </row>
    <row r="128" spans="2:30" ht="15.6" hidden="1" x14ac:dyDescent="0.3">
      <c r="B128" s="209" t="s">
        <v>202</v>
      </c>
      <c r="C128" s="205" t="s">
        <v>204</v>
      </c>
    </row>
    <row r="129" spans="2:3" ht="15.6" hidden="1" x14ac:dyDescent="0.3">
      <c r="B129" s="209" t="s">
        <v>202</v>
      </c>
      <c r="C129" s="205" t="s">
        <v>205</v>
      </c>
    </row>
    <row r="130" spans="2:3" ht="15.6" hidden="1" x14ac:dyDescent="0.3">
      <c r="B130" s="209" t="s">
        <v>202</v>
      </c>
      <c r="C130" s="205" t="s">
        <v>206</v>
      </c>
    </row>
    <row r="131" spans="2:3" ht="15.6" hidden="1" x14ac:dyDescent="0.3">
      <c r="B131" s="209" t="s">
        <v>166</v>
      </c>
      <c r="C131" s="205" t="s">
        <v>207</v>
      </c>
    </row>
    <row r="132" spans="2:3" ht="15.6" hidden="1" x14ac:dyDescent="0.3">
      <c r="B132" s="209" t="s">
        <v>208</v>
      </c>
      <c r="C132" s="205" t="s">
        <v>209</v>
      </c>
    </row>
    <row r="133" spans="2:3" ht="15.6" hidden="1" x14ac:dyDescent="0.3">
      <c r="B133" s="209" t="s">
        <v>202</v>
      </c>
      <c r="C133" s="205" t="s">
        <v>210</v>
      </c>
    </row>
    <row r="134" spans="2:3" ht="15.6" hidden="1" x14ac:dyDescent="0.3">
      <c r="B134" s="205"/>
      <c r="C134" s="205"/>
    </row>
    <row r="135" spans="2:3" ht="15.6" hidden="1" x14ac:dyDescent="0.3">
      <c r="B135" s="205"/>
      <c r="C135" s="205"/>
    </row>
    <row r="136" spans="2:3" ht="15.6" hidden="1" x14ac:dyDescent="0.3">
      <c r="B136" s="211"/>
      <c r="C136" s="211"/>
    </row>
    <row r="137" spans="2:3" ht="15.6" hidden="1" x14ac:dyDescent="0.3">
      <c r="B137" s="211">
        <f>NvsElapsedTime</f>
        <v>2.31481462833472E-5</v>
      </c>
      <c r="C137" s="211"/>
    </row>
    <row r="138" spans="2:3" ht="15.6" hidden="1" x14ac:dyDescent="0.3">
      <c r="B138" s="212">
        <f>NvsEndTime</f>
        <v>41787.412743055596</v>
      </c>
      <c r="C138" s="212" t="s">
        <v>211</v>
      </c>
    </row>
    <row r="139" spans="2:3" ht="15.6" x14ac:dyDescent="0.3">
      <c r="B139" s="205"/>
      <c r="C139" s="213"/>
    </row>
    <row r="140" spans="2:3" ht="15.6" x14ac:dyDescent="0.3">
      <c r="B140" s="205"/>
      <c r="C140" s="205"/>
    </row>
    <row r="141" spans="2:3" ht="15.6" hidden="1" x14ac:dyDescent="0.3">
      <c r="B141" s="205"/>
      <c r="C141" s="205"/>
    </row>
    <row r="142" spans="2:3" ht="15.6" hidden="1" x14ac:dyDescent="0.3">
      <c r="B142" s="205"/>
      <c r="C142" s="205"/>
    </row>
    <row r="143" spans="2:3" ht="15.6" hidden="1" x14ac:dyDescent="0.3">
      <c r="B143" s="205"/>
      <c r="C143" s="205"/>
    </row>
    <row r="144" spans="2:3" ht="15.6" hidden="1" x14ac:dyDescent="0.3">
      <c r="B144" s="205"/>
      <c r="C144" s="205"/>
    </row>
    <row r="145" spans="2:3" ht="15.6" hidden="1" x14ac:dyDescent="0.3">
      <c r="B145" s="205"/>
      <c r="C145" s="205"/>
    </row>
    <row r="146" spans="2:3" ht="15.6" hidden="1" x14ac:dyDescent="0.3">
      <c r="B146" s="205"/>
      <c r="C146" s="205"/>
    </row>
    <row r="147" spans="2:3" ht="15.6" hidden="1" x14ac:dyDescent="0.3">
      <c r="B147" s="205"/>
      <c r="C147" s="205"/>
    </row>
    <row r="148" spans="2:3" ht="15.6" hidden="1" x14ac:dyDescent="0.3">
      <c r="B148" s="205"/>
      <c r="C148" s="205"/>
    </row>
    <row r="149" spans="2:3" ht="15.6" hidden="1" x14ac:dyDescent="0.3">
      <c r="B149" s="205"/>
      <c r="C149" s="205"/>
    </row>
    <row r="150" spans="2:3" ht="15.6" hidden="1" x14ac:dyDescent="0.3">
      <c r="B150" s="205"/>
      <c r="C150" s="205"/>
    </row>
    <row r="151" spans="2:3" ht="15.6" hidden="1" x14ac:dyDescent="0.3">
      <c r="B151" s="205"/>
      <c r="C151" s="205"/>
    </row>
    <row r="152" spans="2:3" ht="15.6" hidden="1" x14ac:dyDescent="0.3">
      <c r="B152" s="205"/>
      <c r="C152" s="205"/>
    </row>
    <row r="153" spans="2:3" ht="15.6" hidden="1" x14ac:dyDescent="0.3">
      <c r="B153" s="205"/>
      <c r="C153" s="205"/>
    </row>
    <row r="154" spans="2:3" ht="15.6" hidden="1" x14ac:dyDescent="0.3">
      <c r="B154" s="302"/>
      <c r="C154" s="1"/>
    </row>
    <row r="155" spans="2:3" ht="15.6" hidden="1" x14ac:dyDescent="0.3">
      <c r="B155" s="302"/>
      <c r="C155" s="1"/>
    </row>
    <row r="156" spans="2:3" ht="15.6" hidden="1" x14ac:dyDescent="0.3">
      <c r="B156" s="302">
        <v>6</v>
      </c>
      <c r="C156" s="1"/>
    </row>
    <row r="157" spans="2:3" ht="15.6" hidden="1" x14ac:dyDescent="0.3">
      <c r="B157" s="302"/>
      <c r="C157" s="1"/>
    </row>
    <row r="158" spans="2:3" ht="15.6" hidden="1" x14ac:dyDescent="0.3">
      <c r="B158" s="302"/>
      <c r="C158" s="1"/>
    </row>
    <row r="159" spans="2:3" ht="15.6" hidden="1" x14ac:dyDescent="0.3">
      <c r="B159" s="302"/>
      <c r="C159" s="1"/>
    </row>
    <row r="160" spans="2:3" ht="15.6" hidden="1" x14ac:dyDescent="0.3">
      <c r="B160" s="302"/>
      <c r="C160" s="1"/>
    </row>
    <row r="161" spans="2:3" ht="15.6" hidden="1" x14ac:dyDescent="0.3">
      <c r="B161" s="302"/>
      <c r="C161" s="1"/>
    </row>
    <row r="162" spans="2:3" ht="15.6" hidden="1" x14ac:dyDescent="0.3">
      <c r="B162" s="302"/>
      <c r="C162" s="1"/>
    </row>
    <row r="163" spans="2:3" hidden="1" x14ac:dyDescent="0.25"/>
    <row r="164" spans="2:3" hidden="1" x14ac:dyDescent="0.25"/>
    <row r="165" spans="2:3" hidden="1" x14ac:dyDescent="0.25"/>
    <row r="166" spans="2:3" hidden="1" x14ac:dyDescent="0.25"/>
    <row r="167" spans="2:3" hidden="1" x14ac:dyDescent="0.25"/>
    <row r="168" spans="2:3" hidden="1" x14ac:dyDescent="0.25"/>
    <row r="169" spans="2:3" hidden="1" x14ac:dyDescent="0.25"/>
    <row r="170" spans="2:3" hidden="1" x14ac:dyDescent="0.25"/>
    <row r="171" spans="2:3" hidden="1" x14ac:dyDescent="0.25"/>
    <row r="172" spans="2:3" hidden="1" x14ac:dyDescent="0.25"/>
    <row r="173" spans="2:3" hidden="1" x14ac:dyDescent="0.25"/>
    <row r="174" spans="2:3" hidden="1" x14ac:dyDescent="0.25"/>
    <row r="175" spans="2:3" hidden="1" x14ac:dyDescent="0.25"/>
    <row r="176" spans="2:3" hidden="1" x14ac:dyDescent="0.25"/>
    <row r="177" hidden="1" x14ac:dyDescent="0.25"/>
    <row r="178" hidden="1" x14ac:dyDescent="0.25"/>
    <row r="179" hidden="1" x14ac:dyDescent="0.25"/>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9"/>
  <sheetViews>
    <sheetView topLeftCell="B2" zoomScale="70" zoomScaleNormal="70" workbookViewId="0">
      <selection activeCell="B2" sqref="B2"/>
    </sheetView>
  </sheetViews>
  <sheetFormatPr defaultColWidth="8.6640625" defaultRowHeight="13.2" x14ac:dyDescent="0.25"/>
  <cols>
    <col min="1" max="1" width="11.33203125" hidden="1" customWidth="1"/>
    <col min="2" max="2" width="10.44140625" customWidth="1"/>
    <col min="3" max="3" width="29" customWidth="1"/>
    <col min="4" max="5" width="12.44140625" customWidth="1"/>
    <col min="6" max="6" width="12.44140625" hidden="1" customWidth="1"/>
    <col min="7" max="7" width="15.44140625" customWidth="1"/>
    <col min="8" max="8" width="6.5546875" customWidth="1"/>
    <col min="9" max="9" width="12.5546875" customWidth="1"/>
    <col min="10" max="10" width="13.6640625" customWidth="1"/>
    <col min="11" max="11" width="15.5546875" bestFit="1" customWidth="1"/>
    <col min="12" max="12" width="21.44140625" customWidth="1"/>
    <col min="13" max="13" width="12.5546875" customWidth="1"/>
    <col min="14" max="15" width="10.5546875" hidden="1" customWidth="1"/>
    <col min="16" max="16" width="35" hidden="1" customWidth="1"/>
    <col min="17" max="17" width="7.44140625" customWidth="1"/>
    <col min="19" max="21" width="0" hidden="1" customWidth="1"/>
    <col min="24" max="24" width="12.6640625" customWidth="1"/>
    <col min="28" max="28" width="13.33203125" bestFit="1" customWidth="1"/>
  </cols>
  <sheetData>
    <row r="1" spans="1:30" ht="19.95" hidden="1" customHeight="1" thickBot="1" x14ac:dyDescent="0.35">
      <c r="A1" s="1" t="s">
        <v>0</v>
      </c>
      <c r="B1" s="302"/>
      <c r="C1" s="1"/>
      <c r="D1" s="1" t="s">
        <v>2</v>
      </c>
      <c r="E1" s="1"/>
      <c r="F1" s="1"/>
      <c r="G1" s="1"/>
      <c r="H1" s="1"/>
      <c r="I1" s="1"/>
      <c r="J1" s="1"/>
      <c r="K1" s="1"/>
      <c r="L1" s="311"/>
      <c r="M1" s="1"/>
      <c r="N1" s="1"/>
      <c r="O1" s="3"/>
      <c r="P1" s="1"/>
      <c r="Q1" s="1"/>
      <c r="R1" s="1"/>
      <c r="S1" s="1"/>
      <c r="T1" s="1"/>
      <c r="U1" s="1"/>
      <c r="V1" s="1"/>
      <c r="W1" s="1"/>
      <c r="X1" s="1"/>
      <c r="Y1" s="1"/>
      <c r="Z1" s="1"/>
      <c r="AA1" s="1"/>
      <c r="AB1" s="1"/>
      <c r="AC1" s="1"/>
      <c r="AD1" s="1"/>
    </row>
    <row r="2" spans="1:30" ht="16.2" thickBot="1" x14ac:dyDescent="0.35">
      <c r="A2" s="1"/>
      <c r="B2" s="4">
        <v>50</v>
      </c>
      <c r="C2" s="5" t="s">
        <v>4</v>
      </c>
      <c r="D2" s="6"/>
      <c r="E2" s="6"/>
      <c r="F2" s="6"/>
      <c r="G2" s="6"/>
      <c r="H2" s="7"/>
      <c r="I2" s="7"/>
      <c r="J2" s="7"/>
      <c r="K2" s="7"/>
      <c r="L2" s="312"/>
      <c r="M2" s="1" t="s">
        <v>382</v>
      </c>
      <c r="N2" s="3"/>
      <c r="O2" s="1"/>
      <c r="P2" s="1"/>
      <c r="Q2" s="1"/>
      <c r="R2" s="1"/>
      <c r="S2" s="1"/>
      <c r="T2" s="1"/>
      <c r="U2" s="1"/>
      <c r="V2" s="8">
        <f>'4061 updated'!B2</f>
        <v>50</v>
      </c>
      <c r="W2" s="449" t="s">
        <v>4</v>
      </c>
      <c r="X2" s="450"/>
      <c r="Y2" s="451"/>
      <c r="Z2" s="451"/>
      <c r="AA2" s="451"/>
      <c r="AB2" s="451"/>
      <c r="AC2" s="451"/>
      <c r="AD2" s="9"/>
    </row>
    <row r="3" spans="1:30" ht="20.399999999999999" x14ac:dyDescent="0.35">
      <c r="A3" s="1"/>
      <c r="B3" s="10" t="s">
        <v>443</v>
      </c>
      <c r="C3" s="11"/>
      <c r="D3" s="11"/>
      <c r="E3" s="11"/>
      <c r="F3" s="11"/>
      <c r="G3" s="11"/>
      <c r="H3" s="11"/>
      <c r="I3" s="11"/>
      <c r="J3" s="11"/>
      <c r="K3" s="11"/>
      <c r="L3" s="313"/>
      <c r="M3" s="10"/>
      <c r="N3" s="10"/>
      <c r="O3" s="10"/>
      <c r="P3" s="10"/>
      <c r="Q3" s="10"/>
      <c r="R3" s="1"/>
      <c r="S3" s="1"/>
      <c r="T3" s="1"/>
      <c r="U3" s="1"/>
      <c r="V3" s="452" t="s">
        <v>5</v>
      </c>
      <c r="W3" s="452"/>
      <c r="X3" s="452"/>
      <c r="Y3" s="452"/>
      <c r="Z3" s="452"/>
      <c r="AA3" s="452"/>
      <c r="AB3" s="452"/>
      <c r="AC3" s="452"/>
      <c r="AD3" s="12"/>
    </row>
    <row r="4" spans="1:30" ht="17.399999999999999" x14ac:dyDescent="0.3">
      <c r="A4" s="1"/>
      <c r="B4" s="391" t="s">
        <v>494</v>
      </c>
      <c r="C4" s="391"/>
      <c r="D4" s="391"/>
      <c r="E4" s="391"/>
      <c r="F4" s="391"/>
      <c r="G4" s="391"/>
      <c r="H4" s="391"/>
      <c r="I4" s="391"/>
      <c r="J4" s="298"/>
      <c r="K4" s="298"/>
      <c r="L4" s="314"/>
      <c r="M4" s="14"/>
      <c r="N4" s="14"/>
      <c r="O4" s="14"/>
      <c r="P4" s="14"/>
      <c r="Q4" s="14"/>
      <c r="R4" s="1"/>
      <c r="S4" s="1"/>
      <c r="T4" s="1"/>
      <c r="U4" s="1"/>
      <c r="V4" s="453" t="str">
        <f>+Based_on_the_Second_Calculation_of_the_FEFP_2010_11</f>
        <v>Based on the Third Calculation of the FEFP 2014-15</v>
      </c>
      <c r="W4" s="453"/>
      <c r="X4" s="453"/>
      <c r="Y4" s="453"/>
      <c r="Z4" s="453"/>
      <c r="AA4" s="453"/>
      <c r="AB4" s="453"/>
      <c r="AC4" s="453"/>
      <c r="AD4" s="15"/>
    </row>
    <row r="5" spans="1:30" ht="18.75" customHeight="1" x14ac:dyDescent="0.3">
      <c r="A5" s="1"/>
      <c r="B5" s="16" t="s">
        <v>7</v>
      </c>
      <c r="C5" s="16"/>
      <c r="D5" s="17"/>
      <c r="E5" s="16"/>
      <c r="F5" s="16"/>
      <c r="G5" s="18" t="s">
        <v>8</v>
      </c>
      <c r="H5" s="18"/>
      <c r="I5" s="18"/>
      <c r="J5" s="18"/>
      <c r="K5" s="18"/>
      <c r="L5" s="315"/>
      <c r="M5" s="19"/>
      <c r="N5" s="19"/>
      <c r="O5" s="19"/>
      <c r="P5" s="19"/>
      <c r="Q5" s="19"/>
      <c r="R5" s="1"/>
      <c r="S5" s="1"/>
      <c r="T5" s="1"/>
      <c r="U5" s="1"/>
      <c r="V5" s="454" t="s">
        <v>7</v>
      </c>
      <c r="W5" s="454"/>
      <c r="X5" s="455" t="s">
        <v>8</v>
      </c>
      <c r="Y5" s="455"/>
      <c r="Z5" s="20"/>
      <c r="AA5" s="20"/>
      <c r="AB5" s="20"/>
      <c r="AC5" s="20"/>
      <c r="AD5" s="21"/>
    </row>
    <row r="6" spans="1:30" ht="21" customHeight="1" x14ac:dyDescent="0.3">
      <c r="A6" s="1"/>
      <c r="B6" s="16" t="s">
        <v>9</v>
      </c>
      <c r="C6" s="16"/>
      <c r="D6" s="16"/>
      <c r="E6" s="16"/>
      <c r="F6" s="16"/>
      <c r="G6" s="16"/>
      <c r="H6" s="16"/>
      <c r="I6" s="16"/>
      <c r="J6" s="16"/>
      <c r="K6" s="16"/>
      <c r="L6" s="314"/>
      <c r="M6" s="22"/>
      <c r="N6" s="22"/>
      <c r="O6" s="19"/>
      <c r="P6" s="19"/>
      <c r="Q6" s="19"/>
      <c r="R6" s="1"/>
      <c r="S6" s="1"/>
      <c r="T6" s="1"/>
      <c r="U6" s="1"/>
      <c r="V6" s="441" t="s">
        <v>10</v>
      </c>
      <c r="W6" s="441"/>
      <c r="X6" s="441"/>
      <c r="Y6" s="441"/>
      <c r="Z6" s="441"/>
      <c r="AA6" s="441"/>
      <c r="AB6" s="441"/>
      <c r="AC6" s="441"/>
      <c r="AD6" s="23"/>
    </row>
    <row r="7" spans="1:30" ht="18" customHeight="1" x14ac:dyDescent="0.3">
      <c r="A7" s="1"/>
      <c r="B7" s="24" t="s">
        <v>11</v>
      </c>
      <c r="C7" s="24"/>
      <c r="D7" s="24"/>
      <c r="E7" s="24"/>
      <c r="F7" s="24"/>
      <c r="G7" s="25">
        <v>4031.77</v>
      </c>
      <c r="H7" s="25"/>
      <c r="I7" s="24" t="s">
        <v>12</v>
      </c>
      <c r="J7" s="24"/>
      <c r="K7" s="26">
        <v>1.0289999999999999</v>
      </c>
      <c r="L7" s="316"/>
      <c r="M7" s="1"/>
      <c r="N7" s="1"/>
      <c r="O7" s="1"/>
      <c r="P7" s="1"/>
      <c r="Q7" s="1"/>
      <c r="R7" s="1"/>
      <c r="S7" s="1"/>
      <c r="T7" s="1"/>
      <c r="U7" s="1"/>
      <c r="V7" s="442" t="s">
        <v>11</v>
      </c>
      <c r="W7" s="442"/>
      <c r="X7" s="443">
        <f>'4061 updated'!G7</f>
        <v>4031.77</v>
      </c>
      <c r="Y7" s="443"/>
      <c r="Z7" s="444" t="s">
        <v>12</v>
      </c>
      <c r="AA7" s="444"/>
      <c r="AB7" s="445">
        <f>+K7</f>
        <v>1.0289999999999999</v>
      </c>
      <c r="AC7" s="445"/>
      <c r="AD7" s="9"/>
    </row>
    <row r="8" spans="1:30" ht="51" customHeight="1" x14ac:dyDescent="0.3">
      <c r="A8" s="1"/>
      <c r="B8" s="27" t="s">
        <v>13</v>
      </c>
      <c r="C8" s="27"/>
      <c r="D8" s="310" t="s">
        <v>491</v>
      </c>
      <c r="E8" s="310" t="s">
        <v>492</v>
      </c>
      <c r="F8" s="310"/>
      <c r="G8" s="30" t="s">
        <v>14</v>
      </c>
      <c r="H8" s="31"/>
      <c r="I8" s="32" t="s">
        <v>15</v>
      </c>
      <c r="J8" s="33"/>
      <c r="K8" s="34" t="s">
        <v>16</v>
      </c>
      <c r="L8" s="317" t="s">
        <v>17</v>
      </c>
      <c r="M8" s="1"/>
      <c r="N8" s="1" t="s">
        <v>18</v>
      </c>
      <c r="O8" s="1" t="s">
        <v>19</v>
      </c>
      <c r="P8" s="1"/>
      <c r="Q8" s="1"/>
      <c r="R8" s="1"/>
      <c r="S8" s="1"/>
      <c r="T8" s="1"/>
      <c r="U8" s="1"/>
      <c r="V8" s="446" t="s">
        <v>13</v>
      </c>
      <c r="W8" s="446"/>
      <c r="X8" s="447" t="s">
        <v>14</v>
      </c>
      <c r="Y8" s="447"/>
      <c r="Z8" s="448" t="s">
        <v>15</v>
      </c>
      <c r="AA8" s="448"/>
      <c r="AB8" s="35" t="s">
        <v>16</v>
      </c>
      <c r="AC8" s="36" t="s">
        <v>20</v>
      </c>
      <c r="AD8" s="9"/>
    </row>
    <row r="9" spans="1:30" ht="14.25" customHeight="1" x14ac:dyDescent="0.3">
      <c r="A9" s="1"/>
      <c r="B9" s="37" t="s">
        <v>21</v>
      </c>
      <c r="C9" s="37"/>
      <c r="D9" s="37"/>
      <c r="E9" s="37"/>
      <c r="F9" s="37"/>
      <c r="G9" s="38" t="s">
        <v>22</v>
      </c>
      <c r="H9" s="39"/>
      <c r="I9" s="40" t="s">
        <v>23</v>
      </c>
      <c r="J9" s="41"/>
      <c r="K9" s="42" t="s">
        <v>24</v>
      </c>
      <c r="L9" s="318" t="s">
        <v>25</v>
      </c>
      <c r="M9" s="1"/>
      <c r="N9" s="1"/>
      <c r="O9" s="1"/>
      <c r="P9" s="1"/>
      <c r="Q9" s="1"/>
      <c r="R9" s="1"/>
      <c r="S9" s="1"/>
      <c r="T9" s="1"/>
      <c r="U9" s="1"/>
      <c r="V9" s="456" t="s">
        <v>21</v>
      </c>
      <c r="W9" s="456"/>
      <c r="X9" s="457" t="s">
        <v>22</v>
      </c>
      <c r="Y9" s="457"/>
      <c r="Z9" s="458" t="s">
        <v>23</v>
      </c>
      <c r="AA9" s="458"/>
      <c r="AB9" s="43" t="s">
        <v>24</v>
      </c>
      <c r="AC9" s="44" t="s">
        <v>25</v>
      </c>
      <c r="AD9" s="9"/>
    </row>
    <row r="10" spans="1:30" ht="15.6" x14ac:dyDescent="0.3">
      <c r="A10" s="1" t="s">
        <v>26</v>
      </c>
      <c r="B10" s="296" t="s">
        <v>27</v>
      </c>
      <c r="C10" s="296"/>
      <c r="D10" s="296">
        <v>0</v>
      </c>
      <c r="E10" s="296">
        <v>0</v>
      </c>
      <c r="F10" s="296"/>
      <c r="G10" s="46">
        <f>IF($B$156&lt;8,D10*2,D10+E10)</f>
        <v>0</v>
      </c>
      <c r="H10" s="47"/>
      <c r="I10" s="48">
        <v>1.1259999999999999</v>
      </c>
      <c r="J10" s="48"/>
      <c r="K10" s="49">
        <f>ROUND(G10*I10,4)</f>
        <v>0</v>
      </c>
      <c r="L10" s="319">
        <f>SUM(K10*$G$7)*($K$7)</f>
        <v>0</v>
      </c>
      <c r="M10" s="1"/>
      <c r="N10" s="51">
        <v>5101</v>
      </c>
      <c r="O10" s="52">
        <v>101</v>
      </c>
      <c r="P10" s="1"/>
      <c r="Q10" s="259"/>
      <c r="R10" s="1"/>
      <c r="S10" s="1"/>
      <c r="T10" s="1"/>
      <c r="U10" s="1"/>
      <c r="V10" s="439" t="s">
        <v>27</v>
      </c>
      <c r="W10" s="439"/>
      <c r="X10" s="434">
        <f>IF('4061 updated'!K$84=1,'4061 updated'!G10,0)</f>
        <v>0</v>
      </c>
      <c r="Y10" s="434"/>
      <c r="Z10" s="440">
        <v>1</v>
      </c>
      <c r="AA10" s="440"/>
      <c r="AB10" s="54">
        <f t="shared" ref="AB10:AB25" si="0">ROUND(X10*Z10,4)</f>
        <v>0</v>
      </c>
      <c r="AC10" s="55">
        <f t="shared" ref="AC10:AC25" si="1">ROUND(ROUND(AB10*$X$7,4)*($AB$7),0)</f>
        <v>0</v>
      </c>
      <c r="AD10" s="9">
        <v>1</v>
      </c>
    </row>
    <row r="11" spans="1:30" ht="15.6" x14ac:dyDescent="0.3">
      <c r="A11" s="1" t="s">
        <v>28</v>
      </c>
      <c r="B11" s="298" t="s">
        <v>29</v>
      </c>
      <c r="C11" s="298"/>
      <c r="D11" s="298">
        <v>0</v>
      </c>
      <c r="E11" s="298">
        <v>0</v>
      </c>
      <c r="F11" s="298"/>
      <c r="G11" s="46">
        <f t="shared" ref="G11:G25" si="2">IF($B$156&lt;8,D11*2,D11+E11)</f>
        <v>0</v>
      </c>
      <c r="H11" s="47"/>
      <c r="I11" s="56">
        <f>I10</f>
        <v>1.1259999999999999</v>
      </c>
      <c r="J11" s="56"/>
      <c r="K11" s="49">
        <f t="shared" ref="K11:K25" si="3">ROUND(G11*I11,4)</f>
        <v>0</v>
      </c>
      <c r="L11" s="319">
        <f t="shared" ref="L11:L25" si="4">SUM(K11*$G$7)*($K$7)</f>
        <v>0</v>
      </c>
      <c r="M11" s="1" t="str">
        <f>IF(ROUND(G11,2)=ROUND(SUM(G28:G30),2)," ","CHECK 2. PK-3 Lines Below")</f>
        <v xml:space="preserve"> </v>
      </c>
      <c r="N11" s="51">
        <v>5101</v>
      </c>
      <c r="O11" s="57" t="s">
        <v>30</v>
      </c>
      <c r="P11" s="1"/>
      <c r="Q11" s="259"/>
      <c r="R11" s="1"/>
      <c r="S11" s="1"/>
      <c r="T11" s="1"/>
      <c r="U11" s="1"/>
      <c r="V11" s="395" t="s">
        <v>29</v>
      </c>
      <c r="W11" s="395"/>
      <c r="X11" s="434">
        <f>IF('4061 updated'!K$84=1,'4061 updated'!G11,0)</f>
        <v>0</v>
      </c>
      <c r="Y11" s="434"/>
      <c r="Z11" s="435">
        <v>1</v>
      </c>
      <c r="AA11" s="435"/>
      <c r="AB11" s="54">
        <f t="shared" si="0"/>
        <v>0</v>
      </c>
      <c r="AC11" s="55">
        <f t="shared" si="1"/>
        <v>0</v>
      </c>
      <c r="AD11" s="9"/>
    </row>
    <row r="12" spans="1:30" ht="15.6" x14ac:dyDescent="0.3">
      <c r="A12" s="1" t="s">
        <v>31</v>
      </c>
      <c r="B12" s="298" t="s">
        <v>32</v>
      </c>
      <c r="C12" s="298"/>
      <c r="D12" s="298">
        <v>62.84</v>
      </c>
      <c r="E12" s="298">
        <v>0</v>
      </c>
      <c r="F12" s="298"/>
      <c r="G12" s="46">
        <f t="shared" si="2"/>
        <v>125.68</v>
      </c>
      <c r="H12" s="47"/>
      <c r="I12" s="56">
        <v>1</v>
      </c>
      <c r="J12" s="56"/>
      <c r="K12" s="49">
        <f t="shared" si="3"/>
        <v>125.68</v>
      </c>
      <c r="L12" s="319">
        <f t="shared" si="4"/>
        <v>521407.52635439998</v>
      </c>
      <c r="M12" s="1"/>
      <c r="N12" s="51">
        <v>5102</v>
      </c>
      <c r="O12" s="52">
        <v>102</v>
      </c>
      <c r="P12" s="1"/>
      <c r="Q12" s="259"/>
      <c r="R12" s="1"/>
      <c r="S12" s="1"/>
      <c r="T12" s="1"/>
      <c r="U12" s="1"/>
      <c r="V12" s="395" t="s">
        <v>32</v>
      </c>
      <c r="W12" s="395"/>
      <c r="X12" s="434">
        <f>IF('4061 updated'!K$84=1,'4061 updated'!G12,0)</f>
        <v>0</v>
      </c>
      <c r="Y12" s="434"/>
      <c r="Z12" s="435">
        <v>1</v>
      </c>
      <c r="AA12" s="435"/>
      <c r="AB12" s="54">
        <f t="shared" si="0"/>
        <v>0</v>
      </c>
      <c r="AC12" s="55">
        <f t="shared" si="1"/>
        <v>0</v>
      </c>
      <c r="AD12" s="9"/>
    </row>
    <row r="13" spans="1:30" ht="15.6" x14ac:dyDescent="0.3">
      <c r="A13" s="1" t="s">
        <v>33</v>
      </c>
      <c r="B13" s="298" t="s">
        <v>34</v>
      </c>
      <c r="C13" s="298"/>
      <c r="D13" s="298">
        <v>15.5</v>
      </c>
      <c r="E13" s="298">
        <v>0</v>
      </c>
      <c r="F13" s="298"/>
      <c r="G13" s="46">
        <f t="shared" si="2"/>
        <v>31</v>
      </c>
      <c r="H13" s="47"/>
      <c r="I13" s="56">
        <f>I12</f>
        <v>1</v>
      </c>
      <c r="J13" s="56"/>
      <c r="K13" s="49">
        <f t="shared" si="3"/>
        <v>31</v>
      </c>
      <c r="L13" s="319">
        <f t="shared" si="4"/>
        <v>128609.43122999999</v>
      </c>
      <c r="M13" s="1" t="str">
        <f>IF(ROUND(G13,2)=ROUND(SUM(G31:G33),2)," ","CHECK 2. 4-8 Lines Below")</f>
        <v xml:space="preserve"> </v>
      </c>
      <c r="N13" s="51">
        <v>5102</v>
      </c>
      <c r="O13" s="57" t="s">
        <v>35</v>
      </c>
      <c r="P13" s="1"/>
      <c r="Q13" s="259"/>
      <c r="R13" s="1"/>
      <c r="S13" s="1"/>
      <c r="T13" s="1"/>
      <c r="U13" s="1"/>
      <c r="V13" s="395" t="s">
        <v>34</v>
      </c>
      <c r="W13" s="395"/>
      <c r="X13" s="434">
        <f>IF('4061 updated'!K$84=1,'4061 updated'!G13,0)</f>
        <v>0</v>
      </c>
      <c r="Y13" s="434"/>
      <c r="Z13" s="435">
        <v>1</v>
      </c>
      <c r="AA13" s="435"/>
      <c r="AB13" s="54">
        <f t="shared" si="0"/>
        <v>0</v>
      </c>
      <c r="AC13" s="55">
        <f t="shared" si="1"/>
        <v>0</v>
      </c>
      <c r="AD13" s="9"/>
    </row>
    <row r="14" spans="1:30" ht="15.6" x14ac:dyDescent="0.3">
      <c r="A14" s="1" t="s">
        <v>36</v>
      </c>
      <c r="B14" s="298" t="s">
        <v>37</v>
      </c>
      <c r="C14" s="298"/>
      <c r="D14" s="298">
        <v>0</v>
      </c>
      <c r="E14" s="298">
        <v>0</v>
      </c>
      <c r="F14" s="298"/>
      <c r="G14" s="46">
        <f t="shared" si="2"/>
        <v>0</v>
      </c>
      <c r="H14" s="47"/>
      <c r="I14" s="56">
        <v>1.004</v>
      </c>
      <c r="J14" s="56"/>
      <c r="K14" s="49">
        <f t="shared" si="3"/>
        <v>0</v>
      </c>
      <c r="L14" s="319">
        <f t="shared" si="4"/>
        <v>0</v>
      </c>
      <c r="M14" s="1"/>
      <c r="N14" s="51">
        <v>5103</v>
      </c>
      <c r="O14" s="52">
        <v>103</v>
      </c>
      <c r="P14" s="1"/>
      <c r="Q14" s="259"/>
      <c r="R14" s="1"/>
      <c r="S14" s="1"/>
      <c r="T14" s="1"/>
      <c r="U14" s="1"/>
      <c r="V14" s="395" t="s">
        <v>37</v>
      </c>
      <c r="W14" s="395"/>
      <c r="X14" s="434">
        <f>IF('4061 updated'!K$84=1,'4061 updated'!G14,0)</f>
        <v>0</v>
      </c>
      <c r="Y14" s="434"/>
      <c r="Z14" s="435">
        <v>1</v>
      </c>
      <c r="AA14" s="435"/>
      <c r="AB14" s="54">
        <f t="shared" si="0"/>
        <v>0</v>
      </c>
      <c r="AC14" s="55">
        <f t="shared" si="1"/>
        <v>0</v>
      </c>
      <c r="AD14" s="9"/>
    </row>
    <row r="15" spans="1:30" ht="15.6" x14ac:dyDescent="0.3">
      <c r="A15" s="1" t="s">
        <v>38</v>
      </c>
      <c r="B15" s="298" t="s">
        <v>39</v>
      </c>
      <c r="C15" s="298"/>
      <c r="D15" s="298">
        <v>0</v>
      </c>
      <c r="E15" s="298">
        <v>0</v>
      </c>
      <c r="F15" s="298"/>
      <c r="G15" s="46">
        <f t="shared" si="2"/>
        <v>0</v>
      </c>
      <c r="H15" s="47"/>
      <c r="I15" s="56">
        <f>I14</f>
        <v>1.004</v>
      </c>
      <c r="J15" s="56"/>
      <c r="K15" s="49">
        <f t="shared" si="3"/>
        <v>0</v>
      </c>
      <c r="L15" s="319">
        <f t="shared" si="4"/>
        <v>0</v>
      </c>
      <c r="M15" s="1" t="str">
        <f>IF(ROUND(G15,2)=ROUND(SUM(G34:G36),2)," ","CHECK 2. 9-12 Lines Below")</f>
        <v xml:space="preserve"> </v>
      </c>
      <c r="N15" s="51">
        <v>5103</v>
      </c>
      <c r="O15" s="57" t="s">
        <v>40</v>
      </c>
      <c r="P15" s="1"/>
      <c r="Q15" s="259"/>
      <c r="R15" s="1"/>
      <c r="S15" s="1"/>
      <c r="T15" s="1"/>
      <c r="U15" s="1"/>
      <c r="V15" s="395" t="s">
        <v>39</v>
      </c>
      <c r="W15" s="395"/>
      <c r="X15" s="434">
        <f>IF('4061 updated'!K$84=1,'4061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c r="G16" s="46">
        <f t="shared" si="2"/>
        <v>0</v>
      </c>
      <c r="H16" s="47"/>
      <c r="I16" s="56">
        <v>3.548</v>
      </c>
      <c r="J16" s="56"/>
      <c r="K16" s="49">
        <f t="shared" si="3"/>
        <v>0</v>
      </c>
      <c r="L16" s="319">
        <f t="shared" si="4"/>
        <v>0</v>
      </c>
      <c r="M16" s="1"/>
      <c r="N16" s="51">
        <v>5101</v>
      </c>
      <c r="O16" s="1">
        <v>254</v>
      </c>
      <c r="P16" s="1"/>
      <c r="Q16" s="259"/>
      <c r="R16" s="1"/>
      <c r="S16" s="1"/>
      <c r="T16" s="1"/>
      <c r="U16" s="1"/>
      <c r="V16" s="395" t="s">
        <v>42</v>
      </c>
      <c r="W16" s="395"/>
      <c r="X16" s="434">
        <f>IF('4061 updated'!K$84=1,'4061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c r="G17" s="46">
        <f t="shared" si="2"/>
        <v>0</v>
      </c>
      <c r="H17" s="47"/>
      <c r="I17" s="56">
        <f>I16</f>
        <v>3.548</v>
      </c>
      <c r="J17" s="56"/>
      <c r="K17" s="49">
        <f t="shared" si="3"/>
        <v>0</v>
      </c>
      <c r="L17" s="319">
        <f t="shared" si="4"/>
        <v>0</v>
      </c>
      <c r="M17" s="1"/>
      <c r="N17" s="51">
        <v>5102</v>
      </c>
      <c r="O17" s="259">
        <v>254</v>
      </c>
      <c r="P17" s="1"/>
      <c r="Q17" s="259"/>
      <c r="R17" s="1"/>
      <c r="S17" s="1"/>
      <c r="T17" s="1"/>
      <c r="U17" s="1"/>
      <c r="V17" s="395" t="s">
        <v>44</v>
      </c>
      <c r="W17" s="395"/>
      <c r="X17" s="434">
        <f>IF('4061 updated'!K$84=1,'4061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c r="G18" s="46">
        <f t="shared" si="2"/>
        <v>0</v>
      </c>
      <c r="H18" s="47"/>
      <c r="I18" s="56">
        <f>I17</f>
        <v>3.548</v>
      </c>
      <c r="J18" s="56"/>
      <c r="K18" s="49">
        <f t="shared" si="3"/>
        <v>0</v>
      </c>
      <c r="L18" s="319">
        <f t="shared" si="4"/>
        <v>0</v>
      </c>
      <c r="M18" s="1"/>
      <c r="N18" s="51">
        <v>5103</v>
      </c>
      <c r="O18" s="259">
        <v>254</v>
      </c>
      <c r="P18" s="1"/>
      <c r="Q18" s="259"/>
      <c r="R18" s="1"/>
      <c r="S18" s="1"/>
      <c r="T18" s="1"/>
      <c r="U18" s="1"/>
      <c r="V18" s="395" t="s">
        <v>46</v>
      </c>
      <c r="W18" s="395"/>
      <c r="X18" s="434">
        <f>IF('4061 updated'!K$84=1,'4061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c r="G19" s="46">
        <f t="shared" si="2"/>
        <v>0</v>
      </c>
      <c r="H19" s="47"/>
      <c r="I19" s="56">
        <v>5.1040000000000001</v>
      </c>
      <c r="J19" s="56"/>
      <c r="K19" s="49">
        <f t="shared" si="3"/>
        <v>0</v>
      </c>
      <c r="L19" s="319">
        <f t="shared" si="4"/>
        <v>0</v>
      </c>
      <c r="M19" s="1"/>
      <c r="N19" s="51">
        <v>5101</v>
      </c>
      <c r="O19" s="1">
        <v>255</v>
      </c>
      <c r="P19" s="1"/>
      <c r="Q19" s="259"/>
      <c r="R19" s="1"/>
      <c r="S19" s="1"/>
      <c r="T19" s="1"/>
      <c r="U19" s="1"/>
      <c r="V19" s="395" t="s">
        <v>48</v>
      </c>
      <c r="W19" s="395"/>
      <c r="X19" s="434">
        <f>IF('4061 updated'!K$84=1,'4061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c r="G20" s="46">
        <f t="shared" si="2"/>
        <v>0</v>
      </c>
      <c r="H20" s="47"/>
      <c r="I20" s="56">
        <f>I19</f>
        <v>5.1040000000000001</v>
      </c>
      <c r="J20" s="56"/>
      <c r="K20" s="49">
        <f t="shared" si="3"/>
        <v>0</v>
      </c>
      <c r="L20" s="319">
        <f t="shared" si="4"/>
        <v>0</v>
      </c>
      <c r="M20" s="1"/>
      <c r="N20" s="51">
        <v>5102</v>
      </c>
      <c r="O20" s="259">
        <v>255</v>
      </c>
      <c r="P20" s="1"/>
      <c r="Q20" s="259"/>
      <c r="R20" s="1"/>
      <c r="S20" s="1"/>
      <c r="T20" s="1"/>
      <c r="U20" s="1"/>
      <c r="V20" s="395" t="s">
        <v>50</v>
      </c>
      <c r="W20" s="395"/>
      <c r="X20" s="434">
        <f>IF('4061 updated'!K$84=1,'4061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c r="G21" s="46">
        <f t="shared" si="2"/>
        <v>0</v>
      </c>
      <c r="H21" s="47"/>
      <c r="I21" s="56">
        <f>I20</f>
        <v>5.1040000000000001</v>
      </c>
      <c r="J21" s="56"/>
      <c r="K21" s="49">
        <f t="shared" si="3"/>
        <v>0</v>
      </c>
      <c r="L21" s="319">
        <f t="shared" si="4"/>
        <v>0</v>
      </c>
      <c r="M21" s="1"/>
      <c r="N21" s="51">
        <v>5103</v>
      </c>
      <c r="O21" s="259">
        <v>255</v>
      </c>
      <c r="P21" s="1"/>
      <c r="Q21" s="259"/>
      <c r="R21" s="1"/>
      <c r="S21" s="1"/>
      <c r="T21" s="1"/>
      <c r="U21" s="1"/>
      <c r="V21" s="395" t="s">
        <v>52</v>
      </c>
      <c r="W21" s="395"/>
      <c r="X21" s="434">
        <f>IF('4061 updated'!K$84=1,'4061 updated'!G21,0)</f>
        <v>0</v>
      </c>
      <c r="Y21" s="434"/>
      <c r="Z21" s="435">
        <v>1</v>
      </c>
      <c r="AA21" s="435"/>
      <c r="AB21" s="54">
        <f t="shared" si="0"/>
        <v>0</v>
      </c>
      <c r="AC21" s="55">
        <f t="shared" si="1"/>
        <v>0</v>
      </c>
      <c r="AD21" s="9"/>
    </row>
    <row r="22" spans="1:30" ht="16.2" x14ac:dyDescent="0.35">
      <c r="A22" s="1" t="s">
        <v>53</v>
      </c>
      <c r="B22" s="298" t="s">
        <v>54</v>
      </c>
      <c r="C22" s="298"/>
      <c r="D22" s="298">
        <v>0</v>
      </c>
      <c r="E22" s="298">
        <v>0</v>
      </c>
      <c r="F22" s="298"/>
      <c r="G22" s="46">
        <f t="shared" si="2"/>
        <v>0</v>
      </c>
      <c r="H22" s="47"/>
      <c r="I22" s="56">
        <v>1.147</v>
      </c>
      <c r="J22" s="56"/>
      <c r="K22" s="49">
        <f t="shared" si="3"/>
        <v>0</v>
      </c>
      <c r="L22" s="319">
        <f t="shared" si="4"/>
        <v>0</v>
      </c>
      <c r="M22" s="1"/>
      <c r="N22" s="51">
        <v>5101</v>
      </c>
      <c r="O22" s="52">
        <v>130</v>
      </c>
      <c r="P22" s="1"/>
      <c r="Q22" s="259"/>
      <c r="R22" s="1"/>
      <c r="S22" s="1"/>
      <c r="T22" s="1"/>
      <c r="U22" s="1"/>
      <c r="V22" s="395" t="s">
        <v>54</v>
      </c>
      <c r="W22" s="395"/>
      <c r="X22" s="434">
        <f>IF('4061 updated'!K$84=1,'4061 updated'!G22,0)</f>
        <v>0</v>
      </c>
      <c r="Y22" s="434"/>
      <c r="Z22" s="435">
        <v>1</v>
      </c>
      <c r="AA22" s="435"/>
      <c r="AB22" s="54">
        <f t="shared" si="0"/>
        <v>0</v>
      </c>
      <c r="AC22" s="55">
        <f t="shared" si="1"/>
        <v>0</v>
      </c>
      <c r="AD22" s="9"/>
    </row>
    <row r="23" spans="1:30" ht="16.2" x14ac:dyDescent="0.35">
      <c r="A23" s="1" t="s">
        <v>55</v>
      </c>
      <c r="B23" s="298" t="s">
        <v>56</v>
      </c>
      <c r="C23" s="298"/>
      <c r="D23" s="298">
        <v>0.42</v>
      </c>
      <c r="E23" s="298">
        <v>0</v>
      </c>
      <c r="F23" s="298"/>
      <c r="G23" s="46">
        <f t="shared" si="2"/>
        <v>0.84</v>
      </c>
      <c r="H23" s="47"/>
      <c r="I23" s="56">
        <f>I22</f>
        <v>1.147</v>
      </c>
      <c r="J23" s="56"/>
      <c r="K23" s="49">
        <f t="shared" si="3"/>
        <v>0.96350000000000002</v>
      </c>
      <c r="L23" s="319">
        <f t="shared" si="4"/>
        <v>3997.2640964549996</v>
      </c>
      <c r="M23" s="1"/>
      <c r="N23" s="51">
        <v>5102</v>
      </c>
      <c r="O23" s="52">
        <v>130</v>
      </c>
      <c r="P23" s="1"/>
      <c r="Q23" s="259"/>
      <c r="R23" s="1"/>
      <c r="S23" s="1"/>
      <c r="T23" s="1"/>
      <c r="U23" s="1"/>
      <c r="V23" s="395" t="s">
        <v>56</v>
      </c>
      <c r="W23" s="395"/>
      <c r="X23" s="434">
        <f>IF('4061 updated'!K$84=1,'4061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c r="G24" s="46">
        <f t="shared" si="2"/>
        <v>0</v>
      </c>
      <c r="H24" s="47"/>
      <c r="I24" s="56">
        <f>I23</f>
        <v>1.147</v>
      </c>
      <c r="J24" s="56"/>
      <c r="K24" s="49">
        <f t="shared" si="3"/>
        <v>0</v>
      </c>
      <c r="L24" s="319">
        <f t="shared" si="4"/>
        <v>0</v>
      </c>
      <c r="M24" s="1"/>
      <c r="N24" s="51">
        <v>5103</v>
      </c>
      <c r="O24" s="52">
        <v>130</v>
      </c>
      <c r="P24" s="1"/>
      <c r="Q24" s="259"/>
      <c r="R24" s="1"/>
      <c r="S24" s="1"/>
      <c r="T24" s="1"/>
      <c r="U24" s="1"/>
      <c r="V24" s="395" t="s">
        <v>58</v>
      </c>
      <c r="W24" s="395"/>
      <c r="X24" s="434">
        <f>IF('4061 updated'!K$84=1,'4061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c r="G25" s="46">
        <f t="shared" si="2"/>
        <v>0</v>
      </c>
      <c r="H25" s="47"/>
      <c r="I25" s="56">
        <v>1.004</v>
      </c>
      <c r="J25" s="56"/>
      <c r="K25" s="49">
        <f t="shared" si="3"/>
        <v>0</v>
      </c>
      <c r="L25" s="319">
        <f t="shared" si="4"/>
        <v>0</v>
      </c>
      <c r="M25" s="1"/>
      <c r="N25" s="51">
        <v>5310</v>
      </c>
      <c r="O25" s="52">
        <v>300</v>
      </c>
      <c r="P25" s="1"/>
      <c r="Q25" s="259"/>
      <c r="R25" s="1"/>
      <c r="S25" s="1"/>
      <c r="T25" s="1"/>
      <c r="U25" s="1"/>
      <c r="V25" s="395" t="s">
        <v>60</v>
      </c>
      <c r="W25" s="395"/>
      <c r="X25" s="434">
        <f>IF('4061 updated'!K$84=1,'4061 updated'!G25,0)</f>
        <v>0</v>
      </c>
      <c r="Y25" s="434"/>
      <c r="Z25" s="435">
        <v>1</v>
      </c>
      <c r="AA25" s="435"/>
      <c r="AB25" s="54">
        <f t="shared" si="0"/>
        <v>0</v>
      </c>
      <c r="AC25" s="55">
        <f t="shared" si="1"/>
        <v>0</v>
      </c>
      <c r="AD25" s="9"/>
    </row>
    <row r="26" spans="1:30" ht="20.25" customHeight="1" thickBot="1" x14ac:dyDescent="0.35">
      <c r="A26" s="1"/>
      <c r="B26" s="59" t="s">
        <v>61</v>
      </c>
      <c r="C26" s="59"/>
      <c r="D26" s="60">
        <f t="shared" ref="D26:E26" si="5">SUM(D10:D25)</f>
        <v>78.760000000000005</v>
      </c>
      <c r="E26" s="60">
        <f t="shared" si="5"/>
        <v>0</v>
      </c>
      <c r="F26" s="60"/>
      <c r="G26" s="60">
        <f>SUM(G10:G25)</f>
        <v>157.52000000000001</v>
      </c>
      <c r="H26" s="61"/>
      <c r="I26" s="61"/>
      <c r="J26" s="62"/>
      <c r="K26" s="63">
        <f>SUM(K10:K25)</f>
        <v>157.64350000000002</v>
      </c>
      <c r="L26" s="320">
        <f>SUM(L10:L25)</f>
        <v>654014.22168085491</v>
      </c>
      <c r="M26" s="1"/>
      <c r="N26" s="259"/>
      <c r="O26" s="64"/>
      <c r="P26" s="259"/>
      <c r="Q26" s="259"/>
      <c r="R26" s="1"/>
      <c r="S26" s="1"/>
      <c r="T26" s="1"/>
      <c r="U26" s="1"/>
      <c r="V26" s="436" t="s">
        <v>61</v>
      </c>
      <c r="W26" s="436"/>
      <c r="X26" s="425">
        <f>SUM(X10:X25)</f>
        <v>0</v>
      </c>
      <c r="Y26" s="425"/>
      <c r="Z26" s="437"/>
      <c r="AA26" s="438"/>
      <c r="AB26" s="65">
        <f>SUM(AB10:AB25)</f>
        <v>0</v>
      </c>
      <c r="AC26" s="66">
        <f>SUM(AC10:AC25)</f>
        <v>0</v>
      </c>
      <c r="AD26" s="9"/>
    </row>
    <row r="27" spans="1:30" ht="51.75" customHeight="1" x14ac:dyDescent="0.3">
      <c r="A27" s="1"/>
      <c r="B27" s="59" t="s">
        <v>62</v>
      </c>
      <c r="C27" s="59"/>
      <c r="D27" s="310" t="s">
        <v>491</v>
      </c>
      <c r="E27" s="310" t="s">
        <v>492</v>
      </c>
      <c r="F27" s="310"/>
      <c r="G27" s="67" t="s">
        <v>63</v>
      </c>
      <c r="H27" s="68"/>
      <c r="I27" s="69" t="s">
        <v>64</v>
      </c>
      <c r="J27" s="69" t="s">
        <v>65</v>
      </c>
      <c r="K27" s="70" t="s">
        <v>66</v>
      </c>
      <c r="L27" s="311"/>
      <c r="M27" s="1"/>
      <c r="N27" s="259"/>
      <c r="O27" s="64"/>
      <c r="P27" s="259"/>
      <c r="Q27" s="259"/>
      <c r="R27" s="1"/>
      <c r="S27" s="1"/>
      <c r="T27" s="1"/>
      <c r="U27" s="1"/>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0</v>
      </c>
      <c r="E28" s="298">
        <v>0</v>
      </c>
      <c r="F28" s="74"/>
      <c r="G28" s="46">
        <f t="shared" ref="G28:G36" si="6">IF($B$156&lt;8,D28*2,D28+E28)</f>
        <v>0</v>
      </c>
      <c r="H28" s="75"/>
      <c r="I28" s="76" t="s">
        <v>69</v>
      </c>
      <c r="J28" s="51">
        <v>251</v>
      </c>
      <c r="K28" s="77">
        <v>1047</v>
      </c>
      <c r="L28" s="319">
        <f>SUM(G28*K28)</f>
        <v>0</v>
      </c>
      <c r="M28" s="1"/>
      <c r="N28" s="302">
        <v>5101</v>
      </c>
      <c r="O28" s="259">
        <v>251</v>
      </c>
      <c r="P28" s="78"/>
      <c r="Q28" s="79"/>
      <c r="R28" s="1"/>
      <c r="S28" s="1"/>
      <c r="T28" s="1"/>
      <c r="U28" s="1"/>
      <c r="V28" s="433" t="s">
        <v>68</v>
      </c>
      <c r="W28" s="433"/>
      <c r="X28" s="422"/>
      <c r="Y28" s="422"/>
      <c r="Z28" s="80" t="s">
        <v>69</v>
      </c>
      <c r="AA28" s="303">
        <v>251</v>
      </c>
      <c r="AB28" s="82">
        <f>+K28</f>
        <v>1047</v>
      </c>
      <c r="AC28" s="83">
        <f t="shared" ref="AC28:AC36" si="7">ROUND(X28*AB28,0)</f>
        <v>0</v>
      </c>
      <c r="AD28" s="9"/>
    </row>
    <row r="29" spans="1:30" ht="15.6" x14ac:dyDescent="0.3">
      <c r="A29" s="1" t="s">
        <v>70</v>
      </c>
      <c r="B29" s="429"/>
      <c r="C29" s="430"/>
      <c r="D29" s="298">
        <v>0</v>
      </c>
      <c r="E29" s="298">
        <v>0</v>
      </c>
      <c r="F29" s="84"/>
      <c r="G29" s="46">
        <f t="shared" si="6"/>
        <v>0</v>
      </c>
      <c r="H29" s="75"/>
      <c r="I29" s="51" t="s">
        <v>69</v>
      </c>
      <c r="J29" s="51">
        <v>252</v>
      </c>
      <c r="K29" s="77">
        <v>3380</v>
      </c>
      <c r="L29" s="319">
        <f t="shared" ref="L29:L36" si="8">SUM(G29*K29)</f>
        <v>0</v>
      </c>
      <c r="M29" s="1"/>
      <c r="N29" s="302">
        <v>5101</v>
      </c>
      <c r="O29" s="259">
        <v>252</v>
      </c>
      <c r="P29" s="78"/>
      <c r="Q29" s="79"/>
      <c r="R29" s="1"/>
      <c r="S29" s="1"/>
      <c r="T29" s="1"/>
      <c r="U29" s="1"/>
      <c r="V29" s="433"/>
      <c r="W29" s="433"/>
      <c r="X29" s="422"/>
      <c r="Y29" s="422"/>
      <c r="Z29" s="303" t="s">
        <v>69</v>
      </c>
      <c r="AA29" s="303">
        <v>252</v>
      </c>
      <c r="AB29" s="82">
        <f t="shared" ref="AB29:AB36" si="9">+K29</f>
        <v>3380</v>
      </c>
      <c r="AC29" s="83">
        <f t="shared" si="7"/>
        <v>0</v>
      </c>
      <c r="AD29" s="9"/>
    </row>
    <row r="30" spans="1:30" ht="15.6" x14ac:dyDescent="0.3">
      <c r="A30" s="1" t="s">
        <v>71</v>
      </c>
      <c r="B30" s="429"/>
      <c r="C30" s="430"/>
      <c r="D30" s="298">
        <v>0</v>
      </c>
      <c r="E30" s="298">
        <v>0</v>
      </c>
      <c r="F30" s="84"/>
      <c r="G30" s="46">
        <f t="shared" si="6"/>
        <v>0</v>
      </c>
      <c r="H30" s="75"/>
      <c r="I30" s="51" t="s">
        <v>69</v>
      </c>
      <c r="J30" s="51">
        <v>253</v>
      </c>
      <c r="K30" s="77">
        <v>6896</v>
      </c>
      <c r="L30" s="319">
        <f t="shared" si="8"/>
        <v>0</v>
      </c>
      <c r="M30" s="1"/>
      <c r="N30" s="302">
        <v>5101</v>
      </c>
      <c r="O30" s="259">
        <v>253</v>
      </c>
      <c r="P30" s="78"/>
      <c r="Q30" s="64"/>
      <c r="R30" s="1"/>
      <c r="S30" s="1"/>
      <c r="T30" s="1"/>
      <c r="U30" s="1"/>
      <c r="V30" s="433"/>
      <c r="W30" s="433"/>
      <c r="X30" s="422"/>
      <c r="Y30" s="422"/>
      <c r="Z30" s="303" t="s">
        <v>69</v>
      </c>
      <c r="AA30" s="303">
        <v>253</v>
      </c>
      <c r="AB30" s="82">
        <f t="shared" si="9"/>
        <v>6896</v>
      </c>
      <c r="AC30" s="83">
        <f t="shared" si="7"/>
        <v>0</v>
      </c>
      <c r="AD30" s="9"/>
    </row>
    <row r="31" spans="1:30" ht="15.6" x14ac:dyDescent="0.3">
      <c r="A31" s="1" t="s">
        <v>72</v>
      </c>
      <c r="B31" s="429"/>
      <c r="C31" s="430"/>
      <c r="D31" s="298">
        <v>14.5</v>
      </c>
      <c r="E31" s="298">
        <v>0</v>
      </c>
      <c r="F31" s="84"/>
      <c r="G31" s="46">
        <f t="shared" si="6"/>
        <v>29</v>
      </c>
      <c r="H31" s="75"/>
      <c r="I31" s="85" t="s">
        <v>73</v>
      </c>
      <c r="J31" s="51">
        <v>251</v>
      </c>
      <c r="K31" s="77">
        <v>1173</v>
      </c>
      <c r="L31" s="319">
        <f t="shared" si="8"/>
        <v>34017</v>
      </c>
      <c r="M31" s="1"/>
      <c r="N31" s="302">
        <v>5102</v>
      </c>
      <c r="O31" s="259">
        <v>251</v>
      </c>
      <c r="P31" s="78"/>
      <c r="Q31" s="64"/>
      <c r="R31" s="1"/>
      <c r="S31" s="1"/>
      <c r="T31" s="1"/>
      <c r="U31" s="1"/>
      <c r="V31" s="433"/>
      <c r="W31" s="433"/>
      <c r="X31" s="422"/>
      <c r="Y31" s="422"/>
      <c r="Z31" s="86" t="s">
        <v>73</v>
      </c>
      <c r="AA31" s="303">
        <v>251</v>
      </c>
      <c r="AB31" s="82">
        <f t="shared" si="9"/>
        <v>1173</v>
      </c>
      <c r="AC31" s="83">
        <f t="shared" si="7"/>
        <v>0</v>
      </c>
      <c r="AD31" s="9"/>
    </row>
    <row r="32" spans="1:30" ht="15.6" x14ac:dyDescent="0.3">
      <c r="A32" s="1" t="s">
        <v>74</v>
      </c>
      <c r="B32" s="429"/>
      <c r="C32" s="430"/>
      <c r="D32" s="298">
        <v>1</v>
      </c>
      <c r="E32" s="298">
        <v>0</v>
      </c>
      <c r="F32" s="84"/>
      <c r="G32" s="46">
        <f t="shared" si="6"/>
        <v>2</v>
      </c>
      <c r="H32" s="75"/>
      <c r="I32" s="85" t="s">
        <v>73</v>
      </c>
      <c r="J32" s="51">
        <v>252</v>
      </c>
      <c r="K32" s="77">
        <v>3506</v>
      </c>
      <c r="L32" s="319">
        <f t="shared" si="8"/>
        <v>7012</v>
      </c>
      <c r="M32" s="1"/>
      <c r="N32" s="302">
        <v>5102</v>
      </c>
      <c r="O32" s="259">
        <v>252</v>
      </c>
      <c r="P32" s="78"/>
      <c r="Q32" s="259"/>
      <c r="R32" s="1"/>
      <c r="S32" s="1"/>
      <c r="T32" s="1"/>
      <c r="U32" s="1"/>
      <c r="V32" s="433"/>
      <c r="W32" s="433"/>
      <c r="X32" s="422"/>
      <c r="Y32" s="422"/>
      <c r="Z32" s="86" t="s">
        <v>73</v>
      </c>
      <c r="AA32" s="303">
        <v>252</v>
      </c>
      <c r="AB32" s="82">
        <f t="shared" si="9"/>
        <v>3506</v>
      </c>
      <c r="AC32" s="83">
        <f t="shared" si="7"/>
        <v>0</v>
      </c>
      <c r="AD32" s="9"/>
    </row>
    <row r="33" spans="1:30" ht="15.6" x14ac:dyDescent="0.3">
      <c r="A33" s="1" t="s">
        <v>75</v>
      </c>
      <c r="B33" s="429"/>
      <c r="C33" s="430"/>
      <c r="D33" s="298">
        <v>0</v>
      </c>
      <c r="E33" s="298">
        <v>0</v>
      </c>
      <c r="F33" s="84"/>
      <c r="G33" s="46">
        <f t="shared" si="6"/>
        <v>0</v>
      </c>
      <c r="H33" s="75"/>
      <c r="I33" s="85" t="s">
        <v>73</v>
      </c>
      <c r="J33" s="51">
        <v>253</v>
      </c>
      <c r="K33" s="77">
        <v>7023</v>
      </c>
      <c r="L33" s="319">
        <f t="shared" si="8"/>
        <v>0</v>
      </c>
      <c r="M33" s="1"/>
      <c r="N33" s="302">
        <v>5102</v>
      </c>
      <c r="O33" s="259">
        <v>253</v>
      </c>
      <c r="P33" s="78"/>
      <c r="Q33" s="79"/>
      <c r="R33" s="1"/>
      <c r="S33" s="1"/>
      <c r="T33" s="1"/>
      <c r="U33" s="1"/>
      <c r="V33" s="433"/>
      <c r="W33" s="433"/>
      <c r="X33" s="422"/>
      <c r="Y33" s="422"/>
      <c r="Z33" s="86" t="s">
        <v>73</v>
      </c>
      <c r="AA33" s="303">
        <v>253</v>
      </c>
      <c r="AB33" s="82">
        <f t="shared" si="9"/>
        <v>7023</v>
      </c>
      <c r="AC33" s="83">
        <f t="shared" si="7"/>
        <v>0</v>
      </c>
      <c r="AD33" s="9"/>
    </row>
    <row r="34" spans="1:30" ht="15.6" x14ac:dyDescent="0.3">
      <c r="A34" s="1" t="s">
        <v>76</v>
      </c>
      <c r="B34" s="429"/>
      <c r="C34" s="430"/>
      <c r="D34" s="298">
        <v>0</v>
      </c>
      <c r="E34" s="298">
        <v>0</v>
      </c>
      <c r="F34" s="84"/>
      <c r="G34" s="46">
        <f t="shared" si="6"/>
        <v>0</v>
      </c>
      <c r="H34" s="75"/>
      <c r="I34" s="85" t="s">
        <v>77</v>
      </c>
      <c r="J34" s="51">
        <v>251</v>
      </c>
      <c r="K34" s="77">
        <v>835</v>
      </c>
      <c r="L34" s="319">
        <f t="shared" si="8"/>
        <v>0</v>
      </c>
      <c r="M34" s="1"/>
      <c r="N34" s="302">
        <v>5103</v>
      </c>
      <c r="O34" s="259">
        <v>251</v>
      </c>
      <c r="P34" s="78"/>
      <c r="Q34" s="79"/>
      <c r="R34" s="1"/>
      <c r="S34" s="1"/>
      <c r="T34" s="1"/>
      <c r="U34" s="1"/>
      <c r="V34" s="433"/>
      <c r="W34" s="433"/>
      <c r="X34" s="422"/>
      <c r="Y34" s="422"/>
      <c r="Z34" s="86" t="s">
        <v>77</v>
      </c>
      <c r="AA34" s="303">
        <v>251</v>
      </c>
      <c r="AB34" s="82">
        <f t="shared" si="9"/>
        <v>835</v>
      </c>
      <c r="AC34" s="83">
        <f t="shared" si="7"/>
        <v>0</v>
      </c>
      <c r="AD34" s="9"/>
    </row>
    <row r="35" spans="1:30" ht="15.6" x14ac:dyDescent="0.3">
      <c r="A35" s="1" t="s">
        <v>78</v>
      </c>
      <c r="B35" s="429"/>
      <c r="C35" s="430"/>
      <c r="D35" s="298">
        <v>0</v>
      </c>
      <c r="E35" s="298">
        <v>0</v>
      </c>
      <c r="F35" s="84"/>
      <c r="G35" s="46">
        <f t="shared" si="6"/>
        <v>0</v>
      </c>
      <c r="H35" s="75"/>
      <c r="I35" s="85" t="s">
        <v>77</v>
      </c>
      <c r="J35" s="51">
        <v>252</v>
      </c>
      <c r="K35" s="77">
        <v>3168</v>
      </c>
      <c r="L35" s="319">
        <f t="shared" si="8"/>
        <v>0</v>
      </c>
      <c r="M35" s="1"/>
      <c r="N35" s="302">
        <v>5103</v>
      </c>
      <c r="O35" s="259">
        <v>252</v>
      </c>
      <c r="P35" s="78"/>
      <c r="Q35" s="87"/>
      <c r="R35" s="1"/>
      <c r="S35" s="1"/>
      <c r="T35" s="1"/>
      <c r="U35" s="1"/>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c r="G36" s="46">
        <f t="shared" si="6"/>
        <v>0</v>
      </c>
      <c r="H36" s="75"/>
      <c r="I36" s="85" t="s">
        <v>77</v>
      </c>
      <c r="J36" s="51">
        <v>253</v>
      </c>
      <c r="K36" s="77">
        <v>6685</v>
      </c>
      <c r="L36" s="319">
        <f t="shared" si="8"/>
        <v>0</v>
      </c>
      <c r="M36" s="1"/>
      <c r="N36" s="302">
        <v>5103</v>
      </c>
      <c r="O36" s="259">
        <v>253</v>
      </c>
      <c r="P36" s="78"/>
      <c r="Q36" s="88"/>
      <c r="R36" s="1"/>
      <c r="S36" s="1"/>
      <c r="T36" s="1"/>
      <c r="U36" s="1"/>
      <c r="V36" s="433"/>
      <c r="W36" s="433"/>
      <c r="X36" s="423"/>
      <c r="Y36" s="423"/>
      <c r="Z36" s="86" t="s">
        <v>77</v>
      </c>
      <c r="AA36" s="303">
        <v>253</v>
      </c>
      <c r="AB36" s="82">
        <f t="shared" si="9"/>
        <v>6685</v>
      </c>
      <c r="AC36" s="89">
        <f t="shared" si="7"/>
        <v>0</v>
      </c>
      <c r="AD36" s="9"/>
    </row>
    <row r="37" spans="1:30" ht="18.75" customHeight="1" x14ac:dyDescent="0.3">
      <c r="A37" s="1"/>
      <c r="B37" s="298" t="s">
        <v>80</v>
      </c>
      <c r="C37" s="298"/>
      <c r="D37" s="60">
        <f t="shared" ref="D37:E37" si="10">SUM(D28:D36)</f>
        <v>15.5</v>
      </c>
      <c r="E37" s="60">
        <f t="shared" si="10"/>
        <v>0</v>
      </c>
      <c r="F37" s="60"/>
      <c r="G37" s="60">
        <f>SUM(G28:G36)</f>
        <v>31</v>
      </c>
      <c r="H37" s="61"/>
      <c r="I37" s="298" t="s">
        <v>81</v>
      </c>
      <c r="J37" s="298"/>
      <c r="K37" s="298"/>
      <c r="L37" s="319">
        <f>SUM(L28:L36)</f>
        <v>41029</v>
      </c>
      <c r="M37" s="1"/>
      <c r="N37" s="259"/>
      <c r="O37" s="64"/>
      <c r="P37" s="259"/>
      <c r="Q37" s="259"/>
      <c r="R37" s="1"/>
      <c r="S37" s="1"/>
      <c r="T37" s="1"/>
      <c r="U37" s="1"/>
      <c r="V37" s="424" t="s">
        <v>80</v>
      </c>
      <c r="W37" s="424"/>
      <c r="X37" s="425">
        <f>SUM(X28:X36)</f>
        <v>0</v>
      </c>
      <c r="Y37" s="425"/>
      <c r="Z37" s="424" t="s">
        <v>81</v>
      </c>
      <c r="AA37" s="424"/>
      <c r="AB37" s="424"/>
      <c r="AC37" s="55">
        <f>SUM(AC28:AC36)</f>
        <v>0</v>
      </c>
      <c r="AD37" s="9"/>
    </row>
    <row r="38" spans="1:30" ht="30.75" customHeight="1" x14ac:dyDescent="0.3">
      <c r="A38" s="1"/>
      <c r="B38" s="90" t="s">
        <v>82</v>
      </c>
      <c r="C38" s="90"/>
      <c r="D38" s="90"/>
      <c r="E38" s="90"/>
      <c r="F38" s="90"/>
      <c r="G38" s="90"/>
      <c r="H38" s="91"/>
      <c r="I38" s="90"/>
      <c r="J38" s="90"/>
      <c r="K38" s="90"/>
      <c r="L38" s="321"/>
      <c r="M38" s="64"/>
      <c r="N38" s="259"/>
      <c r="O38" s="64"/>
      <c r="P38" s="259"/>
      <c r="Q38" s="259"/>
      <c r="R38" s="1"/>
      <c r="S38" s="1"/>
      <c r="T38" s="1"/>
      <c r="U38" s="1"/>
      <c r="V38" s="412" t="s">
        <v>82</v>
      </c>
      <c r="W38" s="412"/>
      <c r="X38" s="412"/>
      <c r="Y38" s="412"/>
      <c r="Z38" s="412"/>
      <c r="AA38" s="412"/>
      <c r="AB38" s="412"/>
      <c r="AC38" s="412"/>
      <c r="AD38" s="92"/>
    </row>
    <row r="39" spans="1:30" ht="15.75" customHeight="1" x14ac:dyDescent="0.3">
      <c r="A39" s="1"/>
      <c r="B39" s="93" t="s">
        <v>83</v>
      </c>
      <c r="C39" s="93"/>
      <c r="D39" s="93"/>
      <c r="E39" s="93"/>
      <c r="F39" s="93"/>
      <c r="G39" s="94">
        <v>34651002</v>
      </c>
      <c r="H39" s="94"/>
      <c r="I39" s="298" t="s">
        <v>84</v>
      </c>
      <c r="J39" s="298"/>
      <c r="K39" s="298"/>
      <c r="L39" s="314"/>
      <c r="M39" s="1"/>
      <c r="N39" s="1"/>
      <c r="O39" s="1"/>
      <c r="P39" s="1"/>
      <c r="Q39" s="1"/>
      <c r="R39" s="1"/>
      <c r="S39" s="1"/>
      <c r="T39" s="1"/>
      <c r="U39" s="1"/>
      <c r="V39" s="417" t="s">
        <v>83</v>
      </c>
      <c r="W39" s="417"/>
      <c r="X39" s="418">
        <f>+G39</f>
        <v>34651002</v>
      </c>
      <c r="Y39" s="418"/>
      <c r="Z39" s="419" t="s">
        <v>84</v>
      </c>
      <c r="AA39" s="419"/>
      <c r="AB39" s="419"/>
      <c r="AC39" s="419"/>
      <c r="AD39" s="9"/>
    </row>
    <row r="40" spans="1:30" ht="15.75" customHeight="1" x14ac:dyDescent="0.3">
      <c r="A40" s="1"/>
      <c r="B40" s="95" t="s">
        <v>85</v>
      </c>
      <c r="C40" s="95"/>
      <c r="D40" s="95"/>
      <c r="E40" s="95"/>
      <c r="F40" s="95"/>
      <c r="G40" s="96">
        <v>182954.62</v>
      </c>
      <c r="H40" s="96"/>
      <c r="I40" s="96"/>
      <c r="J40" s="96"/>
      <c r="K40" s="50">
        <f>ROUND(G39/G40,0)</f>
        <v>189</v>
      </c>
      <c r="L40" s="319">
        <f>SUM(K40*$G$26)</f>
        <v>29771.280000000002</v>
      </c>
      <c r="M40" s="1"/>
      <c r="N40" s="97"/>
      <c r="O40" s="97"/>
      <c r="P40" s="97"/>
      <c r="Q40" s="97"/>
      <c r="R40" s="1"/>
      <c r="S40" s="1"/>
      <c r="T40" s="1"/>
      <c r="U40" s="1"/>
      <c r="V40" s="420" t="s">
        <v>85</v>
      </c>
      <c r="W40" s="420"/>
      <c r="X40" s="421">
        <f>+G40</f>
        <v>182954.62</v>
      </c>
      <c r="Y40" s="421"/>
      <c r="Z40" s="421"/>
      <c r="AA40" s="421"/>
      <c r="AB40" s="55">
        <f>ROUND(X39/X40,0)</f>
        <v>189</v>
      </c>
      <c r="AC40" s="55">
        <f>ROUND(AB40*$X$26,0)</f>
        <v>0</v>
      </c>
      <c r="AD40" s="9"/>
    </row>
    <row r="41" spans="1:30" ht="15.75" customHeight="1" x14ac:dyDescent="0.3">
      <c r="A41" s="1"/>
      <c r="B41" s="98" t="s">
        <v>86</v>
      </c>
      <c r="C41" s="98"/>
      <c r="D41" s="98"/>
      <c r="E41" s="98"/>
      <c r="F41" s="98"/>
      <c r="G41" s="98"/>
      <c r="H41" s="98"/>
      <c r="I41" s="98"/>
      <c r="J41" s="98"/>
      <c r="K41" s="98"/>
      <c r="L41" s="322"/>
      <c r="M41" s="1"/>
      <c r="N41" s="64"/>
      <c r="O41" s="99"/>
      <c r="P41" s="64"/>
      <c r="Q41" s="64"/>
      <c r="R41" s="1"/>
      <c r="S41" s="1"/>
      <c r="T41" s="1"/>
      <c r="U41" s="1"/>
      <c r="V41" s="411" t="s">
        <v>86</v>
      </c>
      <c r="W41" s="411"/>
      <c r="X41" s="411"/>
      <c r="Y41" s="411"/>
      <c r="Z41" s="411"/>
      <c r="AA41" s="411"/>
      <c r="AB41" s="411"/>
      <c r="AC41" s="411"/>
      <c r="AD41" s="9"/>
    </row>
    <row r="42" spans="1:30" ht="28.5" customHeight="1" x14ac:dyDescent="0.3">
      <c r="A42" s="1"/>
      <c r="B42" s="90" t="s">
        <v>87</v>
      </c>
      <c r="C42" s="90"/>
      <c r="D42" s="90"/>
      <c r="E42" s="90"/>
      <c r="F42" s="90"/>
      <c r="G42" s="90"/>
      <c r="H42" s="90"/>
      <c r="I42" s="90"/>
      <c r="J42" s="90"/>
      <c r="K42" s="90"/>
      <c r="L42" s="321"/>
      <c r="M42" s="97"/>
      <c r="N42" s="1"/>
      <c r="O42" s="1"/>
      <c r="P42" s="1"/>
      <c r="Q42" s="1"/>
      <c r="R42" s="1"/>
      <c r="S42" s="1"/>
      <c r="T42" s="1"/>
      <c r="U42" s="1"/>
      <c r="V42" s="412" t="s">
        <v>87</v>
      </c>
      <c r="W42" s="412"/>
      <c r="X42" s="412"/>
      <c r="Y42" s="412"/>
      <c r="Z42" s="412"/>
      <c r="AA42" s="412"/>
      <c r="AB42" s="412"/>
      <c r="AC42" s="412"/>
      <c r="AD42" s="307"/>
    </row>
    <row r="43" spans="1:30" ht="15.6" x14ac:dyDescent="0.3">
      <c r="A43" s="1"/>
      <c r="B43" s="101" t="s">
        <v>88</v>
      </c>
      <c r="C43" s="101"/>
      <c r="D43" s="101"/>
      <c r="E43" s="101"/>
      <c r="F43" s="101"/>
      <c r="G43" s="101"/>
      <c r="H43" s="101"/>
      <c r="I43" s="101"/>
      <c r="J43" s="101"/>
      <c r="K43" s="101"/>
      <c r="L43" s="323"/>
      <c r="M43" s="102"/>
      <c r="N43" s="64"/>
      <c r="O43" s="64"/>
      <c r="P43" s="64"/>
      <c r="Q43" s="64"/>
      <c r="R43" s="1"/>
      <c r="S43" s="1"/>
      <c r="T43" s="1"/>
      <c r="U43" s="1"/>
      <c r="V43" s="413" t="s">
        <v>88</v>
      </c>
      <c r="W43" s="413"/>
      <c r="X43" s="413"/>
      <c r="Y43" s="413"/>
      <c r="Z43" s="413"/>
      <c r="AA43" s="413"/>
      <c r="AB43" s="413"/>
      <c r="AC43" s="413"/>
      <c r="AD43" s="103"/>
    </row>
    <row r="44" spans="1:30" ht="24" customHeight="1" x14ac:dyDescent="0.3">
      <c r="A44" s="1"/>
      <c r="B44" s="59" t="s">
        <v>89</v>
      </c>
      <c r="C44" s="59"/>
      <c r="D44" s="59"/>
      <c r="E44" s="59"/>
      <c r="F44" s="59"/>
      <c r="G44" s="59"/>
      <c r="H44" s="59"/>
      <c r="I44" s="59"/>
      <c r="J44" s="59"/>
      <c r="K44" s="59"/>
      <c r="L44" s="324">
        <f>SUM(L26,L37,L40)</f>
        <v>724814.50168085494</v>
      </c>
      <c r="M44" s="1"/>
      <c r="N44" s="1"/>
      <c r="O44" s="1"/>
      <c r="P44" s="1"/>
      <c r="Q44" s="1"/>
      <c r="R44" s="1"/>
      <c r="S44" s="1"/>
      <c r="T44" s="1"/>
      <c r="U44" s="1"/>
      <c r="V44" s="414" t="s">
        <v>89</v>
      </c>
      <c r="W44" s="414"/>
      <c r="X44" s="414"/>
      <c r="Y44" s="414"/>
      <c r="Z44" s="414"/>
      <c r="AA44" s="414"/>
      <c r="AB44" s="414"/>
      <c r="AC44" s="104">
        <f>SUM(AC26,AC37,AC40)</f>
        <v>0</v>
      </c>
      <c r="AD44" s="9"/>
    </row>
    <row r="45" spans="1:30" ht="30.75" customHeight="1" x14ac:dyDescent="0.3">
      <c r="A45" s="1"/>
      <c r="B45" s="90" t="s">
        <v>90</v>
      </c>
      <c r="C45" s="90"/>
      <c r="D45" s="90"/>
      <c r="E45" s="90"/>
      <c r="F45" s="90"/>
      <c r="G45" s="90"/>
      <c r="H45" s="90"/>
      <c r="I45" s="90"/>
      <c r="J45" s="90"/>
      <c r="K45" s="90"/>
      <c r="L45" s="321"/>
      <c r="M45" s="105"/>
      <c r="N45" s="1"/>
      <c r="O45" s="1"/>
      <c r="P45" s="1"/>
      <c r="Q45" s="1"/>
      <c r="R45" s="1"/>
      <c r="S45" s="1"/>
      <c r="T45" s="1"/>
      <c r="U45" s="1"/>
      <c r="V45" s="412" t="s">
        <v>90</v>
      </c>
      <c r="W45" s="412"/>
      <c r="X45" s="412"/>
      <c r="Y45" s="412"/>
      <c r="Z45" s="412"/>
      <c r="AA45" s="412"/>
      <c r="AB45" s="412"/>
      <c r="AC45" s="412"/>
      <c r="AD45" s="306"/>
    </row>
    <row r="46" spans="1:30" ht="18.75" customHeight="1" x14ac:dyDescent="0.3">
      <c r="A46" s="1"/>
      <c r="B46" s="1"/>
      <c r="C46" s="107" t="s">
        <v>91</v>
      </c>
      <c r="D46" s="107"/>
      <c r="E46" s="107"/>
      <c r="F46" s="107"/>
      <c r="G46" s="107" t="s">
        <v>92</v>
      </c>
      <c r="H46" s="108"/>
      <c r="I46" s="109" t="s">
        <v>93</v>
      </c>
      <c r="J46" s="110"/>
      <c r="K46" s="110"/>
      <c r="L46" s="325"/>
      <c r="M46" s="111"/>
      <c r="N46" s="1"/>
      <c r="O46" s="1"/>
      <c r="P46" s="1"/>
      <c r="Q46" s="1"/>
      <c r="R46" s="1"/>
      <c r="S46" s="1"/>
      <c r="T46" s="1"/>
      <c r="U46" s="1"/>
      <c r="V46" s="9"/>
      <c r="W46" s="309" t="s">
        <v>91</v>
      </c>
      <c r="X46" s="415" t="s">
        <v>94</v>
      </c>
      <c r="Y46" s="415"/>
      <c r="Z46" s="416" t="s">
        <v>93</v>
      </c>
      <c r="AA46" s="416"/>
      <c r="AB46" s="416"/>
      <c r="AC46" s="416"/>
      <c r="AD46" s="113"/>
    </row>
    <row r="47" spans="1:30" ht="18.75" customHeight="1" x14ac:dyDescent="0.3">
      <c r="A47" s="1"/>
      <c r="B47" s="97" t="s">
        <v>95</v>
      </c>
      <c r="C47" s="114">
        <f>K10+K11+K16+K19+K22</f>
        <v>0</v>
      </c>
      <c r="D47" s="114"/>
      <c r="E47" s="114"/>
      <c r="F47" s="114"/>
      <c r="G47" s="115">
        <f>K7</f>
        <v>1.0289999999999999</v>
      </c>
      <c r="H47" s="115"/>
      <c r="I47" s="116">
        <v>1317.85</v>
      </c>
      <c r="J47" s="117" t="s">
        <v>96</v>
      </c>
      <c r="K47" s="118">
        <f>ROUND(C47*G47*I47,0)</f>
        <v>0</v>
      </c>
      <c r="L47" s="326"/>
      <c r="M47" s="1"/>
      <c r="N47" s="1"/>
      <c r="O47" s="1"/>
      <c r="P47" s="1"/>
      <c r="Q47" s="1"/>
      <c r="R47" s="1"/>
      <c r="S47" s="1"/>
      <c r="T47" s="1"/>
      <c r="U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A48" s="1"/>
      <c r="B48" s="124" t="s">
        <v>73</v>
      </c>
      <c r="C48" s="114">
        <f>K12+K13+K17+K20+K23</f>
        <v>157.64350000000002</v>
      </c>
      <c r="D48" s="114"/>
      <c r="E48" s="114"/>
      <c r="F48" s="114"/>
      <c r="G48" s="115">
        <f>K7</f>
        <v>1.0289999999999999</v>
      </c>
      <c r="H48" s="115"/>
      <c r="I48" s="116">
        <v>898.92</v>
      </c>
      <c r="J48" s="117" t="s">
        <v>96</v>
      </c>
      <c r="K48" s="118">
        <f>ROUND(C48*G48*I48,0)</f>
        <v>145818</v>
      </c>
      <c r="L48" s="327"/>
      <c r="M48" s="1"/>
      <c r="N48" s="1"/>
      <c r="O48" s="1"/>
      <c r="P48" s="1"/>
      <c r="Q48" s="1"/>
      <c r="R48" s="1"/>
      <c r="S48" s="1"/>
      <c r="T48" s="1"/>
      <c r="U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R49" s="1"/>
      <c r="S49" s="1"/>
      <c r="T49" s="1"/>
      <c r="U49" s="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157.64350000000002</v>
      </c>
      <c r="D50" s="136"/>
      <c r="E50" s="137"/>
      <c r="F50" s="137"/>
      <c r="G50" s="138" t="s">
        <v>98</v>
      </c>
      <c r="H50" s="138"/>
      <c r="I50" s="138"/>
      <c r="J50" s="138"/>
      <c r="K50" s="138"/>
      <c r="L50" s="319">
        <f>IF(B2=75,0,K49+K48+K47)</f>
        <v>145818</v>
      </c>
      <c r="M50" s="1"/>
      <c r="N50" s="3"/>
      <c r="O50" s="1"/>
      <c r="P50" s="1"/>
      <c r="Q50" s="1"/>
      <c r="R50" s="1"/>
      <c r="S50" s="1"/>
      <c r="T50" s="1"/>
      <c r="U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P51" s="1"/>
      <c r="Q51" s="1"/>
      <c r="R51" s="1"/>
      <c r="S51" s="1"/>
      <c r="T51" s="1"/>
      <c r="U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M52" s="1"/>
      <c r="N52" s="1"/>
      <c r="O52" s="1"/>
      <c r="P52" s="1"/>
      <c r="Q52" s="1"/>
      <c r="R52" s="1"/>
      <c r="S52" s="1"/>
      <c r="T52" s="1"/>
      <c r="U52" s="1"/>
      <c r="V52" s="392" t="s">
        <v>100</v>
      </c>
      <c r="W52" s="392"/>
      <c r="X52" s="392"/>
      <c r="Y52" s="392"/>
      <c r="Z52" s="392"/>
      <c r="AA52" s="392"/>
      <c r="AB52" s="392"/>
      <c r="AC52" s="392"/>
      <c r="AD52" s="9"/>
    </row>
    <row r="53" spans="2:30" ht="15.6" x14ac:dyDescent="0.3">
      <c r="B53" s="298" t="s">
        <v>101</v>
      </c>
      <c r="C53" s="298"/>
      <c r="D53" s="298"/>
      <c r="E53" s="298"/>
      <c r="F53" s="298"/>
      <c r="G53" s="143">
        <f>K26</f>
        <v>157.64350000000002</v>
      </c>
      <c r="H53" s="56" t="s">
        <v>102</v>
      </c>
      <c r="I53" s="56"/>
      <c r="J53" s="144">
        <v>200815.52</v>
      </c>
      <c r="K53" s="144"/>
      <c r="L53" s="329"/>
      <c r="M53" s="1"/>
      <c r="N53" s="3"/>
      <c r="O53" s="1"/>
      <c r="P53" s="1"/>
      <c r="Q53" s="1"/>
      <c r="R53" s="1"/>
      <c r="S53" s="1"/>
      <c r="T53" s="1"/>
      <c r="U53" s="1"/>
      <c r="V53" s="402" t="s">
        <v>101</v>
      </c>
      <c r="W53" s="402"/>
      <c r="X53" s="145">
        <f>AB26</f>
        <v>0</v>
      </c>
      <c r="Y53" s="403" t="s">
        <v>102</v>
      </c>
      <c r="Z53" s="403"/>
      <c r="AA53" s="404">
        <f>+J53</f>
        <v>200815.52</v>
      </c>
      <c r="AB53" s="404"/>
      <c r="AC53" s="404"/>
      <c r="AD53" s="9"/>
    </row>
    <row r="54" spans="2:30" ht="15.6" x14ac:dyDescent="0.3">
      <c r="B54" s="298" t="s">
        <v>103</v>
      </c>
      <c r="C54" s="298"/>
      <c r="D54" s="298"/>
      <c r="E54" s="298"/>
      <c r="F54" s="298"/>
      <c r="G54" s="298"/>
      <c r="H54" s="298"/>
      <c r="I54" s="298"/>
      <c r="J54" s="298"/>
      <c r="K54" s="146">
        <f>ROUND(G53/J53,6)</f>
        <v>7.85E-4</v>
      </c>
      <c r="L54" s="314"/>
      <c r="M54" s="1"/>
      <c r="N54" s="64"/>
      <c r="O54" s="1"/>
      <c r="P54" s="1"/>
      <c r="Q54" s="1"/>
      <c r="R54" s="1"/>
      <c r="S54" s="1"/>
      <c r="T54" s="1"/>
      <c r="U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M55" s="1"/>
      <c r="N55" s="1"/>
      <c r="O55" s="1"/>
      <c r="P55" s="1"/>
      <c r="Q55" s="1"/>
      <c r="R55" s="1"/>
      <c r="S55" s="1"/>
      <c r="T55" s="1"/>
      <c r="U55" s="1"/>
      <c r="V55" s="392" t="s">
        <v>104</v>
      </c>
      <c r="W55" s="392"/>
      <c r="X55" s="392"/>
      <c r="Y55" s="392"/>
      <c r="Z55" s="392"/>
      <c r="AA55" s="392"/>
      <c r="AB55" s="392"/>
      <c r="AC55" s="392"/>
      <c r="AD55" s="9"/>
    </row>
    <row r="56" spans="2:30" ht="15.6" x14ac:dyDescent="0.3">
      <c r="B56" s="298" t="s">
        <v>105</v>
      </c>
      <c r="C56" s="298"/>
      <c r="D56" s="298"/>
      <c r="E56" s="298"/>
      <c r="F56" s="298"/>
      <c r="G56" s="147">
        <f>G26</f>
        <v>157.52000000000001</v>
      </c>
      <c r="H56" s="56" t="s">
        <v>106</v>
      </c>
      <c r="I56" s="56"/>
      <c r="J56" s="144">
        <f>+G40</f>
        <v>182954.62</v>
      </c>
      <c r="K56" s="144"/>
      <c r="L56" s="329"/>
      <c r="M56" s="1"/>
      <c r="N56" s="1"/>
      <c r="O56" s="1"/>
      <c r="P56" s="1"/>
      <c r="Q56" s="1"/>
      <c r="R56" s="1"/>
      <c r="S56" s="1"/>
      <c r="T56" s="1"/>
      <c r="U56" s="1"/>
      <c r="V56" s="402" t="s">
        <v>105</v>
      </c>
      <c r="W56" s="402"/>
      <c r="X56" s="148">
        <f>X26</f>
        <v>0</v>
      </c>
      <c r="Y56" s="403" t="s">
        <v>106</v>
      </c>
      <c r="Z56" s="403"/>
      <c r="AA56" s="404">
        <f>+J56</f>
        <v>182954.62</v>
      </c>
      <c r="AB56" s="404"/>
      <c r="AC56" s="404"/>
      <c r="AD56" s="9"/>
    </row>
    <row r="57" spans="2:30" ht="15.6" x14ac:dyDescent="0.3">
      <c r="B57" s="298" t="s">
        <v>107</v>
      </c>
      <c r="C57" s="298"/>
      <c r="D57" s="298"/>
      <c r="E57" s="298"/>
      <c r="F57" s="298"/>
      <c r="G57" s="298"/>
      <c r="H57" s="298"/>
      <c r="I57" s="298"/>
      <c r="J57" s="298"/>
      <c r="K57" s="146">
        <f>ROUND(G56/J56,6)</f>
        <v>8.61E-4</v>
      </c>
      <c r="L57" s="314"/>
      <c r="M57" s="1"/>
      <c r="N57" s="1"/>
      <c r="O57" s="1"/>
      <c r="P57" s="1"/>
      <c r="Q57" s="1"/>
      <c r="R57" s="1"/>
      <c r="S57" s="1"/>
      <c r="T57" s="1"/>
      <c r="U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M58" s="1"/>
      <c r="N58" s="19"/>
      <c r="O58" s="19"/>
      <c r="P58" s="1"/>
      <c r="Q58" s="1"/>
      <c r="R58" s="1"/>
      <c r="S58" s="1"/>
      <c r="T58" s="1"/>
      <c r="U58" s="1"/>
      <c r="V58" s="406" t="s">
        <v>109</v>
      </c>
      <c r="W58" s="406"/>
      <c r="X58" s="406"/>
      <c r="Y58" s="393">
        <f>X65+X64+X62+X61+X60</f>
        <v>4235563</v>
      </c>
      <c r="Z58" s="393"/>
      <c r="AA58" s="305" t="s">
        <v>110</v>
      </c>
      <c r="AB58" s="151">
        <f>AB54</f>
        <v>0</v>
      </c>
      <c r="AC58" s="55">
        <f>ROUND(Y58*AB58,0)</f>
        <v>0</v>
      </c>
      <c r="AD58" s="9"/>
    </row>
    <row r="59" spans="2:30" ht="15.6" x14ac:dyDescent="0.3">
      <c r="B59" s="59" t="s">
        <v>109</v>
      </c>
      <c r="C59" s="59"/>
      <c r="D59" s="59"/>
      <c r="E59" s="59"/>
      <c r="F59" s="59"/>
      <c r="G59" s="59"/>
      <c r="H59" s="152" t="s">
        <v>21</v>
      </c>
      <c r="I59" s="118">
        <v>4235563</v>
      </c>
      <c r="J59" s="153" t="s">
        <v>110</v>
      </c>
      <c r="K59" s="154">
        <f>K54</f>
        <v>7.85E-4</v>
      </c>
      <c r="L59" s="319">
        <f>SUM(I59*K59)</f>
        <v>3324.9169550000001</v>
      </c>
      <c r="M59" s="1"/>
      <c r="N59" s="1"/>
      <c r="O59" s="1"/>
      <c r="P59" s="153"/>
      <c r="Q59" s="153"/>
      <c r="R59" s="1"/>
      <c r="S59" s="1"/>
      <c r="T59" s="1"/>
      <c r="U59" s="1"/>
      <c r="V59" s="399" t="s">
        <v>111</v>
      </c>
      <c r="W59" s="399"/>
      <c r="X59" s="399"/>
      <c r="Y59" s="399"/>
      <c r="Z59" s="399"/>
      <c r="AA59" s="399"/>
      <c r="AB59" s="399"/>
      <c r="AC59" s="399"/>
      <c r="AD59" s="9"/>
    </row>
    <row r="60" spans="2:30" ht="15.6" x14ac:dyDescent="0.3">
      <c r="B60" s="59" t="s">
        <v>111</v>
      </c>
      <c r="C60" s="59"/>
      <c r="D60" s="59"/>
      <c r="E60" s="59"/>
      <c r="F60" s="59"/>
      <c r="G60" s="59"/>
      <c r="H60" s="59"/>
      <c r="I60" s="59"/>
      <c r="J60" s="59"/>
      <c r="K60" s="59"/>
      <c r="L60" s="327"/>
      <c r="M60" s="1"/>
      <c r="N60" s="1"/>
      <c r="O60" s="1"/>
      <c r="P60" s="153"/>
      <c r="Q60" s="153"/>
      <c r="R60" s="1"/>
      <c r="S60" s="1"/>
      <c r="T60" s="1"/>
      <c r="U60" s="1"/>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M61" s="1"/>
      <c r="N61" s="1"/>
      <c r="O61" s="1"/>
      <c r="P61" s="153"/>
      <c r="Q61" s="153"/>
      <c r="R61" s="1"/>
      <c r="S61" s="1"/>
      <c r="T61" s="1"/>
      <c r="U61" s="1"/>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M62" s="1"/>
      <c r="N62" s="153"/>
      <c r="O62" s="153"/>
      <c r="P62" s="153"/>
      <c r="Q62" s="153"/>
      <c r="R62" s="1"/>
      <c r="S62" s="1"/>
      <c r="T62" s="1"/>
      <c r="U62" s="1"/>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M63" s="1"/>
      <c r="N63" s="1"/>
      <c r="O63" s="1"/>
      <c r="P63" s="153"/>
      <c r="Q63" s="153"/>
      <c r="R63" s="1"/>
      <c r="S63" s="1"/>
      <c r="T63" s="1"/>
      <c r="U63" s="1"/>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P64" s="1"/>
      <c r="Q64" s="1"/>
      <c r="R64" s="1"/>
      <c r="S64" s="1"/>
      <c r="T64" s="1"/>
      <c r="U64" s="1"/>
      <c r="V64" s="400" t="s">
        <v>116</v>
      </c>
      <c r="W64" s="400"/>
      <c r="X64" s="401">
        <f>+G65</f>
        <v>4235563</v>
      </c>
      <c r="Y64" s="401"/>
      <c r="Z64" s="401"/>
      <c r="AA64" s="401"/>
      <c r="AB64" s="401"/>
      <c r="AC64" s="401"/>
      <c r="AD64" s="9"/>
    </row>
    <row r="65" spans="1:30" ht="12.75" customHeight="1" x14ac:dyDescent="0.3">
      <c r="A65" s="1"/>
      <c r="B65" s="155" t="s">
        <v>116</v>
      </c>
      <c r="C65" s="59"/>
      <c r="D65" s="59"/>
      <c r="E65" s="59"/>
      <c r="F65" s="59"/>
      <c r="G65" s="156">
        <f>+I59</f>
        <v>4235563</v>
      </c>
      <c r="H65" s="156"/>
      <c r="I65" s="156"/>
      <c r="J65" s="156"/>
      <c r="K65" s="156"/>
      <c r="L65" s="327"/>
      <c r="M65" s="1"/>
      <c r="N65" s="1"/>
      <c r="O65" s="1"/>
      <c r="P65" s="1"/>
      <c r="Q65" s="1"/>
      <c r="R65" s="1"/>
      <c r="S65" s="1"/>
      <c r="T65" s="1"/>
      <c r="U65" s="1"/>
      <c r="V65" s="400" t="s">
        <v>117</v>
      </c>
      <c r="W65" s="400"/>
      <c r="X65" s="401">
        <f>+G66</f>
        <v>0</v>
      </c>
      <c r="Y65" s="401"/>
      <c r="Z65" s="401"/>
      <c r="AA65" s="401"/>
      <c r="AB65" s="401"/>
      <c r="AC65" s="401"/>
      <c r="AD65" s="21"/>
    </row>
    <row r="66" spans="1:30" ht="15" customHeight="1" x14ac:dyDescent="0.3">
      <c r="A66" s="1"/>
      <c r="B66" s="155" t="s">
        <v>117</v>
      </c>
      <c r="C66" s="59"/>
      <c r="D66" s="59"/>
      <c r="E66" s="59"/>
      <c r="F66" s="59"/>
      <c r="G66" s="156">
        <v>0</v>
      </c>
      <c r="H66" s="156"/>
      <c r="I66" s="156"/>
      <c r="J66" s="156"/>
      <c r="K66" s="156"/>
      <c r="L66" s="327"/>
      <c r="M66" s="19"/>
      <c r="N66" s="3"/>
      <c r="O66" s="157"/>
      <c r="P66" s="157"/>
      <c r="Q66" s="157"/>
      <c r="R66" s="1"/>
      <c r="S66" s="1"/>
      <c r="T66" s="1"/>
      <c r="U66" s="1"/>
      <c r="V66" s="392" t="s">
        <v>118</v>
      </c>
      <c r="W66" s="392"/>
      <c r="X66" s="392"/>
      <c r="Y66" s="393">
        <f>+I67</f>
        <v>107785963</v>
      </c>
      <c r="Z66" s="393"/>
      <c r="AA66" s="305" t="s">
        <v>110</v>
      </c>
      <c r="AB66" s="151">
        <f>AB54</f>
        <v>0</v>
      </c>
      <c r="AC66" s="55">
        <f>ROUND(Y66*AB66,0)</f>
        <v>0</v>
      </c>
      <c r="AD66" s="9"/>
    </row>
    <row r="67" spans="1:30" ht="20.25" customHeight="1" x14ac:dyDescent="0.3">
      <c r="A67" s="1"/>
      <c r="B67" s="298" t="s">
        <v>118</v>
      </c>
      <c r="C67" s="298"/>
      <c r="D67" s="298"/>
      <c r="E67" s="298"/>
      <c r="F67" s="298"/>
      <c r="G67" s="1"/>
      <c r="H67" s="152" t="s">
        <v>24</v>
      </c>
      <c r="I67" s="118">
        <v>107785963</v>
      </c>
      <c r="J67" s="153" t="s">
        <v>110</v>
      </c>
      <c r="K67" s="154">
        <f>K54</f>
        <v>7.85E-4</v>
      </c>
      <c r="L67" s="319">
        <f>SUM(I67*K67)</f>
        <v>84611.980955000006</v>
      </c>
      <c r="M67" s="1"/>
      <c r="N67" s="1"/>
      <c r="O67" s="1"/>
      <c r="P67" s="1"/>
      <c r="Q67" s="1"/>
      <c r="R67" s="1"/>
      <c r="S67" s="1"/>
      <c r="T67" s="1"/>
      <c r="U67" s="1"/>
      <c r="V67" s="392" t="s">
        <v>119</v>
      </c>
      <c r="W67" s="392"/>
      <c r="X67" s="392"/>
      <c r="Y67" s="392"/>
      <c r="Z67" s="392"/>
      <c r="AA67" s="392"/>
      <c r="AB67" s="392"/>
      <c r="AC67" s="392"/>
      <c r="AD67" s="9"/>
    </row>
    <row r="68" spans="1:30" ht="20.25" customHeight="1" x14ac:dyDescent="0.3">
      <c r="A68" s="1"/>
      <c r="B68" s="298" t="s">
        <v>119</v>
      </c>
      <c r="C68" s="298"/>
      <c r="D68" s="298"/>
      <c r="E68" s="298"/>
      <c r="F68" s="298"/>
      <c r="G68" s="1"/>
      <c r="H68" s="298"/>
      <c r="I68" s="298"/>
      <c r="J68" s="51"/>
      <c r="K68" s="298"/>
      <c r="L68" s="314"/>
      <c r="M68" s="1"/>
      <c r="N68" s="1"/>
      <c r="O68" s="1"/>
      <c r="P68" s="1"/>
      <c r="Q68" s="1"/>
      <c r="R68" s="1"/>
      <c r="S68" s="1"/>
      <c r="T68" s="1"/>
      <c r="U68" s="1"/>
      <c r="V68" s="397" t="s">
        <v>120</v>
      </c>
      <c r="W68" s="397"/>
      <c r="X68" s="397"/>
      <c r="Y68" s="393">
        <f>+I69</f>
        <v>0</v>
      </c>
      <c r="Z68" s="393"/>
      <c r="AA68" s="305" t="s">
        <v>110</v>
      </c>
      <c r="AB68" s="151">
        <f>AB57</f>
        <v>0</v>
      </c>
      <c r="AC68" s="55">
        <f>ROUND(Y68*AB68,0)</f>
        <v>0</v>
      </c>
      <c r="AD68" s="9"/>
    </row>
    <row r="69" spans="1:30" ht="15" customHeight="1" x14ac:dyDescent="0.3">
      <c r="A69" s="1"/>
      <c r="B69" s="158" t="s">
        <v>120</v>
      </c>
      <c r="C69" s="298"/>
      <c r="D69" s="298"/>
      <c r="E69" s="298"/>
      <c r="F69" s="298"/>
      <c r="G69" s="1"/>
      <c r="H69" s="152" t="s">
        <v>22</v>
      </c>
      <c r="I69" s="118">
        <v>0</v>
      </c>
      <c r="J69" s="153" t="s">
        <v>110</v>
      </c>
      <c r="K69" s="154">
        <f>K57</f>
        <v>8.61E-4</v>
      </c>
      <c r="L69" s="319">
        <f t="shared" ref="L69:L72" si="11">SUM(I69*K69)</f>
        <v>0</v>
      </c>
      <c r="M69" s="1"/>
      <c r="N69" s="1"/>
      <c r="O69" s="1"/>
      <c r="P69" s="1"/>
      <c r="Q69" s="1"/>
      <c r="R69" s="1"/>
      <c r="S69" s="1"/>
      <c r="T69" s="1"/>
      <c r="U69" s="1"/>
      <c r="V69" s="392" t="s">
        <v>121</v>
      </c>
      <c r="W69" s="392"/>
      <c r="X69" s="392"/>
      <c r="Y69" s="398">
        <f>+I70</f>
        <v>-4207636</v>
      </c>
      <c r="Z69" s="398"/>
      <c r="AA69" s="305" t="s">
        <v>110</v>
      </c>
      <c r="AB69" s="151">
        <f>AB54</f>
        <v>0</v>
      </c>
      <c r="AC69" s="55">
        <f>ROUND(Y69*AB69,0)</f>
        <v>0</v>
      </c>
      <c r="AD69" s="9"/>
    </row>
    <row r="70" spans="1:30" ht="20.25" customHeight="1" x14ac:dyDescent="0.3">
      <c r="A70" s="1"/>
      <c r="B70" s="298" t="s">
        <v>121</v>
      </c>
      <c r="C70" s="298"/>
      <c r="D70" s="298"/>
      <c r="E70" s="298"/>
      <c r="F70" s="298"/>
      <c r="G70" s="1"/>
      <c r="H70" s="152" t="s">
        <v>21</v>
      </c>
      <c r="I70" s="118">
        <v>-4207636</v>
      </c>
      <c r="J70" s="153" t="s">
        <v>110</v>
      </c>
      <c r="K70" s="154">
        <f>K54</f>
        <v>7.85E-4</v>
      </c>
      <c r="L70" s="319">
        <f t="shared" si="11"/>
        <v>-3302.9942599999999</v>
      </c>
      <c r="M70" s="1"/>
      <c r="N70" s="1"/>
      <c r="O70" s="1"/>
      <c r="P70" s="1"/>
      <c r="Q70" s="1"/>
      <c r="R70" s="1"/>
      <c r="S70" s="1"/>
      <c r="T70" s="1"/>
      <c r="U70" s="1"/>
      <c r="V70" s="392" t="s">
        <v>122</v>
      </c>
      <c r="W70" s="392"/>
      <c r="X70" s="392"/>
      <c r="Y70" s="394">
        <f>+I71</f>
        <v>1882126</v>
      </c>
      <c r="Z70" s="394"/>
      <c r="AA70" s="305" t="s">
        <v>110</v>
      </c>
      <c r="AB70" s="151">
        <f>AB54</f>
        <v>0</v>
      </c>
      <c r="AC70" s="55">
        <f>ROUND(Y70*AB70,0)</f>
        <v>0</v>
      </c>
      <c r="AD70" s="9"/>
    </row>
    <row r="71" spans="1:30" ht="20.25" customHeight="1" x14ac:dyDescent="0.3">
      <c r="A71" s="1"/>
      <c r="B71" s="298" t="s">
        <v>122</v>
      </c>
      <c r="C71" s="298"/>
      <c r="D71" s="298"/>
      <c r="E71" s="298"/>
      <c r="F71" s="298"/>
      <c r="G71" s="1"/>
      <c r="H71" s="152" t="s">
        <v>21</v>
      </c>
      <c r="I71" s="118">
        <v>1882126</v>
      </c>
      <c r="J71" s="153" t="s">
        <v>110</v>
      </c>
      <c r="K71" s="154">
        <f>K54</f>
        <v>7.85E-4</v>
      </c>
      <c r="L71" s="319">
        <f t="shared" si="11"/>
        <v>1477.4689100000001</v>
      </c>
      <c r="M71" s="1"/>
      <c r="N71" s="1"/>
      <c r="O71" s="1"/>
      <c r="P71" s="1"/>
      <c r="Q71" s="1"/>
      <c r="R71" s="1"/>
      <c r="S71" s="1"/>
      <c r="T71" s="1"/>
      <c r="U71" s="1"/>
      <c r="V71" s="392" t="s">
        <v>123</v>
      </c>
      <c r="W71" s="392"/>
      <c r="X71" s="392"/>
      <c r="Y71" s="394">
        <f>+I72</f>
        <v>14221398</v>
      </c>
      <c r="Z71" s="394"/>
      <c r="AA71" s="305" t="s">
        <v>110</v>
      </c>
      <c r="AB71" s="151">
        <f>AB57</f>
        <v>0</v>
      </c>
      <c r="AC71" s="55">
        <f>ROUND(Y71*AB71,0)</f>
        <v>0</v>
      </c>
      <c r="AD71" s="9"/>
    </row>
    <row r="72" spans="1:30" ht="21" customHeight="1" x14ac:dyDescent="0.35">
      <c r="A72" s="1"/>
      <c r="B72" s="298" t="s">
        <v>123</v>
      </c>
      <c r="C72" s="298"/>
      <c r="D72" s="298"/>
      <c r="E72" s="298"/>
      <c r="F72" s="298"/>
      <c r="G72" s="1"/>
      <c r="H72" s="152" t="s">
        <v>22</v>
      </c>
      <c r="I72" s="118">
        <v>14221398</v>
      </c>
      <c r="J72" s="153" t="s">
        <v>110</v>
      </c>
      <c r="K72" s="154">
        <f>K57</f>
        <v>8.61E-4</v>
      </c>
      <c r="L72" s="319">
        <f t="shared" si="11"/>
        <v>12244.623678</v>
      </c>
      <c r="M72" s="1"/>
      <c r="N72" s="1"/>
      <c r="O72" s="1"/>
      <c r="P72" s="1"/>
      <c r="Q72" s="1"/>
      <c r="R72" s="1"/>
      <c r="S72" s="1"/>
      <c r="T72" s="1"/>
      <c r="U72" s="1"/>
      <c r="V72" s="395" t="s">
        <v>124</v>
      </c>
      <c r="W72" s="395"/>
      <c r="X72" s="395"/>
      <c r="Y72" s="395"/>
      <c r="Z72" s="395"/>
      <c r="AA72" s="395"/>
      <c r="AB72" s="395"/>
      <c r="AC72" s="58"/>
      <c r="AD72" s="9"/>
    </row>
    <row r="73" spans="1:30" ht="17.25" customHeight="1" x14ac:dyDescent="0.35">
      <c r="A73" s="1"/>
      <c r="B73" s="298" t="s">
        <v>124</v>
      </c>
      <c r="C73" s="298"/>
      <c r="D73" s="298"/>
      <c r="E73" s="298"/>
      <c r="F73" s="298"/>
      <c r="G73" s="1"/>
      <c r="H73" s="298"/>
      <c r="I73" s="298"/>
      <c r="J73" s="51"/>
      <c r="K73" s="298"/>
      <c r="L73" s="330"/>
      <c r="M73" s="1"/>
      <c r="N73" s="1"/>
      <c r="O73" s="1"/>
      <c r="P73" s="1"/>
      <c r="Q73" s="1"/>
      <c r="R73" s="1"/>
      <c r="S73" s="1"/>
      <c r="T73" s="1"/>
      <c r="U73" s="1"/>
      <c r="V73" s="392" t="s">
        <v>125</v>
      </c>
      <c r="W73" s="392"/>
      <c r="X73" s="392"/>
      <c r="Y73" s="392"/>
      <c r="Z73" s="392"/>
      <c r="AA73" s="392"/>
      <c r="AB73" s="392"/>
      <c r="AC73" s="392"/>
      <c r="AD73" s="9"/>
    </row>
    <row r="74" spans="1:30" ht="31.2" x14ac:dyDescent="0.3">
      <c r="A74" s="1"/>
      <c r="B74" s="298" t="s">
        <v>125</v>
      </c>
      <c r="C74" s="298"/>
      <c r="D74" s="310" t="s">
        <v>126</v>
      </c>
      <c r="E74" s="310" t="s">
        <v>127</v>
      </c>
      <c r="F74" s="310"/>
      <c r="G74" s="1"/>
      <c r="H74" s="152" t="s">
        <v>25</v>
      </c>
      <c r="I74" s="17"/>
      <c r="J74" s="152"/>
      <c r="K74" s="17"/>
      <c r="L74" s="326"/>
      <c r="M74" s="1"/>
      <c r="N74" s="1"/>
      <c r="O74" s="1"/>
      <c r="P74" s="1"/>
      <c r="Q74" s="1"/>
      <c r="R74" s="1"/>
      <c r="S74" s="1"/>
      <c r="T74" s="1"/>
      <c r="U74" s="1"/>
      <c r="V74" s="396" t="s">
        <v>128</v>
      </c>
      <c r="W74" s="396"/>
      <c r="X74" s="159" t="s">
        <v>129</v>
      </c>
      <c r="Y74" s="160"/>
      <c r="Z74" s="161">
        <f>+I75</f>
        <v>1</v>
      </c>
      <c r="AA74" s="304" t="s">
        <v>130</v>
      </c>
      <c r="AB74" s="163">
        <f>+K75</f>
        <v>365</v>
      </c>
      <c r="AC74" s="55">
        <f>ROUND(AB74*Z74,0)</f>
        <v>365</v>
      </c>
      <c r="AD74" s="9"/>
    </row>
    <row r="75" spans="1:30" ht="19.5" customHeight="1" x14ac:dyDescent="0.3">
      <c r="A75" s="1" t="s">
        <v>131</v>
      </c>
      <c r="B75" s="164" t="s">
        <v>128</v>
      </c>
      <c r="C75" s="165" t="s">
        <v>129</v>
      </c>
      <c r="D75" s="164">
        <v>1</v>
      </c>
      <c r="E75" s="164">
        <v>0</v>
      </c>
      <c r="F75" s="164"/>
      <c r="G75" s="166">
        <f>IF(E75=0,D75,E75)</f>
        <v>1</v>
      </c>
      <c r="H75" s="167"/>
      <c r="I75" s="168">
        <f>AVERAGE(G75,D75)</f>
        <v>1</v>
      </c>
      <c r="J75" s="169" t="s">
        <v>130</v>
      </c>
      <c r="K75" s="170">
        <v>365</v>
      </c>
      <c r="L75" s="319">
        <f t="shared" ref="L75:L78" si="12">SUM(I75*K75)</f>
        <v>365</v>
      </c>
      <c r="M75" s="1"/>
      <c r="N75" s="1">
        <v>7802</v>
      </c>
      <c r="O75" s="1">
        <v>0</v>
      </c>
      <c r="P75" s="1"/>
      <c r="Q75" s="1"/>
      <c r="R75" s="1"/>
      <c r="S75" s="1"/>
      <c r="T75" s="1"/>
      <c r="U75" s="1"/>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c r="G76" s="166">
        <f>IF(E76=0,D76,E76)</f>
        <v>0</v>
      </c>
      <c r="H76" s="167"/>
      <c r="I76" s="168">
        <f>AVERAGE(G76,D76)</f>
        <v>0</v>
      </c>
      <c r="J76" s="169" t="s">
        <v>130</v>
      </c>
      <c r="K76" s="174">
        <v>1373</v>
      </c>
      <c r="L76" s="319">
        <f t="shared" si="12"/>
        <v>0</v>
      </c>
      <c r="M76" s="1"/>
      <c r="N76" s="1">
        <v>7802</v>
      </c>
      <c r="O76" s="1">
        <v>110</v>
      </c>
      <c r="P76" s="1"/>
      <c r="Q76" s="1"/>
      <c r="R76" s="1"/>
      <c r="S76" s="1"/>
      <c r="T76" s="1"/>
      <c r="U76" s="1"/>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A77" s="1"/>
      <c r="B77" s="298" t="s">
        <v>134</v>
      </c>
      <c r="C77" s="298"/>
      <c r="D77" s="298"/>
      <c r="E77" s="298"/>
      <c r="F77" s="298"/>
      <c r="G77" s="1"/>
      <c r="H77" s="152" t="s">
        <v>25</v>
      </c>
      <c r="I77" s="175">
        <v>1722101</v>
      </c>
      <c r="J77" s="153" t="s">
        <v>110</v>
      </c>
      <c r="K77" s="154">
        <f>K57</f>
        <v>8.61E-4</v>
      </c>
      <c r="L77" s="319">
        <v>0</v>
      </c>
      <c r="M77" s="1"/>
      <c r="N77" s="1"/>
      <c r="O77" s="1"/>
      <c r="P77" s="1"/>
      <c r="Q77" s="1"/>
      <c r="R77" s="1"/>
      <c r="S77" s="1"/>
      <c r="T77" s="1"/>
      <c r="U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A78" s="1"/>
      <c r="B78" s="391" t="s">
        <v>135</v>
      </c>
      <c r="C78" s="391"/>
      <c r="D78" s="391"/>
      <c r="E78" s="298"/>
      <c r="F78" s="298"/>
      <c r="G78" s="1"/>
      <c r="H78" s="152" t="s">
        <v>136</v>
      </c>
      <c r="I78" s="176">
        <v>0</v>
      </c>
      <c r="J78" s="153" t="s">
        <v>110</v>
      </c>
      <c r="K78" s="154">
        <f>K54</f>
        <v>7.85E-4</v>
      </c>
      <c r="L78" s="319">
        <f t="shared" si="12"/>
        <v>0</v>
      </c>
      <c r="M78" s="1"/>
      <c r="N78" s="1"/>
      <c r="O78" s="1"/>
      <c r="P78" s="1"/>
      <c r="Q78" s="1"/>
      <c r="R78" s="1"/>
      <c r="S78" s="1"/>
      <c r="T78" s="1"/>
      <c r="U78" s="1"/>
      <c r="V78" s="392" t="str">
        <f t="shared" ref="V78:V79" si="13">+B79</f>
        <v>16.  Food Service Allocation</v>
      </c>
      <c r="W78" s="392"/>
      <c r="X78" s="392"/>
      <c r="Y78" s="177"/>
      <c r="Z78" s="177"/>
      <c r="AA78" s="177"/>
      <c r="AB78" s="177"/>
      <c r="AC78" s="122"/>
      <c r="AD78" s="9"/>
    </row>
    <row r="79" spans="1:30" ht="21" customHeight="1" x14ac:dyDescent="0.3">
      <c r="A79" s="1"/>
      <c r="B79" s="391" t="s">
        <v>137</v>
      </c>
      <c r="C79" s="391"/>
      <c r="D79" s="391"/>
      <c r="E79" s="298"/>
      <c r="F79" s="298"/>
      <c r="G79" s="1"/>
      <c r="H79" s="152" t="s">
        <v>138</v>
      </c>
      <c r="I79" s="17"/>
      <c r="J79" s="17"/>
      <c r="K79" s="17"/>
      <c r="L79" s="319"/>
      <c r="M79" s="1"/>
      <c r="N79" s="178"/>
      <c r="O79" s="1"/>
      <c r="P79" s="1"/>
      <c r="Q79" s="152"/>
      <c r="R79" s="1"/>
      <c r="S79" s="1"/>
      <c r="T79" s="1"/>
      <c r="U79" s="1"/>
      <c r="V79" s="392">
        <f t="shared" si="13"/>
        <v>0</v>
      </c>
      <c r="W79" s="392"/>
      <c r="X79" s="392"/>
      <c r="Y79" s="177"/>
      <c r="Z79" s="177"/>
      <c r="AA79" s="177"/>
      <c r="AB79" s="177"/>
      <c r="AC79" s="179"/>
      <c r="AD79" s="9"/>
    </row>
    <row r="80" spans="1:30" ht="21" customHeight="1" x14ac:dyDescent="0.3">
      <c r="A80" s="1"/>
      <c r="B80" s="391"/>
      <c r="C80" s="391"/>
      <c r="D80" s="391"/>
      <c r="E80" s="298"/>
      <c r="F80" s="298"/>
      <c r="G80" s="1"/>
      <c r="H80" s="180"/>
      <c r="I80" s="181"/>
      <c r="J80" s="181"/>
      <c r="K80" s="181"/>
      <c r="L80" s="330"/>
      <c r="M80" s="1"/>
      <c r="N80" s="182"/>
      <c r="O80" s="1"/>
      <c r="P80" s="1"/>
      <c r="Q80" s="152"/>
      <c r="R80" s="1"/>
      <c r="S80" s="1"/>
      <c r="T80" s="1"/>
      <c r="U80" s="1"/>
      <c r="V80" s="177"/>
      <c r="W80" s="177"/>
      <c r="X80" s="177"/>
      <c r="Y80" s="177"/>
      <c r="Z80" s="177"/>
      <c r="AA80" s="177"/>
      <c r="AB80" s="177"/>
      <c r="AC80" s="179"/>
      <c r="AD80" s="9"/>
    </row>
    <row r="81" spans="1:30" ht="21" customHeight="1" thickBot="1" x14ac:dyDescent="0.35">
      <c r="A81" s="1"/>
      <c r="B81" s="298"/>
      <c r="C81" s="298"/>
      <c r="D81" s="298"/>
      <c r="E81" s="298"/>
      <c r="F81" s="298"/>
      <c r="G81" s="298"/>
      <c r="H81" s="298"/>
      <c r="I81" s="298"/>
      <c r="J81" s="298"/>
      <c r="K81" s="298"/>
      <c r="L81" s="330"/>
      <c r="M81" s="183"/>
      <c r="N81" s="182"/>
      <c r="O81" s="1"/>
      <c r="P81" s="1"/>
      <c r="Q81" s="152"/>
      <c r="R81" s="1"/>
      <c r="S81" s="1"/>
      <c r="T81" s="1"/>
      <c r="U81" s="1"/>
      <c r="V81" s="177" t="s">
        <v>139</v>
      </c>
      <c r="W81" s="177"/>
      <c r="X81" s="177"/>
      <c r="Y81" s="177"/>
      <c r="Z81" s="177"/>
      <c r="AA81" s="177"/>
      <c r="AB81" s="177"/>
      <c r="AC81" s="184">
        <f>SUM(AC44:AC80)</f>
        <v>365</v>
      </c>
      <c r="AD81" s="185"/>
    </row>
    <row r="82" spans="1:30" ht="22.5" customHeight="1" thickTop="1" thickBot="1" x14ac:dyDescent="0.35">
      <c r="A82" s="1"/>
      <c r="B82" s="298" t="s">
        <v>140</v>
      </c>
      <c r="C82" s="298"/>
      <c r="D82" s="298"/>
      <c r="E82" s="298"/>
      <c r="F82" s="298"/>
      <c r="G82" s="298"/>
      <c r="H82" s="298"/>
      <c r="I82" s="298"/>
      <c r="J82" s="298"/>
      <c r="K82" s="298"/>
      <c r="L82" s="331">
        <f>SUM(L44:L81)</f>
        <v>969353.49791885505</v>
      </c>
      <c r="M82" s="186"/>
      <c r="N82" s="187"/>
      <c r="O82" s="1"/>
      <c r="P82" s="1"/>
      <c r="Q82" s="152"/>
      <c r="R82" s="1"/>
      <c r="S82" s="1"/>
      <c r="T82" s="1"/>
      <c r="U82" s="1"/>
      <c r="V82" s="177"/>
      <c r="W82" s="177"/>
      <c r="X82" s="177"/>
      <c r="Y82" s="177"/>
      <c r="Z82" s="177"/>
      <c r="AA82" s="177"/>
      <c r="AB82" s="177"/>
      <c r="AC82" s="188"/>
      <c r="AD82" s="185"/>
    </row>
    <row r="83" spans="1:30" ht="27.75" customHeight="1" thickTop="1" x14ac:dyDescent="0.3">
      <c r="A83" s="1"/>
      <c r="B83" s="298" t="s">
        <v>141</v>
      </c>
      <c r="C83" s="298"/>
      <c r="D83" s="298"/>
      <c r="E83" s="298"/>
      <c r="F83" s="298"/>
      <c r="G83" s="298"/>
      <c r="H83" s="298"/>
      <c r="I83" s="298"/>
      <c r="J83" s="298"/>
      <c r="K83" s="51" t="s">
        <v>142</v>
      </c>
      <c r="L83" s="326" t="s">
        <v>143</v>
      </c>
      <c r="M83" s="186"/>
      <c r="N83" s="187"/>
      <c r="O83" s="1"/>
      <c r="P83" s="1"/>
      <c r="Q83" s="152"/>
      <c r="R83" s="1"/>
      <c r="S83" s="1"/>
      <c r="T83" s="1"/>
      <c r="U83" s="1"/>
      <c r="V83" s="9" t="s">
        <v>144</v>
      </c>
      <c r="W83" s="9"/>
      <c r="X83" s="9"/>
      <c r="Y83" s="9"/>
      <c r="Z83" s="9"/>
      <c r="AA83" s="9"/>
      <c r="AB83" s="9"/>
      <c r="AC83" s="9"/>
      <c r="AD83" s="189"/>
    </row>
    <row r="84" spans="1:30" ht="18.75" customHeight="1" thickBot="1" x14ac:dyDescent="0.35">
      <c r="A84" s="1"/>
      <c r="B84" s="298" t="s">
        <v>145</v>
      </c>
      <c r="C84" s="298"/>
      <c r="D84" s="298"/>
      <c r="E84" s="298"/>
      <c r="F84" s="298"/>
      <c r="G84" s="298"/>
      <c r="H84" s="298"/>
      <c r="I84" s="298"/>
      <c r="J84" s="298"/>
      <c r="K84" s="190" t="str">
        <f>IF(G26=0,"",IF((G11+G13+SUM(G15:G21))/G26&gt;0.75,1,""))</f>
        <v/>
      </c>
      <c r="L84" s="331">
        <f>'4061 updated'!AC81</f>
        <v>365</v>
      </c>
      <c r="M84" s="186"/>
      <c r="N84" s="187"/>
      <c r="O84" s="1"/>
      <c r="P84" s="1"/>
      <c r="Q84" s="152"/>
      <c r="R84" s="1"/>
      <c r="S84" s="1"/>
      <c r="T84" s="1"/>
      <c r="U84" s="1"/>
      <c r="V84" s="191" t="s">
        <v>146</v>
      </c>
      <c r="W84" s="191"/>
      <c r="X84" s="191"/>
      <c r="Y84" s="191"/>
      <c r="Z84" s="191"/>
      <c r="AA84" s="191"/>
      <c r="AB84" s="191"/>
      <c r="AC84" s="191"/>
      <c r="AD84" s="9"/>
    </row>
    <row r="85" spans="1:30" ht="18.75" customHeight="1" thickTop="1" x14ac:dyDescent="0.3">
      <c r="A85" s="1"/>
      <c r="B85" s="298"/>
      <c r="C85" s="298"/>
      <c r="D85" s="298"/>
      <c r="E85" s="298"/>
      <c r="F85" s="298"/>
      <c r="G85" s="298"/>
      <c r="H85" s="298"/>
      <c r="I85" s="298"/>
      <c r="J85" s="298"/>
      <c r="K85" s="1"/>
      <c r="L85" s="311"/>
      <c r="M85" s="186"/>
      <c r="N85" s="187"/>
      <c r="O85" s="1"/>
      <c r="P85" s="1"/>
      <c r="Q85" s="152"/>
      <c r="R85" s="1"/>
      <c r="S85" s="1"/>
      <c r="T85" s="1"/>
      <c r="U85" s="1"/>
      <c r="V85" s="191" t="s">
        <v>147</v>
      </c>
      <c r="W85" s="191"/>
      <c r="X85" s="191"/>
      <c r="Y85" s="191"/>
      <c r="Z85" s="191"/>
      <c r="AA85" s="191"/>
      <c r="AB85" s="191"/>
      <c r="AC85" s="191"/>
      <c r="AD85" s="189"/>
    </row>
    <row r="86" spans="1:30" ht="18.75" customHeight="1" x14ac:dyDescent="0.3">
      <c r="A86" s="1"/>
      <c r="B86" s="302" t="s">
        <v>148</v>
      </c>
      <c r="C86" s="298"/>
      <c r="D86" s="298"/>
      <c r="E86" s="298"/>
      <c r="F86" s="298"/>
      <c r="G86" s="298"/>
      <c r="H86" s="298"/>
      <c r="I86" s="298"/>
      <c r="J86" s="192" t="s">
        <v>149</v>
      </c>
      <c r="K86" s="193">
        <f>IF(K84=1,L84,L82)</f>
        <v>969353.49791885505</v>
      </c>
      <c r="L86" s="319">
        <f>IF(G26=0,0,IF(G26&gt;250,-(((250/G26)*K86)*IF(M86="H",0.02,0.05)),IF(M86="H",-0.02*K86,-0.05*K86)))</f>
        <v>-48467.674895942757</v>
      </c>
      <c r="M86" s="186" t="str">
        <f>IF(B125="2911","H",IF(B125="3396","H"," "))</f>
        <v xml:space="preserve"> </v>
      </c>
      <c r="N86" s="187"/>
      <c r="O86" s="1"/>
      <c r="P86" s="1"/>
      <c r="Q86" s="152"/>
      <c r="R86" s="1"/>
      <c r="S86" s="1"/>
      <c r="T86" s="1"/>
      <c r="U86" s="1"/>
      <c r="V86" s="191" t="s">
        <v>150</v>
      </c>
      <c r="W86" s="191"/>
      <c r="X86" s="191"/>
      <c r="Y86" s="191"/>
      <c r="Z86" s="191"/>
      <c r="AA86" s="191"/>
      <c r="AB86" s="191"/>
      <c r="AC86" s="191"/>
      <c r="AD86" s="189"/>
    </row>
    <row r="87" spans="1:30" ht="18.75" customHeight="1" x14ac:dyDescent="0.3">
      <c r="A87" s="1"/>
      <c r="B87" s="302" t="s">
        <v>151</v>
      </c>
      <c r="C87" s="298"/>
      <c r="D87" s="298"/>
      <c r="E87" s="298"/>
      <c r="F87" s="298"/>
      <c r="G87" s="298"/>
      <c r="H87" s="298"/>
      <c r="I87" s="298"/>
      <c r="J87" s="298"/>
      <c r="K87" s="194"/>
      <c r="L87" s="326">
        <f>L82+L86</f>
        <v>920885.82302291226</v>
      </c>
      <c r="M87" s="186"/>
      <c r="N87" s="187"/>
      <c r="O87" s="1"/>
      <c r="P87" s="1"/>
      <c r="Q87" s="152"/>
      <c r="R87" s="1"/>
      <c r="S87" s="1"/>
      <c r="T87" s="1"/>
      <c r="U87" s="1"/>
      <c r="V87" s="183"/>
      <c r="W87" s="183"/>
      <c r="X87" s="183"/>
      <c r="Y87" s="183"/>
      <c r="Z87" s="183"/>
      <c r="AA87" s="183"/>
      <c r="AB87" s="183"/>
      <c r="AC87" s="183"/>
      <c r="AD87" s="195"/>
    </row>
    <row r="88" spans="1:30" ht="15.6" x14ac:dyDescent="0.3">
      <c r="A88" s="1"/>
      <c r="B88" s="302"/>
      <c r="C88" s="1"/>
      <c r="D88" s="1"/>
      <c r="E88" s="1"/>
      <c r="F88" s="1"/>
      <c r="G88" s="1"/>
      <c r="H88" s="1"/>
      <c r="I88" s="1"/>
      <c r="J88" s="1"/>
      <c r="K88" s="1"/>
      <c r="L88" s="311"/>
      <c r="M88" s="1"/>
      <c r="N88" s="1"/>
      <c r="O88" s="3"/>
      <c r="P88" s="1"/>
      <c r="Q88" s="1"/>
      <c r="R88" s="1"/>
      <c r="S88" s="1"/>
      <c r="T88" s="1"/>
      <c r="U88" s="1"/>
      <c r="V88" s="183"/>
      <c r="W88" s="183"/>
      <c r="X88" s="183"/>
      <c r="Y88" s="183"/>
      <c r="Z88" s="183"/>
      <c r="AA88" s="183"/>
      <c r="AB88" s="183"/>
      <c r="AC88" s="183"/>
      <c r="AD88" s="260"/>
    </row>
    <row r="89" spans="1:30" ht="18.75" customHeight="1" x14ac:dyDescent="0.3">
      <c r="A89" s="1" t="s">
        <v>152</v>
      </c>
      <c r="B89" s="298" t="s">
        <v>153</v>
      </c>
      <c r="C89" s="298"/>
      <c r="D89" s="298"/>
      <c r="E89" s="298"/>
      <c r="F89" s="298"/>
      <c r="G89" s="298"/>
      <c r="H89" s="298"/>
      <c r="I89" s="298"/>
      <c r="J89" s="298"/>
      <c r="K89" s="194"/>
      <c r="L89" s="319">
        <v>-418705.97</v>
      </c>
      <c r="M89" s="186"/>
      <c r="N89" s="187"/>
      <c r="O89" s="1"/>
      <c r="P89" s="1"/>
      <c r="Q89" s="152"/>
      <c r="R89" s="1"/>
      <c r="S89" s="1"/>
      <c r="T89" s="1"/>
      <c r="U89" s="1"/>
      <c r="V89" s="183"/>
      <c r="W89" s="183"/>
      <c r="X89" s="183"/>
      <c r="Y89" s="183"/>
      <c r="Z89" s="183"/>
      <c r="AA89" s="183"/>
      <c r="AB89" s="183"/>
      <c r="AC89" s="183"/>
      <c r="AD89" s="195"/>
    </row>
    <row r="90" spans="1:30" ht="18.75" customHeight="1" x14ac:dyDescent="0.3">
      <c r="A90" s="1"/>
      <c r="B90" s="298" t="s">
        <v>154</v>
      </c>
      <c r="C90" s="298"/>
      <c r="D90" s="298"/>
      <c r="E90" s="298"/>
      <c r="F90" s="298"/>
      <c r="G90" s="298"/>
      <c r="H90" s="298"/>
      <c r="I90" s="298"/>
      <c r="J90" s="298"/>
      <c r="K90" s="194"/>
      <c r="L90" s="326">
        <f>L87+L89</f>
        <v>502179.85302291228</v>
      </c>
      <c r="M90" s="186"/>
      <c r="N90" s="187"/>
      <c r="O90" s="1"/>
      <c r="P90" s="1"/>
      <c r="Q90" s="152"/>
      <c r="R90" s="1"/>
      <c r="S90" s="1"/>
      <c r="T90" s="1"/>
      <c r="U90" s="1"/>
      <c r="V90" s="183">
        <v>2911</v>
      </c>
      <c r="W90" s="197"/>
      <c r="X90" s="197"/>
      <c r="Y90" s="197"/>
      <c r="Z90" s="197"/>
      <c r="AA90" s="197"/>
      <c r="AB90" s="197"/>
      <c r="AC90" s="197"/>
      <c r="AD90" s="195"/>
    </row>
    <row r="91" spans="1:30" ht="18.75" customHeight="1" x14ac:dyDescent="0.3">
      <c r="A91" s="1"/>
      <c r="B91" s="298" t="s">
        <v>155</v>
      </c>
      <c r="C91" s="298"/>
      <c r="D91" s="298"/>
      <c r="E91" s="298"/>
      <c r="F91" s="298"/>
      <c r="G91" s="298"/>
      <c r="H91" s="298"/>
      <c r="I91" s="298"/>
      <c r="J91" s="298"/>
      <c r="K91" s="194"/>
      <c r="L91" s="332">
        <v>6</v>
      </c>
      <c r="M91" s="186"/>
      <c r="N91" s="187"/>
      <c r="O91" s="1"/>
      <c r="P91" s="1"/>
      <c r="Q91" s="152"/>
      <c r="R91" s="1"/>
      <c r="S91" s="1"/>
      <c r="T91" s="1"/>
      <c r="U91" s="1"/>
      <c r="V91" s="183"/>
      <c r="W91" s="197"/>
      <c r="X91" s="197"/>
      <c r="Y91" s="197"/>
      <c r="Z91" s="197"/>
      <c r="AA91" s="197"/>
      <c r="AB91" s="197"/>
      <c r="AC91" s="197"/>
      <c r="AD91" s="195"/>
    </row>
    <row r="92" spans="1:30" ht="18.75" customHeight="1" x14ac:dyDescent="0.3">
      <c r="A92" s="1"/>
      <c r="B92" s="298" t="s">
        <v>156</v>
      </c>
      <c r="C92" s="298"/>
      <c r="D92" s="298"/>
      <c r="E92" s="298"/>
      <c r="F92" s="298"/>
      <c r="G92" s="298"/>
      <c r="H92" s="298"/>
      <c r="I92" s="298"/>
      <c r="J92" s="298"/>
      <c r="K92" s="194"/>
      <c r="L92" s="368">
        <f>L90/L91</f>
        <v>83696.642170485386</v>
      </c>
      <c r="M92" s="186"/>
      <c r="N92" s="187"/>
      <c r="O92" s="1"/>
      <c r="P92" s="1"/>
      <c r="Q92" s="152"/>
      <c r="R92" s="1"/>
      <c r="S92" s="1"/>
      <c r="T92" s="1"/>
      <c r="U92" s="1"/>
      <c r="V92" s="198"/>
      <c r="W92" s="198"/>
      <c r="X92" s="198"/>
      <c r="Y92" s="198"/>
      <c r="Z92" s="198"/>
      <c r="AA92" s="198"/>
      <c r="AB92" s="198"/>
      <c r="AC92" s="198"/>
      <c r="AD92" s="199"/>
    </row>
    <row r="93" spans="1:30" s="1" customFormat="1" ht="18.600000000000001" customHeight="1" x14ac:dyDescent="0.3">
      <c r="B93" s="298"/>
      <c r="C93" s="298"/>
      <c r="D93" s="298"/>
      <c r="E93" s="298"/>
      <c r="F93" s="298"/>
      <c r="G93" s="298"/>
      <c r="H93" s="298"/>
      <c r="I93" s="298"/>
      <c r="J93" s="298"/>
      <c r="K93" s="336" t="s">
        <v>497</v>
      </c>
      <c r="L93" s="273">
        <v>76912.144429456268</v>
      </c>
      <c r="M93" s="186"/>
      <c r="N93" s="187"/>
      <c r="Q93" s="152"/>
      <c r="V93" s="183"/>
      <c r="W93" s="198"/>
      <c r="X93" s="198"/>
      <c r="Y93" s="198"/>
      <c r="Z93" s="198"/>
      <c r="AA93" s="198"/>
      <c r="AB93" s="198"/>
      <c r="AC93" s="198"/>
      <c r="AD93" s="199"/>
    </row>
    <row r="94" spans="1:30" s="1" customFormat="1" ht="18.75" customHeight="1" x14ac:dyDescent="0.3">
      <c r="B94" s="298"/>
      <c r="C94" s="298"/>
      <c r="D94" s="298"/>
      <c r="E94" s="298"/>
      <c r="F94" s="298"/>
      <c r="G94" s="298"/>
      <c r="H94" s="298"/>
      <c r="I94" s="298"/>
      <c r="J94" s="298"/>
      <c r="K94" s="336" t="s">
        <v>498</v>
      </c>
      <c r="L94" s="326">
        <f>+L92-L93</f>
        <v>6784.4977410291176</v>
      </c>
      <c r="M94" s="186"/>
      <c r="N94" s="187"/>
      <c r="Q94" s="152"/>
      <c r="V94" s="183"/>
      <c r="W94" s="198"/>
      <c r="X94" s="198"/>
      <c r="Y94" s="198"/>
      <c r="Z94" s="198"/>
      <c r="AA94" s="198"/>
      <c r="AB94" s="198"/>
      <c r="AC94" s="198"/>
      <c r="AD94" s="199"/>
    </row>
    <row r="95" spans="1:30" ht="18.75" customHeight="1" x14ac:dyDescent="0.3">
      <c r="A95" s="1"/>
      <c r="B95" s="302"/>
      <c r="C95" s="1"/>
      <c r="D95" s="1"/>
      <c r="E95" s="1"/>
      <c r="F95" s="1"/>
      <c r="G95" s="1"/>
      <c r="H95" s="1"/>
      <c r="I95" s="1"/>
      <c r="J95" s="1"/>
      <c r="K95" s="1"/>
      <c r="L95" s="311"/>
      <c r="M95" s="1"/>
      <c r="N95" s="199"/>
      <c r="O95" s="200"/>
      <c r="P95" s="199"/>
      <c r="Q95" s="199"/>
      <c r="R95" s="1"/>
      <c r="S95" s="1"/>
      <c r="T95" s="1"/>
      <c r="U95" s="1"/>
      <c r="V95" s="198"/>
      <c r="W95" s="198"/>
      <c r="X95" s="198"/>
      <c r="Y95" s="198"/>
      <c r="Z95" s="198"/>
      <c r="AA95" s="198"/>
      <c r="AB95" s="198"/>
      <c r="AC95" s="198"/>
      <c r="AD95" s="195"/>
    </row>
    <row r="96" spans="1:30" ht="18.75" customHeight="1" thickBot="1" x14ac:dyDescent="0.35">
      <c r="A96" s="1"/>
      <c r="B96" s="201" t="s">
        <v>157</v>
      </c>
      <c r="C96" s="298"/>
      <c r="D96" s="298"/>
      <c r="E96" s="298"/>
      <c r="F96" s="1"/>
      <c r="G96" s="298"/>
      <c r="H96" s="298"/>
      <c r="I96" s="298"/>
      <c r="J96" s="298"/>
      <c r="K96" s="1"/>
      <c r="L96" s="331">
        <f>IF(M86="H",(K86*0.02)+L86,(K86*0.05)+L86)</f>
        <v>0</v>
      </c>
      <c r="M96" s="186"/>
      <c r="N96" s="1"/>
      <c r="O96" s="3"/>
      <c r="P96" s="1"/>
      <c r="Q96" s="1"/>
      <c r="R96" s="1"/>
      <c r="S96" s="1"/>
      <c r="T96" s="1"/>
      <c r="U96" s="1"/>
      <c r="V96" s="202"/>
      <c r="W96" s="202"/>
      <c r="X96" s="202"/>
      <c r="Y96" s="202"/>
      <c r="Z96" s="202"/>
      <c r="AA96" s="202"/>
      <c r="AB96" s="202"/>
      <c r="AC96" s="202"/>
      <c r="AD96" s="195"/>
    </row>
    <row r="97" spans="1:30" ht="21.75" customHeight="1" thickTop="1" x14ac:dyDescent="0.3">
      <c r="A97" s="1"/>
      <c r="B97" s="203" t="s">
        <v>158</v>
      </c>
      <c r="C97" s="203"/>
      <c r="D97" s="203"/>
      <c r="E97" s="203"/>
      <c r="F97" s="203"/>
      <c r="G97" s="203"/>
      <c r="H97" s="203"/>
      <c r="I97" s="203"/>
      <c r="J97" s="203"/>
      <c r="K97" s="203"/>
      <c r="L97" s="333"/>
      <c r="M97" s="199"/>
      <c r="N97" s="1"/>
      <c r="O97" s="3"/>
      <c r="P97" s="1"/>
      <c r="Q97" s="1"/>
      <c r="R97" s="1"/>
      <c r="S97" s="1"/>
      <c r="T97" s="1"/>
      <c r="U97" s="1"/>
      <c r="V97" s="202"/>
      <c r="W97" s="202"/>
      <c r="X97" s="202"/>
      <c r="Y97" s="202"/>
      <c r="Z97" s="202"/>
      <c r="AA97" s="202"/>
      <c r="AB97" s="202"/>
      <c r="AC97" s="202"/>
      <c r="AD97" s="195"/>
    </row>
    <row r="98" spans="1:30" ht="15.6" x14ac:dyDescent="0.3">
      <c r="A98" s="1"/>
      <c r="B98" s="204"/>
      <c r="C98" s="1"/>
      <c r="D98" s="1"/>
      <c r="E98" s="1"/>
      <c r="F98" s="1"/>
      <c r="G98" s="1"/>
      <c r="H98" s="1"/>
      <c r="I98" s="1"/>
      <c r="J98" s="1"/>
      <c r="K98" s="1"/>
      <c r="L98" s="311"/>
      <c r="M98" s="1"/>
      <c r="N98" s="1"/>
      <c r="O98" s="3"/>
      <c r="P98" s="1"/>
      <c r="Q98" s="1"/>
      <c r="R98" s="1"/>
      <c r="S98" s="1"/>
      <c r="T98" s="1"/>
      <c r="U98" s="1"/>
      <c r="V98" s="202"/>
      <c r="W98" s="202"/>
      <c r="X98" s="202"/>
      <c r="Y98" s="202"/>
      <c r="Z98" s="202"/>
      <c r="AA98" s="202"/>
      <c r="AB98" s="202"/>
      <c r="AC98" s="202"/>
      <c r="AD98" s="199"/>
    </row>
    <row r="99" spans="1:30" ht="15.6" x14ac:dyDescent="0.3">
      <c r="B99" s="204"/>
      <c r="C99" s="1"/>
      <c r="D99" s="1"/>
      <c r="E99" s="1"/>
      <c r="F99" s="1"/>
      <c r="G99" s="1"/>
      <c r="H99" s="1"/>
      <c r="I99" s="1"/>
      <c r="J99" s="1"/>
      <c r="K99" s="1"/>
      <c r="L99" s="311"/>
      <c r="M99" s="1"/>
      <c r="N99" s="1"/>
      <c r="O99" s="3"/>
      <c r="P99" s="1"/>
      <c r="Q99" s="1"/>
      <c r="R99" s="1"/>
      <c r="S99" s="1"/>
      <c r="T99" s="1"/>
      <c r="U99" s="1"/>
      <c r="V99" s="202"/>
      <c r="W99" s="202"/>
      <c r="X99" s="202"/>
      <c r="Y99" s="202"/>
      <c r="Z99" s="202"/>
      <c r="AA99" s="202"/>
      <c r="AB99" s="202"/>
      <c r="AC99" s="202"/>
      <c r="AD99" s="199"/>
    </row>
    <row r="100" spans="1:30" ht="15.6" hidden="1" x14ac:dyDescent="0.3">
      <c r="B100" s="205" t="s">
        <v>159</v>
      </c>
      <c r="C100" s="206"/>
      <c r="D100" s="1"/>
      <c r="E100" s="1"/>
      <c r="F100" s="1"/>
      <c r="G100" s="1"/>
      <c r="H100" s="1"/>
      <c r="I100" s="1"/>
      <c r="J100" s="1"/>
      <c r="K100" s="1"/>
      <c r="L100" s="311"/>
      <c r="M100" s="1"/>
      <c r="N100" s="1"/>
      <c r="O100" s="3"/>
      <c r="P100" s="1"/>
      <c r="Q100" s="1"/>
      <c r="R100" s="1"/>
      <c r="S100" s="1"/>
      <c r="T100" s="1"/>
      <c r="U100" s="1"/>
      <c r="V100" s="207"/>
      <c r="W100" s="207"/>
      <c r="X100" s="207"/>
      <c r="Y100" s="207"/>
      <c r="Z100" s="207"/>
      <c r="AA100" s="207"/>
      <c r="AB100" s="207"/>
      <c r="AC100" s="207"/>
      <c r="AD100" s="1"/>
    </row>
    <row r="101" spans="1:30" ht="15.6" hidden="1" x14ac:dyDescent="0.3">
      <c r="B101" s="208"/>
      <c r="C101" s="206"/>
      <c r="D101" s="1"/>
      <c r="E101" s="1"/>
      <c r="F101" s="1"/>
      <c r="G101" s="1"/>
      <c r="H101" s="1"/>
      <c r="I101" s="1"/>
      <c r="J101" s="1"/>
      <c r="K101" s="1"/>
      <c r="L101" s="311"/>
      <c r="M101" s="1"/>
      <c r="N101" s="1"/>
      <c r="O101" s="3"/>
      <c r="P101" s="1"/>
      <c r="Q101" s="1"/>
      <c r="R101" s="1"/>
      <c r="S101" s="1"/>
      <c r="T101" s="1"/>
      <c r="U101" s="1"/>
      <c r="V101" s="204"/>
      <c r="W101" s="298"/>
      <c r="X101" s="298"/>
      <c r="Y101" s="298"/>
      <c r="Z101" s="298"/>
      <c r="AA101" s="298"/>
      <c r="AB101" s="298"/>
      <c r="AC101" s="298"/>
      <c r="AD101" s="1"/>
    </row>
    <row r="102" spans="1:30" ht="15.6" hidden="1" x14ac:dyDescent="0.3">
      <c r="B102" s="209" t="s">
        <v>160</v>
      </c>
      <c r="C102" s="205" t="s">
        <v>161</v>
      </c>
      <c r="D102" s="1"/>
      <c r="E102" s="1"/>
      <c r="F102" s="1"/>
      <c r="G102" s="1"/>
      <c r="H102" s="1"/>
      <c r="I102" s="1"/>
      <c r="J102" s="1"/>
      <c r="K102" s="1"/>
      <c r="L102" s="311"/>
      <c r="M102" s="1"/>
      <c r="N102" s="1"/>
      <c r="O102" s="3"/>
      <c r="P102" s="1"/>
      <c r="Q102" s="1"/>
      <c r="R102" s="1"/>
      <c r="S102" s="1"/>
      <c r="T102" s="1"/>
      <c r="U102" s="1"/>
      <c r="V102" s="204"/>
      <c r="W102" s="1"/>
      <c r="X102" s="1"/>
      <c r="Y102" s="1"/>
      <c r="Z102" s="1"/>
      <c r="AA102" s="1"/>
      <c r="AB102" s="1"/>
      <c r="AC102" s="1"/>
      <c r="AD102" s="1"/>
    </row>
    <row r="103" spans="1:30" ht="15.6" hidden="1" x14ac:dyDescent="0.3">
      <c r="B103" s="209" t="s">
        <v>162</v>
      </c>
      <c r="C103" s="205" t="s">
        <v>163</v>
      </c>
      <c r="D103" s="1"/>
      <c r="E103" s="1"/>
      <c r="F103" s="1"/>
      <c r="G103" s="1"/>
      <c r="H103" s="1"/>
      <c r="I103" s="1"/>
      <c r="J103" s="1"/>
      <c r="K103" s="1"/>
      <c r="L103" s="311"/>
      <c r="M103" s="1"/>
      <c r="N103" s="1"/>
      <c r="O103" s="3"/>
      <c r="P103" s="1"/>
      <c r="Q103" s="1"/>
      <c r="R103" s="1"/>
      <c r="S103" s="1"/>
      <c r="T103" s="1"/>
      <c r="U103" s="1"/>
      <c r="V103" s="204"/>
      <c r="W103" s="1"/>
      <c r="X103" s="1"/>
      <c r="Y103" s="1"/>
      <c r="Z103" s="1"/>
      <c r="AA103" s="1"/>
      <c r="AB103" s="1"/>
      <c r="AC103" s="1"/>
      <c r="AD103" s="1"/>
    </row>
    <row r="104" spans="1:30" ht="15.6" hidden="1" x14ac:dyDescent="0.3">
      <c r="B104" s="209" t="s">
        <v>164</v>
      </c>
      <c r="C104" s="205" t="s">
        <v>165</v>
      </c>
      <c r="D104" s="1"/>
      <c r="E104" s="1"/>
      <c r="F104" s="1"/>
      <c r="G104" s="1"/>
      <c r="H104" s="1"/>
      <c r="I104" s="1"/>
      <c r="J104" s="1"/>
      <c r="K104" s="1"/>
      <c r="L104" s="311"/>
      <c r="M104" s="1"/>
      <c r="N104" s="1"/>
      <c r="O104" s="3"/>
      <c r="P104" s="1"/>
      <c r="Q104" s="1"/>
      <c r="R104" s="1"/>
      <c r="S104" s="1"/>
      <c r="T104" s="1"/>
      <c r="U104" s="1"/>
      <c r="V104" s="204"/>
      <c r="W104" s="210"/>
      <c r="X104" s="210"/>
      <c r="Y104" s="210"/>
      <c r="Z104" s="210"/>
      <c r="AA104" s="210"/>
      <c r="AB104" s="210"/>
      <c r="AC104" s="210"/>
      <c r="AD104" s="210"/>
    </row>
    <row r="105" spans="1:30" ht="15.6" hidden="1" x14ac:dyDescent="0.3">
      <c r="B105" s="209" t="s">
        <v>166</v>
      </c>
      <c r="C105" s="205" t="s">
        <v>167</v>
      </c>
      <c r="D105" s="1"/>
      <c r="E105" s="1"/>
      <c r="F105" s="1"/>
      <c r="G105" s="1"/>
      <c r="H105" s="1"/>
      <c r="I105" s="1"/>
      <c r="J105" s="1"/>
      <c r="K105" s="1"/>
      <c r="L105" s="311"/>
      <c r="M105" s="1"/>
      <c r="N105" s="1"/>
      <c r="O105" s="3"/>
      <c r="P105" s="1"/>
      <c r="Q105" s="1"/>
      <c r="R105" s="1"/>
      <c r="S105" s="1"/>
      <c r="T105" s="1"/>
      <c r="U105" s="1"/>
      <c r="V105" s="204"/>
      <c r="W105" s="1"/>
      <c r="X105" s="1"/>
      <c r="Y105" s="1"/>
      <c r="Z105" s="1"/>
      <c r="AA105" s="1"/>
      <c r="AB105" s="1"/>
      <c r="AC105" s="1"/>
      <c r="AD105" s="1"/>
    </row>
    <row r="106" spans="1:30" ht="15.6" hidden="1" x14ac:dyDescent="0.3">
      <c r="B106" s="211"/>
      <c r="C106" s="205" t="s">
        <v>168</v>
      </c>
      <c r="D106" s="1"/>
      <c r="E106" s="1"/>
      <c r="F106" s="1"/>
      <c r="G106" s="1"/>
      <c r="H106" s="1"/>
      <c r="I106" s="1"/>
      <c r="J106" s="1"/>
      <c r="K106" s="1"/>
      <c r="L106" s="311"/>
      <c r="M106" s="1"/>
      <c r="N106" s="1"/>
      <c r="O106" s="3"/>
      <c r="P106" s="1"/>
      <c r="Q106" s="1"/>
      <c r="R106" s="1"/>
      <c r="S106" s="1"/>
      <c r="T106" s="1"/>
      <c r="U106" s="1"/>
      <c r="V106" s="204"/>
      <c r="W106" s="1"/>
      <c r="X106" s="1"/>
      <c r="Y106" s="1"/>
      <c r="Z106" s="1"/>
      <c r="AA106" s="1"/>
      <c r="AB106" s="1"/>
      <c r="AC106" s="1"/>
      <c r="AD106" s="1"/>
    </row>
    <row r="107" spans="1:30" ht="15.6" hidden="1" x14ac:dyDescent="0.3">
      <c r="B107" s="209" t="s">
        <v>169</v>
      </c>
      <c r="C107" s="205" t="s">
        <v>170</v>
      </c>
      <c r="D107" s="1"/>
      <c r="E107" s="1"/>
      <c r="F107" s="1"/>
      <c r="G107" s="1"/>
      <c r="H107" s="1"/>
      <c r="I107" s="1"/>
      <c r="J107" s="1"/>
      <c r="K107" s="1"/>
      <c r="L107" s="311"/>
      <c r="M107" s="1"/>
      <c r="N107" s="1"/>
      <c r="O107" s="3"/>
      <c r="P107" s="1"/>
      <c r="Q107" s="1"/>
      <c r="R107" s="1"/>
      <c r="S107" s="1"/>
      <c r="T107" s="1"/>
      <c r="U107" s="1"/>
      <c r="V107" s="204"/>
      <c r="W107" s="1"/>
      <c r="X107" s="1"/>
      <c r="Y107" s="1"/>
      <c r="Z107" s="1"/>
      <c r="AA107" s="1"/>
      <c r="AB107" s="1"/>
      <c r="AC107" s="1"/>
      <c r="AD107" s="1"/>
    </row>
    <row r="108" spans="1:30" ht="15.6" hidden="1" x14ac:dyDescent="0.3">
      <c r="B108" s="209" t="s">
        <v>171</v>
      </c>
      <c r="C108" s="205" t="s">
        <v>172</v>
      </c>
      <c r="D108" s="1"/>
      <c r="E108" s="1"/>
      <c r="F108" s="1"/>
      <c r="G108" s="1"/>
      <c r="H108" s="1"/>
      <c r="I108" s="1"/>
      <c r="J108" s="1"/>
      <c r="K108" s="1"/>
      <c r="L108" s="311"/>
      <c r="M108" s="1"/>
      <c r="N108" s="1"/>
      <c r="O108" s="3"/>
      <c r="P108" s="1"/>
      <c r="Q108" s="1"/>
      <c r="R108" s="1"/>
      <c r="S108" s="1"/>
      <c r="T108" s="1"/>
      <c r="U108" s="1"/>
      <c r="V108" s="204"/>
      <c r="W108" s="1"/>
      <c r="X108" s="1"/>
      <c r="Y108" s="1"/>
      <c r="Z108" s="1"/>
      <c r="AA108" s="1"/>
      <c r="AB108" s="1"/>
      <c r="AC108" s="1"/>
      <c r="AD108" s="1"/>
    </row>
    <row r="109" spans="1:30" ht="15.6" hidden="1" x14ac:dyDescent="0.3">
      <c r="B109" s="209" t="s">
        <v>173</v>
      </c>
      <c r="C109" s="205" t="s">
        <v>174</v>
      </c>
      <c r="D109" s="1"/>
      <c r="E109" s="1"/>
      <c r="F109" s="1"/>
      <c r="G109" s="1"/>
      <c r="H109" s="1"/>
      <c r="I109" s="1"/>
      <c r="J109" s="1"/>
      <c r="K109" s="1"/>
      <c r="L109" s="311"/>
      <c r="M109" s="1"/>
      <c r="N109" s="1"/>
      <c r="O109" s="3"/>
      <c r="P109" s="1"/>
      <c r="Q109" s="1"/>
      <c r="R109" s="1"/>
      <c r="S109" s="1"/>
      <c r="T109" s="1"/>
      <c r="U109" s="1"/>
      <c r="V109" s="204"/>
      <c r="W109" s="1"/>
      <c r="X109" s="1"/>
      <c r="Y109" s="1"/>
      <c r="Z109" s="1"/>
      <c r="AA109" s="1"/>
      <c r="AB109" s="1"/>
      <c r="AC109" s="1"/>
      <c r="AD109" s="1"/>
    </row>
    <row r="110" spans="1:30" ht="15.6" hidden="1" x14ac:dyDescent="0.3">
      <c r="B110" s="209" t="s">
        <v>175</v>
      </c>
      <c r="C110" s="205" t="s">
        <v>176</v>
      </c>
      <c r="D110" s="1"/>
      <c r="E110" s="1"/>
      <c r="F110" s="1"/>
      <c r="G110" s="1"/>
      <c r="H110" s="1"/>
      <c r="I110" s="1"/>
      <c r="J110" s="1"/>
      <c r="K110" s="1"/>
      <c r="L110" s="311"/>
      <c r="M110" s="1"/>
      <c r="N110" s="1"/>
      <c r="O110" s="3"/>
      <c r="P110" s="1"/>
      <c r="Q110" s="1"/>
      <c r="R110" s="1"/>
      <c r="S110" s="1"/>
      <c r="T110" s="1"/>
      <c r="U110" s="1"/>
      <c r="V110" s="204"/>
      <c r="W110" s="1"/>
      <c r="X110" s="1"/>
      <c r="Y110" s="1"/>
      <c r="Z110" s="1"/>
      <c r="AA110" s="1"/>
      <c r="AB110" s="1"/>
      <c r="AC110" s="1"/>
      <c r="AD110" s="1"/>
    </row>
    <row r="111" spans="1:30" ht="15.6" hidden="1" x14ac:dyDescent="0.3">
      <c r="B111" s="209" t="s">
        <v>383</v>
      </c>
      <c r="C111" s="205" t="s">
        <v>178</v>
      </c>
      <c r="D111" s="1"/>
      <c r="E111" s="1"/>
      <c r="F111" s="1"/>
      <c r="G111" s="1"/>
      <c r="H111" s="1"/>
      <c r="I111" s="1"/>
      <c r="J111" s="1"/>
      <c r="K111" s="1"/>
      <c r="L111" s="311"/>
      <c r="M111" s="1"/>
      <c r="N111" s="1"/>
      <c r="O111" s="3"/>
      <c r="P111" s="1"/>
      <c r="Q111" s="1"/>
      <c r="R111" s="1"/>
      <c r="S111" s="1"/>
      <c r="T111" s="1"/>
      <c r="U111" s="1"/>
      <c r="V111" s="204"/>
      <c r="W111" s="1"/>
      <c r="X111" s="1"/>
      <c r="Y111" s="1"/>
      <c r="Z111" s="1"/>
      <c r="AA111" s="1"/>
      <c r="AB111" s="1"/>
      <c r="AC111" s="1"/>
      <c r="AD111" s="1"/>
    </row>
    <row r="112" spans="1:30" ht="15.6" hidden="1" x14ac:dyDescent="0.3">
      <c r="B112" s="211"/>
      <c r="C112" s="205"/>
      <c r="D112" s="1"/>
      <c r="E112" s="1"/>
      <c r="F112" s="1"/>
      <c r="G112" s="1"/>
      <c r="H112" s="1"/>
      <c r="I112" s="1"/>
      <c r="J112" s="1"/>
      <c r="K112" s="1"/>
      <c r="L112" s="311"/>
      <c r="M112" s="1"/>
      <c r="N112" s="1"/>
      <c r="O112" s="3"/>
      <c r="P112" s="1"/>
      <c r="Q112" s="1"/>
      <c r="R112" s="1"/>
      <c r="S112" s="1"/>
      <c r="T112" s="1"/>
      <c r="U112" s="1"/>
      <c r="V112" s="204"/>
      <c r="W112" s="1"/>
      <c r="X112" s="1"/>
      <c r="Y112" s="1"/>
      <c r="Z112" s="1"/>
      <c r="AA112" s="1"/>
      <c r="AB112" s="1"/>
      <c r="AC112" s="1"/>
      <c r="AD112" s="1"/>
    </row>
    <row r="113" spans="2:30" ht="15.6" hidden="1" x14ac:dyDescent="0.3">
      <c r="B113" s="209" t="s">
        <v>384</v>
      </c>
      <c r="C113" s="205" t="s">
        <v>180</v>
      </c>
      <c r="D113" s="1"/>
      <c r="E113" s="1"/>
      <c r="F113" s="1"/>
      <c r="G113" s="1"/>
      <c r="H113" s="1"/>
      <c r="I113" s="1"/>
      <c r="J113" s="1"/>
      <c r="K113" s="1"/>
      <c r="L113" s="311"/>
      <c r="M113" s="1"/>
      <c r="N113" s="1"/>
      <c r="O113" s="3"/>
      <c r="P113" s="1"/>
      <c r="Q113" s="1"/>
      <c r="R113" s="1"/>
      <c r="S113" s="1"/>
      <c r="T113" s="1"/>
      <c r="U113" s="1"/>
      <c r="V113" s="204"/>
      <c r="W113" s="1"/>
      <c r="X113" s="1"/>
      <c r="Y113" s="1"/>
      <c r="Z113" s="1"/>
      <c r="AA113" s="1"/>
      <c r="AB113" s="1"/>
      <c r="AC113" s="1"/>
      <c r="AD113" s="1"/>
    </row>
    <row r="114" spans="2:30" ht="15.6" hidden="1" x14ac:dyDescent="0.3">
      <c r="B114" s="209" t="s">
        <v>384</v>
      </c>
      <c r="C114" s="205" t="s">
        <v>181</v>
      </c>
      <c r="D114" s="1"/>
      <c r="E114" s="1"/>
      <c r="F114" s="1"/>
      <c r="G114" s="1"/>
      <c r="H114" s="1"/>
      <c r="I114" s="1"/>
      <c r="J114" s="1"/>
      <c r="K114" s="1"/>
      <c r="L114" s="311"/>
      <c r="M114" s="1"/>
      <c r="N114" s="1"/>
      <c r="O114" s="3"/>
      <c r="P114" s="1"/>
      <c r="Q114" s="1"/>
      <c r="R114" s="1"/>
      <c r="S114" s="1"/>
      <c r="T114" s="1"/>
      <c r="U114" s="1"/>
      <c r="V114" s="1"/>
      <c r="W114" s="1"/>
      <c r="X114" s="1"/>
      <c r="Y114" s="1"/>
      <c r="Z114" s="1"/>
      <c r="AA114" s="1"/>
      <c r="AB114" s="1"/>
      <c r="AC114" s="1"/>
      <c r="AD114" s="1"/>
    </row>
    <row r="115" spans="2:30" ht="15.6" hidden="1" x14ac:dyDescent="0.3">
      <c r="B115" s="209" t="s">
        <v>285</v>
      </c>
      <c r="C115" s="205" t="s">
        <v>183</v>
      </c>
    </row>
    <row r="116" spans="2:30" ht="15.6" hidden="1" x14ac:dyDescent="0.3">
      <c r="B116" s="209" t="s">
        <v>385</v>
      </c>
      <c r="C116" s="205" t="s">
        <v>185</v>
      </c>
    </row>
    <row r="117" spans="2:30" ht="15.6" hidden="1" x14ac:dyDescent="0.3">
      <c r="B117" s="209" t="s">
        <v>285</v>
      </c>
      <c r="C117" s="205" t="s">
        <v>186</v>
      </c>
    </row>
    <row r="118" spans="2:30" ht="15.6" hidden="1" x14ac:dyDescent="0.3">
      <c r="B118" s="209" t="s">
        <v>187</v>
      </c>
      <c r="C118" s="205" t="s">
        <v>188</v>
      </c>
    </row>
    <row r="119" spans="2:30" ht="15.6" hidden="1" x14ac:dyDescent="0.3">
      <c r="B119" s="209" t="s">
        <v>189</v>
      </c>
      <c r="C119" s="205" t="s">
        <v>190</v>
      </c>
    </row>
    <row r="120" spans="2:30" ht="15.6" hidden="1" x14ac:dyDescent="0.3">
      <c r="B120" s="211" t="s">
        <v>191</v>
      </c>
      <c r="C120" s="205" t="s">
        <v>192</v>
      </c>
    </row>
    <row r="121" spans="2:30" ht="15.6" hidden="1" x14ac:dyDescent="0.3">
      <c r="B121" s="211"/>
      <c r="C121" s="205"/>
    </row>
    <row r="122" spans="2:30" ht="15.6" hidden="1" x14ac:dyDescent="0.3">
      <c r="B122" s="209" t="s">
        <v>160</v>
      </c>
      <c r="C122" s="205" t="s">
        <v>193</v>
      </c>
    </row>
    <row r="123" spans="2:30" ht="15.6" hidden="1" x14ac:dyDescent="0.3">
      <c r="B123" s="209" t="s">
        <v>194</v>
      </c>
      <c r="C123" s="205" t="s">
        <v>195</v>
      </c>
    </row>
    <row r="124" spans="2:30" ht="15.6" hidden="1" x14ac:dyDescent="0.3">
      <c r="B124" s="209" t="s">
        <v>196</v>
      </c>
      <c r="C124" s="205" t="s">
        <v>197</v>
      </c>
    </row>
    <row r="125" spans="2:30" ht="15.6" hidden="1" x14ac:dyDescent="0.3">
      <c r="B125" s="209" t="s">
        <v>198</v>
      </c>
      <c r="C125" s="205" t="s">
        <v>199</v>
      </c>
    </row>
    <row r="126" spans="2:30" ht="15.6" hidden="1" x14ac:dyDescent="0.3">
      <c r="B126" s="209" t="s">
        <v>200</v>
      </c>
      <c r="C126" s="205" t="s">
        <v>201</v>
      </c>
    </row>
    <row r="127" spans="2:30" ht="15.6" hidden="1" x14ac:dyDescent="0.3">
      <c r="B127" s="209" t="s">
        <v>202</v>
      </c>
      <c r="C127" s="205" t="s">
        <v>203</v>
      </c>
    </row>
    <row r="128" spans="2:30" ht="15.6" hidden="1" x14ac:dyDescent="0.3">
      <c r="B128" s="209" t="s">
        <v>202</v>
      </c>
      <c r="C128" s="205" t="s">
        <v>204</v>
      </c>
    </row>
    <row r="129" spans="2:3" ht="15.6" hidden="1" x14ac:dyDescent="0.3">
      <c r="B129" s="209" t="s">
        <v>202</v>
      </c>
      <c r="C129" s="205" t="s">
        <v>205</v>
      </c>
    </row>
    <row r="130" spans="2:3" ht="15.6" hidden="1" x14ac:dyDescent="0.3">
      <c r="B130" s="209" t="s">
        <v>202</v>
      </c>
      <c r="C130" s="205" t="s">
        <v>206</v>
      </c>
    </row>
    <row r="131" spans="2:3" ht="15.6" hidden="1" x14ac:dyDescent="0.3">
      <c r="B131" s="209" t="s">
        <v>166</v>
      </c>
      <c r="C131" s="205" t="s">
        <v>207</v>
      </c>
    </row>
    <row r="132" spans="2:3" ht="15.6" hidden="1" x14ac:dyDescent="0.3">
      <c r="B132" s="209" t="s">
        <v>208</v>
      </c>
      <c r="C132" s="205" t="s">
        <v>209</v>
      </c>
    </row>
    <row r="133" spans="2:3" ht="15.6" hidden="1" x14ac:dyDescent="0.3">
      <c r="B133" s="209" t="s">
        <v>202</v>
      </c>
      <c r="C133" s="205" t="s">
        <v>210</v>
      </c>
    </row>
    <row r="134" spans="2:3" ht="15.6" hidden="1" x14ac:dyDescent="0.3">
      <c r="B134" s="205"/>
      <c r="C134" s="205"/>
    </row>
    <row r="135" spans="2:3" ht="15.6" hidden="1" x14ac:dyDescent="0.3">
      <c r="B135" s="205"/>
      <c r="C135" s="205"/>
    </row>
    <row r="136" spans="2:3" ht="15.6" hidden="1" x14ac:dyDescent="0.3">
      <c r="B136" s="211"/>
      <c r="C136" s="211"/>
    </row>
    <row r="137" spans="2:3" ht="15.6" hidden="1" x14ac:dyDescent="0.3">
      <c r="B137" s="211">
        <f>NvsElapsedTime</f>
        <v>2.31481462833472E-5</v>
      </c>
      <c r="C137" s="211"/>
    </row>
    <row r="138" spans="2:3" ht="15.6" hidden="1" x14ac:dyDescent="0.3">
      <c r="B138" s="212">
        <f>NvsEndTime</f>
        <v>41787.412743055596</v>
      </c>
      <c r="C138" s="212" t="s">
        <v>211</v>
      </c>
    </row>
    <row r="139" spans="2:3" ht="15.6" x14ac:dyDescent="0.3">
      <c r="B139" s="205"/>
      <c r="C139" s="213"/>
    </row>
    <row r="140" spans="2:3" ht="15.6" x14ac:dyDescent="0.3">
      <c r="B140" s="205"/>
      <c r="C140" s="205"/>
    </row>
    <row r="141" spans="2:3" ht="15.6" hidden="1" x14ac:dyDescent="0.3">
      <c r="B141" s="205"/>
      <c r="C141" s="205"/>
    </row>
    <row r="142" spans="2:3" ht="15.6" hidden="1" x14ac:dyDescent="0.3">
      <c r="B142" s="205"/>
      <c r="C142" s="205"/>
    </row>
    <row r="143" spans="2:3" ht="15.6" hidden="1" x14ac:dyDescent="0.3">
      <c r="B143" s="205"/>
      <c r="C143" s="205"/>
    </row>
    <row r="144" spans="2:3" ht="15.6" hidden="1" x14ac:dyDescent="0.3">
      <c r="B144" s="205"/>
      <c r="C144" s="205"/>
    </row>
    <row r="145" spans="2:3" ht="15.6" hidden="1" x14ac:dyDescent="0.3">
      <c r="B145" s="205"/>
      <c r="C145" s="205"/>
    </row>
    <row r="146" spans="2:3" ht="15.6" hidden="1" x14ac:dyDescent="0.3">
      <c r="B146" s="205"/>
      <c r="C146" s="205"/>
    </row>
    <row r="147" spans="2:3" ht="15.6" hidden="1" x14ac:dyDescent="0.3">
      <c r="B147" s="205"/>
      <c r="C147" s="205"/>
    </row>
    <row r="148" spans="2:3" ht="15.6" hidden="1" x14ac:dyDescent="0.3">
      <c r="B148" s="205"/>
      <c r="C148" s="205"/>
    </row>
    <row r="149" spans="2:3" ht="15.6" hidden="1" x14ac:dyDescent="0.3">
      <c r="B149" s="205"/>
      <c r="C149" s="205"/>
    </row>
    <row r="150" spans="2:3" ht="15.6" hidden="1" x14ac:dyDescent="0.3">
      <c r="B150" s="205"/>
      <c r="C150" s="205"/>
    </row>
    <row r="151" spans="2:3" ht="15.6" hidden="1" x14ac:dyDescent="0.3">
      <c r="B151" s="205"/>
      <c r="C151" s="205"/>
    </row>
    <row r="152" spans="2:3" ht="15.6" hidden="1" x14ac:dyDescent="0.3">
      <c r="B152" s="205"/>
      <c r="C152" s="205"/>
    </row>
    <row r="153" spans="2:3" ht="15.6" hidden="1" x14ac:dyDescent="0.3">
      <c r="B153" s="205"/>
      <c r="C153" s="205"/>
    </row>
    <row r="154" spans="2:3" ht="15.6" hidden="1" x14ac:dyDescent="0.3">
      <c r="B154" s="302"/>
      <c r="C154" s="1"/>
    </row>
    <row r="155" spans="2:3" ht="15.6" hidden="1" x14ac:dyDescent="0.3">
      <c r="B155" s="302"/>
      <c r="C155" s="1"/>
    </row>
    <row r="156" spans="2:3" ht="15.6" hidden="1" x14ac:dyDescent="0.3">
      <c r="B156" s="302">
        <v>6</v>
      </c>
      <c r="C156" s="1"/>
    </row>
    <row r="157" spans="2:3" ht="15.6" hidden="1" x14ac:dyDescent="0.3">
      <c r="B157" s="302"/>
      <c r="C157" s="1"/>
    </row>
    <row r="158" spans="2:3" ht="15.6" hidden="1" x14ac:dyDescent="0.3">
      <c r="B158" s="302"/>
      <c r="C158" s="1"/>
    </row>
    <row r="159" spans="2:3" ht="15.6" hidden="1" x14ac:dyDescent="0.3">
      <c r="B159" s="302"/>
      <c r="C159" s="1"/>
    </row>
    <row r="160" spans="2:3" ht="15.6" hidden="1" x14ac:dyDescent="0.3">
      <c r="B160" s="302"/>
      <c r="C160" s="1"/>
    </row>
    <row r="161" spans="2:3" ht="15.6" hidden="1" x14ac:dyDescent="0.3">
      <c r="B161" s="302"/>
      <c r="C161" s="1"/>
    </row>
    <row r="162" spans="2:3" ht="15.6" hidden="1" x14ac:dyDescent="0.3">
      <c r="B162" s="302"/>
      <c r="C162" s="1"/>
    </row>
    <row r="163" spans="2:3" hidden="1" x14ac:dyDescent="0.25"/>
    <row r="164" spans="2:3" hidden="1" x14ac:dyDescent="0.25"/>
    <row r="165" spans="2:3" hidden="1" x14ac:dyDescent="0.25"/>
    <row r="166" spans="2:3" hidden="1" x14ac:dyDescent="0.25"/>
    <row r="167" spans="2:3" hidden="1" x14ac:dyDescent="0.25"/>
    <row r="168" spans="2:3" hidden="1" x14ac:dyDescent="0.25"/>
    <row r="169" spans="2:3" hidden="1" x14ac:dyDescent="0.25"/>
    <row r="170" spans="2:3" hidden="1" x14ac:dyDescent="0.25"/>
    <row r="171" spans="2:3" hidden="1" x14ac:dyDescent="0.25"/>
    <row r="172" spans="2:3" hidden="1" x14ac:dyDescent="0.25"/>
    <row r="173" spans="2:3" hidden="1" x14ac:dyDescent="0.25"/>
    <row r="174" spans="2:3" hidden="1" x14ac:dyDescent="0.25"/>
    <row r="175" spans="2:3" hidden="1" x14ac:dyDescent="0.25"/>
    <row r="176" spans="2:3" hidden="1" x14ac:dyDescent="0.25"/>
    <row r="177" hidden="1" x14ac:dyDescent="0.25"/>
    <row r="178" hidden="1" x14ac:dyDescent="0.25"/>
    <row r="179" hidden="1" x14ac:dyDescent="0.25"/>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2"/>
  <sheetViews>
    <sheetView topLeftCell="B2" zoomScale="70" zoomScaleNormal="70" workbookViewId="0">
      <selection activeCell="B2" sqref="B2"/>
    </sheetView>
  </sheetViews>
  <sheetFormatPr defaultColWidth="8.6640625" defaultRowHeight="13.2" x14ac:dyDescent="0.25"/>
  <cols>
    <col min="1" max="1" width="11.33203125" hidden="1" customWidth="1"/>
    <col min="2" max="2" width="10.44140625" customWidth="1"/>
    <col min="3" max="3" width="29" customWidth="1"/>
    <col min="4" max="5" width="12.44140625" customWidth="1"/>
    <col min="6" max="6" width="12.44140625" hidden="1" customWidth="1"/>
    <col min="7" max="7" width="15.44140625" customWidth="1"/>
    <col min="8" max="8" width="6.5546875" customWidth="1"/>
    <col min="9" max="9" width="12.5546875" customWidth="1"/>
    <col min="10" max="10" width="12.6640625" customWidth="1"/>
    <col min="11" max="11" width="13" customWidth="1"/>
    <col min="12" max="12" width="21.44140625" customWidth="1"/>
    <col min="13" max="13" width="12.5546875" customWidth="1"/>
    <col min="14" max="15" width="10.5546875" hidden="1" customWidth="1"/>
    <col min="16" max="16" width="35" hidden="1" customWidth="1"/>
    <col min="17" max="17" width="7.44140625" customWidth="1"/>
    <col min="19" max="21" width="0" hidden="1" customWidth="1"/>
    <col min="24" max="24" width="12.6640625" customWidth="1"/>
    <col min="28" max="28" width="13.33203125" bestFit="1" customWidth="1"/>
  </cols>
  <sheetData>
    <row r="1" spans="1:30" ht="19.95" hidden="1" customHeight="1" thickBot="1" x14ac:dyDescent="0.35">
      <c r="A1" s="1" t="s">
        <v>0</v>
      </c>
      <c r="B1" s="302"/>
      <c r="C1" s="1"/>
      <c r="D1" s="1" t="s">
        <v>2</v>
      </c>
      <c r="E1" s="1"/>
      <c r="F1" s="1"/>
      <c r="G1" s="1"/>
      <c r="H1" s="1"/>
      <c r="I1" s="1"/>
      <c r="J1" s="1"/>
      <c r="K1" s="1"/>
      <c r="L1" s="311"/>
      <c r="M1" s="1"/>
      <c r="N1" s="1"/>
      <c r="O1" s="3"/>
      <c r="P1" s="1"/>
      <c r="Q1" s="1"/>
      <c r="R1" s="1"/>
      <c r="S1" s="1"/>
      <c r="T1" s="1"/>
      <c r="U1" s="1"/>
      <c r="V1" s="1"/>
      <c r="W1" s="1"/>
      <c r="X1" s="1"/>
      <c r="Y1" s="1"/>
      <c r="Z1" s="1"/>
      <c r="AA1" s="1"/>
      <c r="AB1" s="1"/>
      <c r="AC1" s="1"/>
      <c r="AD1" s="1"/>
    </row>
    <row r="2" spans="1:30" ht="16.2" thickBot="1" x14ac:dyDescent="0.35">
      <c r="A2" s="1"/>
      <c r="B2" s="4">
        <v>50</v>
      </c>
      <c r="C2" s="5" t="s">
        <v>4</v>
      </c>
      <c r="D2" s="6"/>
      <c r="E2" s="6"/>
      <c r="F2" s="6"/>
      <c r="G2" s="6"/>
      <c r="H2" s="7"/>
      <c r="I2" s="7"/>
      <c r="J2" s="7"/>
      <c r="K2" s="7"/>
      <c r="L2" s="312"/>
      <c r="M2" s="1" t="s">
        <v>382</v>
      </c>
      <c r="N2" s="3"/>
      <c r="O2" s="1"/>
      <c r="P2" s="1"/>
      <c r="Q2" s="1"/>
      <c r="R2" s="1"/>
      <c r="S2" s="1"/>
      <c r="T2" s="1"/>
      <c r="U2" s="1"/>
      <c r="V2" s="8">
        <f>'4070'!B2</f>
        <v>50</v>
      </c>
      <c r="W2" s="449" t="s">
        <v>4</v>
      </c>
      <c r="X2" s="450"/>
      <c r="Y2" s="451"/>
      <c r="Z2" s="451"/>
      <c r="AA2" s="451"/>
      <c r="AB2" s="451"/>
      <c r="AC2" s="451"/>
      <c r="AD2" s="9"/>
    </row>
    <row r="3" spans="1:30" ht="20.399999999999999" x14ac:dyDescent="0.35">
      <c r="A3" s="1"/>
      <c r="B3" s="10" t="s">
        <v>496</v>
      </c>
      <c r="C3" s="11"/>
      <c r="D3" s="11"/>
      <c r="E3" s="11"/>
      <c r="F3" s="11"/>
      <c r="G3" s="11"/>
      <c r="H3" s="11"/>
      <c r="I3" s="11"/>
      <c r="J3" s="11"/>
      <c r="K3" s="11"/>
      <c r="L3" s="313"/>
      <c r="M3" s="10"/>
      <c r="N3" s="10"/>
      <c r="O3" s="10"/>
      <c r="P3" s="10"/>
      <c r="Q3" s="10"/>
      <c r="R3" s="1"/>
      <c r="S3" s="1"/>
      <c r="T3" s="1"/>
      <c r="U3" s="1"/>
      <c r="V3" s="452" t="s">
        <v>5</v>
      </c>
      <c r="W3" s="452"/>
      <c r="X3" s="452"/>
      <c r="Y3" s="452"/>
      <c r="Z3" s="452"/>
      <c r="AA3" s="452"/>
      <c r="AB3" s="452"/>
      <c r="AC3" s="452"/>
      <c r="AD3" s="12"/>
    </row>
    <row r="4" spans="1:30" ht="17.399999999999999" x14ac:dyDescent="0.3">
      <c r="A4" s="1"/>
      <c r="B4" s="391" t="s">
        <v>494</v>
      </c>
      <c r="C4" s="391"/>
      <c r="D4" s="391"/>
      <c r="E4" s="391"/>
      <c r="F4" s="391"/>
      <c r="G4" s="391"/>
      <c r="H4" s="391"/>
      <c r="I4" s="391"/>
      <c r="J4" s="298"/>
      <c r="K4" s="298"/>
      <c r="L4" s="314"/>
      <c r="M4" s="14"/>
      <c r="N4" s="14"/>
      <c r="O4" s="14"/>
      <c r="P4" s="14"/>
      <c r="Q4" s="14"/>
      <c r="R4" s="1"/>
      <c r="S4" s="1"/>
      <c r="T4" s="1"/>
      <c r="U4" s="1"/>
      <c r="V4" s="453" t="str">
        <f>+Based_on_the_Second_Calculation_of_the_FEFP_2010_11</f>
        <v>Based on the Third Calculation of the FEFP 2014-15</v>
      </c>
      <c r="W4" s="453"/>
      <c r="X4" s="453"/>
      <c r="Y4" s="453"/>
      <c r="Z4" s="453"/>
      <c r="AA4" s="453"/>
      <c r="AB4" s="453"/>
      <c r="AC4" s="453"/>
      <c r="AD4" s="15"/>
    </row>
    <row r="5" spans="1:30" ht="18.75" customHeight="1" x14ac:dyDescent="0.3">
      <c r="A5" s="1"/>
      <c r="B5" s="16" t="s">
        <v>7</v>
      </c>
      <c r="C5" s="16"/>
      <c r="D5" s="17"/>
      <c r="E5" s="16"/>
      <c r="F5" s="16"/>
      <c r="G5" s="18" t="s">
        <v>8</v>
      </c>
      <c r="H5" s="18"/>
      <c r="I5" s="18"/>
      <c r="J5" s="18"/>
      <c r="K5" s="18"/>
      <c r="L5" s="315"/>
      <c r="M5" s="19"/>
      <c r="N5" s="19"/>
      <c r="O5" s="19"/>
      <c r="P5" s="19"/>
      <c r="Q5" s="19"/>
      <c r="R5" s="1"/>
      <c r="S5" s="1"/>
      <c r="T5" s="1"/>
      <c r="U5" s="1"/>
      <c r="V5" s="454" t="s">
        <v>7</v>
      </c>
      <c r="W5" s="454"/>
      <c r="X5" s="455" t="s">
        <v>8</v>
      </c>
      <c r="Y5" s="455"/>
      <c r="Z5" s="20"/>
      <c r="AA5" s="20"/>
      <c r="AB5" s="20"/>
      <c r="AC5" s="20"/>
      <c r="AD5" s="21"/>
    </row>
    <row r="6" spans="1:30" ht="21" customHeight="1" x14ac:dyDescent="0.3">
      <c r="A6" s="1"/>
      <c r="B6" s="16" t="s">
        <v>9</v>
      </c>
      <c r="C6" s="16"/>
      <c r="D6" s="16"/>
      <c r="E6" s="16"/>
      <c r="F6" s="16"/>
      <c r="G6" s="16"/>
      <c r="H6" s="16"/>
      <c r="I6" s="16"/>
      <c r="J6" s="16"/>
      <c r="K6" s="16"/>
      <c r="L6" s="314"/>
      <c r="M6" s="22"/>
      <c r="N6" s="22"/>
      <c r="O6" s="19"/>
      <c r="P6" s="19"/>
      <c r="Q6" s="19"/>
      <c r="R6" s="1"/>
      <c r="S6" s="1"/>
      <c r="T6" s="1"/>
      <c r="U6" s="1"/>
      <c r="V6" s="441" t="s">
        <v>10</v>
      </c>
      <c r="W6" s="441"/>
      <c r="X6" s="441"/>
      <c r="Y6" s="441"/>
      <c r="Z6" s="441"/>
      <c r="AA6" s="441"/>
      <c r="AB6" s="441"/>
      <c r="AC6" s="441"/>
      <c r="AD6" s="23"/>
    </row>
    <row r="7" spans="1:30" ht="18" customHeight="1" x14ac:dyDescent="0.3">
      <c r="A7" s="1"/>
      <c r="B7" s="24" t="s">
        <v>11</v>
      </c>
      <c r="C7" s="24"/>
      <c r="D7" s="24"/>
      <c r="E7" s="24"/>
      <c r="F7" s="24"/>
      <c r="G7" s="25">
        <v>4031.77</v>
      </c>
      <c r="H7" s="25"/>
      <c r="I7" s="24" t="s">
        <v>12</v>
      </c>
      <c r="J7" s="24"/>
      <c r="K7" s="26">
        <v>1.0289999999999999</v>
      </c>
      <c r="L7" s="316"/>
      <c r="M7" s="1"/>
      <c r="N7" s="1"/>
      <c r="O7" s="1"/>
      <c r="P7" s="1"/>
      <c r="Q7" s="1"/>
      <c r="R7" s="1"/>
      <c r="S7" s="1"/>
      <c r="T7" s="1"/>
      <c r="U7" s="1"/>
      <c r="V7" s="442" t="s">
        <v>11</v>
      </c>
      <c r="W7" s="442"/>
      <c r="X7" s="443">
        <f>'4070'!G7</f>
        <v>4031.77</v>
      </c>
      <c r="Y7" s="443"/>
      <c r="Z7" s="444" t="s">
        <v>12</v>
      </c>
      <c r="AA7" s="444"/>
      <c r="AB7" s="445">
        <f>+K7</f>
        <v>1.0289999999999999</v>
      </c>
      <c r="AC7" s="445"/>
      <c r="AD7" s="9"/>
    </row>
    <row r="8" spans="1:30" ht="51" customHeight="1" x14ac:dyDescent="0.3">
      <c r="A8" s="1"/>
      <c r="B8" s="27" t="s">
        <v>13</v>
      </c>
      <c r="C8" s="27"/>
      <c r="D8" s="310" t="s">
        <v>491</v>
      </c>
      <c r="E8" s="310" t="s">
        <v>492</v>
      </c>
      <c r="F8" s="310"/>
      <c r="G8" s="30" t="s">
        <v>14</v>
      </c>
      <c r="H8" s="31"/>
      <c r="I8" s="32" t="s">
        <v>15</v>
      </c>
      <c r="J8" s="33"/>
      <c r="K8" s="34" t="s">
        <v>16</v>
      </c>
      <c r="L8" s="317" t="s">
        <v>17</v>
      </c>
      <c r="M8" s="1"/>
      <c r="N8" s="1" t="s">
        <v>18</v>
      </c>
      <c r="O8" s="1" t="s">
        <v>19</v>
      </c>
      <c r="P8" s="1"/>
      <c r="Q8" s="1"/>
      <c r="R8" s="1"/>
      <c r="S8" s="1"/>
      <c r="T8" s="1"/>
      <c r="U8" s="1"/>
      <c r="V8" s="446" t="s">
        <v>13</v>
      </c>
      <c r="W8" s="446"/>
      <c r="X8" s="447" t="s">
        <v>14</v>
      </c>
      <c r="Y8" s="447"/>
      <c r="Z8" s="448" t="s">
        <v>15</v>
      </c>
      <c r="AA8" s="448"/>
      <c r="AB8" s="35" t="s">
        <v>16</v>
      </c>
      <c r="AC8" s="36" t="s">
        <v>20</v>
      </c>
      <c r="AD8" s="9"/>
    </row>
    <row r="9" spans="1:30" ht="14.25" customHeight="1" x14ac:dyDescent="0.3">
      <c r="A9" s="1"/>
      <c r="B9" s="37" t="s">
        <v>21</v>
      </c>
      <c r="C9" s="37"/>
      <c r="D9" s="37"/>
      <c r="E9" s="37"/>
      <c r="F9" s="37"/>
      <c r="G9" s="38" t="s">
        <v>22</v>
      </c>
      <c r="H9" s="39"/>
      <c r="I9" s="40" t="s">
        <v>23</v>
      </c>
      <c r="J9" s="41"/>
      <c r="K9" s="42" t="s">
        <v>24</v>
      </c>
      <c r="L9" s="318" t="s">
        <v>25</v>
      </c>
      <c r="M9" s="1"/>
      <c r="N9" s="1"/>
      <c r="O9" s="1"/>
      <c r="P9" s="1"/>
      <c r="Q9" s="1"/>
      <c r="R9" s="1"/>
      <c r="S9" s="1"/>
      <c r="T9" s="1"/>
      <c r="U9" s="1"/>
      <c r="V9" s="456" t="s">
        <v>21</v>
      </c>
      <c r="W9" s="456"/>
      <c r="X9" s="457" t="s">
        <v>22</v>
      </c>
      <c r="Y9" s="457"/>
      <c r="Z9" s="458" t="s">
        <v>23</v>
      </c>
      <c r="AA9" s="458"/>
      <c r="AB9" s="43" t="s">
        <v>24</v>
      </c>
      <c r="AC9" s="44" t="s">
        <v>25</v>
      </c>
      <c r="AD9" s="9"/>
    </row>
    <row r="10" spans="1:30" ht="15.6" x14ac:dyDescent="0.3">
      <c r="A10" s="1" t="s">
        <v>26</v>
      </c>
      <c r="B10" s="296" t="s">
        <v>27</v>
      </c>
      <c r="C10" s="296"/>
      <c r="D10" s="296">
        <v>17.29</v>
      </c>
      <c r="E10" s="296">
        <v>0</v>
      </c>
      <c r="F10" s="296"/>
      <c r="G10" s="46">
        <f>IF($B$154&lt;8,D10*2,D10+E10)</f>
        <v>17.29</v>
      </c>
      <c r="H10" s="47"/>
      <c r="I10" s="48">
        <v>1.1259999999999999</v>
      </c>
      <c r="J10" s="48"/>
      <c r="K10" s="49">
        <f>ROUND(G10*I10,4)</f>
        <v>19.468499999999999</v>
      </c>
      <c r="L10" s="319">
        <f>SUM(K10*$G$7)*($K$7)</f>
        <v>80768.797158104993</v>
      </c>
      <c r="M10" s="1"/>
      <c r="N10" s="51">
        <v>5101</v>
      </c>
      <c r="O10" s="52">
        <v>101</v>
      </c>
      <c r="P10" s="1"/>
      <c r="Q10" s="259"/>
      <c r="R10" s="1"/>
      <c r="S10" s="1"/>
      <c r="T10" s="1"/>
      <c r="U10" s="1"/>
      <c r="V10" s="439" t="s">
        <v>27</v>
      </c>
      <c r="W10" s="439"/>
      <c r="X10" s="434">
        <f>IF('4070'!K$84=1,'4070'!G10,0)</f>
        <v>0</v>
      </c>
      <c r="Y10" s="434"/>
      <c r="Z10" s="440">
        <v>1</v>
      </c>
      <c r="AA10" s="440"/>
      <c r="AB10" s="54">
        <f t="shared" ref="AB10:AB25" si="0">ROUND(X10*Z10,4)</f>
        <v>0</v>
      </c>
      <c r="AC10" s="55">
        <f t="shared" ref="AC10:AC25" si="1">ROUND(ROUND(AB10*$X$7,4)*($AB$7),0)</f>
        <v>0</v>
      </c>
      <c r="AD10" s="9">
        <v>1</v>
      </c>
    </row>
    <row r="11" spans="1:30" ht="15.6" x14ac:dyDescent="0.3">
      <c r="A11" s="1" t="s">
        <v>28</v>
      </c>
      <c r="B11" s="298" t="s">
        <v>29</v>
      </c>
      <c r="C11" s="298"/>
      <c r="D11" s="298">
        <v>4.5</v>
      </c>
      <c r="E11" s="298">
        <v>0</v>
      </c>
      <c r="F11" s="298"/>
      <c r="G11" s="46">
        <f t="shared" ref="G11:G25" si="2">IF($B$154&lt;8,D11*2,D11+E11)</f>
        <v>4.5</v>
      </c>
      <c r="H11" s="47"/>
      <c r="I11" s="56">
        <f>I10</f>
        <v>1.1259999999999999</v>
      </c>
      <c r="J11" s="56"/>
      <c r="K11" s="49">
        <f t="shared" ref="K11:K25" si="3">ROUND(G11*I11,4)</f>
        <v>5.0670000000000002</v>
      </c>
      <c r="L11" s="319">
        <f t="shared" ref="L11:L25" si="4">SUM(K11*$G$7)*($K$7)</f>
        <v>21021.418969109996</v>
      </c>
      <c r="M11" s="1" t="str">
        <f>IF(ROUND(G11,2)=ROUND(SUM(G28:G30),2)," ","CHECK 2. PK-3 Lines Below")</f>
        <v xml:space="preserve"> </v>
      </c>
      <c r="N11" s="51">
        <v>5101</v>
      </c>
      <c r="O11" s="57" t="s">
        <v>30</v>
      </c>
      <c r="P11" s="1"/>
      <c r="Q11" s="259"/>
      <c r="R11" s="1"/>
      <c r="S11" s="1"/>
      <c r="T11" s="1"/>
      <c r="U11" s="1"/>
      <c r="V11" s="395" t="s">
        <v>29</v>
      </c>
      <c r="W11" s="395"/>
      <c r="X11" s="434">
        <f>IF('4070'!K$84=1,'4070'!G11,0)</f>
        <v>0</v>
      </c>
      <c r="Y11" s="434"/>
      <c r="Z11" s="435">
        <v>1</v>
      </c>
      <c r="AA11" s="435"/>
      <c r="AB11" s="54">
        <f t="shared" si="0"/>
        <v>0</v>
      </c>
      <c r="AC11" s="55">
        <f t="shared" si="1"/>
        <v>0</v>
      </c>
      <c r="AD11" s="9"/>
    </row>
    <row r="12" spans="1:30" ht="15.6" x14ac:dyDescent="0.3">
      <c r="A12" s="1" t="s">
        <v>31</v>
      </c>
      <c r="B12" s="298" t="s">
        <v>32</v>
      </c>
      <c r="C12" s="298"/>
      <c r="D12" s="298">
        <v>3.78</v>
      </c>
      <c r="E12" s="298">
        <v>0</v>
      </c>
      <c r="F12" s="298"/>
      <c r="G12" s="46">
        <f t="shared" si="2"/>
        <v>3.78</v>
      </c>
      <c r="H12" s="47"/>
      <c r="I12" s="56">
        <v>1</v>
      </c>
      <c r="J12" s="56"/>
      <c r="K12" s="49">
        <f t="shared" si="3"/>
        <v>3.78</v>
      </c>
      <c r="L12" s="319">
        <f t="shared" si="4"/>
        <v>15682.053227399998</v>
      </c>
      <c r="M12" s="1"/>
      <c r="N12" s="51">
        <v>5102</v>
      </c>
      <c r="O12" s="52">
        <v>102</v>
      </c>
      <c r="P12" s="1"/>
      <c r="Q12" s="259"/>
      <c r="R12" s="1"/>
      <c r="S12" s="1"/>
      <c r="T12" s="1"/>
      <c r="U12" s="1"/>
      <c r="V12" s="395" t="s">
        <v>32</v>
      </c>
      <c r="W12" s="395"/>
      <c r="X12" s="434">
        <f>IF('4070'!K$84=1,'4070'!G12,0)</f>
        <v>0</v>
      </c>
      <c r="Y12" s="434"/>
      <c r="Z12" s="435">
        <v>1</v>
      </c>
      <c r="AA12" s="435"/>
      <c r="AB12" s="54">
        <f t="shared" si="0"/>
        <v>0</v>
      </c>
      <c r="AC12" s="55">
        <f t="shared" si="1"/>
        <v>0</v>
      </c>
      <c r="AD12" s="9"/>
    </row>
    <row r="13" spans="1:30" ht="15.6" x14ac:dyDescent="0.3">
      <c r="A13" s="1" t="s">
        <v>33</v>
      </c>
      <c r="B13" s="298" t="s">
        <v>34</v>
      </c>
      <c r="C13" s="298"/>
      <c r="D13" s="298">
        <v>0.5</v>
      </c>
      <c r="E13" s="298">
        <v>0</v>
      </c>
      <c r="F13" s="298"/>
      <c r="G13" s="46">
        <f t="shared" si="2"/>
        <v>0.5</v>
      </c>
      <c r="H13" s="47"/>
      <c r="I13" s="56">
        <f>I12</f>
        <v>1</v>
      </c>
      <c r="J13" s="56"/>
      <c r="K13" s="49">
        <f t="shared" si="3"/>
        <v>0.5</v>
      </c>
      <c r="L13" s="319">
        <f t="shared" si="4"/>
        <v>2074.3456649999998</v>
      </c>
      <c r="M13" s="1" t="str">
        <f>IF(ROUND(G13,2)=ROUND(SUM(G31:G33),2)," ","CHECK 2. 4-8 Lines Below")</f>
        <v xml:space="preserve"> </v>
      </c>
      <c r="N13" s="51">
        <v>5102</v>
      </c>
      <c r="O13" s="57" t="s">
        <v>35</v>
      </c>
      <c r="P13" s="1"/>
      <c r="Q13" s="259"/>
      <c r="R13" s="1"/>
      <c r="S13" s="1"/>
      <c r="T13" s="1"/>
      <c r="U13" s="1"/>
      <c r="V13" s="395" t="s">
        <v>34</v>
      </c>
      <c r="W13" s="395"/>
      <c r="X13" s="434">
        <f>IF('4070'!K$84=1,'4070'!G13,0)</f>
        <v>0</v>
      </c>
      <c r="Y13" s="434"/>
      <c r="Z13" s="435">
        <v>1</v>
      </c>
      <c r="AA13" s="435"/>
      <c r="AB13" s="54">
        <f t="shared" si="0"/>
        <v>0</v>
      </c>
      <c r="AC13" s="55">
        <f t="shared" si="1"/>
        <v>0</v>
      </c>
      <c r="AD13" s="9"/>
    </row>
    <row r="14" spans="1:30" ht="15.6" x14ac:dyDescent="0.3">
      <c r="A14" s="1" t="s">
        <v>36</v>
      </c>
      <c r="B14" s="298" t="s">
        <v>37</v>
      </c>
      <c r="C14" s="298"/>
      <c r="D14" s="298">
        <v>0</v>
      </c>
      <c r="E14" s="298">
        <v>0</v>
      </c>
      <c r="F14" s="298"/>
      <c r="G14" s="46">
        <f t="shared" si="2"/>
        <v>0</v>
      </c>
      <c r="H14" s="47"/>
      <c r="I14" s="56">
        <v>1.004</v>
      </c>
      <c r="J14" s="56"/>
      <c r="K14" s="49">
        <f t="shared" si="3"/>
        <v>0</v>
      </c>
      <c r="L14" s="319">
        <f t="shared" si="4"/>
        <v>0</v>
      </c>
      <c r="M14" s="1"/>
      <c r="N14" s="51">
        <v>5103</v>
      </c>
      <c r="O14" s="52">
        <v>103</v>
      </c>
      <c r="P14" s="1"/>
      <c r="Q14" s="259"/>
      <c r="R14" s="1"/>
      <c r="S14" s="1"/>
      <c r="T14" s="1"/>
      <c r="U14" s="1"/>
      <c r="V14" s="395" t="s">
        <v>37</v>
      </c>
      <c r="W14" s="395"/>
      <c r="X14" s="434">
        <f>IF('4070'!K$84=1,'4070'!G14,0)</f>
        <v>0</v>
      </c>
      <c r="Y14" s="434"/>
      <c r="Z14" s="435">
        <v>1</v>
      </c>
      <c r="AA14" s="435"/>
      <c r="AB14" s="54">
        <f t="shared" si="0"/>
        <v>0</v>
      </c>
      <c r="AC14" s="55">
        <f t="shared" si="1"/>
        <v>0</v>
      </c>
      <c r="AD14" s="9"/>
    </row>
    <row r="15" spans="1:30" ht="15.6" x14ac:dyDescent="0.3">
      <c r="A15" s="1" t="s">
        <v>38</v>
      </c>
      <c r="B15" s="298" t="s">
        <v>39</v>
      </c>
      <c r="C15" s="298"/>
      <c r="D15" s="298">
        <v>0</v>
      </c>
      <c r="E15" s="298">
        <v>0</v>
      </c>
      <c r="F15" s="298"/>
      <c r="G15" s="46">
        <f t="shared" si="2"/>
        <v>0</v>
      </c>
      <c r="H15" s="47"/>
      <c r="I15" s="56">
        <f>I14</f>
        <v>1.004</v>
      </c>
      <c r="J15" s="56"/>
      <c r="K15" s="49">
        <f t="shared" si="3"/>
        <v>0</v>
      </c>
      <c r="L15" s="319">
        <f t="shared" si="4"/>
        <v>0</v>
      </c>
      <c r="M15" s="1" t="str">
        <f>IF(ROUND(G15,2)=ROUND(SUM(G34:G36),2)," ","CHECK 2. 9-12 Lines Below")</f>
        <v xml:space="preserve"> </v>
      </c>
      <c r="N15" s="51">
        <v>5103</v>
      </c>
      <c r="O15" s="57" t="s">
        <v>40</v>
      </c>
      <c r="P15" s="1"/>
      <c r="Q15" s="259"/>
      <c r="R15" s="1"/>
      <c r="S15" s="1"/>
      <c r="T15" s="1"/>
      <c r="U15" s="1"/>
      <c r="V15" s="395" t="s">
        <v>39</v>
      </c>
      <c r="W15" s="395"/>
      <c r="X15" s="434">
        <f>IF('4070'!K$84=1,'4070'!G15,0)</f>
        <v>0</v>
      </c>
      <c r="Y15" s="434"/>
      <c r="Z15" s="435">
        <v>1</v>
      </c>
      <c r="AA15" s="435"/>
      <c r="AB15" s="54">
        <f t="shared" si="0"/>
        <v>0</v>
      </c>
      <c r="AC15" s="58">
        <f t="shared" si="1"/>
        <v>0</v>
      </c>
      <c r="AD15" s="9"/>
    </row>
    <row r="16" spans="1:30" ht="16.2" x14ac:dyDescent="0.35">
      <c r="A16" s="1" t="s">
        <v>41</v>
      </c>
      <c r="B16" s="298" t="s">
        <v>42</v>
      </c>
      <c r="C16" s="298"/>
      <c r="D16" s="298">
        <v>0</v>
      </c>
      <c r="E16" s="298">
        <v>0</v>
      </c>
      <c r="F16" s="298"/>
      <c r="G16" s="46">
        <f t="shared" si="2"/>
        <v>0</v>
      </c>
      <c r="H16" s="47"/>
      <c r="I16" s="56">
        <v>3.548</v>
      </c>
      <c r="J16" s="56"/>
      <c r="K16" s="49">
        <f t="shared" si="3"/>
        <v>0</v>
      </c>
      <c r="L16" s="319">
        <f t="shared" si="4"/>
        <v>0</v>
      </c>
      <c r="M16" s="1"/>
      <c r="N16" s="51">
        <v>5101</v>
      </c>
      <c r="O16" s="1">
        <v>254</v>
      </c>
      <c r="P16" s="1"/>
      <c r="Q16" s="259"/>
      <c r="R16" s="1"/>
      <c r="S16" s="1"/>
      <c r="T16" s="1"/>
      <c r="U16" s="1"/>
      <c r="V16" s="395" t="s">
        <v>42</v>
      </c>
      <c r="W16" s="395"/>
      <c r="X16" s="434">
        <f>IF('4070'!K$84=1,'4070'!G16,0)</f>
        <v>0</v>
      </c>
      <c r="Y16" s="434"/>
      <c r="Z16" s="435">
        <v>1</v>
      </c>
      <c r="AA16" s="435"/>
      <c r="AB16" s="54">
        <f t="shared" si="0"/>
        <v>0</v>
      </c>
      <c r="AC16" s="55">
        <f t="shared" si="1"/>
        <v>0</v>
      </c>
      <c r="AD16" s="9"/>
    </row>
    <row r="17" spans="1:30" ht="16.2" x14ac:dyDescent="0.35">
      <c r="A17" s="1" t="s">
        <v>43</v>
      </c>
      <c r="B17" s="298" t="s">
        <v>44</v>
      </c>
      <c r="C17" s="298"/>
      <c r="D17" s="298">
        <v>0</v>
      </c>
      <c r="E17" s="298">
        <v>0</v>
      </c>
      <c r="F17" s="298"/>
      <c r="G17" s="46">
        <f t="shared" si="2"/>
        <v>0</v>
      </c>
      <c r="H17" s="47"/>
      <c r="I17" s="56">
        <f>I16</f>
        <v>3.548</v>
      </c>
      <c r="J17" s="56"/>
      <c r="K17" s="49">
        <f t="shared" si="3"/>
        <v>0</v>
      </c>
      <c r="L17" s="319">
        <f t="shared" si="4"/>
        <v>0</v>
      </c>
      <c r="M17" s="1"/>
      <c r="N17" s="51">
        <v>5102</v>
      </c>
      <c r="O17" s="259">
        <v>254</v>
      </c>
      <c r="P17" s="1"/>
      <c r="Q17" s="259"/>
      <c r="R17" s="1"/>
      <c r="S17" s="1"/>
      <c r="T17" s="1"/>
      <c r="U17" s="1"/>
      <c r="V17" s="395" t="s">
        <v>44</v>
      </c>
      <c r="W17" s="395"/>
      <c r="X17" s="434">
        <f>IF('4070'!K$84=1,'4070'!G17,0)</f>
        <v>0</v>
      </c>
      <c r="Y17" s="434"/>
      <c r="Z17" s="435">
        <v>1</v>
      </c>
      <c r="AA17" s="435"/>
      <c r="AB17" s="54">
        <f t="shared" si="0"/>
        <v>0</v>
      </c>
      <c r="AC17" s="55">
        <f t="shared" si="1"/>
        <v>0</v>
      </c>
      <c r="AD17" s="9"/>
    </row>
    <row r="18" spans="1:30" ht="16.2" x14ac:dyDescent="0.35">
      <c r="A18" s="1" t="s">
        <v>45</v>
      </c>
      <c r="B18" s="298" t="s">
        <v>46</v>
      </c>
      <c r="C18" s="298"/>
      <c r="D18" s="298">
        <v>0</v>
      </c>
      <c r="E18" s="298">
        <v>0</v>
      </c>
      <c r="F18" s="298"/>
      <c r="G18" s="46">
        <f t="shared" si="2"/>
        <v>0</v>
      </c>
      <c r="H18" s="47"/>
      <c r="I18" s="56">
        <f>I17</f>
        <v>3.548</v>
      </c>
      <c r="J18" s="56"/>
      <c r="K18" s="49">
        <f t="shared" si="3"/>
        <v>0</v>
      </c>
      <c r="L18" s="319">
        <f t="shared" si="4"/>
        <v>0</v>
      </c>
      <c r="M18" s="1"/>
      <c r="N18" s="51">
        <v>5103</v>
      </c>
      <c r="O18" s="259">
        <v>254</v>
      </c>
      <c r="P18" s="1"/>
      <c r="Q18" s="259"/>
      <c r="R18" s="1"/>
      <c r="S18" s="1"/>
      <c r="T18" s="1"/>
      <c r="U18" s="1"/>
      <c r="V18" s="395" t="s">
        <v>46</v>
      </c>
      <c r="W18" s="395"/>
      <c r="X18" s="434">
        <f>IF('4070'!K$84=1,'4070'!G18,0)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c r="G19" s="46">
        <f t="shared" si="2"/>
        <v>0</v>
      </c>
      <c r="H19" s="47"/>
      <c r="I19" s="56">
        <v>5.1040000000000001</v>
      </c>
      <c r="J19" s="56"/>
      <c r="K19" s="49">
        <f t="shared" si="3"/>
        <v>0</v>
      </c>
      <c r="L19" s="319">
        <f t="shared" si="4"/>
        <v>0</v>
      </c>
      <c r="M19" s="1"/>
      <c r="N19" s="51">
        <v>5101</v>
      </c>
      <c r="O19" s="1">
        <v>255</v>
      </c>
      <c r="P19" s="1"/>
      <c r="Q19" s="259"/>
      <c r="R19" s="1"/>
      <c r="S19" s="1"/>
      <c r="T19" s="1"/>
      <c r="U19" s="1"/>
      <c r="V19" s="395" t="s">
        <v>48</v>
      </c>
      <c r="W19" s="395"/>
      <c r="X19" s="434">
        <f>IF('4070'!K$84=1,'4070'!G19,0)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c r="G20" s="46">
        <f t="shared" si="2"/>
        <v>0</v>
      </c>
      <c r="H20" s="47"/>
      <c r="I20" s="56">
        <f>I19</f>
        <v>5.1040000000000001</v>
      </c>
      <c r="J20" s="56"/>
      <c r="K20" s="49">
        <f t="shared" si="3"/>
        <v>0</v>
      </c>
      <c r="L20" s="319">
        <f t="shared" si="4"/>
        <v>0</v>
      </c>
      <c r="M20" s="1"/>
      <c r="N20" s="51">
        <v>5102</v>
      </c>
      <c r="O20" s="259">
        <v>255</v>
      </c>
      <c r="P20" s="1"/>
      <c r="Q20" s="259"/>
      <c r="R20" s="1"/>
      <c r="S20" s="1"/>
      <c r="T20" s="1"/>
      <c r="U20" s="1"/>
      <c r="V20" s="395" t="s">
        <v>50</v>
      </c>
      <c r="W20" s="395"/>
      <c r="X20" s="434">
        <f>IF('4070'!K$84=1,'4070'!G20,0)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c r="G21" s="46">
        <f t="shared" si="2"/>
        <v>0</v>
      </c>
      <c r="H21" s="47"/>
      <c r="I21" s="56">
        <f>I20</f>
        <v>5.1040000000000001</v>
      </c>
      <c r="J21" s="56"/>
      <c r="K21" s="49">
        <f t="shared" si="3"/>
        <v>0</v>
      </c>
      <c r="L21" s="319">
        <f t="shared" si="4"/>
        <v>0</v>
      </c>
      <c r="M21" s="1"/>
      <c r="N21" s="51">
        <v>5103</v>
      </c>
      <c r="O21" s="259">
        <v>255</v>
      </c>
      <c r="P21" s="1"/>
      <c r="Q21" s="259"/>
      <c r="R21" s="1"/>
      <c r="S21" s="1"/>
      <c r="T21" s="1"/>
      <c r="U21" s="1"/>
      <c r="V21" s="395" t="s">
        <v>52</v>
      </c>
      <c r="W21" s="395"/>
      <c r="X21" s="434">
        <f>IF('4070'!K$84=1,'4070'!G21,0)</f>
        <v>0</v>
      </c>
      <c r="Y21" s="434"/>
      <c r="Z21" s="435">
        <v>1</v>
      </c>
      <c r="AA21" s="435"/>
      <c r="AB21" s="54">
        <f t="shared" si="0"/>
        <v>0</v>
      </c>
      <c r="AC21" s="55">
        <f t="shared" si="1"/>
        <v>0</v>
      </c>
      <c r="AD21" s="9"/>
    </row>
    <row r="22" spans="1:30" ht="16.2" x14ac:dyDescent="0.35">
      <c r="A22" s="1" t="s">
        <v>53</v>
      </c>
      <c r="B22" s="298" t="s">
        <v>54</v>
      </c>
      <c r="C22" s="298"/>
      <c r="D22" s="298">
        <v>7.66</v>
      </c>
      <c r="E22" s="298">
        <v>0</v>
      </c>
      <c r="F22" s="298"/>
      <c r="G22" s="46">
        <f t="shared" si="2"/>
        <v>7.66</v>
      </c>
      <c r="H22" s="47"/>
      <c r="I22" s="56">
        <v>1.147</v>
      </c>
      <c r="J22" s="56"/>
      <c r="K22" s="49">
        <f t="shared" si="3"/>
        <v>8.7859999999999996</v>
      </c>
      <c r="L22" s="319">
        <f t="shared" si="4"/>
        <v>36450.40202537999</v>
      </c>
      <c r="M22" s="1"/>
      <c r="N22" s="51">
        <v>5101</v>
      </c>
      <c r="O22" s="52">
        <v>130</v>
      </c>
      <c r="P22" s="1"/>
      <c r="Q22" s="259"/>
      <c r="R22" s="1"/>
      <c r="S22" s="1"/>
      <c r="T22" s="1"/>
      <c r="U22" s="1"/>
      <c r="V22" s="395" t="s">
        <v>54</v>
      </c>
      <c r="W22" s="395"/>
      <c r="X22" s="434">
        <f>IF('4070'!K$84=1,'4070'!G22,0)</f>
        <v>0</v>
      </c>
      <c r="Y22" s="434"/>
      <c r="Z22" s="435">
        <v>1</v>
      </c>
      <c r="AA22" s="435"/>
      <c r="AB22" s="54">
        <f t="shared" si="0"/>
        <v>0</v>
      </c>
      <c r="AC22" s="55">
        <f t="shared" si="1"/>
        <v>0</v>
      </c>
      <c r="AD22" s="9"/>
    </row>
    <row r="23" spans="1:30" ht="16.2" x14ac:dyDescent="0.35">
      <c r="A23" s="1" t="s">
        <v>55</v>
      </c>
      <c r="B23" s="298" t="s">
        <v>56</v>
      </c>
      <c r="C23" s="298"/>
      <c r="D23" s="298">
        <v>1.72</v>
      </c>
      <c r="E23" s="298">
        <v>0</v>
      </c>
      <c r="F23" s="298"/>
      <c r="G23" s="46">
        <f t="shared" si="2"/>
        <v>1.72</v>
      </c>
      <c r="H23" s="47"/>
      <c r="I23" s="56">
        <f>I22</f>
        <v>1.147</v>
      </c>
      <c r="J23" s="56"/>
      <c r="K23" s="49">
        <f t="shared" si="3"/>
        <v>1.9728000000000001</v>
      </c>
      <c r="L23" s="319">
        <f t="shared" si="4"/>
        <v>8184.5382558239999</v>
      </c>
      <c r="M23" s="1"/>
      <c r="N23" s="51">
        <v>5102</v>
      </c>
      <c r="O23" s="52">
        <v>130</v>
      </c>
      <c r="P23" s="1"/>
      <c r="Q23" s="259"/>
      <c r="R23" s="1"/>
      <c r="S23" s="1"/>
      <c r="T23" s="1"/>
      <c r="U23" s="1"/>
      <c r="V23" s="395" t="s">
        <v>56</v>
      </c>
      <c r="W23" s="395"/>
      <c r="X23" s="434">
        <f>IF('4070'!K$84=1,'4070'!G23,0)</f>
        <v>0</v>
      </c>
      <c r="Y23" s="434"/>
      <c r="Z23" s="435">
        <v>1</v>
      </c>
      <c r="AA23" s="435"/>
      <c r="AB23" s="54">
        <f t="shared" si="0"/>
        <v>0</v>
      </c>
      <c r="AC23" s="55">
        <f t="shared" si="1"/>
        <v>0</v>
      </c>
      <c r="AD23" s="9"/>
    </row>
    <row r="24" spans="1:30" ht="16.2" x14ac:dyDescent="0.35">
      <c r="A24" s="1" t="s">
        <v>57</v>
      </c>
      <c r="B24" s="298" t="s">
        <v>58</v>
      </c>
      <c r="C24" s="298"/>
      <c r="D24" s="298">
        <v>0</v>
      </c>
      <c r="E24" s="298">
        <v>0</v>
      </c>
      <c r="F24" s="298"/>
      <c r="G24" s="46">
        <f t="shared" si="2"/>
        <v>0</v>
      </c>
      <c r="H24" s="47"/>
      <c r="I24" s="56">
        <f>I23</f>
        <v>1.147</v>
      </c>
      <c r="J24" s="56"/>
      <c r="K24" s="49">
        <f t="shared" si="3"/>
        <v>0</v>
      </c>
      <c r="L24" s="319">
        <f t="shared" si="4"/>
        <v>0</v>
      </c>
      <c r="M24" s="1"/>
      <c r="N24" s="51">
        <v>5103</v>
      </c>
      <c r="O24" s="52">
        <v>130</v>
      </c>
      <c r="P24" s="1"/>
      <c r="Q24" s="259"/>
      <c r="R24" s="1"/>
      <c r="S24" s="1"/>
      <c r="T24" s="1"/>
      <c r="U24" s="1"/>
      <c r="V24" s="395" t="s">
        <v>58</v>
      </c>
      <c r="W24" s="395"/>
      <c r="X24" s="434">
        <f>IF('4070'!K$84=1,'4070'!G24,0)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c r="G25" s="46">
        <f t="shared" si="2"/>
        <v>0</v>
      </c>
      <c r="H25" s="47"/>
      <c r="I25" s="56">
        <v>1.004</v>
      </c>
      <c r="J25" s="56"/>
      <c r="K25" s="49">
        <f t="shared" si="3"/>
        <v>0</v>
      </c>
      <c r="L25" s="319">
        <f t="shared" si="4"/>
        <v>0</v>
      </c>
      <c r="M25" s="1"/>
      <c r="N25" s="51">
        <v>5310</v>
      </c>
      <c r="O25" s="52">
        <v>300</v>
      </c>
      <c r="P25" s="1"/>
      <c r="Q25" s="259"/>
      <c r="R25" s="1"/>
      <c r="S25" s="1"/>
      <c r="T25" s="1"/>
      <c r="U25" s="1"/>
      <c r="V25" s="395" t="s">
        <v>60</v>
      </c>
      <c r="W25" s="395"/>
      <c r="X25" s="434">
        <f>IF('4070'!K$84=1,'4070'!G25,0)</f>
        <v>0</v>
      </c>
      <c r="Y25" s="434"/>
      <c r="Z25" s="435">
        <v>1</v>
      </c>
      <c r="AA25" s="435"/>
      <c r="AB25" s="54">
        <f t="shared" si="0"/>
        <v>0</v>
      </c>
      <c r="AC25" s="55">
        <f t="shared" si="1"/>
        <v>0</v>
      </c>
      <c r="AD25" s="9"/>
    </row>
    <row r="26" spans="1:30" ht="20.25" customHeight="1" thickBot="1" x14ac:dyDescent="0.35">
      <c r="A26" s="1"/>
      <c r="B26" s="59" t="s">
        <v>61</v>
      </c>
      <c r="C26" s="59"/>
      <c r="D26" s="60">
        <f t="shared" ref="D26:E26" si="5">SUM(D10:D25)</f>
        <v>35.450000000000003</v>
      </c>
      <c r="E26" s="60">
        <f t="shared" si="5"/>
        <v>0</v>
      </c>
      <c r="F26" s="60"/>
      <c r="G26" s="60">
        <f>SUM(G10:G25)</f>
        <v>35.450000000000003</v>
      </c>
      <c r="H26" s="61"/>
      <c r="I26" s="61"/>
      <c r="J26" s="62"/>
      <c r="K26" s="63">
        <f>SUM(K10:K25)</f>
        <v>39.574300000000001</v>
      </c>
      <c r="L26" s="320">
        <f>SUM(L10:L25)</f>
        <v>164181.55530081899</v>
      </c>
      <c r="M26" s="1"/>
      <c r="N26" s="259"/>
      <c r="O26" s="64"/>
      <c r="P26" s="259"/>
      <c r="Q26" s="259"/>
      <c r="R26" s="1"/>
      <c r="S26" s="1"/>
      <c r="T26" s="1"/>
      <c r="U26" s="1"/>
      <c r="V26" s="436" t="s">
        <v>61</v>
      </c>
      <c r="W26" s="436"/>
      <c r="X26" s="425">
        <f>SUM(X10:X25)</f>
        <v>0</v>
      </c>
      <c r="Y26" s="425"/>
      <c r="Z26" s="437"/>
      <c r="AA26" s="438"/>
      <c r="AB26" s="65">
        <f>SUM(AB10:AB25)</f>
        <v>0</v>
      </c>
      <c r="AC26" s="66">
        <f>SUM(AC10:AC25)</f>
        <v>0</v>
      </c>
      <c r="AD26" s="9"/>
    </row>
    <row r="27" spans="1:30" ht="51.75" customHeight="1" x14ac:dyDescent="0.3">
      <c r="A27" s="1"/>
      <c r="B27" s="59" t="s">
        <v>62</v>
      </c>
      <c r="C27" s="59"/>
      <c r="D27" s="310" t="s">
        <v>491</v>
      </c>
      <c r="E27" s="310" t="s">
        <v>492</v>
      </c>
      <c r="F27" s="310"/>
      <c r="G27" s="67" t="s">
        <v>63</v>
      </c>
      <c r="H27" s="68"/>
      <c r="I27" s="69" t="s">
        <v>64</v>
      </c>
      <c r="J27" s="69" t="s">
        <v>65</v>
      </c>
      <c r="K27" s="70" t="s">
        <v>66</v>
      </c>
      <c r="L27" s="311"/>
      <c r="M27" s="1"/>
      <c r="N27" s="259"/>
      <c r="O27" s="64"/>
      <c r="P27" s="259"/>
      <c r="Q27" s="259"/>
      <c r="R27" s="1"/>
      <c r="S27" s="1"/>
      <c r="T27" s="1"/>
      <c r="U27" s="1"/>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3</v>
      </c>
      <c r="E28" s="298">
        <v>0</v>
      </c>
      <c r="F28" s="74"/>
      <c r="G28" s="46">
        <f t="shared" ref="G28:G36" si="6">IF($B$154&lt;8,D28*2,D28+E28)</f>
        <v>3</v>
      </c>
      <c r="H28" s="75"/>
      <c r="I28" s="76" t="s">
        <v>69</v>
      </c>
      <c r="J28" s="51">
        <v>251</v>
      </c>
      <c r="K28" s="77">
        <v>1047</v>
      </c>
      <c r="L28" s="319">
        <f>SUM(G28*K28)</f>
        <v>3141</v>
      </c>
      <c r="M28" s="1"/>
      <c r="N28" s="302">
        <v>5101</v>
      </c>
      <c r="O28" s="259">
        <v>251</v>
      </c>
      <c r="P28" s="78"/>
      <c r="Q28" s="79"/>
      <c r="R28" s="1"/>
      <c r="S28" s="1"/>
      <c r="T28" s="1"/>
      <c r="U28" s="1"/>
      <c r="V28" s="433" t="s">
        <v>68</v>
      </c>
      <c r="W28" s="433"/>
      <c r="X28" s="422"/>
      <c r="Y28" s="422"/>
      <c r="Z28" s="80" t="s">
        <v>69</v>
      </c>
      <c r="AA28" s="303">
        <v>251</v>
      </c>
      <c r="AB28" s="82">
        <f>+K28</f>
        <v>1047</v>
      </c>
      <c r="AC28" s="83">
        <f t="shared" ref="AC28:AC36" si="7">ROUND(X28*AB28,0)</f>
        <v>0</v>
      </c>
      <c r="AD28" s="9"/>
    </row>
    <row r="29" spans="1:30" ht="15.6" x14ac:dyDescent="0.3">
      <c r="A29" s="1" t="s">
        <v>70</v>
      </c>
      <c r="B29" s="429"/>
      <c r="C29" s="430"/>
      <c r="D29" s="298">
        <v>0.5</v>
      </c>
      <c r="E29" s="298">
        <v>0</v>
      </c>
      <c r="F29" s="84"/>
      <c r="G29" s="46">
        <f t="shared" si="6"/>
        <v>0.5</v>
      </c>
      <c r="H29" s="75"/>
      <c r="I29" s="51" t="s">
        <v>69</v>
      </c>
      <c r="J29" s="51">
        <v>252</v>
      </c>
      <c r="K29" s="77">
        <v>3380</v>
      </c>
      <c r="L29" s="319">
        <f t="shared" ref="L29:L36" si="8">SUM(G29*K29)</f>
        <v>1690</v>
      </c>
      <c r="M29" s="1"/>
      <c r="N29" s="302">
        <v>5101</v>
      </c>
      <c r="O29" s="259">
        <v>252</v>
      </c>
      <c r="P29" s="78"/>
      <c r="Q29" s="79"/>
      <c r="R29" s="1"/>
      <c r="S29" s="1"/>
      <c r="T29" s="1"/>
      <c r="U29" s="1"/>
      <c r="V29" s="433"/>
      <c r="W29" s="433"/>
      <c r="X29" s="422"/>
      <c r="Y29" s="422"/>
      <c r="Z29" s="303" t="s">
        <v>69</v>
      </c>
      <c r="AA29" s="303">
        <v>252</v>
      </c>
      <c r="AB29" s="82">
        <f t="shared" ref="AB29:AB36" si="9">+K29</f>
        <v>3380</v>
      </c>
      <c r="AC29" s="83">
        <f t="shared" si="7"/>
        <v>0</v>
      </c>
      <c r="AD29" s="9"/>
    </row>
    <row r="30" spans="1:30" ht="15.6" x14ac:dyDescent="0.3">
      <c r="A30" s="1" t="s">
        <v>71</v>
      </c>
      <c r="B30" s="429"/>
      <c r="C30" s="430"/>
      <c r="D30" s="298">
        <v>1</v>
      </c>
      <c r="E30" s="298">
        <v>0</v>
      </c>
      <c r="F30" s="84"/>
      <c r="G30" s="46">
        <f t="shared" si="6"/>
        <v>1</v>
      </c>
      <c r="H30" s="75"/>
      <c r="I30" s="51" t="s">
        <v>69</v>
      </c>
      <c r="J30" s="51">
        <v>253</v>
      </c>
      <c r="K30" s="77">
        <v>6896</v>
      </c>
      <c r="L30" s="319">
        <f t="shared" si="8"/>
        <v>6896</v>
      </c>
      <c r="M30" s="1"/>
      <c r="N30" s="302">
        <v>5101</v>
      </c>
      <c r="O30" s="259">
        <v>253</v>
      </c>
      <c r="P30" s="78"/>
      <c r="Q30" s="64"/>
      <c r="R30" s="1"/>
      <c r="S30" s="1"/>
      <c r="T30" s="1"/>
      <c r="U30" s="1"/>
      <c r="V30" s="433"/>
      <c r="W30" s="433"/>
      <c r="X30" s="422"/>
      <c r="Y30" s="422"/>
      <c r="Z30" s="303" t="s">
        <v>69</v>
      </c>
      <c r="AA30" s="303">
        <v>253</v>
      </c>
      <c r="AB30" s="82">
        <f t="shared" si="9"/>
        <v>6896</v>
      </c>
      <c r="AC30" s="83">
        <f t="shared" si="7"/>
        <v>0</v>
      </c>
      <c r="AD30" s="9"/>
    </row>
    <row r="31" spans="1:30" ht="15.6" x14ac:dyDescent="0.3">
      <c r="A31" s="1" t="s">
        <v>72</v>
      </c>
      <c r="B31" s="429"/>
      <c r="C31" s="430"/>
      <c r="D31" s="298">
        <v>0.5</v>
      </c>
      <c r="E31" s="298">
        <v>0</v>
      </c>
      <c r="F31" s="84"/>
      <c r="G31" s="46">
        <f t="shared" si="6"/>
        <v>0.5</v>
      </c>
      <c r="H31" s="75"/>
      <c r="I31" s="85" t="s">
        <v>73</v>
      </c>
      <c r="J31" s="51">
        <v>251</v>
      </c>
      <c r="K31" s="77">
        <v>1173</v>
      </c>
      <c r="L31" s="319">
        <f t="shared" si="8"/>
        <v>586.5</v>
      </c>
      <c r="M31" s="1"/>
      <c r="N31" s="302">
        <v>5102</v>
      </c>
      <c r="O31" s="259">
        <v>251</v>
      </c>
      <c r="P31" s="78"/>
      <c r="Q31" s="64"/>
      <c r="R31" s="1"/>
      <c r="S31" s="1"/>
      <c r="T31" s="1"/>
      <c r="U31" s="1"/>
      <c r="V31" s="433"/>
      <c r="W31" s="433"/>
      <c r="X31" s="422"/>
      <c r="Y31" s="422"/>
      <c r="Z31" s="86" t="s">
        <v>73</v>
      </c>
      <c r="AA31" s="303">
        <v>251</v>
      </c>
      <c r="AB31" s="82">
        <f t="shared" si="9"/>
        <v>1173</v>
      </c>
      <c r="AC31" s="83">
        <f t="shared" si="7"/>
        <v>0</v>
      </c>
      <c r="AD31" s="9"/>
    </row>
    <row r="32" spans="1:30" ht="15.6" x14ac:dyDescent="0.3">
      <c r="A32" s="1" t="s">
        <v>74</v>
      </c>
      <c r="B32" s="429"/>
      <c r="C32" s="430"/>
      <c r="D32" s="298">
        <v>0</v>
      </c>
      <c r="E32" s="298">
        <v>0</v>
      </c>
      <c r="F32" s="84"/>
      <c r="G32" s="46">
        <f t="shared" si="6"/>
        <v>0</v>
      </c>
      <c r="H32" s="75"/>
      <c r="I32" s="85" t="s">
        <v>73</v>
      </c>
      <c r="J32" s="51">
        <v>252</v>
      </c>
      <c r="K32" s="77">
        <v>3506</v>
      </c>
      <c r="L32" s="319">
        <f t="shared" si="8"/>
        <v>0</v>
      </c>
      <c r="M32" s="1"/>
      <c r="N32" s="302">
        <v>5102</v>
      </c>
      <c r="O32" s="259">
        <v>252</v>
      </c>
      <c r="P32" s="78"/>
      <c r="Q32" s="259"/>
      <c r="R32" s="1"/>
      <c r="S32" s="1"/>
      <c r="T32" s="1"/>
      <c r="U32" s="1"/>
      <c r="V32" s="433"/>
      <c r="W32" s="433"/>
      <c r="X32" s="422"/>
      <c r="Y32" s="422"/>
      <c r="Z32" s="86" t="s">
        <v>73</v>
      </c>
      <c r="AA32" s="303">
        <v>252</v>
      </c>
      <c r="AB32" s="82">
        <f t="shared" si="9"/>
        <v>3506</v>
      </c>
      <c r="AC32" s="83">
        <f t="shared" si="7"/>
        <v>0</v>
      </c>
      <c r="AD32" s="9"/>
    </row>
    <row r="33" spans="1:30" ht="15.6" x14ac:dyDescent="0.3">
      <c r="A33" s="1" t="s">
        <v>75</v>
      </c>
      <c r="B33" s="429"/>
      <c r="C33" s="430"/>
      <c r="D33" s="298">
        <v>0</v>
      </c>
      <c r="E33" s="298">
        <v>0</v>
      </c>
      <c r="F33" s="84"/>
      <c r="G33" s="46">
        <f t="shared" si="6"/>
        <v>0</v>
      </c>
      <c r="H33" s="75"/>
      <c r="I33" s="85" t="s">
        <v>73</v>
      </c>
      <c r="J33" s="51">
        <v>253</v>
      </c>
      <c r="K33" s="77">
        <v>7023</v>
      </c>
      <c r="L33" s="319">
        <f t="shared" si="8"/>
        <v>0</v>
      </c>
      <c r="M33" s="1"/>
      <c r="N33" s="302">
        <v>5102</v>
      </c>
      <c r="O33" s="259">
        <v>253</v>
      </c>
      <c r="P33" s="78"/>
      <c r="Q33" s="79"/>
      <c r="R33" s="1"/>
      <c r="S33" s="1"/>
      <c r="T33" s="1"/>
      <c r="U33" s="1"/>
      <c r="V33" s="433"/>
      <c r="W33" s="433"/>
      <c r="X33" s="422"/>
      <c r="Y33" s="422"/>
      <c r="Z33" s="86" t="s">
        <v>73</v>
      </c>
      <c r="AA33" s="303">
        <v>253</v>
      </c>
      <c r="AB33" s="82">
        <f t="shared" si="9"/>
        <v>7023</v>
      </c>
      <c r="AC33" s="83">
        <f t="shared" si="7"/>
        <v>0</v>
      </c>
      <c r="AD33" s="9"/>
    </row>
    <row r="34" spans="1:30" ht="15.6" x14ac:dyDescent="0.3">
      <c r="A34" s="1" t="s">
        <v>76</v>
      </c>
      <c r="B34" s="429"/>
      <c r="C34" s="430"/>
      <c r="D34" s="298">
        <v>0</v>
      </c>
      <c r="E34" s="298">
        <v>0</v>
      </c>
      <c r="F34" s="84"/>
      <c r="G34" s="46">
        <f t="shared" si="6"/>
        <v>0</v>
      </c>
      <c r="H34" s="75"/>
      <c r="I34" s="85" t="s">
        <v>77</v>
      </c>
      <c r="J34" s="51">
        <v>251</v>
      </c>
      <c r="K34" s="77">
        <v>835</v>
      </c>
      <c r="L34" s="319">
        <f t="shared" si="8"/>
        <v>0</v>
      </c>
      <c r="M34" s="1"/>
      <c r="N34" s="302">
        <v>5103</v>
      </c>
      <c r="O34" s="259">
        <v>251</v>
      </c>
      <c r="P34" s="78"/>
      <c r="Q34" s="79"/>
      <c r="R34" s="1"/>
      <c r="S34" s="1"/>
      <c r="T34" s="1"/>
      <c r="U34" s="1"/>
      <c r="V34" s="433"/>
      <c r="W34" s="433"/>
      <c r="X34" s="422"/>
      <c r="Y34" s="422"/>
      <c r="Z34" s="86" t="s">
        <v>77</v>
      </c>
      <c r="AA34" s="303">
        <v>251</v>
      </c>
      <c r="AB34" s="82">
        <f t="shared" si="9"/>
        <v>835</v>
      </c>
      <c r="AC34" s="83">
        <f t="shared" si="7"/>
        <v>0</v>
      </c>
      <c r="AD34" s="9"/>
    </row>
    <row r="35" spans="1:30" ht="15.6" x14ac:dyDescent="0.3">
      <c r="A35" s="1" t="s">
        <v>78</v>
      </c>
      <c r="B35" s="429"/>
      <c r="C35" s="430"/>
      <c r="D35" s="298">
        <v>0</v>
      </c>
      <c r="E35" s="298">
        <v>0</v>
      </c>
      <c r="F35" s="84"/>
      <c r="G35" s="46">
        <f t="shared" si="6"/>
        <v>0</v>
      </c>
      <c r="H35" s="75"/>
      <c r="I35" s="85" t="s">
        <v>77</v>
      </c>
      <c r="J35" s="51">
        <v>252</v>
      </c>
      <c r="K35" s="77">
        <v>3168</v>
      </c>
      <c r="L35" s="319">
        <f t="shared" si="8"/>
        <v>0</v>
      </c>
      <c r="M35" s="1"/>
      <c r="N35" s="302">
        <v>5103</v>
      </c>
      <c r="O35" s="259">
        <v>252</v>
      </c>
      <c r="P35" s="78"/>
      <c r="Q35" s="87"/>
      <c r="R35" s="1"/>
      <c r="S35" s="1"/>
      <c r="T35" s="1"/>
      <c r="U35" s="1"/>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c r="G36" s="46">
        <f t="shared" si="6"/>
        <v>0</v>
      </c>
      <c r="H36" s="75"/>
      <c r="I36" s="85" t="s">
        <v>77</v>
      </c>
      <c r="J36" s="51">
        <v>253</v>
      </c>
      <c r="K36" s="77">
        <v>6685</v>
      </c>
      <c r="L36" s="319">
        <f t="shared" si="8"/>
        <v>0</v>
      </c>
      <c r="M36" s="1"/>
      <c r="N36" s="302">
        <v>5103</v>
      </c>
      <c r="O36" s="259">
        <v>253</v>
      </c>
      <c r="P36" s="78"/>
      <c r="Q36" s="88"/>
      <c r="R36" s="1"/>
      <c r="S36" s="1"/>
      <c r="T36" s="1"/>
      <c r="U36" s="1"/>
      <c r="V36" s="433"/>
      <c r="W36" s="433"/>
      <c r="X36" s="423"/>
      <c r="Y36" s="423"/>
      <c r="Z36" s="86" t="s">
        <v>77</v>
      </c>
      <c r="AA36" s="303">
        <v>253</v>
      </c>
      <c r="AB36" s="82">
        <f t="shared" si="9"/>
        <v>6685</v>
      </c>
      <c r="AC36" s="89">
        <f t="shared" si="7"/>
        <v>0</v>
      </c>
      <c r="AD36" s="9"/>
    </row>
    <row r="37" spans="1:30" ht="18.75" customHeight="1" x14ac:dyDescent="0.3">
      <c r="A37" s="1"/>
      <c r="B37" s="298" t="s">
        <v>80</v>
      </c>
      <c r="C37" s="298"/>
      <c r="D37" s="60">
        <f t="shared" ref="D37:E37" si="10">SUM(D28:D36)</f>
        <v>5</v>
      </c>
      <c r="E37" s="60">
        <f t="shared" si="10"/>
        <v>0</v>
      </c>
      <c r="F37" s="60"/>
      <c r="G37" s="60">
        <f>SUM(G28:G36)</f>
        <v>5</v>
      </c>
      <c r="H37" s="61"/>
      <c r="I37" s="298" t="s">
        <v>81</v>
      </c>
      <c r="J37" s="298"/>
      <c r="K37" s="298"/>
      <c r="L37" s="319">
        <f>SUM(L28:L36)</f>
        <v>12313.5</v>
      </c>
      <c r="M37" s="1"/>
      <c r="N37" s="259"/>
      <c r="O37" s="64"/>
      <c r="P37" s="259"/>
      <c r="Q37" s="259"/>
      <c r="R37" s="1"/>
      <c r="S37" s="1"/>
      <c r="T37" s="1"/>
      <c r="U37" s="1"/>
      <c r="V37" s="424" t="s">
        <v>80</v>
      </c>
      <c r="W37" s="424"/>
      <c r="X37" s="425">
        <f>SUM(X28:X36)</f>
        <v>0</v>
      </c>
      <c r="Y37" s="425"/>
      <c r="Z37" s="424" t="s">
        <v>81</v>
      </c>
      <c r="AA37" s="424"/>
      <c r="AB37" s="424"/>
      <c r="AC37" s="55">
        <f>SUM(AC28:AC36)</f>
        <v>0</v>
      </c>
      <c r="AD37" s="9"/>
    </row>
    <row r="38" spans="1:30" ht="30.75" customHeight="1" x14ac:dyDescent="0.3">
      <c r="A38" s="1"/>
      <c r="B38" s="90" t="s">
        <v>82</v>
      </c>
      <c r="C38" s="90"/>
      <c r="D38" s="90"/>
      <c r="E38" s="90"/>
      <c r="F38" s="90"/>
      <c r="G38" s="90"/>
      <c r="H38" s="91"/>
      <c r="I38" s="90"/>
      <c r="J38" s="90"/>
      <c r="K38" s="90"/>
      <c r="L38" s="321"/>
      <c r="M38" s="64"/>
      <c r="N38" s="259"/>
      <c r="O38" s="64"/>
      <c r="P38" s="259"/>
      <c r="Q38" s="259"/>
      <c r="R38" s="1"/>
      <c r="S38" s="1"/>
      <c r="T38" s="1"/>
      <c r="U38" s="1"/>
      <c r="V38" s="412" t="s">
        <v>82</v>
      </c>
      <c r="W38" s="412"/>
      <c r="X38" s="412"/>
      <c r="Y38" s="412"/>
      <c r="Z38" s="412"/>
      <c r="AA38" s="412"/>
      <c r="AB38" s="412"/>
      <c r="AC38" s="412"/>
      <c r="AD38" s="92"/>
    </row>
    <row r="39" spans="1:30" ht="15.75" customHeight="1" x14ac:dyDescent="0.3">
      <c r="A39" s="1"/>
      <c r="B39" s="93" t="s">
        <v>83</v>
      </c>
      <c r="C39" s="93"/>
      <c r="D39" s="93"/>
      <c r="E39" s="93"/>
      <c r="F39" s="93"/>
      <c r="G39" s="94">
        <v>34651002</v>
      </c>
      <c r="H39" s="94"/>
      <c r="I39" s="298" t="s">
        <v>84</v>
      </c>
      <c r="J39" s="298"/>
      <c r="K39" s="298"/>
      <c r="L39" s="314"/>
      <c r="M39" s="1"/>
      <c r="N39" s="1"/>
      <c r="O39" s="1"/>
      <c r="P39" s="1"/>
      <c r="Q39" s="1"/>
      <c r="R39" s="1"/>
      <c r="S39" s="1"/>
      <c r="T39" s="1"/>
      <c r="U39" s="1"/>
      <c r="V39" s="417" t="s">
        <v>83</v>
      </c>
      <c r="W39" s="417"/>
      <c r="X39" s="418">
        <f>+G39</f>
        <v>34651002</v>
      </c>
      <c r="Y39" s="418"/>
      <c r="Z39" s="419" t="s">
        <v>84</v>
      </c>
      <c r="AA39" s="419"/>
      <c r="AB39" s="419"/>
      <c r="AC39" s="419"/>
      <c r="AD39" s="9"/>
    </row>
    <row r="40" spans="1:30" ht="15.75" customHeight="1" x14ac:dyDescent="0.3">
      <c r="A40" s="1"/>
      <c r="B40" s="95" t="s">
        <v>85</v>
      </c>
      <c r="C40" s="95"/>
      <c r="D40" s="95"/>
      <c r="E40" s="95"/>
      <c r="F40" s="95"/>
      <c r="G40" s="96">
        <v>182954.62</v>
      </c>
      <c r="H40" s="96"/>
      <c r="I40" s="96"/>
      <c r="J40" s="96"/>
      <c r="K40" s="50">
        <f>ROUND(G39/G40,0)</f>
        <v>189</v>
      </c>
      <c r="L40" s="319">
        <f>SUM(K40*$G$26)</f>
        <v>6700.05</v>
      </c>
      <c r="M40" s="1"/>
      <c r="N40" s="97"/>
      <c r="O40" s="97"/>
      <c r="P40" s="97"/>
      <c r="Q40" s="97"/>
      <c r="R40" s="1"/>
      <c r="S40" s="1"/>
      <c r="T40" s="1"/>
      <c r="U40" s="1"/>
      <c r="V40" s="420" t="s">
        <v>85</v>
      </c>
      <c r="W40" s="420"/>
      <c r="X40" s="421">
        <f>+G40</f>
        <v>182954.62</v>
      </c>
      <c r="Y40" s="421"/>
      <c r="Z40" s="421"/>
      <c r="AA40" s="421"/>
      <c r="AB40" s="55">
        <f>ROUND(X39/X40,0)</f>
        <v>189</v>
      </c>
      <c r="AC40" s="55">
        <f>ROUND(AB40*$X$26,0)</f>
        <v>0</v>
      </c>
      <c r="AD40" s="9"/>
    </row>
    <row r="41" spans="1:30" ht="15.75" customHeight="1" x14ac:dyDescent="0.3">
      <c r="A41" s="1"/>
      <c r="B41" s="98" t="s">
        <v>86</v>
      </c>
      <c r="C41" s="98"/>
      <c r="D41" s="98"/>
      <c r="E41" s="98"/>
      <c r="F41" s="98"/>
      <c r="G41" s="98"/>
      <c r="H41" s="98"/>
      <c r="I41" s="98"/>
      <c r="J41" s="98"/>
      <c r="K41" s="98"/>
      <c r="L41" s="322"/>
      <c r="M41" s="1"/>
      <c r="N41" s="64"/>
      <c r="O41" s="99"/>
      <c r="P41" s="64"/>
      <c r="Q41" s="64"/>
      <c r="R41" s="1"/>
      <c r="S41" s="1"/>
      <c r="T41" s="1"/>
      <c r="U41" s="1"/>
      <c r="V41" s="411" t="s">
        <v>86</v>
      </c>
      <c r="W41" s="411"/>
      <c r="X41" s="411"/>
      <c r="Y41" s="411"/>
      <c r="Z41" s="411"/>
      <c r="AA41" s="411"/>
      <c r="AB41" s="411"/>
      <c r="AC41" s="411"/>
      <c r="AD41" s="9"/>
    </row>
    <row r="42" spans="1:30" ht="28.5" customHeight="1" x14ac:dyDescent="0.3">
      <c r="A42" s="1"/>
      <c r="B42" s="90" t="s">
        <v>87</v>
      </c>
      <c r="C42" s="90"/>
      <c r="D42" s="90"/>
      <c r="E42" s="90"/>
      <c r="F42" s="90"/>
      <c r="G42" s="90"/>
      <c r="H42" s="90"/>
      <c r="I42" s="90"/>
      <c r="J42" s="90"/>
      <c r="K42" s="90"/>
      <c r="L42" s="321"/>
      <c r="M42" s="97"/>
      <c r="N42" s="1"/>
      <c r="O42" s="1"/>
      <c r="P42" s="1"/>
      <c r="Q42" s="1"/>
      <c r="R42" s="1"/>
      <c r="S42" s="1"/>
      <c r="T42" s="1"/>
      <c r="U42" s="1"/>
      <c r="V42" s="412" t="s">
        <v>87</v>
      </c>
      <c r="W42" s="412"/>
      <c r="X42" s="412"/>
      <c r="Y42" s="412"/>
      <c r="Z42" s="412"/>
      <c r="AA42" s="412"/>
      <c r="AB42" s="412"/>
      <c r="AC42" s="412"/>
      <c r="AD42" s="307"/>
    </row>
    <row r="43" spans="1:30" ht="15.6" x14ac:dyDescent="0.3">
      <c r="A43" s="1"/>
      <c r="B43" s="101" t="s">
        <v>88</v>
      </c>
      <c r="C43" s="101"/>
      <c r="D43" s="101"/>
      <c r="E43" s="101"/>
      <c r="F43" s="101"/>
      <c r="G43" s="101"/>
      <c r="H43" s="101"/>
      <c r="I43" s="101"/>
      <c r="J43" s="101"/>
      <c r="K43" s="101"/>
      <c r="L43" s="323"/>
      <c r="M43" s="102"/>
      <c r="N43" s="64"/>
      <c r="O43" s="64"/>
      <c r="P43" s="64"/>
      <c r="Q43" s="64"/>
      <c r="R43" s="1"/>
      <c r="S43" s="1"/>
      <c r="T43" s="1"/>
      <c r="U43" s="1"/>
      <c r="V43" s="413" t="s">
        <v>88</v>
      </c>
      <c r="W43" s="413"/>
      <c r="X43" s="413"/>
      <c r="Y43" s="413"/>
      <c r="Z43" s="413"/>
      <c r="AA43" s="413"/>
      <c r="AB43" s="413"/>
      <c r="AC43" s="413"/>
      <c r="AD43" s="103"/>
    </row>
    <row r="44" spans="1:30" ht="24" customHeight="1" x14ac:dyDescent="0.3">
      <c r="A44" s="1"/>
      <c r="B44" s="59" t="s">
        <v>89</v>
      </c>
      <c r="C44" s="59"/>
      <c r="D44" s="59"/>
      <c r="E44" s="59"/>
      <c r="F44" s="59"/>
      <c r="G44" s="59"/>
      <c r="H44" s="59"/>
      <c r="I44" s="59"/>
      <c r="J44" s="59"/>
      <c r="K44" s="59"/>
      <c r="L44" s="324">
        <f>SUM(L26,L37,L40)</f>
        <v>183195.10530081898</v>
      </c>
      <c r="M44" s="1"/>
      <c r="N44" s="1"/>
      <c r="O44" s="1"/>
      <c r="P44" s="1"/>
      <c r="Q44" s="1"/>
      <c r="R44" s="1"/>
      <c r="S44" s="1"/>
      <c r="T44" s="1"/>
      <c r="U44" s="1"/>
      <c r="V44" s="414" t="s">
        <v>89</v>
      </c>
      <c r="W44" s="414"/>
      <c r="X44" s="414"/>
      <c r="Y44" s="414"/>
      <c r="Z44" s="414"/>
      <c r="AA44" s="414"/>
      <c r="AB44" s="414"/>
      <c r="AC44" s="104">
        <f>SUM(AC26,AC37,AC40)</f>
        <v>0</v>
      </c>
      <c r="AD44" s="9"/>
    </row>
    <row r="45" spans="1:30" ht="30.75" customHeight="1" x14ac:dyDescent="0.3">
      <c r="A45" s="1"/>
      <c r="B45" s="90" t="s">
        <v>90</v>
      </c>
      <c r="C45" s="90"/>
      <c r="D45" s="90"/>
      <c r="E45" s="90"/>
      <c r="F45" s="90"/>
      <c r="G45" s="90"/>
      <c r="H45" s="90"/>
      <c r="I45" s="90"/>
      <c r="J45" s="90"/>
      <c r="K45" s="90"/>
      <c r="L45" s="321"/>
      <c r="M45" s="105"/>
      <c r="N45" s="1"/>
      <c r="O45" s="1"/>
      <c r="P45" s="1"/>
      <c r="Q45" s="1"/>
      <c r="R45" s="1"/>
      <c r="S45" s="1"/>
      <c r="T45" s="1"/>
      <c r="U45" s="1"/>
      <c r="V45" s="412" t="s">
        <v>90</v>
      </c>
      <c r="W45" s="412"/>
      <c r="X45" s="412"/>
      <c r="Y45" s="412"/>
      <c r="Z45" s="412"/>
      <c r="AA45" s="412"/>
      <c r="AB45" s="412"/>
      <c r="AC45" s="412"/>
      <c r="AD45" s="306"/>
    </row>
    <row r="46" spans="1:30" ht="18.75" customHeight="1" x14ac:dyDescent="0.3">
      <c r="A46" s="1"/>
      <c r="B46" s="1"/>
      <c r="C46" s="107" t="s">
        <v>91</v>
      </c>
      <c r="D46" s="107"/>
      <c r="E46" s="107"/>
      <c r="F46" s="107"/>
      <c r="G46" s="107" t="s">
        <v>92</v>
      </c>
      <c r="H46" s="108"/>
      <c r="I46" s="109" t="s">
        <v>93</v>
      </c>
      <c r="J46" s="110"/>
      <c r="K46" s="110"/>
      <c r="L46" s="325"/>
      <c r="M46" s="111"/>
      <c r="N46" s="1"/>
      <c r="O46" s="1"/>
      <c r="P46" s="1"/>
      <c r="Q46" s="1"/>
      <c r="R46" s="1"/>
      <c r="S46" s="1"/>
      <c r="T46" s="1"/>
      <c r="U46" s="1"/>
      <c r="V46" s="9"/>
      <c r="W46" s="309" t="s">
        <v>91</v>
      </c>
      <c r="X46" s="415" t="s">
        <v>94</v>
      </c>
      <c r="Y46" s="415"/>
      <c r="Z46" s="416" t="s">
        <v>93</v>
      </c>
      <c r="AA46" s="416"/>
      <c r="AB46" s="416"/>
      <c r="AC46" s="416"/>
      <c r="AD46" s="113"/>
    </row>
    <row r="47" spans="1:30" ht="18.75" customHeight="1" x14ac:dyDescent="0.3">
      <c r="A47" s="1"/>
      <c r="B47" s="97" t="s">
        <v>95</v>
      </c>
      <c r="C47" s="114">
        <f>K10+K11+K16+K19+K22</f>
        <v>33.3215</v>
      </c>
      <c r="D47" s="114"/>
      <c r="E47" s="114"/>
      <c r="F47" s="114"/>
      <c r="G47" s="115">
        <f>K7</f>
        <v>1.0289999999999999</v>
      </c>
      <c r="H47" s="115"/>
      <c r="I47" s="116">
        <v>1317.85</v>
      </c>
      <c r="J47" s="117" t="s">
        <v>96</v>
      </c>
      <c r="K47" s="118">
        <f>ROUND(C47*G47*I47,0)</f>
        <v>45186</v>
      </c>
      <c r="L47" s="326"/>
      <c r="M47" s="1"/>
      <c r="N47" s="1"/>
      <c r="O47" s="1"/>
      <c r="P47" s="1"/>
      <c r="Q47" s="1"/>
      <c r="R47" s="1"/>
      <c r="S47" s="1"/>
      <c r="T47" s="1"/>
      <c r="U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A48" s="1"/>
      <c r="B48" s="124" t="s">
        <v>73</v>
      </c>
      <c r="C48" s="114">
        <f>K12+K13+K17+K20+K23</f>
        <v>6.2527999999999997</v>
      </c>
      <c r="D48" s="114"/>
      <c r="E48" s="114"/>
      <c r="F48" s="114"/>
      <c r="G48" s="115">
        <f>K7</f>
        <v>1.0289999999999999</v>
      </c>
      <c r="H48" s="115"/>
      <c r="I48" s="116">
        <v>898.92</v>
      </c>
      <c r="J48" s="117" t="s">
        <v>96</v>
      </c>
      <c r="K48" s="118">
        <f>ROUND(C48*G48*I48,0)</f>
        <v>5784</v>
      </c>
      <c r="L48" s="327"/>
      <c r="M48" s="1"/>
      <c r="N48" s="1"/>
      <c r="O48" s="1"/>
      <c r="P48" s="1"/>
      <c r="Q48" s="1"/>
      <c r="R48" s="1"/>
      <c r="S48" s="1"/>
      <c r="T48" s="1"/>
      <c r="U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R49" s="1"/>
      <c r="S49" s="1"/>
      <c r="T49" s="1"/>
      <c r="U49" s="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39.574300000000001</v>
      </c>
      <c r="D50" s="136"/>
      <c r="E50" s="137"/>
      <c r="F50" s="137"/>
      <c r="G50" s="138" t="s">
        <v>98</v>
      </c>
      <c r="H50" s="138"/>
      <c r="I50" s="138"/>
      <c r="J50" s="138"/>
      <c r="K50" s="138"/>
      <c r="L50" s="319">
        <f>IF(B2=75,0,K49+K48+K47)</f>
        <v>50970</v>
      </c>
      <c r="M50" s="1"/>
      <c r="N50" s="3"/>
      <c r="O50" s="1"/>
      <c r="P50" s="1"/>
      <c r="Q50" s="1"/>
      <c r="R50" s="1"/>
      <c r="S50" s="1"/>
      <c r="T50" s="1"/>
      <c r="U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P51" s="1"/>
      <c r="Q51" s="1"/>
      <c r="R51" s="1"/>
      <c r="S51" s="1"/>
      <c r="T51" s="1"/>
      <c r="U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M52" s="1"/>
      <c r="N52" s="1"/>
      <c r="O52" s="1"/>
      <c r="P52" s="1"/>
      <c r="Q52" s="1"/>
      <c r="R52" s="1"/>
      <c r="S52" s="1"/>
      <c r="T52" s="1"/>
      <c r="U52" s="1"/>
      <c r="V52" s="392" t="s">
        <v>100</v>
      </c>
      <c r="W52" s="392"/>
      <c r="X52" s="392"/>
      <c r="Y52" s="392"/>
      <c r="Z52" s="392"/>
      <c r="AA52" s="392"/>
      <c r="AB52" s="392"/>
      <c r="AC52" s="392"/>
      <c r="AD52" s="9"/>
    </row>
    <row r="53" spans="2:30" ht="15.6" x14ac:dyDescent="0.3">
      <c r="B53" s="298" t="s">
        <v>101</v>
      </c>
      <c r="C53" s="298"/>
      <c r="D53" s="298"/>
      <c r="E53" s="298"/>
      <c r="F53" s="298"/>
      <c r="G53" s="143">
        <f>K26</f>
        <v>39.574300000000001</v>
      </c>
      <c r="H53" s="56" t="s">
        <v>102</v>
      </c>
      <c r="I53" s="56"/>
      <c r="J53" s="144">
        <v>200815.52</v>
      </c>
      <c r="K53" s="144"/>
      <c r="L53" s="329"/>
      <c r="M53" s="1"/>
      <c r="N53" s="3"/>
      <c r="O53" s="1"/>
      <c r="P53" s="1"/>
      <c r="Q53" s="1"/>
      <c r="R53" s="1"/>
      <c r="S53" s="1"/>
      <c r="T53" s="1"/>
      <c r="U53" s="1"/>
      <c r="V53" s="402" t="s">
        <v>101</v>
      </c>
      <c r="W53" s="402"/>
      <c r="X53" s="145">
        <f>AB26</f>
        <v>0</v>
      </c>
      <c r="Y53" s="403" t="s">
        <v>102</v>
      </c>
      <c r="Z53" s="403"/>
      <c r="AA53" s="404">
        <f>+J53</f>
        <v>200815.52</v>
      </c>
      <c r="AB53" s="404"/>
      <c r="AC53" s="404"/>
      <c r="AD53" s="9"/>
    </row>
    <row r="54" spans="2:30" ht="15.6" x14ac:dyDescent="0.3">
      <c r="B54" s="298" t="s">
        <v>103</v>
      </c>
      <c r="C54" s="298"/>
      <c r="D54" s="298"/>
      <c r="E54" s="298"/>
      <c r="F54" s="298"/>
      <c r="G54" s="298"/>
      <c r="H54" s="298"/>
      <c r="I54" s="298"/>
      <c r="J54" s="298"/>
      <c r="K54" s="146">
        <f>ROUND(G53/J53,6)</f>
        <v>1.9699999999999999E-4</v>
      </c>
      <c r="L54" s="314"/>
      <c r="M54" s="1"/>
      <c r="N54" s="64"/>
      <c r="O54" s="1"/>
      <c r="P54" s="1"/>
      <c r="Q54" s="1"/>
      <c r="R54" s="1"/>
      <c r="S54" s="1"/>
      <c r="T54" s="1"/>
      <c r="U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M55" s="1"/>
      <c r="N55" s="1"/>
      <c r="O55" s="1"/>
      <c r="P55" s="1"/>
      <c r="Q55" s="1"/>
      <c r="R55" s="1"/>
      <c r="S55" s="1"/>
      <c r="T55" s="1"/>
      <c r="U55" s="1"/>
      <c r="V55" s="392" t="s">
        <v>104</v>
      </c>
      <c r="W55" s="392"/>
      <c r="X55" s="392"/>
      <c r="Y55" s="392"/>
      <c r="Z55" s="392"/>
      <c r="AA55" s="392"/>
      <c r="AB55" s="392"/>
      <c r="AC55" s="392"/>
      <c r="AD55" s="9"/>
    </row>
    <row r="56" spans="2:30" ht="15.6" x14ac:dyDescent="0.3">
      <c r="B56" s="298" t="s">
        <v>105</v>
      </c>
      <c r="C56" s="298"/>
      <c r="D56" s="298"/>
      <c r="E56" s="298"/>
      <c r="F56" s="298"/>
      <c r="G56" s="147">
        <f>G26</f>
        <v>35.450000000000003</v>
      </c>
      <c r="H56" s="56" t="s">
        <v>106</v>
      </c>
      <c r="I56" s="56"/>
      <c r="J56" s="144">
        <f>+G40</f>
        <v>182954.62</v>
      </c>
      <c r="K56" s="144"/>
      <c r="L56" s="329"/>
      <c r="M56" s="1"/>
      <c r="N56" s="1"/>
      <c r="O56" s="1"/>
      <c r="P56" s="1"/>
      <c r="Q56" s="1"/>
      <c r="R56" s="1"/>
      <c r="S56" s="1"/>
      <c r="T56" s="1"/>
      <c r="U56" s="1"/>
      <c r="V56" s="402" t="s">
        <v>105</v>
      </c>
      <c r="W56" s="402"/>
      <c r="X56" s="148">
        <f>X26</f>
        <v>0</v>
      </c>
      <c r="Y56" s="403" t="s">
        <v>106</v>
      </c>
      <c r="Z56" s="403"/>
      <c r="AA56" s="404">
        <f>+J56</f>
        <v>182954.62</v>
      </c>
      <c r="AB56" s="404"/>
      <c r="AC56" s="404"/>
      <c r="AD56" s="9"/>
    </row>
    <row r="57" spans="2:30" ht="15.6" x14ac:dyDescent="0.3">
      <c r="B57" s="298" t="s">
        <v>107</v>
      </c>
      <c r="C57" s="298"/>
      <c r="D57" s="298"/>
      <c r="E57" s="298"/>
      <c r="F57" s="298"/>
      <c r="G57" s="298"/>
      <c r="H57" s="298"/>
      <c r="I57" s="298"/>
      <c r="J57" s="298"/>
      <c r="K57" s="146">
        <f>ROUND(G56/J56,6)</f>
        <v>1.94E-4</v>
      </c>
      <c r="L57" s="314"/>
      <c r="M57" s="1"/>
      <c r="N57" s="1"/>
      <c r="O57" s="1"/>
      <c r="P57" s="1"/>
      <c r="Q57" s="1"/>
      <c r="R57" s="1"/>
      <c r="S57" s="1"/>
      <c r="T57" s="1"/>
      <c r="U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M58" s="1"/>
      <c r="N58" s="19"/>
      <c r="O58" s="19"/>
      <c r="P58" s="1"/>
      <c r="Q58" s="1"/>
      <c r="R58" s="1"/>
      <c r="S58" s="1"/>
      <c r="T58" s="1"/>
      <c r="U58" s="1"/>
      <c r="V58" s="406" t="s">
        <v>109</v>
      </c>
      <c r="W58" s="406"/>
      <c r="X58" s="406"/>
      <c r="Y58" s="393">
        <f>X65+X64+X62+X61+X60</f>
        <v>4235563</v>
      </c>
      <c r="Z58" s="393"/>
      <c r="AA58" s="305" t="s">
        <v>110</v>
      </c>
      <c r="AB58" s="151">
        <f>AB54</f>
        <v>0</v>
      </c>
      <c r="AC58" s="55">
        <f>ROUND(Y58*AB58,0)</f>
        <v>0</v>
      </c>
      <c r="AD58" s="9"/>
    </row>
    <row r="59" spans="2:30" ht="15.6" x14ac:dyDescent="0.3">
      <c r="B59" s="59" t="s">
        <v>109</v>
      </c>
      <c r="C59" s="59"/>
      <c r="D59" s="59"/>
      <c r="E59" s="59"/>
      <c r="F59" s="59"/>
      <c r="G59" s="59"/>
      <c r="H59" s="152" t="s">
        <v>21</v>
      </c>
      <c r="I59" s="118">
        <v>4235563</v>
      </c>
      <c r="J59" s="153" t="s">
        <v>110</v>
      </c>
      <c r="K59" s="154">
        <f>K54</f>
        <v>1.9699999999999999E-4</v>
      </c>
      <c r="L59" s="319">
        <f>SUM(I59*K59)</f>
        <v>834.40591099999995</v>
      </c>
      <c r="M59" s="1"/>
      <c r="N59" s="1"/>
      <c r="O59" s="1"/>
      <c r="P59" s="153"/>
      <c r="Q59" s="153"/>
      <c r="R59" s="1"/>
      <c r="S59" s="1"/>
      <c r="T59" s="1"/>
      <c r="U59" s="1"/>
      <c r="V59" s="399" t="s">
        <v>111</v>
      </c>
      <c r="W59" s="399"/>
      <c r="X59" s="399"/>
      <c r="Y59" s="399"/>
      <c r="Z59" s="399"/>
      <c r="AA59" s="399"/>
      <c r="AB59" s="399"/>
      <c r="AC59" s="399"/>
      <c r="AD59" s="9"/>
    </row>
    <row r="60" spans="2:30" ht="15.6" x14ac:dyDescent="0.3">
      <c r="B60" s="59" t="s">
        <v>111</v>
      </c>
      <c r="C60" s="59"/>
      <c r="D60" s="59"/>
      <c r="E60" s="59"/>
      <c r="F60" s="59"/>
      <c r="G60" s="59"/>
      <c r="H60" s="59"/>
      <c r="I60" s="59"/>
      <c r="J60" s="59"/>
      <c r="K60" s="59"/>
      <c r="L60" s="327"/>
      <c r="M60" s="1"/>
      <c r="N60" s="1"/>
      <c r="O60" s="1"/>
      <c r="P60" s="153"/>
      <c r="Q60" s="153"/>
      <c r="R60" s="1"/>
      <c r="S60" s="1"/>
      <c r="T60" s="1"/>
      <c r="U60" s="1"/>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M61" s="1"/>
      <c r="N61" s="1"/>
      <c r="O61" s="1"/>
      <c r="P61" s="153"/>
      <c r="Q61" s="153"/>
      <c r="R61" s="1"/>
      <c r="S61" s="1"/>
      <c r="T61" s="1"/>
      <c r="U61" s="1"/>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M62" s="1"/>
      <c r="N62" s="153"/>
      <c r="O62" s="153"/>
      <c r="P62" s="153"/>
      <c r="Q62" s="153"/>
      <c r="R62" s="1"/>
      <c r="S62" s="1"/>
      <c r="T62" s="1"/>
      <c r="U62" s="1"/>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M63" s="1"/>
      <c r="N63" s="1"/>
      <c r="O63" s="1"/>
      <c r="P63" s="153"/>
      <c r="Q63" s="153"/>
      <c r="R63" s="1"/>
      <c r="S63" s="1"/>
      <c r="T63" s="1"/>
      <c r="U63" s="1"/>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P64" s="1"/>
      <c r="Q64" s="1"/>
      <c r="R64" s="1"/>
      <c r="S64" s="1"/>
      <c r="T64" s="1"/>
      <c r="U64" s="1"/>
      <c r="V64" s="400" t="s">
        <v>116</v>
      </c>
      <c r="W64" s="400"/>
      <c r="X64" s="401">
        <f>+G65</f>
        <v>4235563</v>
      </c>
      <c r="Y64" s="401"/>
      <c r="Z64" s="401"/>
      <c r="AA64" s="401"/>
      <c r="AB64" s="401"/>
      <c r="AC64" s="401"/>
      <c r="AD64" s="9"/>
    </row>
    <row r="65" spans="1:30" ht="12.75" customHeight="1" x14ac:dyDescent="0.3">
      <c r="A65" s="1"/>
      <c r="B65" s="155" t="s">
        <v>116</v>
      </c>
      <c r="C65" s="59"/>
      <c r="D65" s="59"/>
      <c r="E65" s="59"/>
      <c r="F65" s="59"/>
      <c r="G65" s="156">
        <f>+I59</f>
        <v>4235563</v>
      </c>
      <c r="H65" s="156"/>
      <c r="I65" s="156"/>
      <c r="J65" s="156"/>
      <c r="K65" s="156"/>
      <c r="L65" s="327"/>
      <c r="M65" s="1"/>
      <c r="N65" s="1"/>
      <c r="O65" s="1"/>
      <c r="P65" s="1"/>
      <c r="Q65" s="1"/>
      <c r="R65" s="1"/>
      <c r="S65" s="1"/>
      <c r="T65" s="1"/>
      <c r="U65" s="1"/>
      <c r="V65" s="400" t="s">
        <v>117</v>
      </c>
      <c r="W65" s="400"/>
      <c r="X65" s="401">
        <f>+G66</f>
        <v>0</v>
      </c>
      <c r="Y65" s="401"/>
      <c r="Z65" s="401"/>
      <c r="AA65" s="401"/>
      <c r="AB65" s="401"/>
      <c r="AC65" s="401"/>
      <c r="AD65" s="21"/>
    </row>
    <row r="66" spans="1:30" ht="15" customHeight="1" x14ac:dyDescent="0.3">
      <c r="A66" s="1"/>
      <c r="B66" s="155" t="s">
        <v>117</v>
      </c>
      <c r="C66" s="59"/>
      <c r="D66" s="59"/>
      <c r="E66" s="59"/>
      <c r="F66" s="59"/>
      <c r="G66" s="156">
        <v>0</v>
      </c>
      <c r="H66" s="156"/>
      <c r="I66" s="156"/>
      <c r="J66" s="156"/>
      <c r="K66" s="156"/>
      <c r="L66" s="327"/>
      <c r="M66" s="19"/>
      <c r="N66" s="3"/>
      <c r="O66" s="157"/>
      <c r="P66" s="157"/>
      <c r="Q66" s="157"/>
      <c r="R66" s="1"/>
      <c r="S66" s="1"/>
      <c r="T66" s="1"/>
      <c r="U66" s="1"/>
      <c r="V66" s="392" t="s">
        <v>118</v>
      </c>
      <c r="W66" s="392"/>
      <c r="X66" s="392"/>
      <c r="Y66" s="393">
        <f>+I67</f>
        <v>107785963</v>
      </c>
      <c r="Z66" s="393"/>
      <c r="AA66" s="305" t="s">
        <v>110</v>
      </c>
      <c r="AB66" s="151">
        <f>AB54</f>
        <v>0</v>
      </c>
      <c r="AC66" s="55">
        <f>ROUND(Y66*AB66,0)</f>
        <v>0</v>
      </c>
      <c r="AD66" s="9"/>
    </row>
    <row r="67" spans="1:30" ht="20.25" customHeight="1" x14ac:dyDescent="0.3">
      <c r="A67" s="1"/>
      <c r="B67" s="298" t="s">
        <v>118</v>
      </c>
      <c r="C67" s="298"/>
      <c r="D67" s="298"/>
      <c r="E67" s="298"/>
      <c r="F67" s="298"/>
      <c r="G67" s="1"/>
      <c r="H67" s="152" t="s">
        <v>24</v>
      </c>
      <c r="I67" s="118">
        <v>107785963</v>
      </c>
      <c r="J67" s="153" t="s">
        <v>110</v>
      </c>
      <c r="K67" s="154">
        <f>K54</f>
        <v>1.9699999999999999E-4</v>
      </c>
      <c r="L67" s="319">
        <f>SUM(I67*K67)</f>
        <v>21233.834711</v>
      </c>
      <c r="M67" s="1"/>
      <c r="N67" s="1"/>
      <c r="O67" s="1"/>
      <c r="P67" s="1"/>
      <c r="Q67" s="1"/>
      <c r="R67" s="1"/>
      <c r="S67" s="1"/>
      <c r="T67" s="1"/>
      <c r="U67" s="1"/>
      <c r="V67" s="392" t="s">
        <v>119</v>
      </c>
      <c r="W67" s="392"/>
      <c r="X67" s="392"/>
      <c r="Y67" s="392"/>
      <c r="Z67" s="392"/>
      <c r="AA67" s="392"/>
      <c r="AB67" s="392"/>
      <c r="AC67" s="392"/>
      <c r="AD67" s="9"/>
    </row>
    <row r="68" spans="1:30" ht="20.25" customHeight="1" x14ac:dyDescent="0.3">
      <c r="A68" s="1"/>
      <c r="B68" s="298" t="s">
        <v>119</v>
      </c>
      <c r="C68" s="298"/>
      <c r="D68" s="298"/>
      <c r="E68" s="298"/>
      <c r="F68" s="298"/>
      <c r="G68" s="1"/>
      <c r="H68" s="298"/>
      <c r="I68" s="298"/>
      <c r="J68" s="51"/>
      <c r="K68" s="298"/>
      <c r="L68" s="314"/>
      <c r="M68" s="1"/>
      <c r="N68" s="1"/>
      <c r="O68" s="1"/>
      <c r="P68" s="1"/>
      <c r="Q68" s="1"/>
      <c r="R68" s="1"/>
      <c r="S68" s="1"/>
      <c r="T68" s="1"/>
      <c r="U68" s="1"/>
      <c r="V68" s="397" t="s">
        <v>120</v>
      </c>
      <c r="W68" s="397"/>
      <c r="X68" s="397"/>
      <c r="Y68" s="393">
        <f>+I69</f>
        <v>0</v>
      </c>
      <c r="Z68" s="393"/>
      <c r="AA68" s="305" t="s">
        <v>110</v>
      </c>
      <c r="AB68" s="151">
        <f>AB57</f>
        <v>0</v>
      </c>
      <c r="AC68" s="55">
        <f>ROUND(Y68*AB68,0)</f>
        <v>0</v>
      </c>
      <c r="AD68" s="9"/>
    </row>
    <row r="69" spans="1:30" ht="15" customHeight="1" x14ac:dyDescent="0.3">
      <c r="A69" s="1"/>
      <c r="B69" s="158" t="s">
        <v>120</v>
      </c>
      <c r="C69" s="298"/>
      <c r="D69" s="298"/>
      <c r="E69" s="298"/>
      <c r="F69" s="298"/>
      <c r="G69" s="1"/>
      <c r="H69" s="152" t="s">
        <v>22</v>
      </c>
      <c r="I69" s="118">
        <v>0</v>
      </c>
      <c r="J69" s="153" t="s">
        <v>110</v>
      </c>
      <c r="K69" s="154">
        <f>K57</f>
        <v>1.94E-4</v>
      </c>
      <c r="L69" s="319">
        <f t="shared" ref="L69:L72" si="11">SUM(I69*K69)</f>
        <v>0</v>
      </c>
      <c r="M69" s="1"/>
      <c r="N69" s="1"/>
      <c r="O69" s="1"/>
      <c r="P69" s="1"/>
      <c r="Q69" s="1"/>
      <c r="R69" s="1"/>
      <c r="S69" s="1"/>
      <c r="T69" s="1"/>
      <c r="U69" s="1"/>
      <c r="V69" s="392" t="s">
        <v>121</v>
      </c>
      <c r="W69" s="392"/>
      <c r="X69" s="392"/>
      <c r="Y69" s="398">
        <f>+I70</f>
        <v>-4207636</v>
      </c>
      <c r="Z69" s="398"/>
      <c r="AA69" s="305" t="s">
        <v>110</v>
      </c>
      <c r="AB69" s="151">
        <f>AB54</f>
        <v>0</v>
      </c>
      <c r="AC69" s="55">
        <f>ROUND(Y69*AB69,0)</f>
        <v>0</v>
      </c>
      <c r="AD69" s="9"/>
    </row>
    <row r="70" spans="1:30" ht="20.25" customHeight="1" x14ac:dyDescent="0.3">
      <c r="A70" s="1"/>
      <c r="B70" s="298" t="s">
        <v>121</v>
      </c>
      <c r="C70" s="298"/>
      <c r="D70" s="298"/>
      <c r="E70" s="298"/>
      <c r="F70" s="298"/>
      <c r="G70" s="1"/>
      <c r="H70" s="152" t="s">
        <v>21</v>
      </c>
      <c r="I70" s="118">
        <v>-4207636</v>
      </c>
      <c r="J70" s="153" t="s">
        <v>110</v>
      </c>
      <c r="K70" s="154">
        <f>K54</f>
        <v>1.9699999999999999E-4</v>
      </c>
      <c r="L70" s="319">
        <f t="shared" si="11"/>
        <v>-828.90429199999994</v>
      </c>
      <c r="M70" s="1"/>
      <c r="N70" s="1"/>
      <c r="O70" s="1"/>
      <c r="P70" s="1"/>
      <c r="Q70" s="1"/>
      <c r="R70" s="1"/>
      <c r="S70" s="1"/>
      <c r="T70" s="1"/>
      <c r="U70" s="1"/>
      <c r="V70" s="392" t="s">
        <v>122</v>
      </c>
      <c r="W70" s="392"/>
      <c r="X70" s="392"/>
      <c r="Y70" s="394">
        <f>+I71</f>
        <v>1882126</v>
      </c>
      <c r="Z70" s="394"/>
      <c r="AA70" s="305" t="s">
        <v>110</v>
      </c>
      <c r="AB70" s="151">
        <f>AB54</f>
        <v>0</v>
      </c>
      <c r="AC70" s="55">
        <f>ROUND(Y70*AB70,0)</f>
        <v>0</v>
      </c>
      <c r="AD70" s="9"/>
    </row>
    <row r="71" spans="1:30" ht="20.25" customHeight="1" x14ac:dyDescent="0.3">
      <c r="A71" s="1"/>
      <c r="B71" s="298" t="s">
        <v>122</v>
      </c>
      <c r="C71" s="298"/>
      <c r="D71" s="298"/>
      <c r="E71" s="298"/>
      <c r="F71" s="298"/>
      <c r="G71" s="1"/>
      <c r="H71" s="152" t="s">
        <v>21</v>
      </c>
      <c r="I71" s="118">
        <v>1882126</v>
      </c>
      <c r="J71" s="153" t="s">
        <v>110</v>
      </c>
      <c r="K71" s="154">
        <f>K54</f>
        <v>1.9699999999999999E-4</v>
      </c>
      <c r="L71" s="319">
        <f t="shared" si="11"/>
        <v>370.77882199999999</v>
      </c>
      <c r="M71" s="1"/>
      <c r="N71" s="1"/>
      <c r="O71" s="1"/>
      <c r="P71" s="1"/>
      <c r="Q71" s="1"/>
      <c r="R71" s="1"/>
      <c r="S71" s="1"/>
      <c r="T71" s="1"/>
      <c r="U71" s="1"/>
      <c r="V71" s="392" t="s">
        <v>123</v>
      </c>
      <c r="W71" s="392"/>
      <c r="X71" s="392"/>
      <c r="Y71" s="394">
        <f>+I72</f>
        <v>14221398</v>
      </c>
      <c r="Z71" s="394"/>
      <c r="AA71" s="305" t="s">
        <v>110</v>
      </c>
      <c r="AB71" s="151">
        <f>AB57</f>
        <v>0</v>
      </c>
      <c r="AC71" s="55">
        <f>ROUND(Y71*AB71,0)</f>
        <v>0</v>
      </c>
      <c r="AD71" s="9"/>
    </row>
    <row r="72" spans="1:30" ht="21" customHeight="1" x14ac:dyDescent="0.35">
      <c r="A72" s="1"/>
      <c r="B72" s="298" t="s">
        <v>123</v>
      </c>
      <c r="C72" s="298"/>
      <c r="D72" s="298"/>
      <c r="E72" s="298"/>
      <c r="F72" s="298"/>
      <c r="G72" s="1"/>
      <c r="H72" s="152" t="s">
        <v>22</v>
      </c>
      <c r="I72" s="118">
        <v>14221398</v>
      </c>
      <c r="J72" s="153" t="s">
        <v>110</v>
      </c>
      <c r="K72" s="154">
        <f>K57</f>
        <v>1.94E-4</v>
      </c>
      <c r="L72" s="319">
        <f t="shared" si="11"/>
        <v>2758.9512119999999</v>
      </c>
      <c r="M72" s="1"/>
      <c r="N72" s="1"/>
      <c r="O72" s="1"/>
      <c r="P72" s="1"/>
      <c r="Q72" s="1"/>
      <c r="R72" s="1"/>
      <c r="S72" s="1"/>
      <c r="T72" s="1"/>
      <c r="U72" s="1"/>
      <c r="V72" s="395" t="s">
        <v>124</v>
      </c>
      <c r="W72" s="395"/>
      <c r="X72" s="395"/>
      <c r="Y72" s="395"/>
      <c r="Z72" s="395"/>
      <c r="AA72" s="395"/>
      <c r="AB72" s="395"/>
      <c r="AC72" s="58"/>
      <c r="AD72" s="9"/>
    </row>
    <row r="73" spans="1:30" ht="17.25" customHeight="1" x14ac:dyDescent="0.35">
      <c r="A73" s="1"/>
      <c r="B73" s="298" t="s">
        <v>124</v>
      </c>
      <c r="C73" s="298"/>
      <c r="D73" s="298"/>
      <c r="E73" s="298"/>
      <c r="F73" s="298"/>
      <c r="G73" s="1"/>
      <c r="H73" s="298"/>
      <c r="I73" s="298"/>
      <c r="J73" s="51"/>
      <c r="K73" s="298"/>
      <c r="L73" s="330"/>
      <c r="M73" s="1"/>
      <c r="N73" s="1"/>
      <c r="O73" s="1"/>
      <c r="P73" s="1"/>
      <c r="Q73" s="1"/>
      <c r="R73" s="1"/>
      <c r="S73" s="1"/>
      <c r="T73" s="1"/>
      <c r="U73" s="1"/>
      <c r="V73" s="392" t="s">
        <v>125</v>
      </c>
      <c r="W73" s="392"/>
      <c r="X73" s="392"/>
      <c r="Y73" s="392"/>
      <c r="Z73" s="392"/>
      <c r="AA73" s="392"/>
      <c r="AB73" s="392"/>
      <c r="AC73" s="392"/>
      <c r="AD73" s="9"/>
    </row>
    <row r="74" spans="1:30" ht="31.2" x14ac:dyDescent="0.3">
      <c r="A74" s="1"/>
      <c r="B74" s="298" t="s">
        <v>125</v>
      </c>
      <c r="C74" s="298"/>
      <c r="D74" s="310" t="s">
        <v>126</v>
      </c>
      <c r="E74" s="310" t="s">
        <v>127</v>
      </c>
      <c r="F74" s="310"/>
      <c r="G74" s="1"/>
      <c r="H74" s="152" t="s">
        <v>25</v>
      </c>
      <c r="I74" s="17"/>
      <c r="J74" s="152"/>
      <c r="K74" s="17"/>
      <c r="L74" s="326"/>
      <c r="M74" s="1"/>
      <c r="N74" s="1"/>
      <c r="O74" s="1"/>
      <c r="P74" s="1"/>
      <c r="Q74" s="1"/>
      <c r="R74" s="1"/>
      <c r="S74" s="1"/>
      <c r="T74" s="1"/>
      <c r="U74" s="1"/>
      <c r="V74" s="396" t="s">
        <v>128</v>
      </c>
      <c r="W74" s="396"/>
      <c r="X74" s="159" t="s">
        <v>129</v>
      </c>
      <c r="Y74" s="160"/>
      <c r="Z74" s="161">
        <f>+I75</f>
        <v>9</v>
      </c>
      <c r="AA74" s="304" t="s">
        <v>130</v>
      </c>
      <c r="AB74" s="163">
        <f>+K75</f>
        <v>365</v>
      </c>
      <c r="AC74" s="55">
        <f>ROUND(AB74*Z74,0)</f>
        <v>3285</v>
      </c>
      <c r="AD74" s="9"/>
    </row>
    <row r="75" spans="1:30" ht="19.5" customHeight="1" x14ac:dyDescent="0.3">
      <c r="A75" s="1" t="s">
        <v>131</v>
      </c>
      <c r="B75" s="164" t="s">
        <v>128</v>
      </c>
      <c r="C75" s="165" t="s">
        <v>129</v>
      </c>
      <c r="D75" s="164">
        <v>9</v>
      </c>
      <c r="E75" s="164">
        <v>0</v>
      </c>
      <c r="F75" s="164"/>
      <c r="G75" s="166">
        <f>IF(E75=0,D75,E75)</f>
        <v>9</v>
      </c>
      <c r="H75" s="167"/>
      <c r="I75" s="168">
        <f>AVERAGE(G75,D75)</f>
        <v>9</v>
      </c>
      <c r="J75" s="169" t="s">
        <v>130</v>
      </c>
      <c r="K75" s="170">
        <v>365</v>
      </c>
      <c r="L75" s="319">
        <f t="shared" ref="L75:L78" si="12">SUM(I75*K75)</f>
        <v>3285</v>
      </c>
      <c r="M75" s="1"/>
      <c r="N75" s="1">
        <v>7802</v>
      </c>
      <c r="O75" s="1">
        <v>0</v>
      </c>
      <c r="P75" s="1"/>
      <c r="Q75" s="1"/>
      <c r="R75" s="1"/>
      <c r="S75" s="1"/>
      <c r="T75" s="1"/>
      <c r="U75" s="1"/>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c r="G76" s="166">
        <f>IF(E76=0,D76,E76)</f>
        <v>0</v>
      </c>
      <c r="H76" s="167"/>
      <c r="I76" s="168">
        <f>AVERAGE(G76,D76)</f>
        <v>0</v>
      </c>
      <c r="J76" s="169" t="s">
        <v>130</v>
      </c>
      <c r="K76" s="174">
        <v>1373</v>
      </c>
      <c r="L76" s="319">
        <f t="shared" si="12"/>
        <v>0</v>
      </c>
      <c r="M76" s="1"/>
      <c r="N76" s="1">
        <v>7802</v>
      </c>
      <c r="O76" s="1">
        <v>110</v>
      </c>
      <c r="P76" s="1"/>
      <c r="Q76" s="1"/>
      <c r="R76" s="1"/>
      <c r="S76" s="1"/>
      <c r="T76" s="1"/>
      <c r="U76" s="1"/>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A77" s="1"/>
      <c r="B77" s="298" t="s">
        <v>134</v>
      </c>
      <c r="C77" s="298"/>
      <c r="D77" s="298"/>
      <c r="E77" s="298"/>
      <c r="F77" s="298"/>
      <c r="G77" s="1"/>
      <c r="H77" s="152" t="s">
        <v>25</v>
      </c>
      <c r="I77" s="175">
        <v>1722101</v>
      </c>
      <c r="J77" s="153" t="s">
        <v>110</v>
      </c>
      <c r="K77" s="154">
        <f>K57</f>
        <v>1.94E-4</v>
      </c>
      <c r="L77" s="319">
        <v>0</v>
      </c>
      <c r="M77" s="1"/>
      <c r="N77" s="1"/>
      <c r="O77" s="1"/>
      <c r="P77" s="1"/>
      <c r="Q77" s="1"/>
      <c r="R77" s="1"/>
      <c r="S77" s="1"/>
      <c r="T77" s="1"/>
      <c r="U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A78" s="1"/>
      <c r="B78" s="391" t="s">
        <v>135</v>
      </c>
      <c r="C78" s="391"/>
      <c r="D78" s="391"/>
      <c r="E78" s="298"/>
      <c r="F78" s="298"/>
      <c r="G78" s="1"/>
      <c r="H78" s="152" t="s">
        <v>136</v>
      </c>
      <c r="I78" s="176">
        <v>0</v>
      </c>
      <c r="J78" s="153" t="s">
        <v>110</v>
      </c>
      <c r="K78" s="154">
        <f>K54</f>
        <v>1.9699999999999999E-4</v>
      </c>
      <c r="L78" s="319">
        <f t="shared" si="12"/>
        <v>0</v>
      </c>
      <c r="M78" s="1"/>
      <c r="N78" s="1"/>
      <c r="O78" s="1"/>
      <c r="P78" s="1"/>
      <c r="Q78" s="1"/>
      <c r="R78" s="1"/>
      <c r="S78" s="1"/>
      <c r="T78" s="1"/>
      <c r="U78" s="1"/>
      <c r="V78" s="392" t="str">
        <f t="shared" ref="V78:V79" si="13">+B79</f>
        <v>16.  Food Service Allocation</v>
      </c>
      <c r="W78" s="392"/>
      <c r="X78" s="392"/>
      <c r="Y78" s="177"/>
      <c r="Z78" s="177"/>
      <c r="AA78" s="177"/>
      <c r="AB78" s="177"/>
      <c r="AC78" s="122"/>
      <c r="AD78" s="9"/>
    </row>
    <row r="79" spans="1:30" ht="21" customHeight="1" x14ac:dyDescent="0.3">
      <c r="A79" s="1"/>
      <c r="B79" s="391" t="s">
        <v>137</v>
      </c>
      <c r="C79" s="391"/>
      <c r="D79" s="391"/>
      <c r="E79" s="298"/>
      <c r="F79" s="298"/>
      <c r="G79" s="1"/>
      <c r="H79" s="152" t="s">
        <v>138</v>
      </c>
      <c r="I79" s="17"/>
      <c r="J79" s="17"/>
      <c r="K79" s="17"/>
      <c r="L79" s="319"/>
      <c r="M79" s="1"/>
      <c r="N79" s="178"/>
      <c r="O79" s="1"/>
      <c r="P79" s="1"/>
      <c r="Q79" s="152"/>
      <c r="R79" s="1"/>
      <c r="S79" s="1"/>
      <c r="T79" s="1"/>
      <c r="U79" s="1"/>
      <c r="V79" s="392">
        <f t="shared" si="13"/>
        <v>0</v>
      </c>
      <c r="W79" s="392"/>
      <c r="X79" s="392"/>
      <c r="Y79" s="177"/>
      <c r="Z79" s="177"/>
      <c r="AA79" s="177"/>
      <c r="AB79" s="177"/>
      <c r="AC79" s="179"/>
      <c r="AD79" s="9"/>
    </row>
    <row r="80" spans="1:30" ht="21" customHeight="1" x14ac:dyDescent="0.3">
      <c r="A80" s="1"/>
      <c r="B80" s="391"/>
      <c r="C80" s="391"/>
      <c r="D80" s="391"/>
      <c r="E80" s="298"/>
      <c r="F80" s="298"/>
      <c r="G80" s="1"/>
      <c r="H80" s="180"/>
      <c r="I80" s="181"/>
      <c r="J80" s="181"/>
      <c r="K80" s="181"/>
      <c r="L80" s="330"/>
      <c r="M80" s="1"/>
      <c r="N80" s="182"/>
      <c r="O80" s="1"/>
      <c r="P80" s="1"/>
      <c r="Q80" s="152"/>
      <c r="R80" s="1"/>
      <c r="S80" s="1"/>
      <c r="T80" s="1"/>
      <c r="U80" s="1"/>
      <c r="V80" s="177"/>
      <c r="W80" s="177"/>
      <c r="X80" s="177"/>
      <c r="Y80" s="177"/>
      <c r="Z80" s="177"/>
      <c r="AA80" s="177"/>
      <c r="AB80" s="177"/>
      <c r="AC80" s="179"/>
      <c r="AD80" s="9"/>
    </row>
    <row r="81" spans="1:30" ht="21" customHeight="1" thickBot="1" x14ac:dyDescent="0.35">
      <c r="A81" s="1"/>
      <c r="B81" s="298"/>
      <c r="C81" s="298"/>
      <c r="D81" s="298"/>
      <c r="E81" s="298"/>
      <c r="F81" s="298"/>
      <c r="G81" s="298"/>
      <c r="H81" s="298"/>
      <c r="I81" s="298"/>
      <c r="J81" s="298"/>
      <c r="K81" s="298"/>
      <c r="L81" s="330"/>
      <c r="M81" s="183"/>
      <c r="N81" s="182"/>
      <c r="O81" s="1"/>
      <c r="P81" s="1"/>
      <c r="Q81" s="152"/>
      <c r="R81" s="1"/>
      <c r="S81" s="1"/>
      <c r="T81" s="1"/>
      <c r="U81" s="1"/>
      <c r="V81" s="177" t="s">
        <v>139</v>
      </c>
      <c r="W81" s="177"/>
      <c r="X81" s="177"/>
      <c r="Y81" s="177"/>
      <c r="Z81" s="177"/>
      <c r="AA81" s="177"/>
      <c r="AB81" s="177"/>
      <c r="AC81" s="184">
        <f>SUM(AC44:AC80)</f>
        <v>3285</v>
      </c>
      <c r="AD81" s="185"/>
    </row>
    <row r="82" spans="1:30" ht="22.5" customHeight="1" thickTop="1" thickBot="1" x14ac:dyDescent="0.35">
      <c r="A82" s="1"/>
      <c r="B82" s="298" t="s">
        <v>140</v>
      </c>
      <c r="C82" s="298"/>
      <c r="D82" s="298"/>
      <c r="E82" s="298"/>
      <c r="F82" s="298"/>
      <c r="G82" s="298"/>
      <c r="H82" s="298"/>
      <c r="I82" s="298"/>
      <c r="J82" s="298"/>
      <c r="K82" s="298"/>
      <c r="L82" s="331">
        <f>SUM(L44:L81)</f>
        <v>261819.171664819</v>
      </c>
      <c r="M82" s="186"/>
      <c r="N82" s="187"/>
      <c r="O82" s="1"/>
      <c r="P82" s="1"/>
      <c r="Q82" s="152"/>
      <c r="R82" s="1"/>
      <c r="S82" s="1"/>
      <c r="T82" s="1"/>
      <c r="U82" s="1"/>
      <c r="V82" s="177"/>
      <c r="W82" s="177"/>
      <c r="X82" s="177"/>
      <c r="Y82" s="177"/>
      <c r="Z82" s="177"/>
      <c r="AA82" s="177"/>
      <c r="AB82" s="177"/>
      <c r="AC82" s="188"/>
      <c r="AD82" s="185"/>
    </row>
    <row r="83" spans="1:30" ht="27.75" customHeight="1" thickTop="1" x14ac:dyDescent="0.3">
      <c r="A83" s="1"/>
      <c r="B83" s="298" t="s">
        <v>141</v>
      </c>
      <c r="C83" s="298"/>
      <c r="D83" s="298"/>
      <c r="E83" s="298"/>
      <c r="F83" s="298"/>
      <c r="G83" s="298"/>
      <c r="H83" s="298"/>
      <c r="I83" s="298"/>
      <c r="J83" s="298"/>
      <c r="K83" s="51" t="s">
        <v>142</v>
      </c>
      <c r="L83" s="326" t="s">
        <v>143</v>
      </c>
      <c r="M83" s="186"/>
      <c r="N83" s="187"/>
      <c r="O83" s="1"/>
      <c r="P83" s="1"/>
      <c r="Q83" s="152"/>
      <c r="R83" s="1"/>
      <c r="S83" s="1"/>
      <c r="T83" s="1"/>
      <c r="U83" s="1"/>
      <c r="V83" s="9" t="s">
        <v>144</v>
      </c>
      <c r="W83" s="9"/>
      <c r="X83" s="9"/>
      <c r="Y83" s="9"/>
      <c r="Z83" s="9"/>
      <c r="AA83" s="9"/>
      <c r="AB83" s="9"/>
      <c r="AC83" s="9"/>
      <c r="AD83" s="189"/>
    </row>
    <row r="84" spans="1:30" ht="18.75" customHeight="1" thickBot="1" x14ac:dyDescent="0.35">
      <c r="A84" s="1"/>
      <c r="B84" s="298" t="s">
        <v>145</v>
      </c>
      <c r="C84" s="298"/>
      <c r="D84" s="298"/>
      <c r="E84" s="298"/>
      <c r="F84" s="298"/>
      <c r="G84" s="298"/>
      <c r="H84" s="298"/>
      <c r="I84" s="298"/>
      <c r="J84" s="298"/>
      <c r="K84" s="190" t="str">
        <f>IF(G26=0,"",IF((G11+G13+SUM(G15:G21))/G26&gt;0.75,1,""))</f>
        <v/>
      </c>
      <c r="L84" s="331">
        <f>'4070'!AC81</f>
        <v>3285</v>
      </c>
      <c r="M84" s="186"/>
      <c r="N84" s="187"/>
      <c r="O84" s="1"/>
      <c r="P84" s="1"/>
      <c r="Q84" s="152"/>
      <c r="R84" s="1"/>
      <c r="S84" s="1"/>
      <c r="T84" s="1"/>
      <c r="U84" s="1"/>
      <c r="V84" s="191" t="s">
        <v>146</v>
      </c>
      <c r="W84" s="191"/>
      <c r="X84" s="191"/>
      <c r="Y84" s="191"/>
      <c r="Z84" s="191"/>
      <c r="AA84" s="191"/>
      <c r="AB84" s="191"/>
      <c r="AC84" s="191"/>
      <c r="AD84" s="9"/>
    </row>
    <row r="85" spans="1:30" ht="18.75" customHeight="1" thickTop="1" x14ac:dyDescent="0.3">
      <c r="A85" s="1"/>
      <c r="B85" s="298"/>
      <c r="C85" s="298"/>
      <c r="D85" s="298"/>
      <c r="E85" s="298"/>
      <c r="F85" s="298"/>
      <c r="G85" s="298"/>
      <c r="H85" s="298"/>
      <c r="I85" s="298"/>
      <c r="J85" s="298"/>
      <c r="K85" s="1"/>
      <c r="L85" s="311"/>
      <c r="M85" s="186"/>
      <c r="N85" s="187"/>
      <c r="O85" s="1"/>
      <c r="P85" s="1"/>
      <c r="Q85" s="152"/>
      <c r="R85" s="1"/>
      <c r="S85" s="1"/>
      <c r="T85" s="1"/>
      <c r="U85" s="1"/>
      <c r="V85" s="191" t="s">
        <v>147</v>
      </c>
      <c r="W85" s="191"/>
      <c r="X85" s="191"/>
      <c r="Y85" s="191"/>
      <c r="Z85" s="191"/>
      <c r="AA85" s="191"/>
      <c r="AB85" s="191"/>
      <c r="AC85" s="191"/>
      <c r="AD85" s="189"/>
    </row>
    <row r="86" spans="1:30" ht="18.75" customHeight="1" x14ac:dyDescent="0.3">
      <c r="A86" s="1"/>
      <c r="B86" s="302" t="s">
        <v>148</v>
      </c>
      <c r="C86" s="298"/>
      <c r="D86" s="298"/>
      <c r="E86" s="298"/>
      <c r="F86" s="298"/>
      <c r="G86" s="298"/>
      <c r="H86" s="298"/>
      <c r="I86" s="298"/>
      <c r="J86" s="192" t="s">
        <v>149</v>
      </c>
      <c r="K86" s="193">
        <f>IF(K84=1,L84,L82)</f>
        <v>261819.171664819</v>
      </c>
      <c r="L86" s="319">
        <f>IF(G26=0,0,IF(G26&gt;250,-(((250/G26)*K86)*IF(M86="H",0.02,0.05)),IF(M86="H",-0.02*K86,-0.05*K86)))</f>
        <v>-13090.95858324095</v>
      </c>
      <c r="M86" s="186" t="str">
        <f>IF(B123="2911","H",IF(B123="3396","H"," "))</f>
        <v xml:space="preserve"> </v>
      </c>
      <c r="N86" s="187"/>
      <c r="O86" s="1"/>
      <c r="P86" s="1"/>
      <c r="Q86" s="152"/>
      <c r="R86" s="1"/>
      <c r="S86" s="1"/>
      <c r="T86" s="1"/>
      <c r="U86" s="1"/>
      <c r="V86" s="191" t="s">
        <v>150</v>
      </c>
      <c r="W86" s="191"/>
      <c r="X86" s="191"/>
      <c r="Y86" s="191"/>
      <c r="Z86" s="191"/>
      <c r="AA86" s="191"/>
      <c r="AB86" s="191"/>
      <c r="AC86" s="191"/>
      <c r="AD86" s="189"/>
    </row>
    <row r="87" spans="1:30" ht="18.75" customHeight="1" x14ac:dyDescent="0.3">
      <c r="A87" s="1"/>
      <c r="B87" s="302" t="s">
        <v>151</v>
      </c>
      <c r="C87" s="298"/>
      <c r="D87" s="298"/>
      <c r="E87" s="298"/>
      <c r="F87" s="298"/>
      <c r="G87" s="298"/>
      <c r="H87" s="298"/>
      <c r="I87" s="298"/>
      <c r="J87" s="298"/>
      <c r="K87" s="194"/>
      <c r="L87" s="326">
        <f>L82+L86</f>
        <v>248728.21308157805</v>
      </c>
      <c r="M87" s="186"/>
      <c r="N87" s="187"/>
      <c r="O87" s="1"/>
      <c r="P87" s="1"/>
      <c r="Q87" s="152"/>
      <c r="R87" s="1"/>
      <c r="S87" s="1"/>
      <c r="T87" s="1"/>
      <c r="U87" s="1"/>
      <c r="V87" s="183"/>
      <c r="W87" s="183"/>
      <c r="X87" s="183"/>
      <c r="Y87" s="183"/>
      <c r="Z87" s="183"/>
      <c r="AA87" s="183"/>
      <c r="AB87" s="183"/>
      <c r="AC87" s="183"/>
      <c r="AD87" s="195"/>
    </row>
    <row r="88" spans="1:30" ht="15.6" x14ac:dyDescent="0.3">
      <c r="A88" s="1"/>
      <c r="B88" s="302"/>
      <c r="C88" s="1"/>
      <c r="D88" s="1"/>
      <c r="E88" s="1"/>
      <c r="F88" s="1"/>
      <c r="G88" s="1"/>
      <c r="H88" s="1"/>
      <c r="I88" s="1"/>
      <c r="J88" s="1"/>
      <c r="K88" s="1"/>
      <c r="L88" s="311"/>
      <c r="M88" s="1"/>
      <c r="N88" s="1"/>
      <c r="O88" s="3"/>
      <c r="P88" s="1"/>
      <c r="Q88" s="1"/>
      <c r="R88" s="1"/>
      <c r="S88" s="1"/>
      <c r="T88" s="1"/>
      <c r="U88" s="1"/>
      <c r="V88" s="183"/>
      <c r="W88" s="183"/>
      <c r="X88" s="183"/>
      <c r="Y88" s="183"/>
      <c r="Z88" s="183"/>
      <c r="AA88" s="183"/>
      <c r="AB88" s="183"/>
      <c r="AC88" s="183"/>
      <c r="AD88" s="260"/>
    </row>
    <row r="89" spans="1:30" ht="18.75" customHeight="1" x14ac:dyDescent="0.3">
      <c r="A89" s="1" t="s">
        <v>152</v>
      </c>
      <c r="B89" s="298" t="s">
        <v>153</v>
      </c>
      <c r="C89" s="298"/>
      <c r="D89" s="298"/>
      <c r="E89" s="298"/>
      <c r="F89" s="298"/>
      <c r="G89" s="298"/>
      <c r="H89" s="298"/>
      <c r="I89" s="298"/>
      <c r="J89" s="298"/>
      <c r="K89" s="194"/>
      <c r="L89" s="319">
        <v>-200131.61</v>
      </c>
      <c r="M89" s="186"/>
      <c r="N89" s="187"/>
      <c r="O89" s="1"/>
      <c r="P89" s="1"/>
      <c r="Q89" s="152"/>
      <c r="R89" s="1"/>
      <c r="S89" s="1"/>
      <c r="T89" s="1"/>
      <c r="U89" s="1"/>
      <c r="V89" s="183"/>
      <c r="W89" s="183"/>
      <c r="X89" s="183"/>
      <c r="Y89" s="183"/>
      <c r="Z89" s="183"/>
      <c r="AA89" s="183"/>
      <c r="AB89" s="183"/>
      <c r="AC89" s="183"/>
      <c r="AD89" s="195"/>
    </row>
    <row r="90" spans="1:30" ht="18.75" customHeight="1" x14ac:dyDescent="0.3">
      <c r="A90" s="1"/>
      <c r="B90" s="298" t="s">
        <v>154</v>
      </c>
      <c r="C90" s="298"/>
      <c r="D90" s="298"/>
      <c r="E90" s="298"/>
      <c r="F90" s="298"/>
      <c r="G90" s="298"/>
      <c r="H90" s="298"/>
      <c r="I90" s="298"/>
      <c r="J90" s="298"/>
      <c r="K90" s="194"/>
      <c r="L90" s="326">
        <f>L87+L89</f>
        <v>48596.603081578069</v>
      </c>
      <c r="M90" s="186"/>
      <c r="N90" s="187"/>
      <c r="O90" s="1"/>
      <c r="P90" s="1"/>
      <c r="Q90" s="152"/>
      <c r="R90" s="1"/>
      <c r="S90" s="1"/>
      <c r="T90" s="1"/>
      <c r="U90" s="1"/>
      <c r="V90" s="183">
        <v>2911</v>
      </c>
      <c r="W90" s="197"/>
      <c r="X90" s="197"/>
      <c r="Y90" s="197"/>
      <c r="Z90" s="197"/>
      <c r="AA90" s="197"/>
      <c r="AB90" s="197"/>
      <c r="AC90" s="197"/>
      <c r="AD90" s="195"/>
    </row>
    <row r="91" spans="1:30" ht="18.75" customHeight="1" x14ac:dyDescent="0.3">
      <c r="A91" s="1"/>
      <c r="B91" s="298" t="s">
        <v>155</v>
      </c>
      <c r="C91" s="298"/>
      <c r="D91" s="298"/>
      <c r="E91" s="298"/>
      <c r="F91" s="298"/>
      <c r="G91" s="298"/>
      <c r="H91" s="298"/>
      <c r="I91" s="298"/>
      <c r="J91" s="298"/>
      <c r="K91" s="194"/>
      <c r="L91" s="332">
        <v>1</v>
      </c>
      <c r="M91" s="186"/>
      <c r="N91" s="187"/>
      <c r="O91" s="1"/>
      <c r="P91" s="1"/>
      <c r="Q91" s="152"/>
      <c r="R91" s="1"/>
      <c r="S91" s="1"/>
      <c r="T91" s="1"/>
      <c r="U91" s="1"/>
      <c r="V91" s="183"/>
      <c r="W91" s="197"/>
      <c r="X91" s="197"/>
      <c r="Y91" s="197"/>
      <c r="Z91" s="197"/>
      <c r="AA91" s="197"/>
      <c r="AB91" s="197"/>
      <c r="AC91" s="197"/>
      <c r="AD91" s="195"/>
    </row>
    <row r="92" spans="1:30" ht="18.75" customHeight="1" thickBot="1" x14ac:dyDescent="0.35">
      <c r="A92" s="1"/>
      <c r="B92" s="298" t="s">
        <v>156</v>
      </c>
      <c r="C92" s="298"/>
      <c r="D92" s="298"/>
      <c r="E92" s="298"/>
      <c r="F92" s="298"/>
      <c r="G92" s="298"/>
      <c r="H92" s="298"/>
      <c r="I92" s="298"/>
      <c r="J92" s="298"/>
      <c r="K92" s="194"/>
      <c r="L92" s="369">
        <f>L90/L91</f>
        <v>48596.603081578069</v>
      </c>
      <c r="M92" s="186"/>
      <c r="N92" s="187"/>
      <c r="O92" s="1"/>
      <c r="P92" s="1"/>
      <c r="Q92" s="152"/>
      <c r="R92" s="1"/>
      <c r="S92" s="1"/>
      <c r="T92" s="1"/>
      <c r="U92" s="1"/>
      <c r="V92" s="198"/>
      <c r="W92" s="198"/>
      <c r="X92" s="198"/>
      <c r="Y92" s="198"/>
      <c r="Z92" s="198"/>
      <c r="AA92" s="198"/>
      <c r="AB92" s="198"/>
      <c r="AC92" s="198"/>
      <c r="AD92" s="199"/>
    </row>
    <row r="93" spans="1:30" ht="18.75" customHeight="1" thickTop="1" x14ac:dyDescent="0.3">
      <c r="A93" s="1"/>
      <c r="B93" s="302"/>
      <c r="C93" s="1"/>
      <c r="D93" s="1"/>
      <c r="E93" s="1"/>
      <c r="F93" s="1"/>
      <c r="G93" s="1"/>
      <c r="H93" s="1"/>
      <c r="I93" s="1"/>
      <c r="J93" s="1"/>
      <c r="K93" s="1"/>
      <c r="L93" s="311"/>
      <c r="M93" s="1"/>
      <c r="N93" s="199"/>
      <c r="O93" s="200"/>
      <c r="P93" s="199"/>
      <c r="Q93" s="199"/>
      <c r="R93" s="1"/>
      <c r="S93" s="1"/>
      <c r="T93" s="1"/>
      <c r="U93" s="1"/>
      <c r="V93" s="198"/>
      <c r="W93" s="198"/>
      <c r="X93" s="198"/>
      <c r="Y93" s="198"/>
      <c r="Z93" s="198"/>
      <c r="AA93" s="198"/>
      <c r="AB93" s="198"/>
      <c r="AC93" s="198"/>
      <c r="AD93" s="195"/>
    </row>
    <row r="94" spans="1:30" ht="18.75" customHeight="1" thickBot="1" x14ac:dyDescent="0.35">
      <c r="A94" s="1"/>
      <c r="B94" s="201" t="s">
        <v>157</v>
      </c>
      <c r="C94" s="298"/>
      <c r="D94" s="298"/>
      <c r="E94" s="298"/>
      <c r="F94" s="1"/>
      <c r="G94" s="298"/>
      <c r="H94" s="298"/>
      <c r="I94" s="298"/>
      <c r="J94" s="298"/>
      <c r="K94" s="1"/>
      <c r="L94" s="331">
        <f>IF(M86="H",(K86*0.02)+L86,(K86*0.05)+L86)</f>
        <v>0</v>
      </c>
      <c r="M94" s="186"/>
      <c r="N94" s="1"/>
      <c r="O94" s="3"/>
      <c r="P94" s="1"/>
      <c r="Q94" s="1"/>
      <c r="R94" s="1"/>
      <c r="S94" s="1"/>
      <c r="T94" s="1"/>
      <c r="U94" s="1"/>
      <c r="V94" s="202"/>
      <c r="W94" s="202"/>
      <c r="X94" s="202"/>
      <c r="Y94" s="202"/>
      <c r="Z94" s="202"/>
      <c r="AA94" s="202"/>
      <c r="AB94" s="202"/>
      <c r="AC94" s="202"/>
      <c r="AD94" s="195"/>
    </row>
    <row r="95" spans="1:30" ht="21.75" customHeight="1" thickTop="1" x14ac:dyDescent="0.3">
      <c r="A95" s="1"/>
      <c r="B95" s="203" t="s">
        <v>158</v>
      </c>
      <c r="C95" s="203"/>
      <c r="D95" s="203"/>
      <c r="E95" s="203"/>
      <c r="F95" s="203"/>
      <c r="G95" s="203"/>
      <c r="H95" s="203"/>
      <c r="I95" s="203"/>
      <c r="J95" s="203"/>
      <c r="K95" s="203"/>
      <c r="L95" s="333"/>
      <c r="M95" s="199"/>
      <c r="N95" s="1"/>
      <c r="O95" s="3"/>
      <c r="P95" s="1"/>
      <c r="Q95" s="1"/>
      <c r="R95" s="1"/>
      <c r="S95" s="1"/>
      <c r="T95" s="1"/>
      <c r="U95" s="1"/>
      <c r="V95" s="202"/>
      <c r="W95" s="202"/>
      <c r="X95" s="202"/>
      <c r="Y95" s="202"/>
      <c r="Z95" s="202"/>
      <c r="AA95" s="202"/>
      <c r="AB95" s="202"/>
      <c r="AC95" s="202"/>
      <c r="AD95" s="195"/>
    </row>
    <row r="96" spans="1:30" ht="15.6" x14ac:dyDescent="0.3">
      <c r="A96" s="1"/>
      <c r="B96" s="204"/>
      <c r="C96" s="1"/>
      <c r="D96" s="1"/>
      <c r="E96" s="1"/>
      <c r="F96" s="1"/>
      <c r="G96" s="1"/>
      <c r="H96" s="1"/>
      <c r="I96" s="1"/>
      <c r="J96" s="1"/>
      <c r="K96" s="1"/>
      <c r="L96" s="311"/>
      <c r="M96" s="1"/>
      <c r="N96" s="1"/>
      <c r="O96" s="3"/>
      <c r="P96" s="1"/>
      <c r="Q96" s="1"/>
      <c r="R96" s="1"/>
      <c r="S96" s="1"/>
      <c r="T96" s="1"/>
      <c r="U96" s="1"/>
      <c r="V96" s="202"/>
      <c r="W96" s="202"/>
      <c r="X96" s="202"/>
      <c r="Y96" s="202"/>
      <c r="Z96" s="202"/>
      <c r="AA96" s="202"/>
      <c r="AB96" s="202"/>
      <c r="AC96" s="202"/>
      <c r="AD96" s="199"/>
    </row>
    <row r="97" spans="2:30" ht="15.6" x14ac:dyDescent="0.3">
      <c r="B97" s="204"/>
      <c r="C97" s="1"/>
      <c r="D97" s="1"/>
      <c r="E97" s="1"/>
      <c r="F97" s="1"/>
      <c r="G97" s="1"/>
      <c r="H97" s="1"/>
      <c r="I97" s="1"/>
      <c r="J97" s="1"/>
      <c r="K97" s="1"/>
      <c r="L97" s="311"/>
      <c r="M97" s="1"/>
      <c r="N97" s="1"/>
      <c r="O97" s="3"/>
      <c r="P97" s="1"/>
      <c r="Q97" s="1"/>
      <c r="R97" s="1"/>
      <c r="S97" s="1"/>
      <c r="T97" s="1"/>
      <c r="U97" s="1"/>
      <c r="V97" s="202"/>
      <c r="W97" s="202"/>
      <c r="X97" s="202"/>
      <c r="Y97" s="202"/>
      <c r="Z97" s="202"/>
      <c r="AA97" s="202"/>
      <c r="AB97" s="202"/>
      <c r="AC97" s="202"/>
      <c r="AD97" s="199"/>
    </row>
    <row r="98" spans="2:30" ht="15.6" hidden="1" x14ac:dyDescent="0.3">
      <c r="B98" s="205" t="s">
        <v>159</v>
      </c>
      <c r="C98" s="206"/>
      <c r="D98" s="1"/>
      <c r="E98" s="1"/>
      <c r="F98" s="1"/>
      <c r="G98" s="1"/>
      <c r="H98" s="1"/>
      <c r="I98" s="1"/>
      <c r="J98" s="1"/>
      <c r="K98" s="1"/>
      <c r="L98" s="311"/>
      <c r="M98" s="1"/>
      <c r="N98" s="1"/>
      <c r="O98" s="3"/>
      <c r="P98" s="1"/>
      <c r="Q98" s="1"/>
      <c r="R98" s="1"/>
      <c r="S98" s="1"/>
      <c r="T98" s="1"/>
      <c r="U98" s="1"/>
      <c r="V98" s="207"/>
      <c r="W98" s="207"/>
      <c r="X98" s="207"/>
      <c r="Y98" s="207"/>
      <c r="Z98" s="207"/>
      <c r="AA98" s="207"/>
      <c r="AB98" s="207"/>
      <c r="AC98" s="207"/>
      <c r="AD98" s="1"/>
    </row>
    <row r="99" spans="2:30" ht="15.6" hidden="1" x14ac:dyDescent="0.3">
      <c r="B99" s="208"/>
      <c r="C99" s="206"/>
      <c r="D99" s="1"/>
      <c r="E99" s="1"/>
      <c r="F99" s="1"/>
      <c r="G99" s="1"/>
      <c r="H99" s="1"/>
      <c r="I99" s="1"/>
      <c r="J99" s="1"/>
      <c r="K99" s="1"/>
      <c r="L99" s="311"/>
      <c r="M99" s="1"/>
      <c r="N99" s="1"/>
      <c r="O99" s="3"/>
      <c r="P99" s="1"/>
      <c r="Q99" s="1"/>
      <c r="R99" s="1"/>
      <c r="S99" s="1"/>
      <c r="T99" s="1"/>
      <c r="U99" s="1"/>
      <c r="V99" s="204"/>
      <c r="W99" s="298"/>
      <c r="X99" s="298"/>
      <c r="Y99" s="298"/>
      <c r="Z99" s="298"/>
      <c r="AA99" s="298"/>
      <c r="AB99" s="298"/>
      <c r="AC99" s="298"/>
      <c r="AD99" s="1"/>
    </row>
    <row r="100" spans="2:30" ht="15.6" hidden="1" x14ac:dyDescent="0.3">
      <c r="B100" s="209" t="s">
        <v>160</v>
      </c>
      <c r="C100" s="205" t="s">
        <v>161</v>
      </c>
      <c r="D100" s="1"/>
      <c r="E100" s="1"/>
      <c r="F100" s="1"/>
      <c r="G100" s="1"/>
      <c r="H100" s="1"/>
      <c r="I100" s="1"/>
      <c r="J100" s="1"/>
      <c r="K100" s="1"/>
      <c r="L100" s="311"/>
      <c r="M100" s="1"/>
      <c r="N100" s="1"/>
      <c r="O100" s="3"/>
      <c r="P100" s="1"/>
      <c r="Q100" s="1"/>
      <c r="R100" s="1"/>
      <c r="S100" s="1"/>
      <c r="T100" s="1"/>
      <c r="U100" s="1"/>
      <c r="V100" s="204"/>
      <c r="W100" s="1"/>
      <c r="X100" s="1"/>
      <c r="Y100" s="1"/>
      <c r="Z100" s="1"/>
      <c r="AA100" s="1"/>
      <c r="AB100" s="1"/>
      <c r="AC100" s="1"/>
      <c r="AD100" s="1"/>
    </row>
    <row r="101" spans="2:30" ht="15.6" hidden="1" x14ac:dyDescent="0.3">
      <c r="B101" s="209" t="s">
        <v>162</v>
      </c>
      <c r="C101" s="205" t="s">
        <v>163</v>
      </c>
      <c r="D101" s="1"/>
      <c r="E101" s="1"/>
      <c r="F101" s="1"/>
      <c r="G101" s="1"/>
      <c r="H101" s="1"/>
      <c r="I101" s="1"/>
      <c r="J101" s="1"/>
      <c r="K101" s="1"/>
      <c r="L101" s="311"/>
      <c r="M101" s="1"/>
      <c r="N101" s="1"/>
      <c r="O101" s="3"/>
      <c r="P101" s="1"/>
      <c r="Q101" s="1"/>
      <c r="R101" s="1"/>
      <c r="S101" s="1"/>
      <c r="T101" s="1"/>
      <c r="U101" s="1"/>
      <c r="V101" s="204"/>
      <c r="W101" s="1"/>
      <c r="X101" s="1"/>
      <c r="Y101" s="1"/>
      <c r="Z101" s="1"/>
      <c r="AA101" s="1"/>
      <c r="AB101" s="1"/>
      <c r="AC101" s="1"/>
      <c r="AD101" s="1"/>
    </row>
    <row r="102" spans="2:30" ht="15.6" hidden="1" x14ac:dyDescent="0.3">
      <c r="B102" s="209" t="s">
        <v>164</v>
      </c>
      <c r="C102" s="205" t="s">
        <v>165</v>
      </c>
      <c r="D102" s="1"/>
      <c r="E102" s="1"/>
      <c r="F102" s="1"/>
      <c r="G102" s="1"/>
      <c r="H102" s="1"/>
      <c r="I102" s="1"/>
      <c r="J102" s="1"/>
      <c r="K102" s="1"/>
      <c r="L102" s="311"/>
      <c r="M102" s="1"/>
      <c r="N102" s="1"/>
      <c r="O102" s="3"/>
      <c r="P102" s="1"/>
      <c r="Q102" s="1"/>
      <c r="R102" s="1"/>
      <c r="S102" s="1"/>
      <c r="T102" s="1"/>
      <c r="U102" s="1"/>
      <c r="V102" s="204"/>
      <c r="W102" s="210"/>
      <c r="X102" s="210"/>
      <c r="Y102" s="210"/>
      <c r="Z102" s="210"/>
      <c r="AA102" s="210"/>
      <c r="AB102" s="210"/>
      <c r="AC102" s="210"/>
      <c r="AD102" s="210"/>
    </row>
    <row r="103" spans="2:30" ht="15.6" hidden="1" x14ac:dyDescent="0.3">
      <c r="B103" s="209" t="s">
        <v>166</v>
      </c>
      <c r="C103" s="205" t="s">
        <v>167</v>
      </c>
      <c r="D103" s="1"/>
      <c r="E103" s="1"/>
      <c r="F103" s="1"/>
      <c r="G103" s="1"/>
      <c r="H103" s="1"/>
      <c r="I103" s="1"/>
      <c r="J103" s="1"/>
      <c r="K103" s="1"/>
      <c r="L103" s="311"/>
      <c r="M103" s="1"/>
      <c r="N103" s="1"/>
      <c r="O103" s="3"/>
      <c r="P103" s="1"/>
      <c r="Q103" s="1"/>
      <c r="R103" s="1"/>
      <c r="S103" s="1"/>
      <c r="T103" s="1"/>
      <c r="U103" s="1"/>
      <c r="V103" s="204"/>
      <c r="W103" s="1"/>
      <c r="X103" s="1"/>
      <c r="Y103" s="1"/>
      <c r="Z103" s="1"/>
      <c r="AA103" s="1"/>
      <c r="AB103" s="1"/>
      <c r="AC103" s="1"/>
      <c r="AD103" s="1"/>
    </row>
    <row r="104" spans="2:30" ht="15.6" hidden="1" x14ac:dyDescent="0.3">
      <c r="B104" s="211"/>
      <c r="C104" s="205" t="s">
        <v>168</v>
      </c>
      <c r="D104" s="1"/>
      <c r="E104" s="1"/>
      <c r="F104" s="1"/>
      <c r="G104" s="1"/>
      <c r="H104" s="1"/>
      <c r="I104" s="1"/>
      <c r="J104" s="1"/>
      <c r="K104" s="1"/>
      <c r="L104" s="311"/>
      <c r="M104" s="1"/>
      <c r="N104" s="1"/>
      <c r="O104" s="3"/>
      <c r="P104" s="1"/>
      <c r="Q104" s="1"/>
      <c r="R104" s="1"/>
      <c r="S104" s="1"/>
      <c r="T104" s="1"/>
      <c r="U104" s="1"/>
      <c r="V104" s="204"/>
      <c r="W104" s="1"/>
      <c r="X104" s="1"/>
      <c r="Y104" s="1"/>
      <c r="Z104" s="1"/>
      <c r="AA104" s="1"/>
      <c r="AB104" s="1"/>
      <c r="AC104" s="1"/>
      <c r="AD104" s="1"/>
    </row>
    <row r="105" spans="2:30" ht="15.6" hidden="1" x14ac:dyDescent="0.3">
      <c r="B105" s="209" t="s">
        <v>169</v>
      </c>
      <c r="C105" s="205" t="s">
        <v>170</v>
      </c>
      <c r="D105" s="1"/>
      <c r="E105" s="1"/>
      <c r="F105" s="1"/>
      <c r="G105" s="1"/>
      <c r="H105" s="1"/>
      <c r="I105" s="1"/>
      <c r="J105" s="1"/>
      <c r="K105" s="1"/>
      <c r="L105" s="311"/>
      <c r="M105" s="1"/>
      <c r="N105" s="1"/>
      <c r="O105" s="3"/>
      <c r="P105" s="1"/>
      <c r="Q105" s="1"/>
      <c r="R105" s="1"/>
      <c r="S105" s="1"/>
      <c r="T105" s="1"/>
      <c r="U105" s="1"/>
      <c r="V105" s="204"/>
      <c r="W105" s="1"/>
      <c r="X105" s="1"/>
      <c r="Y105" s="1"/>
      <c r="Z105" s="1"/>
      <c r="AA105" s="1"/>
      <c r="AB105" s="1"/>
      <c r="AC105" s="1"/>
      <c r="AD105" s="1"/>
    </row>
    <row r="106" spans="2:30" ht="15.6" hidden="1" x14ac:dyDescent="0.3">
      <c r="B106" s="209" t="s">
        <v>171</v>
      </c>
      <c r="C106" s="205" t="s">
        <v>172</v>
      </c>
      <c r="D106" s="1"/>
      <c r="E106" s="1"/>
      <c r="F106" s="1"/>
      <c r="G106" s="1"/>
      <c r="H106" s="1"/>
      <c r="I106" s="1"/>
      <c r="J106" s="1"/>
      <c r="K106" s="1"/>
      <c r="L106" s="311"/>
      <c r="M106" s="1"/>
      <c r="N106" s="1"/>
      <c r="O106" s="3"/>
      <c r="P106" s="1"/>
      <c r="Q106" s="1"/>
      <c r="R106" s="1"/>
      <c r="S106" s="1"/>
      <c r="T106" s="1"/>
      <c r="U106" s="1"/>
      <c r="V106" s="204"/>
      <c r="W106" s="1"/>
      <c r="X106" s="1"/>
      <c r="Y106" s="1"/>
      <c r="Z106" s="1"/>
      <c r="AA106" s="1"/>
      <c r="AB106" s="1"/>
      <c r="AC106" s="1"/>
      <c r="AD106" s="1"/>
    </row>
    <row r="107" spans="2:30" ht="15.6" hidden="1" x14ac:dyDescent="0.3">
      <c r="B107" s="209" t="s">
        <v>173</v>
      </c>
      <c r="C107" s="205" t="s">
        <v>174</v>
      </c>
      <c r="D107" s="1"/>
      <c r="E107" s="1"/>
      <c r="F107" s="1"/>
      <c r="G107" s="1"/>
      <c r="H107" s="1"/>
      <c r="I107" s="1"/>
      <c r="J107" s="1"/>
      <c r="K107" s="1"/>
      <c r="L107" s="311"/>
      <c r="M107" s="1"/>
      <c r="N107" s="1"/>
      <c r="O107" s="3"/>
      <c r="P107" s="1"/>
      <c r="Q107" s="1"/>
      <c r="R107" s="1"/>
      <c r="S107" s="1"/>
      <c r="T107" s="1"/>
      <c r="U107" s="1"/>
      <c r="V107" s="204"/>
      <c r="W107" s="1"/>
      <c r="X107" s="1"/>
      <c r="Y107" s="1"/>
      <c r="Z107" s="1"/>
      <c r="AA107" s="1"/>
      <c r="AB107" s="1"/>
      <c r="AC107" s="1"/>
      <c r="AD107" s="1"/>
    </row>
    <row r="108" spans="2:30" ht="15.6" hidden="1" x14ac:dyDescent="0.3">
      <c r="B108" s="209" t="s">
        <v>175</v>
      </c>
      <c r="C108" s="205" t="s">
        <v>176</v>
      </c>
      <c r="D108" s="1"/>
      <c r="E108" s="1"/>
      <c r="F108" s="1"/>
      <c r="G108" s="1"/>
      <c r="H108" s="1"/>
      <c r="I108" s="1"/>
      <c r="J108" s="1"/>
      <c r="K108" s="1"/>
      <c r="L108" s="311"/>
      <c r="M108" s="1"/>
      <c r="N108" s="1"/>
      <c r="O108" s="3"/>
      <c r="P108" s="1"/>
      <c r="Q108" s="1"/>
      <c r="R108" s="1"/>
      <c r="S108" s="1"/>
      <c r="T108" s="1"/>
      <c r="U108" s="1"/>
      <c r="V108" s="204"/>
      <c r="W108" s="1"/>
      <c r="X108" s="1"/>
      <c r="Y108" s="1"/>
      <c r="Z108" s="1"/>
      <c r="AA108" s="1"/>
      <c r="AB108" s="1"/>
      <c r="AC108" s="1"/>
      <c r="AD108" s="1"/>
    </row>
    <row r="109" spans="2:30" ht="15.6" hidden="1" x14ac:dyDescent="0.3">
      <c r="B109" s="209" t="s">
        <v>383</v>
      </c>
      <c r="C109" s="205" t="s">
        <v>178</v>
      </c>
      <c r="D109" s="1"/>
      <c r="E109" s="1"/>
      <c r="F109" s="1"/>
      <c r="G109" s="1"/>
      <c r="H109" s="1"/>
      <c r="I109" s="1"/>
      <c r="J109" s="1"/>
      <c r="K109" s="1"/>
      <c r="L109" s="311"/>
      <c r="M109" s="1"/>
      <c r="N109" s="1"/>
      <c r="O109" s="3"/>
      <c r="P109" s="1"/>
      <c r="Q109" s="1"/>
      <c r="R109" s="1"/>
      <c r="S109" s="1"/>
      <c r="T109" s="1"/>
      <c r="U109" s="1"/>
      <c r="V109" s="204"/>
      <c r="W109" s="1"/>
      <c r="X109" s="1"/>
      <c r="Y109" s="1"/>
      <c r="Z109" s="1"/>
      <c r="AA109" s="1"/>
      <c r="AB109" s="1"/>
      <c r="AC109" s="1"/>
      <c r="AD109" s="1"/>
    </row>
    <row r="110" spans="2:30" ht="15.6" hidden="1" x14ac:dyDescent="0.3">
      <c r="B110" s="211"/>
      <c r="C110" s="205"/>
      <c r="D110" s="1"/>
      <c r="E110" s="1"/>
      <c r="F110" s="1"/>
      <c r="G110" s="1"/>
      <c r="H110" s="1"/>
      <c r="I110" s="1"/>
      <c r="J110" s="1"/>
      <c r="K110" s="1"/>
      <c r="L110" s="311"/>
      <c r="M110" s="1"/>
      <c r="N110" s="1"/>
      <c r="O110" s="3"/>
      <c r="P110" s="1"/>
      <c r="Q110" s="1"/>
      <c r="R110" s="1"/>
      <c r="S110" s="1"/>
      <c r="T110" s="1"/>
      <c r="U110" s="1"/>
      <c r="V110" s="204"/>
      <c r="W110" s="1"/>
      <c r="X110" s="1"/>
      <c r="Y110" s="1"/>
      <c r="Z110" s="1"/>
      <c r="AA110" s="1"/>
      <c r="AB110" s="1"/>
      <c r="AC110" s="1"/>
      <c r="AD110" s="1"/>
    </row>
    <row r="111" spans="2:30" ht="15.6" hidden="1" x14ac:dyDescent="0.3">
      <c r="B111" s="209" t="s">
        <v>384</v>
      </c>
      <c r="C111" s="205" t="s">
        <v>180</v>
      </c>
      <c r="D111" s="1"/>
      <c r="E111" s="1"/>
      <c r="F111" s="1"/>
      <c r="G111" s="1"/>
      <c r="H111" s="1"/>
      <c r="I111" s="1"/>
      <c r="J111" s="1"/>
      <c r="K111" s="1"/>
      <c r="L111" s="311"/>
      <c r="M111" s="1"/>
      <c r="N111" s="1"/>
      <c r="O111" s="3"/>
      <c r="P111" s="1"/>
      <c r="Q111" s="1"/>
      <c r="R111" s="1"/>
      <c r="S111" s="1"/>
      <c r="T111" s="1"/>
      <c r="U111" s="1"/>
      <c r="V111" s="204"/>
      <c r="W111" s="1"/>
      <c r="X111" s="1"/>
      <c r="Y111" s="1"/>
      <c r="Z111" s="1"/>
      <c r="AA111" s="1"/>
      <c r="AB111" s="1"/>
      <c r="AC111" s="1"/>
      <c r="AD111" s="1"/>
    </row>
    <row r="112" spans="2:30" ht="15.6" hidden="1" x14ac:dyDescent="0.3">
      <c r="B112" s="209" t="s">
        <v>384</v>
      </c>
      <c r="C112" s="205" t="s">
        <v>181</v>
      </c>
      <c r="D112" s="1"/>
      <c r="E112" s="1"/>
      <c r="F112" s="1"/>
      <c r="G112" s="1"/>
      <c r="H112" s="1"/>
      <c r="I112" s="1"/>
      <c r="J112" s="1"/>
      <c r="K112" s="1"/>
      <c r="L112" s="311"/>
      <c r="M112" s="1"/>
      <c r="N112" s="1"/>
      <c r="O112" s="3"/>
      <c r="P112" s="1"/>
      <c r="Q112" s="1"/>
      <c r="R112" s="1"/>
      <c r="S112" s="1"/>
      <c r="T112" s="1"/>
      <c r="U112" s="1"/>
      <c r="V112" s="1"/>
      <c r="W112" s="1"/>
      <c r="X112" s="1"/>
      <c r="Y112" s="1"/>
      <c r="Z112" s="1"/>
      <c r="AA112" s="1"/>
      <c r="AB112" s="1"/>
      <c r="AC112" s="1"/>
      <c r="AD112" s="1"/>
    </row>
    <row r="113" spans="2:3" ht="15.6" hidden="1" x14ac:dyDescent="0.3">
      <c r="B113" s="209" t="s">
        <v>285</v>
      </c>
      <c r="C113" s="205" t="s">
        <v>183</v>
      </c>
    </row>
    <row r="114" spans="2:3" ht="15.6" hidden="1" x14ac:dyDescent="0.3">
      <c r="B114" s="209" t="s">
        <v>385</v>
      </c>
      <c r="C114" s="205" t="s">
        <v>185</v>
      </c>
    </row>
    <row r="115" spans="2:3" ht="15.6" hidden="1" x14ac:dyDescent="0.3">
      <c r="B115" s="209" t="s">
        <v>285</v>
      </c>
      <c r="C115" s="205" t="s">
        <v>186</v>
      </c>
    </row>
    <row r="116" spans="2:3" ht="15.6" hidden="1" x14ac:dyDescent="0.3">
      <c r="B116" s="209" t="s">
        <v>187</v>
      </c>
      <c r="C116" s="205" t="s">
        <v>188</v>
      </c>
    </row>
    <row r="117" spans="2:3" ht="15.6" hidden="1" x14ac:dyDescent="0.3">
      <c r="B117" s="209" t="s">
        <v>189</v>
      </c>
      <c r="C117" s="205" t="s">
        <v>190</v>
      </c>
    </row>
    <row r="118" spans="2:3" ht="15.6" hidden="1" x14ac:dyDescent="0.3">
      <c r="B118" s="211" t="s">
        <v>191</v>
      </c>
      <c r="C118" s="205" t="s">
        <v>192</v>
      </c>
    </row>
    <row r="119" spans="2:3" ht="15.6" hidden="1" x14ac:dyDescent="0.3">
      <c r="B119" s="211"/>
      <c r="C119" s="205"/>
    </row>
    <row r="120" spans="2:3" ht="15.6" hidden="1" x14ac:dyDescent="0.3">
      <c r="B120" s="209" t="s">
        <v>160</v>
      </c>
      <c r="C120" s="205" t="s">
        <v>193</v>
      </c>
    </row>
    <row r="121" spans="2:3" ht="15.6" hidden="1" x14ac:dyDescent="0.3">
      <c r="B121" s="209" t="s">
        <v>194</v>
      </c>
      <c r="C121" s="205" t="s">
        <v>195</v>
      </c>
    </row>
    <row r="122" spans="2:3" ht="15.6" hidden="1" x14ac:dyDescent="0.3">
      <c r="B122" s="209" t="s">
        <v>196</v>
      </c>
      <c r="C122" s="205" t="s">
        <v>197</v>
      </c>
    </row>
    <row r="123" spans="2:3" ht="15.6" hidden="1" x14ac:dyDescent="0.3">
      <c r="B123" s="209" t="s">
        <v>198</v>
      </c>
      <c r="C123" s="205" t="s">
        <v>199</v>
      </c>
    </row>
    <row r="124" spans="2:3" ht="15.6" hidden="1" x14ac:dyDescent="0.3">
      <c r="B124" s="209" t="s">
        <v>200</v>
      </c>
      <c r="C124" s="205" t="s">
        <v>201</v>
      </c>
    </row>
    <row r="125" spans="2:3" ht="15.6" hidden="1" x14ac:dyDescent="0.3">
      <c r="B125" s="209" t="s">
        <v>202</v>
      </c>
      <c r="C125" s="205" t="s">
        <v>203</v>
      </c>
    </row>
    <row r="126" spans="2:3" ht="15.6" hidden="1" x14ac:dyDescent="0.3">
      <c r="B126" s="209" t="s">
        <v>202</v>
      </c>
      <c r="C126" s="205" t="s">
        <v>204</v>
      </c>
    </row>
    <row r="127" spans="2:3" ht="15.6" hidden="1" x14ac:dyDescent="0.3">
      <c r="B127" s="209" t="s">
        <v>202</v>
      </c>
      <c r="C127" s="205" t="s">
        <v>205</v>
      </c>
    </row>
    <row r="128" spans="2:3" ht="15.6" hidden="1" x14ac:dyDescent="0.3">
      <c r="B128" s="209" t="s">
        <v>202</v>
      </c>
      <c r="C128" s="205" t="s">
        <v>206</v>
      </c>
    </row>
    <row r="129" spans="2:3" ht="15.6" hidden="1" x14ac:dyDescent="0.3">
      <c r="B129" s="209" t="s">
        <v>166</v>
      </c>
      <c r="C129" s="205" t="s">
        <v>207</v>
      </c>
    </row>
    <row r="130" spans="2:3" ht="15.6" hidden="1" x14ac:dyDescent="0.3">
      <c r="B130" s="209" t="s">
        <v>208</v>
      </c>
      <c r="C130" s="205" t="s">
        <v>209</v>
      </c>
    </row>
    <row r="131" spans="2:3" ht="15.6" hidden="1" x14ac:dyDescent="0.3">
      <c r="B131" s="209" t="s">
        <v>202</v>
      </c>
      <c r="C131" s="205" t="s">
        <v>210</v>
      </c>
    </row>
    <row r="132" spans="2:3" ht="15.6" hidden="1" x14ac:dyDescent="0.3">
      <c r="B132" s="205"/>
      <c r="C132" s="205"/>
    </row>
    <row r="133" spans="2:3" ht="15.6" hidden="1" x14ac:dyDescent="0.3">
      <c r="B133" s="205"/>
      <c r="C133" s="205"/>
    </row>
    <row r="134" spans="2:3" ht="15.6" hidden="1" x14ac:dyDescent="0.3">
      <c r="B134" s="211"/>
      <c r="C134" s="211"/>
    </row>
    <row r="135" spans="2:3" ht="15.6" hidden="1" x14ac:dyDescent="0.3">
      <c r="B135" s="211">
        <f>NvsElapsedTime</f>
        <v>2.31481462833472E-5</v>
      </c>
      <c r="C135" s="211"/>
    </row>
    <row r="136" spans="2:3" ht="15.6" hidden="1" x14ac:dyDescent="0.3">
      <c r="B136" s="212">
        <f>NvsEndTime</f>
        <v>41787.412743055596</v>
      </c>
      <c r="C136" s="212" t="s">
        <v>211</v>
      </c>
    </row>
    <row r="137" spans="2:3" ht="15.6" x14ac:dyDescent="0.3">
      <c r="B137" s="205"/>
      <c r="C137" s="213"/>
    </row>
    <row r="138" spans="2:3" ht="15.6" hidden="1" x14ac:dyDescent="0.3">
      <c r="B138" s="205"/>
      <c r="C138" s="205"/>
    </row>
    <row r="139" spans="2:3" ht="15.6" hidden="1" x14ac:dyDescent="0.3">
      <c r="B139" s="205"/>
      <c r="C139" s="205"/>
    </row>
    <row r="140" spans="2:3" ht="15.6" hidden="1" x14ac:dyDescent="0.3">
      <c r="B140" s="205"/>
      <c r="C140" s="205"/>
    </row>
    <row r="141" spans="2:3" ht="15.6" hidden="1" x14ac:dyDescent="0.3">
      <c r="B141" s="205"/>
      <c r="C141" s="205"/>
    </row>
    <row r="142" spans="2:3" ht="15.6" hidden="1" x14ac:dyDescent="0.3">
      <c r="B142" s="205"/>
      <c r="C142" s="205"/>
    </row>
    <row r="143" spans="2:3" ht="15.6" hidden="1" x14ac:dyDescent="0.3">
      <c r="B143" s="205"/>
      <c r="C143" s="205"/>
    </row>
    <row r="144" spans="2:3" ht="15.6" hidden="1" x14ac:dyDescent="0.3">
      <c r="B144" s="205"/>
      <c r="C144" s="205"/>
    </row>
    <row r="145" spans="2:3" ht="15.6" hidden="1" x14ac:dyDescent="0.3">
      <c r="B145" s="205"/>
      <c r="C145" s="205"/>
    </row>
    <row r="146" spans="2:3" ht="15.6" hidden="1" x14ac:dyDescent="0.3">
      <c r="B146" s="205"/>
      <c r="C146" s="205"/>
    </row>
    <row r="147" spans="2:3" ht="15.6" hidden="1" x14ac:dyDescent="0.3">
      <c r="B147" s="205"/>
      <c r="C147" s="205"/>
    </row>
    <row r="148" spans="2:3" ht="15.6" hidden="1" x14ac:dyDescent="0.3">
      <c r="B148" s="205"/>
      <c r="C148" s="205"/>
    </row>
    <row r="149" spans="2:3" ht="15.6" hidden="1" x14ac:dyDescent="0.3">
      <c r="B149" s="205"/>
      <c r="C149" s="205"/>
    </row>
    <row r="150" spans="2:3" ht="15.6" hidden="1" x14ac:dyDescent="0.3">
      <c r="B150" s="205"/>
      <c r="C150" s="205"/>
    </row>
    <row r="151" spans="2:3" ht="15.6" hidden="1" x14ac:dyDescent="0.3">
      <c r="B151" s="205"/>
      <c r="C151" s="205"/>
    </row>
    <row r="152" spans="2:3" ht="15.6" hidden="1" x14ac:dyDescent="0.3">
      <c r="B152" s="302"/>
      <c r="C152" s="1"/>
    </row>
    <row r="153" spans="2:3" ht="15.6" hidden="1" x14ac:dyDescent="0.3">
      <c r="B153" s="302"/>
      <c r="C153" s="1"/>
    </row>
    <row r="154" spans="2:3" ht="15.6" hidden="1" x14ac:dyDescent="0.3">
      <c r="B154" s="302">
        <v>12</v>
      </c>
      <c r="C154" s="1"/>
    </row>
    <row r="155" spans="2:3" ht="15.6" hidden="1" x14ac:dyDescent="0.3">
      <c r="B155" s="302"/>
      <c r="C155" s="1"/>
    </row>
    <row r="156" spans="2:3" ht="15.6" hidden="1" x14ac:dyDescent="0.3">
      <c r="B156" s="302"/>
      <c r="C156" s="1"/>
    </row>
    <row r="157" spans="2:3" ht="15.6" hidden="1" x14ac:dyDescent="0.3">
      <c r="B157" s="302"/>
      <c r="C157" s="1"/>
    </row>
    <row r="158" spans="2:3" ht="15.6" hidden="1" x14ac:dyDescent="0.3">
      <c r="B158" s="302"/>
      <c r="C158" s="1"/>
    </row>
    <row r="159" spans="2:3" ht="15.6" hidden="1" x14ac:dyDescent="0.3">
      <c r="B159" s="302"/>
      <c r="C159" s="1"/>
    </row>
    <row r="160" spans="2:3" ht="15.6" hidden="1" x14ac:dyDescent="0.3">
      <c r="B160" s="302"/>
      <c r="C160" s="1"/>
    </row>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9"/>
  <sheetViews>
    <sheetView topLeftCell="B2" zoomScale="70" zoomScaleNormal="70" zoomScalePageLayoutView="80" workbookViewId="0">
      <selection activeCell="B2" sqref="B2"/>
    </sheetView>
  </sheetViews>
  <sheetFormatPr defaultColWidth="8.6640625" defaultRowHeight="13.2" x14ac:dyDescent="0.25"/>
  <cols>
    <col min="1" max="1" width="11.33203125" hidden="1" customWidth="1"/>
    <col min="2" max="2" width="10.44140625" customWidth="1"/>
    <col min="3" max="3" width="29" customWidth="1"/>
    <col min="4" max="5" width="12.44140625" customWidth="1"/>
    <col min="6" max="6" width="12.44140625" hidden="1" customWidth="1"/>
    <col min="7" max="7" width="15.44140625" customWidth="1"/>
    <col min="8" max="8" width="6.5546875" customWidth="1"/>
    <col min="9" max="9" width="12.5546875" customWidth="1"/>
    <col min="10" max="10" width="16.33203125" customWidth="1"/>
    <col min="11" max="11" width="15.5546875" bestFit="1" customWidth="1"/>
    <col min="12" max="12" width="21.44140625" customWidth="1"/>
    <col min="13" max="13" width="12.5546875" customWidth="1"/>
    <col min="14" max="15" width="10.5546875" hidden="1" customWidth="1"/>
    <col min="16" max="16" width="35" hidden="1" customWidth="1"/>
    <col min="17" max="17" width="7.44140625" customWidth="1"/>
    <col min="19" max="21" width="0" hidden="1" customWidth="1"/>
    <col min="24" max="24" width="12.6640625" customWidth="1"/>
    <col min="28" max="28" width="13.33203125" bestFit="1" customWidth="1"/>
  </cols>
  <sheetData>
    <row r="1" spans="1:30" ht="19.95" hidden="1" customHeight="1" thickBot="1" x14ac:dyDescent="0.35">
      <c r="A1" s="1" t="s">
        <v>0</v>
      </c>
      <c r="B1" s="302"/>
      <c r="C1" s="1"/>
      <c r="D1" s="1" t="s">
        <v>2</v>
      </c>
      <c r="E1" s="1"/>
      <c r="F1" s="1"/>
      <c r="G1" s="1"/>
      <c r="H1" s="1"/>
      <c r="I1" s="1"/>
      <c r="J1" s="1"/>
      <c r="K1" s="1"/>
      <c r="L1" s="311"/>
      <c r="M1" s="1"/>
      <c r="N1" s="1"/>
      <c r="O1" s="3"/>
      <c r="P1" s="1"/>
      <c r="Q1" s="1"/>
      <c r="R1" s="1"/>
      <c r="S1" s="1"/>
      <c r="T1" s="1"/>
      <c r="U1" s="1"/>
      <c r="V1" s="1"/>
      <c r="W1" s="1"/>
      <c r="X1" s="1"/>
      <c r="Y1" s="1"/>
      <c r="Z1" s="1"/>
      <c r="AA1" s="1"/>
      <c r="AB1" s="1"/>
      <c r="AC1" s="1"/>
      <c r="AD1" s="1"/>
    </row>
    <row r="2" spans="1:30" ht="16.2" thickBot="1" x14ac:dyDescent="0.35">
      <c r="A2" s="1"/>
      <c r="B2" s="4">
        <v>50</v>
      </c>
      <c r="C2" s="5" t="s">
        <v>4</v>
      </c>
      <c r="D2" s="6"/>
      <c r="E2" s="6"/>
      <c r="F2" s="6"/>
      <c r="G2" s="6"/>
      <c r="H2" s="7"/>
      <c r="I2" s="7"/>
      <c r="J2" s="7"/>
      <c r="K2" s="7"/>
      <c r="L2" s="312"/>
      <c r="M2" s="1" t="s">
        <v>382</v>
      </c>
      <c r="N2" s="3"/>
      <c r="O2" s="1"/>
      <c r="P2" s="1"/>
      <c r="Q2" s="1"/>
      <c r="R2" s="1"/>
      <c r="S2" s="1"/>
      <c r="T2" s="1"/>
      <c r="U2" s="1"/>
      <c r="V2" s="8">
        <f>'4072 updated'!B2</f>
        <v>50</v>
      </c>
      <c r="W2" s="449" t="s">
        <v>4</v>
      </c>
      <c r="X2" s="450"/>
      <c r="Y2" s="451"/>
      <c r="Z2" s="451"/>
      <c r="AA2" s="451"/>
      <c r="AB2" s="451"/>
      <c r="AC2" s="451"/>
      <c r="AD2" s="9"/>
    </row>
    <row r="3" spans="1:30" ht="20.399999999999999" x14ac:dyDescent="0.35">
      <c r="A3" s="1"/>
      <c r="B3" s="10" t="str">
        <f>"Revenue Estimate Worksheet for Eagle Arts"</f>
        <v>Revenue Estimate Worksheet for Eagle Arts</v>
      </c>
      <c r="C3" s="11"/>
      <c r="D3" s="11"/>
      <c r="E3" s="11"/>
      <c r="F3" s="11"/>
      <c r="G3" s="11"/>
      <c r="H3" s="11"/>
      <c r="I3" s="11"/>
      <c r="J3" s="11"/>
      <c r="K3" s="11"/>
      <c r="L3" s="313"/>
      <c r="M3" s="10"/>
      <c r="N3" s="10"/>
      <c r="O3" s="10"/>
      <c r="P3" s="10"/>
      <c r="Q3" s="10"/>
      <c r="R3" s="1"/>
      <c r="S3" s="1"/>
      <c r="T3" s="1"/>
      <c r="U3" s="1"/>
      <c r="V3" s="452" t="s">
        <v>5</v>
      </c>
      <c r="W3" s="452"/>
      <c r="X3" s="452"/>
      <c r="Y3" s="452"/>
      <c r="Z3" s="452"/>
      <c r="AA3" s="452"/>
      <c r="AB3" s="452"/>
      <c r="AC3" s="452"/>
      <c r="AD3" s="12"/>
    </row>
    <row r="4" spans="1:30" ht="17.399999999999999" x14ac:dyDescent="0.3">
      <c r="A4" s="1"/>
      <c r="B4" s="391" t="s">
        <v>494</v>
      </c>
      <c r="C4" s="391"/>
      <c r="D4" s="391"/>
      <c r="E4" s="391"/>
      <c r="F4" s="391"/>
      <c r="G4" s="391"/>
      <c r="H4" s="391"/>
      <c r="I4" s="391"/>
      <c r="J4" s="298"/>
      <c r="K4" s="298"/>
      <c r="L4" s="314"/>
      <c r="M4" s="14"/>
      <c r="N4" s="14"/>
      <c r="O4" s="14"/>
      <c r="P4" s="14"/>
      <c r="Q4" s="14"/>
      <c r="R4" s="1"/>
      <c r="S4" s="1"/>
      <c r="T4" s="1"/>
      <c r="U4" s="1"/>
      <c r="V4" s="453" t="str">
        <f>+Based_on_the_Second_Calculation_of_the_FEFP_2010_11</f>
        <v>Based on the Third Calculation of the FEFP 2014-15</v>
      </c>
      <c r="W4" s="453"/>
      <c r="X4" s="453"/>
      <c r="Y4" s="453"/>
      <c r="Z4" s="453"/>
      <c r="AA4" s="453"/>
      <c r="AB4" s="453"/>
      <c r="AC4" s="453"/>
      <c r="AD4" s="15"/>
    </row>
    <row r="5" spans="1:30" ht="18.75" customHeight="1" x14ac:dyDescent="0.3">
      <c r="A5" s="1"/>
      <c r="B5" s="16" t="s">
        <v>7</v>
      </c>
      <c r="C5" s="16"/>
      <c r="D5" s="17"/>
      <c r="E5" s="16"/>
      <c r="F5" s="16"/>
      <c r="G5" s="18" t="s">
        <v>8</v>
      </c>
      <c r="H5" s="18"/>
      <c r="I5" s="18"/>
      <c r="J5" s="18"/>
      <c r="K5" s="18"/>
      <c r="L5" s="315"/>
      <c r="M5" s="19"/>
      <c r="N5" s="19"/>
      <c r="O5" s="19"/>
      <c r="P5" s="19"/>
      <c r="Q5" s="19"/>
      <c r="R5" s="1"/>
      <c r="S5" s="1"/>
      <c r="T5" s="1"/>
      <c r="U5" s="1"/>
      <c r="V5" s="454" t="s">
        <v>7</v>
      </c>
      <c r="W5" s="454"/>
      <c r="X5" s="455" t="s">
        <v>8</v>
      </c>
      <c r="Y5" s="455"/>
      <c r="Z5" s="20"/>
      <c r="AA5" s="20"/>
      <c r="AB5" s="20"/>
      <c r="AC5" s="20"/>
      <c r="AD5" s="21"/>
    </row>
    <row r="6" spans="1:30" ht="21" customHeight="1" x14ac:dyDescent="0.3">
      <c r="A6" s="1"/>
      <c r="B6" s="16" t="s">
        <v>9</v>
      </c>
      <c r="C6" s="16"/>
      <c r="D6" s="16"/>
      <c r="E6" s="16"/>
      <c r="F6" s="16"/>
      <c r="G6" s="16"/>
      <c r="H6" s="16"/>
      <c r="I6" s="16"/>
      <c r="J6" s="16"/>
      <c r="K6" s="16"/>
      <c r="L6" s="314"/>
      <c r="M6" s="22"/>
      <c r="N6" s="22"/>
      <c r="O6" s="19"/>
      <c r="P6" s="19"/>
      <c r="Q6" s="19"/>
      <c r="R6" s="1"/>
      <c r="S6" s="1"/>
      <c r="T6" s="1"/>
      <c r="U6" s="1"/>
      <c r="V6" s="441" t="s">
        <v>10</v>
      </c>
      <c r="W6" s="441"/>
      <c r="X6" s="441"/>
      <c r="Y6" s="441"/>
      <c r="Z6" s="441"/>
      <c r="AA6" s="441"/>
      <c r="AB6" s="441"/>
      <c r="AC6" s="441"/>
      <c r="AD6" s="23"/>
    </row>
    <row r="7" spans="1:30" ht="18" customHeight="1" x14ac:dyDescent="0.3">
      <c r="A7" s="1"/>
      <c r="B7" s="24" t="s">
        <v>11</v>
      </c>
      <c r="C7" s="24"/>
      <c r="D7" s="24"/>
      <c r="E7" s="24"/>
      <c r="F7" s="24"/>
      <c r="G7" s="25">
        <v>4031.77</v>
      </c>
      <c r="H7" s="25"/>
      <c r="I7" s="24" t="s">
        <v>12</v>
      </c>
      <c r="J7" s="24"/>
      <c r="K7" s="26">
        <v>1.0289999999999999</v>
      </c>
      <c r="L7" s="316"/>
      <c r="M7" s="1"/>
      <c r="N7" s="1"/>
      <c r="O7" s="1"/>
      <c r="P7" s="1"/>
      <c r="Q7" s="1"/>
      <c r="R7" s="1"/>
      <c r="S7" s="1"/>
      <c r="T7" s="1"/>
      <c r="U7" s="1"/>
      <c r="V7" s="442" t="s">
        <v>11</v>
      </c>
      <c r="W7" s="442"/>
      <c r="X7" s="443">
        <f>'4072 updated'!G7</f>
        <v>4031.77</v>
      </c>
      <c r="Y7" s="443"/>
      <c r="Z7" s="444" t="s">
        <v>12</v>
      </c>
      <c r="AA7" s="444"/>
      <c r="AB7" s="445">
        <f>+K7</f>
        <v>1.0289999999999999</v>
      </c>
      <c r="AC7" s="445"/>
      <c r="AD7" s="9"/>
    </row>
    <row r="8" spans="1:30" ht="51" customHeight="1" x14ac:dyDescent="0.3">
      <c r="A8" s="1"/>
      <c r="B8" s="27" t="s">
        <v>13</v>
      </c>
      <c r="C8" s="27"/>
      <c r="D8" s="310" t="s">
        <v>491</v>
      </c>
      <c r="E8" s="310" t="s">
        <v>492</v>
      </c>
      <c r="F8" s="310"/>
      <c r="G8" s="30" t="s">
        <v>14</v>
      </c>
      <c r="H8" s="31"/>
      <c r="I8" s="32" t="s">
        <v>15</v>
      </c>
      <c r="J8" s="33"/>
      <c r="K8" s="34" t="s">
        <v>16</v>
      </c>
      <c r="L8" s="317" t="s">
        <v>17</v>
      </c>
      <c r="M8" s="1"/>
      <c r="N8" s="1" t="s">
        <v>18</v>
      </c>
      <c r="O8" s="1" t="s">
        <v>19</v>
      </c>
      <c r="P8" s="1"/>
      <c r="Q8" s="1"/>
      <c r="R8" s="1"/>
      <c r="S8" s="1"/>
      <c r="T8" s="1"/>
      <c r="U8" s="1"/>
      <c r="V8" s="446" t="s">
        <v>13</v>
      </c>
      <c r="W8" s="446"/>
      <c r="X8" s="447" t="s">
        <v>14</v>
      </c>
      <c r="Y8" s="447"/>
      <c r="Z8" s="448" t="s">
        <v>15</v>
      </c>
      <c r="AA8" s="448"/>
      <c r="AB8" s="35" t="s">
        <v>16</v>
      </c>
      <c r="AC8" s="36" t="s">
        <v>20</v>
      </c>
      <c r="AD8" s="9"/>
    </row>
    <row r="9" spans="1:30" ht="14.25" customHeight="1" x14ac:dyDescent="0.3">
      <c r="A9" s="1"/>
      <c r="B9" s="37" t="s">
        <v>21</v>
      </c>
      <c r="C9" s="37"/>
      <c r="D9" s="37"/>
      <c r="E9" s="37"/>
      <c r="F9" s="37"/>
      <c r="G9" s="38" t="s">
        <v>22</v>
      </c>
      <c r="H9" s="39"/>
      <c r="I9" s="40" t="s">
        <v>23</v>
      </c>
      <c r="J9" s="41"/>
      <c r="K9" s="42" t="s">
        <v>24</v>
      </c>
      <c r="L9" s="318" t="s">
        <v>25</v>
      </c>
      <c r="M9" s="1"/>
      <c r="N9" s="1"/>
      <c r="O9" s="1"/>
      <c r="P9" s="1"/>
      <c r="Q9" s="1"/>
      <c r="R9" s="1"/>
      <c r="S9" s="1"/>
      <c r="T9" s="1"/>
      <c r="U9" s="1"/>
      <c r="V9" s="456" t="s">
        <v>21</v>
      </c>
      <c r="W9" s="456"/>
      <c r="X9" s="457" t="s">
        <v>22</v>
      </c>
      <c r="Y9" s="457"/>
      <c r="Z9" s="458" t="s">
        <v>23</v>
      </c>
      <c r="AA9" s="458"/>
      <c r="AB9" s="43" t="s">
        <v>24</v>
      </c>
      <c r="AC9" s="44" t="s">
        <v>25</v>
      </c>
      <c r="AD9" s="9"/>
    </row>
    <row r="10" spans="1:30" ht="15.6" x14ac:dyDescent="0.3">
      <c r="A10" s="1" t="s">
        <v>26</v>
      </c>
      <c r="B10" s="296" t="s">
        <v>27</v>
      </c>
      <c r="C10" s="296"/>
      <c r="D10" s="296">
        <v>132.79</v>
      </c>
      <c r="E10" s="296">
        <v>0</v>
      </c>
      <c r="F10" s="296"/>
      <c r="G10" s="46">
        <f>IF($B$156&lt;8,D10*2,D10+E10)</f>
        <v>265.58</v>
      </c>
      <c r="H10" s="47"/>
      <c r="I10" s="48">
        <v>1.1259999999999999</v>
      </c>
      <c r="J10" s="48"/>
      <c r="K10" s="49">
        <f>ROUND(G10*I10,4)</f>
        <v>299.04309999999998</v>
      </c>
      <c r="L10" s="319">
        <f>SUM(K10*$G$7)*($K$7)</f>
        <v>1240637.5162663229</v>
      </c>
      <c r="M10" s="1"/>
      <c r="N10" s="51">
        <v>5101</v>
      </c>
      <c r="O10" s="52">
        <v>101</v>
      </c>
      <c r="P10" s="1"/>
      <c r="Q10" s="259"/>
      <c r="R10" s="1"/>
      <c r="S10" s="1"/>
      <c r="T10" s="1"/>
      <c r="U10" s="1"/>
      <c r="V10" s="439" t="s">
        <v>27</v>
      </c>
      <c r="W10" s="439"/>
      <c r="X10" s="434">
        <f>IF('4072 updated'!K$84=1,'4072 updated'!G10,0)</f>
        <v>0</v>
      </c>
      <c r="Y10" s="434"/>
      <c r="Z10" s="440">
        <v>1</v>
      </c>
      <c r="AA10" s="440"/>
      <c r="AB10" s="54">
        <f t="shared" ref="AB10:AB25" si="0">ROUND(X10*Z10,4)</f>
        <v>0</v>
      </c>
      <c r="AC10" s="55">
        <f t="shared" ref="AC10:AC25" si="1">ROUND(ROUND(AB10*$X$7,4)*($AB$7),0)</f>
        <v>0</v>
      </c>
      <c r="AD10" s="9">
        <v>1</v>
      </c>
    </row>
    <row r="11" spans="1:30" ht="15.6" x14ac:dyDescent="0.3">
      <c r="A11" s="1" t="s">
        <v>28</v>
      </c>
      <c r="B11" s="298" t="s">
        <v>29</v>
      </c>
      <c r="C11" s="298"/>
      <c r="D11" s="298">
        <v>27.52</v>
      </c>
      <c r="E11" s="298">
        <v>0</v>
      </c>
      <c r="F11" s="298"/>
      <c r="G11" s="46">
        <f t="shared" ref="G11:G25" si="2">IF($B$156&lt;8,D11*2,D11+E11)</f>
        <v>55.04</v>
      </c>
      <c r="H11" s="47"/>
      <c r="I11" s="56">
        <f>I10</f>
        <v>1.1259999999999999</v>
      </c>
      <c r="J11" s="56"/>
      <c r="K11" s="49">
        <f t="shared" ref="K11:K25" si="3">ROUND(G11*I11,4)</f>
        <v>61.975000000000001</v>
      </c>
      <c r="L11" s="319">
        <f t="shared" ref="L11:L25" si="4">SUM(K11*$G$7)*($K$7)</f>
        <v>257115.14517675</v>
      </c>
      <c r="M11" s="1" t="str">
        <f>IF(ROUND(G11,2)=ROUND(SUM(G28:G30),2)," ","CHECK 2. PK-3 Lines Below")</f>
        <v xml:space="preserve"> </v>
      </c>
      <c r="N11" s="51">
        <v>5101</v>
      </c>
      <c r="O11" s="57" t="s">
        <v>30</v>
      </c>
      <c r="P11" s="1"/>
      <c r="Q11" s="259"/>
      <c r="R11" s="1"/>
      <c r="S11" s="1"/>
      <c r="T11" s="1"/>
      <c r="U11" s="1"/>
      <c r="V11" s="395" t="s">
        <v>29</v>
      </c>
      <c r="W11" s="395"/>
      <c r="X11" s="434">
        <f>IF('4072 updated'!K$84=1,'4072 updated'!G11,0)</f>
        <v>0</v>
      </c>
      <c r="Y11" s="434"/>
      <c r="Z11" s="435">
        <v>1</v>
      </c>
      <c r="AA11" s="435"/>
      <c r="AB11" s="54">
        <f t="shared" si="0"/>
        <v>0</v>
      </c>
      <c r="AC11" s="55">
        <f t="shared" si="1"/>
        <v>0</v>
      </c>
      <c r="AD11" s="9"/>
    </row>
    <row r="12" spans="1:30" ht="15.6" x14ac:dyDescent="0.3">
      <c r="A12" s="1" t="s">
        <v>31</v>
      </c>
      <c r="B12" s="298" t="s">
        <v>32</v>
      </c>
      <c r="C12" s="298"/>
      <c r="D12" s="298">
        <v>122.46</v>
      </c>
      <c r="E12" s="298">
        <v>0</v>
      </c>
      <c r="F12" s="298"/>
      <c r="G12" s="46">
        <f t="shared" si="2"/>
        <v>244.92</v>
      </c>
      <c r="H12" s="47"/>
      <c r="I12" s="56">
        <v>1</v>
      </c>
      <c r="J12" s="56"/>
      <c r="K12" s="49">
        <f t="shared" si="3"/>
        <v>244.92</v>
      </c>
      <c r="L12" s="319">
        <f t="shared" si="4"/>
        <v>1016097.4805435998</v>
      </c>
      <c r="M12" s="1"/>
      <c r="N12" s="51">
        <v>5102</v>
      </c>
      <c r="O12" s="52">
        <v>102</v>
      </c>
      <c r="P12" s="1"/>
      <c r="Q12" s="259"/>
      <c r="R12" s="1"/>
      <c r="S12" s="1"/>
      <c r="T12" s="1"/>
      <c r="U12" s="1"/>
      <c r="V12" s="395" t="s">
        <v>32</v>
      </c>
      <c r="W12" s="395"/>
      <c r="X12" s="434">
        <f>IF('4072 updated'!K$84=1,'4072 updated'!G12,0)</f>
        <v>0</v>
      </c>
      <c r="Y12" s="434"/>
      <c r="Z12" s="435">
        <v>1</v>
      </c>
      <c r="AA12" s="435"/>
      <c r="AB12" s="54">
        <f t="shared" si="0"/>
        <v>0</v>
      </c>
      <c r="AC12" s="55">
        <f t="shared" si="1"/>
        <v>0</v>
      </c>
      <c r="AD12" s="9"/>
    </row>
    <row r="13" spans="1:30" ht="15.6" x14ac:dyDescent="0.3">
      <c r="A13" s="1" t="s">
        <v>33</v>
      </c>
      <c r="B13" s="298" t="s">
        <v>34</v>
      </c>
      <c r="C13" s="298"/>
      <c r="D13" s="298">
        <v>29</v>
      </c>
      <c r="E13" s="298">
        <v>0</v>
      </c>
      <c r="F13" s="298"/>
      <c r="G13" s="46">
        <f t="shared" si="2"/>
        <v>58</v>
      </c>
      <c r="H13" s="47"/>
      <c r="I13" s="56">
        <f>I12</f>
        <v>1</v>
      </c>
      <c r="J13" s="56"/>
      <c r="K13" s="49">
        <f t="shared" si="3"/>
        <v>58</v>
      </c>
      <c r="L13" s="319">
        <f t="shared" si="4"/>
        <v>240624.09714</v>
      </c>
      <c r="M13" s="1" t="str">
        <f>IF(ROUND(G13,2)=ROUND(SUM(G31:G33),2)," ","CHECK 2. 4-8 Lines Below")</f>
        <v xml:space="preserve"> </v>
      </c>
      <c r="N13" s="51">
        <v>5102</v>
      </c>
      <c r="O13" s="57" t="s">
        <v>35</v>
      </c>
      <c r="P13" s="1"/>
      <c r="Q13" s="259"/>
      <c r="R13" s="1"/>
      <c r="S13" s="1"/>
      <c r="T13" s="1"/>
      <c r="U13" s="1"/>
      <c r="V13" s="395" t="s">
        <v>34</v>
      </c>
      <c r="W13" s="395"/>
      <c r="X13" s="434">
        <f>IF('4072 updated'!K$84=1,'4072 updated'!G13,0)</f>
        <v>0</v>
      </c>
      <c r="Y13" s="434"/>
      <c r="Z13" s="435">
        <v>1</v>
      </c>
      <c r="AA13" s="435"/>
      <c r="AB13" s="54">
        <f t="shared" si="0"/>
        <v>0</v>
      </c>
      <c r="AC13" s="55">
        <f t="shared" si="1"/>
        <v>0</v>
      </c>
      <c r="AD13" s="9"/>
    </row>
    <row r="14" spans="1:30" ht="15.6" x14ac:dyDescent="0.3">
      <c r="A14" s="1" t="s">
        <v>36</v>
      </c>
      <c r="B14" s="298" t="s">
        <v>37</v>
      </c>
      <c r="C14" s="298"/>
      <c r="D14" s="298">
        <v>0</v>
      </c>
      <c r="E14" s="298">
        <v>0</v>
      </c>
      <c r="F14" s="298"/>
      <c r="G14" s="46">
        <f t="shared" si="2"/>
        <v>0</v>
      </c>
      <c r="H14" s="47"/>
      <c r="I14" s="56">
        <v>1.004</v>
      </c>
      <c r="J14" s="56"/>
      <c r="K14" s="49">
        <f t="shared" si="3"/>
        <v>0</v>
      </c>
      <c r="L14" s="319">
        <f t="shared" si="4"/>
        <v>0</v>
      </c>
      <c r="M14" s="1"/>
      <c r="N14" s="51">
        <v>5103</v>
      </c>
      <c r="O14" s="52">
        <v>103</v>
      </c>
      <c r="P14" s="1"/>
      <c r="Q14" s="259"/>
      <c r="R14" s="1"/>
      <c r="S14" s="1"/>
      <c r="T14" s="1"/>
      <c r="U14" s="1"/>
      <c r="V14" s="395" t="s">
        <v>37</v>
      </c>
      <c r="W14" s="395"/>
      <c r="X14" s="434">
        <f>IF('4072 updated'!K$84=1,'4072 updated'!G14,0)</f>
        <v>0</v>
      </c>
      <c r="Y14" s="434"/>
      <c r="Z14" s="435">
        <v>1</v>
      </c>
      <c r="AA14" s="435"/>
      <c r="AB14" s="54">
        <f t="shared" si="0"/>
        <v>0</v>
      </c>
      <c r="AC14" s="55">
        <f t="shared" si="1"/>
        <v>0</v>
      </c>
      <c r="AD14" s="9"/>
    </row>
    <row r="15" spans="1:30" ht="15.6" x14ac:dyDescent="0.3">
      <c r="A15" s="1" t="s">
        <v>38</v>
      </c>
      <c r="B15" s="298" t="s">
        <v>39</v>
      </c>
      <c r="C15" s="298"/>
      <c r="D15" s="298">
        <v>0</v>
      </c>
      <c r="E15" s="298">
        <v>0</v>
      </c>
      <c r="F15" s="298"/>
      <c r="G15" s="46">
        <f t="shared" si="2"/>
        <v>0</v>
      </c>
      <c r="H15" s="47"/>
      <c r="I15" s="56">
        <f>I14</f>
        <v>1.004</v>
      </c>
      <c r="J15" s="56"/>
      <c r="K15" s="49">
        <f t="shared" si="3"/>
        <v>0</v>
      </c>
      <c r="L15" s="319">
        <f t="shared" si="4"/>
        <v>0</v>
      </c>
      <c r="M15" s="1" t="str">
        <f>IF(ROUND(G15,2)=ROUND(SUM(G34:G36),2)," ","CHECK 2. 9-12 Lines Below")</f>
        <v xml:space="preserve"> </v>
      </c>
      <c r="N15" s="51">
        <v>5103</v>
      </c>
      <c r="O15" s="57" t="s">
        <v>40</v>
      </c>
      <c r="P15" s="1"/>
      <c r="Q15" s="259"/>
      <c r="R15" s="1"/>
      <c r="S15" s="1"/>
      <c r="T15" s="1"/>
      <c r="U15" s="1"/>
      <c r="V15" s="395" t="s">
        <v>39</v>
      </c>
      <c r="W15" s="395"/>
      <c r="X15" s="434">
        <f>IF('4072 updated'!K$84=1,'4072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c r="G16" s="46">
        <f t="shared" si="2"/>
        <v>0</v>
      </c>
      <c r="H16" s="47"/>
      <c r="I16" s="56">
        <v>3.548</v>
      </c>
      <c r="J16" s="56"/>
      <c r="K16" s="49">
        <f t="shared" si="3"/>
        <v>0</v>
      </c>
      <c r="L16" s="319">
        <f t="shared" si="4"/>
        <v>0</v>
      </c>
      <c r="M16" s="1"/>
      <c r="N16" s="51">
        <v>5101</v>
      </c>
      <c r="O16" s="1">
        <v>254</v>
      </c>
      <c r="P16" s="1"/>
      <c r="Q16" s="259"/>
      <c r="R16" s="1"/>
      <c r="S16" s="1"/>
      <c r="T16" s="1"/>
      <c r="U16" s="1"/>
      <c r="V16" s="395" t="s">
        <v>42</v>
      </c>
      <c r="W16" s="395"/>
      <c r="X16" s="434">
        <f>IF('4072 updated'!K$84=1,'4072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c r="G17" s="46">
        <f t="shared" si="2"/>
        <v>0</v>
      </c>
      <c r="H17" s="47"/>
      <c r="I17" s="56">
        <f>I16</f>
        <v>3.548</v>
      </c>
      <c r="J17" s="56"/>
      <c r="K17" s="49">
        <f t="shared" si="3"/>
        <v>0</v>
      </c>
      <c r="L17" s="319">
        <f t="shared" si="4"/>
        <v>0</v>
      </c>
      <c r="M17" s="1"/>
      <c r="N17" s="51">
        <v>5102</v>
      </c>
      <c r="O17" s="259">
        <v>254</v>
      </c>
      <c r="P17" s="1"/>
      <c r="Q17" s="259"/>
      <c r="R17" s="1"/>
      <c r="S17" s="1"/>
      <c r="T17" s="1"/>
      <c r="U17" s="1"/>
      <c r="V17" s="395" t="s">
        <v>44</v>
      </c>
      <c r="W17" s="395"/>
      <c r="X17" s="434">
        <f>IF('4072 updated'!K$84=1,'4072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c r="G18" s="46">
        <f t="shared" si="2"/>
        <v>0</v>
      </c>
      <c r="H18" s="47"/>
      <c r="I18" s="56">
        <f>I17</f>
        <v>3.548</v>
      </c>
      <c r="J18" s="56"/>
      <c r="K18" s="49">
        <f t="shared" si="3"/>
        <v>0</v>
      </c>
      <c r="L18" s="319">
        <f t="shared" si="4"/>
        <v>0</v>
      </c>
      <c r="M18" s="1"/>
      <c r="N18" s="51">
        <v>5103</v>
      </c>
      <c r="O18" s="259">
        <v>254</v>
      </c>
      <c r="P18" s="1"/>
      <c r="Q18" s="259"/>
      <c r="R18" s="1"/>
      <c r="S18" s="1"/>
      <c r="T18" s="1"/>
      <c r="U18" s="1"/>
      <c r="V18" s="395" t="s">
        <v>46</v>
      </c>
      <c r="W18" s="395"/>
      <c r="X18" s="434">
        <f>IF('4072 updated'!K$84=1,'4072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c r="G19" s="46">
        <f t="shared" si="2"/>
        <v>0</v>
      </c>
      <c r="H19" s="47"/>
      <c r="I19" s="56">
        <v>5.1040000000000001</v>
      </c>
      <c r="J19" s="56"/>
      <c r="K19" s="49">
        <f t="shared" si="3"/>
        <v>0</v>
      </c>
      <c r="L19" s="319">
        <f t="shared" si="4"/>
        <v>0</v>
      </c>
      <c r="M19" s="1"/>
      <c r="N19" s="51">
        <v>5101</v>
      </c>
      <c r="O19" s="1">
        <v>255</v>
      </c>
      <c r="P19" s="1"/>
      <c r="Q19" s="259"/>
      <c r="R19" s="1"/>
      <c r="S19" s="1"/>
      <c r="T19" s="1"/>
      <c r="U19" s="1"/>
      <c r="V19" s="395" t="s">
        <v>48</v>
      </c>
      <c r="W19" s="395"/>
      <c r="X19" s="434">
        <f>IF('4072 updated'!K$84=1,'4072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c r="G20" s="46">
        <f t="shared" si="2"/>
        <v>0</v>
      </c>
      <c r="H20" s="47"/>
      <c r="I20" s="56">
        <f>I19</f>
        <v>5.1040000000000001</v>
      </c>
      <c r="J20" s="56"/>
      <c r="K20" s="49">
        <f t="shared" si="3"/>
        <v>0</v>
      </c>
      <c r="L20" s="319">
        <f t="shared" si="4"/>
        <v>0</v>
      </c>
      <c r="M20" s="1"/>
      <c r="N20" s="51">
        <v>5102</v>
      </c>
      <c r="O20" s="259">
        <v>255</v>
      </c>
      <c r="P20" s="1"/>
      <c r="Q20" s="259"/>
      <c r="R20" s="1"/>
      <c r="S20" s="1"/>
      <c r="T20" s="1"/>
      <c r="U20" s="1"/>
      <c r="V20" s="395" t="s">
        <v>50</v>
      </c>
      <c r="W20" s="395"/>
      <c r="X20" s="434">
        <f>IF('4072 updated'!K$84=1,'4072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c r="G21" s="46">
        <f t="shared" si="2"/>
        <v>0</v>
      </c>
      <c r="H21" s="47"/>
      <c r="I21" s="56">
        <f>I20</f>
        <v>5.1040000000000001</v>
      </c>
      <c r="J21" s="56"/>
      <c r="K21" s="49">
        <f t="shared" si="3"/>
        <v>0</v>
      </c>
      <c r="L21" s="319">
        <f t="shared" si="4"/>
        <v>0</v>
      </c>
      <c r="M21" s="1"/>
      <c r="N21" s="51">
        <v>5103</v>
      </c>
      <c r="O21" s="259">
        <v>255</v>
      </c>
      <c r="P21" s="1"/>
      <c r="Q21" s="259"/>
      <c r="R21" s="1"/>
      <c r="S21" s="1"/>
      <c r="T21" s="1"/>
      <c r="U21" s="1"/>
      <c r="V21" s="395" t="s">
        <v>52</v>
      </c>
      <c r="W21" s="395"/>
      <c r="X21" s="434">
        <f>IF('4072 updated'!K$84=1,'4072 updated'!G21,0)</f>
        <v>0</v>
      </c>
      <c r="Y21" s="434"/>
      <c r="Z21" s="435">
        <v>1</v>
      </c>
      <c r="AA21" s="435"/>
      <c r="AB21" s="54">
        <f t="shared" si="0"/>
        <v>0</v>
      </c>
      <c r="AC21" s="55">
        <f t="shared" si="1"/>
        <v>0</v>
      </c>
      <c r="AD21" s="9"/>
    </row>
    <row r="22" spans="1:30" ht="16.2" x14ac:dyDescent="0.35">
      <c r="A22" s="1" t="s">
        <v>53</v>
      </c>
      <c r="B22" s="298" t="s">
        <v>54</v>
      </c>
      <c r="C22" s="298"/>
      <c r="D22" s="298">
        <v>3.28</v>
      </c>
      <c r="E22" s="298">
        <v>0</v>
      </c>
      <c r="F22" s="298"/>
      <c r="G22" s="46">
        <f t="shared" si="2"/>
        <v>6.56</v>
      </c>
      <c r="H22" s="47"/>
      <c r="I22" s="56">
        <v>1.147</v>
      </c>
      <c r="J22" s="56"/>
      <c r="K22" s="49">
        <f t="shared" si="3"/>
        <v>7.5243000000000002</v>
      </c>
      <c r="L22" s="319">
        <f t="shared" si="4"/>
        <v>31215.998174318996</v>
      </c>
      <c r="M22" s="1"/>
      <c r="N22" s="51">
        <v>5101</v>
      </c>
      <c r="O22" s="52">
        <v>130</v>
      </c>
      <c r="P22" s="1"/>
      <c r="Q22" s="259"/>
      <c r="R22" s="1"/>
      <c r="S22" s="1"/>
      <c r="T22" s="1"/>
      <c r="U22" s="1"/>
      <c r="V22" s="395" t="s">
        <v>54</v>
      </c>
      <c r="W22" s="395"/>
      <c r="X22" s="434">
        <f>IF('4072 updated'!K$84=1,'4072 updated'!G22,0)</f>
        <v>0</v>
      </c>
      <c r="Y22" s="434"/>
      <c r="Z22" s="435">
        <v>1</v>
      </c>
      <c r="AA22" s="435"/>
      <c r="AB22" s="54">
        <f t="shared" si="0"/>
        <v>0</v>
      </c>
      <c r="AC22" s="55">
        <f t="shared" si="1"/>
        <v>0</v>
      </c>
      <c r="AD22" s="9"/>
    </row>
    <row r="23" spans="1:30" ht="16.2" x14ac:dyDescent="0.35">
      <c r="A23" s="1" t="s">
        <v>55</v>
      </c>
      <c r="B23" s="298" t="s">
        <v>56</v>
      </c>
      <c r="C23" s="298"/>
      <c r="D23" s="298">
        <v>1.61</v>
      </c>
      <c r="E23" s="298">
        <v>0</v>
      </c>
      <c r="F23" s="298"/>
      <c r="G23" s="46">
        <f t="shared" si="2"/>
        <v>3.22</v>
      </c>
      <c r="H23" s="47"/>
      <c r="I23" s="56">
        <f>I22</f>
        <v>1.147</v>
      </c>
      <c r="J23" s="56"/>
      <c r="K23" s="49">
        <f t="shared" si="3"/>
        <v>3.6932999999999998</v>
      </c>
      <c r="L23" s="319">
        <f t="shared" si="4"/>
        <v>15322.361689088997</v>
      </c>
      <c r="M23" s="1"/>
      <c r="N23" s="51">
        <v>5102</v>
      </c>
      <c r="O23" s="52">
        <v>130</v>
      </c>
      <c r="P23" s="1"/>
      <c r="Q23" s="259"/>
      <c r="R23" s="1"/>
      <c r="S23" s="1"/>
      <c r="T23" s="1"/>
      <c r="U23" s="1"/>
      <c r="V23" s="395" t="s">
        <v>56</v>
      </c>
      <c r="W23" s="395"/>
      <c r="X23" s="434">
        <f>IF('4072 updated'!K$84=1,'4072 updated'!G23,0)</f>
        <v>0</v>
      </c>
      <c r="Y23" s="434"/>
      <c r="Z23" s="435">
        <v>1</v>
      </c>
      <c r="AA23" s="435"/>
      <c r="AB23" s="54">
        <f t="shared" si="0"/>
        <v>0</v>
      </c>
      <c r="AC23" s="55">
        <f t="shared" si="1"/>
        <v>0</v>
      </c>
      <c r="AD23" s="9"/>
    </row>
    <row r="24" spans="1:30" ht="16.2" x14ac:dyDescent="0.35">
      <c r="A24" s="1" t="s">
        <v>57</v>
      </c>
      <c r="B24" s="298" t="s">
        <v>58</v>
      </c>
      <c r="C24" s="298"/>
      <c r="D24" s="298">
        <v>0</v>
      </c>
      <c r="E24" s="298">
        <v>0</v>
      </c>
      <c r="F24" s="298"/>
      <c r="G24" s="46">
        <f t="shared" si="2"/>
        <v>0</v>
      </c>
      <c r="H24" s="47"/>
      <c r="I24" s="56">
        <f>I23</f>
        <v>1.147</v>
      </c>
      <c r="J24" s="56"/>
      <c r="K24" s="49">
        <f t="shared" si="3"/>
        <v>0</v>
      </c>
      <c r="L24" s="319">
        <f t="shared" si="4"/>
        <v>0</v>
      </c>
      <c r="M24" s="1"/>
      <c r="N24" s="51">
        <v>5103</v>
      </c>
      <c r="O24" s="52">
        <v>130</v>
      </c>
      <c r="P24" s="1"/>
      <c r="Q24" s="259"/>
      <c r="R24" s="1"/>
      <c r="S24" s="1"/>
      <c r="T24" s="1"/>
      <c r="U24" s="1"/>
      <c r="V24" s="395" t="s">
        <v>58</v>
      </c>
      <c r="W24" s="395"/>
      <c r="X24" s="434">
        <f>IF('4072 updated'!K$84=1,'4072 updated'!G24,0)</f>
        <v>0</v>
      </c>
      <c r="Y24" s="434"/>
      <c r="Z24" s="435">
        <v>1</v>
      </c>
      <c r="AA24" s="435"/>
      <c r="AB24" s="54">
        <f t="shared" si="0"/>
        <v>0</v>
      </c>
      <c r="AC24" s="55">
        <f t="shared" si="1"/>
        <v>0</v>
      </c>
      <c r="AD24" s="9"/>
    </row>
    <row r="25" spans="1:30" ht="16.8" thickBot="1" x14ac:dyDescent="0.4">
      <c r="A25" s="1" t="s">
        <v>59</v>
      </c>
      <c r="B25" s="298" t="s">
        <v>60</v>
      </c>
      <c r="C25" s="298"/>
      <c r="D25" s="298">
        <v>0</v>
      </c>
      <c r="E25" s="298">
        <v>0</v>
      </c>
      <c r="F25" s="298"/>
      <c r="G25" s="46">
        <f t="shared" si="2"/>
        <v>0</v>
      </c>
      <c r="H25" s="47"/>
      <c r="I25" s="56">
        <v>1.004</v>
      </c>
      <c r="J25" s="56"/>
      <c r="K25" s="49">
        <f t="shared" si="3"/>
        <v>0</v>
      </c>
      <c r="L25" s="319">
        <f t="shared" si="4"/>
        <v>0</v>
      </c>
      <c r="M25" s="1"/>
      <c r="N25" s="51">
        <v>5310</v>
      </c>
      <c r="O25" s="52">
        <v>300</v>
      </c>
      <c r="P25" s="1"/>
      <c r="Q25" s="259"/>
      <c r="R25" s="1"/>
      <c r="S25" s="1"/>
      <c r="T25" s="1"/>
      <c r="U25" s="1"/>
      <c r="V25" s="395" t="s">
        <v>60</v>
      </c>
      <c r="W25" s="395"/>
      <c r="X25" s="434">
        <f>IF('4072 updated'!K$84=1,'4072 updated'!G25,0)</f>
        <v>0</v>
      </c>
      <c r="Y25" s="434"/>
      <c r="Z25" s="435">
        <v>1</v>
      </c>
      <c r="AA25" s="435"/>
      <c r="AB25" s="54">
        <f t="shared" si="0"/>
        <v>0</v>
      </c>
      <c r="AC25" s="55">
        <f t="shared" si="1"/>
        <v>0</v>
      </c>
      <c r="AD25" s="9"/>
    </row>
    <row r="26" spans="1:30" ht="20.25" customHeight="1" thickBot="1" x14ac:dyDescent="0.35">
      <c r="A26" s="1"/>
      <c r="B26" s="59" t="s">
        <v>61</v>
      </c>
      <c r="C26" s="59"/>
      <c r="D26" s="60">
        <f t="shared" ref="D26:E26" si="5">SUM(D10:D25)</f>
        <v>316.65999999999997</v>
      </c>
      <c r="E26" s="60">
        <f t="shared" si="5"/>
        <v>0</v>
      </c>
      <c r="F26" s="60"/>
      <c r="G26" s="60">
        <f>SUM(G10:G25)</f>
        <v>633.31999999999994</v>
      </c>
      <c r="H26" s="61"/>
      <c r="I26" s="61"/>
      <c r="J26" s="62"/>
      <c r="K26" s="63">
        <f>SUM(K10:K25)</f>
        <v>675.15570000000002</v>
      </c>
      <c r="L26" s="320">
        <f>SUM(L10:L25)</f>
        <v>2801012.5989900809</v>
      </c>
      <c r="M26" s="1"/>
      <c r="N26" s="259"/>
      <c r="O26" s="64"/>
      <c r="P26" s="259"/>
      <c r="Q26" s="259"/>
      <c r="R26" s="1"/>
      <c r="S26" s="1"/>
      <c r="T26" s="1"/>
      <c r="U26" s="1"/>
      <c r="V26" s="436" t="s">
        <v>61</v>
      </c>
      <c r="W26" s="436"/>
      <c r="X26" s="425">
        <f>SUM(X10:X25)</f>
        <v>0</v>
      </c>
      <c r="Y26" s="425"/>
      <c r="Z26" s="437"/>
      <c r="AA26" s="438"/>
      <c r="AB26" s="65">
        <f>SUM(AB10:AB25)</f>
        <v>0</v>
      </c>
      <c r="AC26" s="66">
        <f>SUM(AC10:AC25)</f>
        <v>0</v>
      </c>
      <c r="AD26" s="9"/>
    </row>
    <row r="27" spans="1:30" ht="51.75" customHeight="1" x14ac:dyDescent="0.3">
      <c r="A27" s="1"/>
      <c r="B27" s="59" t="s">
        <v>62</v>
      </c>
      <c r="C27" s="59"/>
      <c r="D27" s="310" t="s">
        <v>491</v>
      </c>
      <c r="E27" s="310" t="s">
        <v>492</v>
      </c>
      <c r="F27" s="310"/>
      <c r="G27" s="67" t="s">
        <v>63</v>
      </c>
      <c r="H27" s="68"/>
      <c r="I27" s="69" t="s">
        <v>64</v>
      </c>
      <c r="J27" s="69" t="s">
        <v>65</v>
      </c>
      <c r="K27" s="70" t="s">
        <v>66</v>
      </c>
      <c r="L27" s="311"/>
      <c r="M27" s="1"/>
      <c r="N27" s="259"/>
      <c r="O27" s="64"/>
      <c r="P27" s="259"/>
      <c r="Q27" s="259"/>
      <c r="R27" s="1"/>
      <c r="S27" s="1"/>
      <c r="T27" s="1"/>
      <c r="U27" s="1"/>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27.02</v>
      </c>
      <c r="E28" s="298">
        <v>0</v>
      </c>
      <c r="F28" s="74"/>
      <c r="G28" s="46">
        <f t="shared" ref="G28:G36" si="6">IF($B$156&lt;8,D28*2,D28+E28)</f>
        <v>54.04</v>
      </c>
      <c r="H28" s="75"/>
      <c r="I28" s="76" t="s">
        <v>69</v>
      </c>
      <c r="J28" s="51">
        <v>251</v>
      </c>
      <c r="K28" s="77">
        <v>1047</v>
      </c>
      <c r="L28" s="319">
        <f>SUM(G28*K28)</f>
        <v>56579.88</v>
      </c>
      <c r="M28" s="1"/>
      <c r="N28" s="302">
        <v>5101</v>
      </c>
      <c r="O28" s="259">
        <v>251</v>
      </c>
      <c r="P28" s="78"/>
      <c r="Q28" s="79"/>
      <c r="R28" s="1"/>
      <c r="S28" s="1"/>
      <c r="T28" s="1"/>
      <c r="U28" s="1"/>
      <c r="V28" s="433" t="s">
        <v>68</v>
      </c>
      <c r="W28" s="433"/>
      <c r="X28" s="422"/>
      <c r="Y28" s="422"/>
      <c r="Z28" s="80" t="s">
        <v>69</v>
      </c>
      <c r="AA28" s="303">
        <v>251</v>
      </c>
      <c r="AB28" s="82">
        <f>+K28</f>
        <v>1047</v>
      </c>
      <c r="AC28" s="83">
        <f t="shared" ref="AC28:AC36" si="7">ROUND(X28*AB28,0)</f>
        <v>0</v>
      </c>
      <c r="AD28" s="9"/>
    </row>
    <row r="29" spans="1:30" ht="15.6" x14ac:dyDescent="0.3">
      <c r="A29" s="1" t="s">
        <v>70</v>
      </c>
      <c r="B29" s="429"/>
      <c r="C29" s="430"/>
      <c r="D29" s="298">
        <v>0.5</v>
      </c>
      <c r="E29" s="298">
        <v>0</v>
      </c>
      <c r="F29" s="84"/>
      <c r="G29" s="46">
        <f t="shared" si="6"/>
        <v>1</v>
      </c>
      <c r="H29" s="75"/>
      <c r="I29" s="51" t="s">
        <v>69</v>
      </c>
      <c r="J29" s="51">
        <v>252</v>
      </c>
      <c r="K29" s="77">
        <v>3380</v>
      </c>
      <c r="L29" s="319">
        <f t="shared" ref="L29:L36" si="8">SUM(G29*K29)</f>
        <v>3380</v>
      </c>
      <c r="M29" s="1"/>
      <c r="N29" s="302">
        <v>5101</v>
      </c>
      <c r="O29" s="259">
        <v>252</v>
      </c>
      <c r="P29" s="78"/>
      <c r="Q29" s="79"/>
      <c r="R29" s="1"/>
      <c r="S29" s="1"/>
      <c r="T29" s="1"/>
      <c r="U29" s="1"/>
      <c r="V29" s="433"/>
      <c r="W29" s="433"/>
      <c r="X29" s="422"/>
      <c r="Y29" s="422"/>
      <c r="Z29" s="303" t="s">
        <v>69</v>
      </c>
      <c r="AA29" s="303">
        <v>252</v>
      </c>
      <c r="AB29" s="82">
        <f t="shared" ref="AB29:AB36" si="9">+K29</f>
        <v>3380</v>
      </c>
      <c r="AC29" s="83">
        <f t="shared" si="7"/>
        <v>0</v>
      </c>
      <c r="AD29" s="9"/>
    </row>
    <row r="30" spans="1:30" ht="15.6" x14ac:dyDescent="0.3">
      <c r="A30" s="1" t="s">
        <v>71</v>
      </c>
      <c r="B30" s="429"/>
      <c r="C30" s="430"/>
      <c r="D30" s="298">
        <v>0</v>
      </c>
      <c r="E30" s="298">
        <v>0</v>
      </c>
      <c r="F30" s="84"/>
      <c r="G30" s="46">
        <f t="shared" si="6"/>
        <v>0</v>
      </c>
      <c r="H30" s="75"/>
      <c r="I30" s="51" t="s">
        <v>69</v>
      </c>
      <c r="J30" s="51">
        <v>253</v>
      </c>
      <c r="K30" s="77">
        <v>6896</v>
      </c>
      <c r="L30" s="319">
        <f t="shared" si="8"/>
        <v>0</v>
      </c>
      <c r="M30" s="1"/>
      <c r="N30" s="302">
        <v>5101</v>
      </c>
      <c r="O30" s="259">
        <v>253</v>
      </c>
      <c r="P30" s="78"/>
      <c r="Q30" s="64"/>
      <c r="R30" s="1"/>
      <c r="S30" s="1"/>
      <c r="T30" s="1"/>
      <c r="U30" s="1"/>
      <c r="V30" s="433"/>
      <c r="W30" s="433"/>
      <c r="X30" s="422"/>
      <c r="Y30" s="422"/>
      <c r="Z30" s="303" t="s">
        <v>69</v>
      </c>
      <c r="AA30" s="303">
        <v>253</v>
      </c>
      <c r="AB30" s="82">
        <f t="shared" si="9"/>
        <v>6896</v>
      </c>
      <c r="AC30" s="83">
        <f t="shared" si="7"/>
        <v>0</v>
      </c>
      <c r="AD30" s="9"/>
    </row>
    <row r="31" spans="1:30" ht="15.6" x14ac:dyDescent="0.3">
      <c r="A31" s="1" t="s">
        <v>72</v>
      </c>
      <c r="B31" s="429"/>
      <c r="C31" s="430"/>
      <c r="D31" s="298">
        <v>27</v>
      </c>
      <c r="E31" s="298">
        <v>0</v>
      </c>
      <c r="F31" s="84"/>
      <c r="G31" s="46">
        <f t="shared" si="6"/>
        <v>54</v>
      </c>
      <c r="H31" s="75"/>
      <c r="I31" s="85" t="s">
        <v>73</v>
      </c>
      <c r="J31" s="51">
        <v>251</v>
      </c>
      <c r="K31" s="77">
        <v>1173</v>
      </c>
      <c r="L31" s="319">
        <f t="shared" si="8"/>
        <v>63342</v>
      </c>
      <c r="M31" s="1"/>
      <c r="N31" s="302">
        <v>5102</v>
      </c>
      <c r="O31" s="259">
        <v>251</v>
      </c>
      <c r="P31" s="78"/>
      <c r="Q31" s="64"/>
      <c r="R31" s="1"/>
      <c r="S31" s="1"/>
      <c r="T31" s="1"/>
      <c r="U31" s="1"/>
      <c r="V31" s="433"/>
      <c r="W31" s="433"/>
      <c r="X31" s="422"/>
      <c r="Y31" s="422"/>
      <c r="Z31" s="86" t="s">
        <v>73</v>
      </c>
      <c r="AA31" s="303">
        <v>251</v>
      </c>
      <c r="AB31" s="82">
        <f t="shared" si="9"/>
        <v>1173</v>
      </c>
      <c r="AC31" s="83">
        <f t="shared" si="7"/>
        <v>0</v>
      </c>
      <c r="AD31" s="9"/>
    </row>
    <row r="32" spans="1:30" ht="15.6" x14ac:dyDescent="0.3">
      <c r="A32" s="1" t="s">
        <v>74</v>
      </c>
      <c r="B32" s="429"/>
      <c r="C32" s="430"/>
      <c r="D32" s="298">
        <v>2</v>
      </c>
      <c r="E32" s="298">
        <v>0</v>
      </c>
      <c r="F32" s="84"/>
      <c r="G32" s="46">
        <f t="shared" si="6"/>
        <v>4</v>
      </c>
      <c r="H32" s="75"/>
      <c r="I32" s="85" t="s">
        <v>73</v>
      </c>
      <c r="J32" s="51">
        <v>252</v>
      </c>
      <c r="K32" s="77">
        <v>3506</v>
      </c>
      <c r="L32" s="319">
        <f t="shared" si="8"/>
        <v>14024</v>
      </c>
      <c r="M32" s="1"/>
      <c r="N32" s="302">
        <v>5102</v>
      </c>
      <c r="O32" s="259">
        <v>252</v>
      </c>
      <c r="P32" s="78"/>
      <c r="Q32" s="259"/>
      <c r="R32" s="1"/>
      <c r="S32" s="1"/>
      <c r="T32" s="1"/>
      <c r="U32" s="1"/>
      <c r="V32" s="433"/>
      <c r="W32" s="433"/>
      <c r="X32" s="422"/>
      <c r="Y32" s="422"/>
      <c r="Z32" s="86" t="s">
        <v>73</v>
      </c>
      <c r="AA32" s="303">
        <v>252</v>
      </c>
      <c r="AB32" s="82">
        <f t="shared" si="9"/>
        <v>3506</v>
      </c>
      <c r="AC32" s="83">
        <f t="shared" si="7"/>
        <v>0</v>
      </c>
      <c r="AD32" s="9"/>
    </row>
    <row r="33" spans="1:30" ht="15.6" x14ac:dyDescent="0.3">
      <c r="A33" s="1" t="s">
        <v>75</v>
      </c>
      <c r="B33" s="429"/>
      <c r="C33" s="430"/>
      <c r="D33" s="298">
        <v>0</v>
      </c>
      <c r="E33" s="298">
        <v>0</v>
      </c>
      <c r="F33" s="84"/>
      <c r="G33" s="46">
        <f t="shared" si="6"/>
        <v>0</v>
      </c>
      <c r="H33" s="75"/>
      <c r="I33" s="85" t="s">
        <v>73</v>
      </c>
      <c r="J33" s="51">
        <v>253</v>
      </c>
      <c r="K33" s="77">
        <v>7023</v>
      </c>
      <c r="L33" s="319">
        <f t="shared" si="8"/>
        <v>0</v>
      </c>
      <c r="M33" s="1"/>
      <c r="N33" s="302">
        <v>5102</v>
      </c>
      <c r="O33" s="259">
        <v>253</v>
      </c>
      <c r="P33" s="78"/>
      <c r="Q33" s="79"/>
      <c r="R33" s="1"/>
      <c r="S33" s="1"/>
      <c r="T33" s="1"/>
      <c r="U33" s="1"/>
      <c r="V33" s="433"/>
      <c r="W33" s="433"/>
      <c r="X33" s="422"/>
      <c r="Y33" s="422"/>
      <c r="Z33" s="86" t="s">
        <v>73</v>
      </c>
      <c r="AA33" s="303">
        <v>253</v>
      </c>
      <c r="AB33" s="82">
        <f t="shared" si="9"/>
        <v>7023</v>
      </c>
      <c r="AC33" s="83">
        <f t="shared" si="7"/>
        <v>0</v>
      </c>
      <c r="AD33" s="9"/>
    </row>
    <row r="34" spans="1:30" ht="15.6" x14ac:dyDescent="0.3">
      <c r="A34" s="1" t="s">
        <v>76</v>
      </c>
      <c r="B34" s="429"/>
      <c r="C34" s="430"/>
      <c r="D34" s="298">
        <v>0</v>
      </c>
      <c r="E34" s="298">
        <v>0</v>
      </c>
      <c r="F34" s="84"/>
      <c r="G34" s="46">
        <f t="shared" si="6"/>
        <v>0</v>
      </c>
      <c r="H34" s="75"/>
      <c r="I34" s="85" t="s">
        <v>77</v>
      </c>
      <c r="J34" s="51">
        <v>251</v>
      </c>
      <c r="K34" s="77">
        <v>835</v>
      </c>
      <c r="L34" s="319">
        <f t="shared" si="8"/>
        <v>0</v>
      </c>
      <c r="M34" s="1"/>
      <c r="N34" s="302">
        <v>5103</v>
      </c>
      <c r="O34" s="259">
        <v>251</v>
      </c>
      <c r="P34" s="78"/>
      <c r="Q34" s="79"/>
      <c r="R34" s="1"/>
      <c r="S34" s="1"/>
      <c r="T34" s="1"/>
      <c r="U34" s="1"/>
      <c r="V34" s="433"/>
      <c r="W34" s="433"/>
      <c r="X34" s="422"/>
      <c r="Y34" s="422"/>
      <c r="Z34" s="86" t="s">
        <v>77</v>
      </c>
      <c r="AA34" s="303">
        <v>251</v>
      </c>
      <c r="AB34" s="82">
        <f t="shared" si="9"/>
        <v>835</v>
      </c>
      <c r="AC34" s="83">
        <f t="shared" si="7"/>
        <v>0</v>
      </c>
      <c r="AD34" s="9"/>
    </row>
    <row r="35" spans="1:30" ht="15.6" x14ac:dyDescent="0.3">
      <c r="A35" s="1" t="s">
        <v>78</v>
      </c>
      <c r="B35" s="429"/>
      <c r="C35" s="430"/>
      <c r="D35" s="298">
        <v>0</v>
      </c>
      <c r="E35" s="298">
        <v>0</v>
      </c>
      <c r="F35" s="84"/>
      <c r="G35" s="46">
        <f t="shared" si="6"/>
        <v>0</v>
      </c>
      <c r="H35" s="75"/>
      <c r="I35" s="85" t="s">
        <v>77</v>
      </c>
      <c r="J35" s="51">
        <v>252</v>
      </c>
      <c r="K35" s="77">
        <v>3168</v>
      </c>
      <c r="L35" s="319">
        <f t="shared" si="8"/>
        <v>0</v>
      </c>
      <c r="M35" s="1"/>
      <c r="N35" s="302">
        <v>5103</v>
      </c>
      <c r="O35" s="259">
        <v>252</v>
      </c>
      <c r="P35" s="78"/>
      <c r="Q35" s="87"/>
      <c r="R35" s="1"/>
      <c r="S35" s="1"/>
      <c r="T35" s="1"/>
      <c r="U35" s="1"/>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0</v>
      </c>
      <c r="E36" s="298">
        <v>0</v>
      </c>
      <c r="F36" s="84"/>
      <c r="G36" s="46">
        <f t="shared" si="6"/>
        <v>0</v>
      </c>
      <c r="H36" s="75"/>
      <c r="I36" s="85" t="s">
        <v>77</v>
      </c>
      <c r="J36" s="51">
        <v>253</v>
      </c>
      <c r="K36" s="77">
        <v>6685</v>
      </c>
      <c r="L36" s="319">
        <f t="shared" si="8"/>
        <v>0</v>
      </c>
      <c r="M36" s="1"/>
      <c r="N36" s="302">
        <v>5103</v>
      </c>
      <c r="O36" s="259">
        <v>253</v>
      </c>
      <c r="P36" s="78"/>
      <c r="Q36" s="88"/>
      <c r="R36" s="1"/>
      <c r="S36" s="1"/>
      <c r="T36" s="1"/>
      <c r="U36" s="1"/>
      <c r="V36" s="433"/>
      <c r="W36" s="433"/>
      <c r="X36" s="423"/>
      <c r="Y36" s="423"/>
      <c r="Z36" s="86" t="s">
        <v>77</v>
      </c>
      <c r="AA36" s="303">
        <v>253</v>
      </c>
      <c r="AB36" s="82">
        <f t="shared" si="9"/>
        <v>6685</v>
      </c>
      <c r="AC36" s="89">
        <f t="shared" si="7"/>
        <v>0</v>
      </c>
      <c r="AD36" s="9"/>
    </row>
    <row r="37" spans="1:30" ht="18.75" customHeight="1" x14ac:dyDescent="0.3">
      <c r="A37" s="1"/>
      <c r="B37" s="298" t="s">
        <v>80</v>
      </c>
      <c r="C37" s="298"/>
      <c r="D37" s="60">
        <f t="shared" ref="D37:E37" si="10">SUM(D28:D36)</f>
        <v>56.519999999999996</v>
      </c>
      <c r="E37" s="60">
        <f t="shared" si="10"/>
        <v>0</v>
      </c>
      <c r="F37" s="60"/>
      <c r="G37" s="60">
        <f>SUM(G28:G36)</f>
        <v>113.03999999999999</v>
      </c>
      <c r="H37" s="61"/>
      <c r="I37" s="298" t="s">
        <v>81</v>
      </c>
      <c r="J37" s="298"/>
      <c r="K37" s="298"/>
      <c r="L37" s="319">
        <f>SUM(L28:L36)</f>
        <v>137325.88</v>
      </c>
      <c r="M37" s="1"/>
      <c r="N37" s="259"/>
      <c r="O37" s="64"/>
      <c r="P37" s="259"/>
      <c r="Q37" s="259"/>
      <c r="R37" s="1"/>
      <c r="S37" s="1"/>
      <c r="T37" s="1"/>
      <c r="U37" s="1"/>
      <c r="V37" s="424" t="s">
        <v>80</v>
      </c>
      <c r="W37" s="424"/>
      <c r="X37" s="425">
        <f>SUM(X28:X36)</f>
        <v>0</v>
      </c>
      <c r="Y37" s="425"/>
      <c r="Z37" s="424" t="s">
        <v>81</v>
      </c>
      <c r="AA37" s="424"/>
      <c r="AB37" s="424"/>
      <c r="AC37" s="55">
        <f>SUM(AC28:AC36)</f>
        <v>0</v>
      </c>
      <c r="AD37" s="9"/>
    </row>
    <row r="38" spans="1:30" ht="30.75" customHeight="1" x14ac:dyDescent="0.3">
      <c r="A38" s="1"/>
      <c r="B38" s="90" t="s">
        <v>82</v>
      </c>
      <c r="C38" s="90"/>
      <c r="D38" s="90"/>
      <c r="E38" s="90"/>
      <c r="F38" s="90"/>
      <c r="G38" s="90"/>
      <c r="H38" s="91"/>
      <c r="I38" s="90"/>
      <c r="J38" s="90"/>
      <c r="K38" s="90"/>
      <c r="L38" s="321"/>
      <c r="M38" s="64"/>
      <c r="N38" s="259"/>
      <c r="O38" s="64"/>
      <c r="P38" s="259"/>
      <c r="Q38" s="259"/>
      <c r="R38" s="1"/>
      <c r="S38" s="1"/>
      <c r="T38" s="1"/>
      <c r="U38" s="1"/>
      <c r="V38" s="412" t="s">
        <v>82</v>
      </c>
      <c r="W38" s="412"/>
      <c r="X38" s="412"/>
      <c r="Y38" s="412"/>
      <c r="Z38" s="412"/>
      <c r="AA38" s="412"/>
      <c r="AB38" s="412"/>
      <c r="AC38" s="412"/>
      <c r="AD38" s="92"/>
    </row>
    <row r="39" spans="1:30" ht="15.75" customHeight="1" x14ac:dyDescent="0.3">
      <c r="A39" s="1"/>
      <c r="B39" s="93" t="s">
        <v>83</v>
      </c>
      <c r="C39" s="93"/>
      <c r="D39" s="93"/>
      <c r="E39" s="93"/>
      <c r="F39" s="93"/>
      <c r="G39" s="94">
        <v>34651002</v>
      </c>
      <c r="H39" s="94"/>
      <c r="I39" s="298" t="s">
        <v>84</v>
      </c>
      <c r="J39" s="298"/>
      <c r="K39" s="298"/>
      <c r="L39" s="314"/>
      <c r="M39" s="1"/>
      <c r="N39" s="1"/>
      <c r="O39" s="1"/>
      <c r="P39" s="1"/>
      <c r="Q39" s="1"/>
      <c r="R39" s="1"/>
      <c r="S39" s="1"/>
      <c r="T39" s="1"/>
      <c r="U39" s="1"/>
      <c r="V39" s="417" t="s">
        <v>83</v>
      </c>
      <c r="W39" s="417"/>
      <c r="X39" s="418">
        <f>+G39</f>
        <v>34651002</v>
      </c>
      <c r="Y39" s="418"/>
      <c r="Z39" s="419" t="s">
        <v>84</v>
      </c>
      <c r="AA39" s="419"/>
      <c r="AB39" s="419"/>
      <c r="AC39" s="419"/>
      <c r="AD39" s="9"/>
    </row>
    <row r="40" spans="1:30" ht="15.75" customHeight="1" x14ac:dyDescent="0.3">
      <c r="A40" s="1"/>
      <c r="B40" s="95" t="s">
        <v>85</v>
      </c>
      <c r="C40" s="95"/>
      <c r="D40" s="95"/>
      <c r="E40" s="95"/>
      <c r="F40" s="95"/>
      <c r="G40" s="96">
        <v>182954.62</v>
      </c>
      <c r="H40" s="96"/>
      <c r="I40" s="96"/>
      <c r="J40" s="96"/>
      <c r="K40" s="50">
        <f>ROUND(G39/G40,0)</f>
        <v>189</v>
      </c>
      <c r="L40" s="319">
        <f>SUM(K40*$G$26)</f>
        <v>119697.47999999998</v>
      </c>
      <c r="M40" s="1"/>
      <c r="N40" s="97"/>
      <c r="O40" s="97"/>
      <c r="P40" s="97"/>
      <c r="Q40" s="97"/>
      <c r="R40" s="1"/>
      <c r="S40" s="1"/>
      <c r="T40" s="1"/>
      <c r="U40" s="1"/>
      <c r="V40" s="420" t="s">
        <v>85</v>
      </c>
      <c r="W40" s="420"/>
      <c r="X40" s="421">
        <f>+G40</f>
        <v>182954.62</v>
      </c>
      <c r="Y40" s="421"/>
      <c r="Z40" s="421"/>
      <c r="AA40" s="421"/>
      <c r="AB40" s="55">
        <f>ROUND(X39/X40,0)</f>
        <v>189</v>
      </c>
      <c r="AC40" s="55">
        <f>ROUND(AB40*$X$26,0)</f>
        <v>0</v>
      </c>
      <c r="AD40" s="9"/>
    </row>
    <row r="41" spans="1:30" ht="15.75" customHeight="1" x14ac:dyDescent="0.3">
      <c r="A41" s="1"/>
      <c r="B41" s="98" t="s">
        <v>86</v>
      </c>
      <c r="C41" s="98"/>
      <c r="D41" s="98"/>
      <c r="E41" s="98"/>
      <c r="F41" s="98"/>
      <c r="G41" s="98"/>
      <c r="H41" s="98"/>
      <c r="I41" s="98"/>
      <c r="J41" s="98"/>
      <c r="K41" s="98"/>
      <c r="L41" s="322"/>
      <c r="M41" s="1"/>
      <c r="N41" s="64"/>
      <c r="O41" s="99"/>
      <c r="P41" s="64"/>
      <c r="Q41" s="64"/>
      <c r="R41" s="1"/>
      <c r="S41" s="1"/>
      <c r="T41" s="1"/>
      <c r="U41" s="1"/>
      <c r="V41" s="411" t="s">
        <v>86</v>
      </c>
      <c r="W41" s="411"/>
      <c r="X41" s="411"/>
      <c r="Y41" s="411"/>
      <c r="Z41" s="411"/>
      <c r="AA41" s="411"/>
      <c r="AB41" s="411"/>
      <c r="AC41" s="411"/>
      <c r="AD41" s="9"/>
    </row>
    <row r="42" spans="1:30" ht="28.5" customHeight="1" x14ac:dyDescent="0.3">
      <c r="A42" s="1"/>
      <c r="B42" s="90" t="s">
        <v>87</v>
      </c>
      <c r="C42" s="90"/>
      <c r="D42" s="90"/>
      <c r="E42" s="90"/>
      <c r="F42" s="90"/>
      <c r="G42" s="90"/>
      <c r="H42" s="90"/>
      <c r="I42" s="90"/>
      <c r="J42" s="90"/>
      <c r="K42" s="90"/>
      <c r="L42" s="321"/>
      <c r="M42" s="97"/>
      <c r="N42" s="1"/>
      <c r="O42" s="1"/>
      <c r="P42" s="1"/>
      <c r="Q42" s="1"/>
      <c r="R42" s="1"/>
      <c r="S42" s="1"/>
      <c r="T42" s="1"/>
      <c r="U42" s="1"/>
      <c r="V42" s="412" t="s">
        <v>87</v>
      </c>
      <c r="W42" s="412"/>
      <c r="X42" s="412"/>
      <c r="Y42" s="412"/>
      <c r="Z42" s="412"/>
      <c r="AA42" s="412"/>
      <c r="AB42" s="412"/>
      <c r="AC42" s="412"/>
      <c r="AD42" s="307"/>
    </row>
    <row r="43" spans="1:30" ht="15.6" x14ac:dyDescent="0.3">
      <c r="A43" s="1"/>
      <c r="B43" s="101" t="s">
        <v>88</v>
      </c>
      <c r="C43" s="101"/>
      <c r="D43" s="101"/>
      <c r="E43" s="101"/>
      <c r="F43" s="101"/>
      <c r="G43" s="101"/>
      <c r="H43" s="101"/>
      <c r="I43" s="101"/>
      <c r="J43" s="101"/>
      <c r="K43" s="101"/>
      <c r="L43" s="323"/>
      <c r="M43" s="102"/>
      <c r="N43" s="64"/>
      <c r="O43" s="64"/>
      <c r="P43" s="64"/>
      <c r="Q43" s="64"/>
      <c r="R43" s="1"/>
      <c r="S43" s="1"/>
      <c r="T43" s="1"/>
      <c r="U43" s="1"/>
      <c r="V43" s="413" t="s">
        <v>88</v>
      </c>
      <c r="W43" s="413"/>
      <c r="X43" s="413"/>
      <c r="Y43" s="413"/>
      <c r="Z43" s="413"/>
      <c r="AA43" s="413"/>
      <c r="AB43" s="413"/>
      <c r="AC43" s="413"/>
      <c r="AD43" s="103"/>
    </row>
    <row r="44" spans="1:30" ht="24" customHeight="1" x14ac:dyDescent="0.3">
      <c r="A44" s="1"/>
      <c r="B44" s="59" t="s">
        <v>89</v>
      </c>
      <c r="C44" s="59"/>
      <c r="D44" s="59"/>
      <c r="E44" s="59"/>
      <c r="F44" s="59"/>
      <c r="G44" s="59"/>
      <c r="H44" s="59"/>
      <c r="I44" s="59"/>
      <c r="J44" s="59"/>
      <c r="K44" s="59"/>
      <c r="L44" s="324">
        <f>SUM(L26,L37,L40)</f>
        <v>3058035.9589900807</v>
      </c>
      <c r="M44" s="1"/>
      <c r="N44" s="1"/>
      <c r="O44" s="1"/>
      <c r="P44" s="1"/>
      <c r="Q44" s="1"/>
      <c r="R44" s="1"/>
      <c r="S44" s="1"/>
      <c r="T44" s="1"/>
      <c r="U44" s="1"/>
      <c r="V44" s="414" t="s">
        <v>89</v>
      </c>
      <c r="W44" s="414"/>
      <c r="X44" s="414"/>
      <c r="Y44" s="414"/>
      <c r="Z44" s="414"/>
      <c r="AA44" s="414"/>
      <c r="AB44" s="414"/>
      <c r="AC44" s="104">
        <f>SUM(AC26,AC37,AC40)</f>
        <v>0</v>
      </c>
      <c r="AD44" s="9"/>
    </row>
    <row r="45" spans="1:30" ht="30.75" customHeight="1" x14ac:dyDescent="0.3">
      <c r="A45" s="1"/>
      <c r="B45" s="90" t="s">
        <v>90</v>
      </c>
      <c r="C45" s="90"/>
      <c r="D45" s="90"/>
      <c r="E45" s="90"/>
      <c r="F45" s="90"/>
      <c r="G45" s="90"/>
      <c r="H45" s="90"/>
      <c r="I45" s="90"/>
      <c r="J45" s="90"/>
      <c r="K45" s="90"/>
      <c r="L45" s="321"/>
      <c r="M45" s="105"/>
      <c r="N45" s="1"/>
      <c r="O45" s="1"/>
      <c r="P45" s="1"/>
      <c r="Q45" s="1"/>
      <c r="R45" s="1"/>
      <c r="S45" s="1"/>
      <c r="T45" s="1"/>
      <c r="U45" s="1"/>
      <c r="V45" s="412" t="s">
        <v>90</v>
      </c>
      <c r="W45" s="412"/>
      <c r="X45" s="412"/>
      <c r="Y45" s="412"/>
      <c r="Z45" s="412"/>
      <c r="AA45" s="412"/>
      <c r="AB45" s="412"/>
      <c r="AC45" s="412"/>
      <c r="AD45" s="306"/>
    </row>
    <row r="46" spans="1:30" ht="18.75" customHeight="1" x14ac:dyDescent="0.3">
      <c r="A46" s="1"/>
      <c r="B46" s="1"/>
      <c r="C46" s="107" t="s">
        <v>91</v>
      </c>
      <c r="D46" s="107"/>
      <c r="E46" s="107"/>
      <c r="F46" s="107"/>
      <c r="G46" s="107" t="s">
        <v>92</v>
      </c>
      <c r="H46" s="108"/>
      <c r="I46" s="109" t="s">
        <v>93</v>
      </c>
      <c r="J46" s="110"/>
      <c r="K46" s="110"/>
      <c r="L46" s="325"/>
      <c r="M46" s="111"/>
      <c r="N46" s="1"/>
      <c r="O46" s="1"/>
      <c r="P46" s="1"/>
      <c r="Q46" s="1"/>
      <c r="R46" s="1"/>
      <c r="S46" s="1"/>
      <c r="T46" s="1"/>
      <c r="U46" s="1"/>
      <c r="V46" s="9"/>
      <c r="W46" s="309" t="s">
        <v>91</v>
      </c>
      <c r="X46" s="415" t="s">
        <v>94</v>
      </c>
      <c r="Y46" s="415"/>
      <c r="Z46" s="416" t="s">
        <v>93</v>
      </c>
      <c r="AA46" s="416"/>
      <c r="AB46" s="416"/>
      <c r="AC46" s="416"/>
      <c r="AD46" s="113"/>
    </row>
    <row r="47" spans="1:30" ht="18.75" customHeight="1" x14ac:dyDescent="0.3">
      <c r="A47" s="1"/>
      <c r="B47" s="97" t="s">
        <v>95</v>
      </c>
      <c r="C47" s="114">
        <f>K10+K11+K16+K19+K22</f>
        <v>368.54239999999999</v>
      </c>
      <c r="D47" s="114"/>
      <c r="E47" s="114"/>
      <c r="F47" s="114"/>
      <c r="G47" s="115">
        <f>K7</f>
        <v>1.0289999999999999</v>
      </c>
      <c r="H47" s="115"/>
      <c r="I47" s="116">
        <v>1317.85</v>
      </c>
      <c r="J47" s="117" t="s">
        <v>96</v>
      </c>
      <c r="K47" s="118">
        <f>ROUND(C47*G47*I47,0)</f>
        <v>499768</v>
      </c>
      <c r="L47" s="326"/>
      <c r="M47" s="1"/>
      <c r="N47" s="1"/>
      <c r="O47" s="1"/>
      <c r="P47" s="1"/>
      <c r="Q47" s="1"/>
      <c r="R47" s="1"/>
      <c r="S47" s="1"/>
      <c r="T47" s="1"/>
      <c r="U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A48" s="1"/>
      <c r="B48" s="124" t="s">
        <v>73</v>
      </c>
      <c r="C48" s="114">
        <f>K12+K13+K17+K20+K23</f>
        <v>306.61329999999998</v>
      </c>
      <c r="D48" s="114"/>
      <c r="E48" s="114"/>
      <c r="F48" s="114"/>
      <c r="G48" s="115">
        <f>K7</f>
        <v>1.0289999999999999</v>
      </c>
      <c r="H48" s="115"/>
      <c r="I48" s="116">
        <v>898.92</v>
      </c>
      <c r="J48" s="117" t="s">
        <v>96</v>
      </c>
      <c r="K48" s="118">
        <f>ROUND(C48*G48*I48,0)</f>
        <v>283614</v>
      </c>
      <c r="L48" s="327"/>
      <c r="M48" s="1"/>
      <c r="N48" s="1"/>
      <c r="O48" s="1"/>
      <c r="P48" s="1"/>
      <c r="Q48" s="1"/>
      <c r="R48" s="1"/>
      <c r="S48" s="1"/>
      <c r="T48" s="1"/>
      <c r="U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901.09</v>
      </c>
      <c r="J49" s="117" t="s">
        <v>96</v>
      </c>
      <c r="K49" s="118">
        <f>ROUND(C49*G49*I49,0)</f>
        <v>0</v>
      </c>
      <c r="L49" s="327"/>
      <c r="M49" s="102"/>
      <c r="N49" s="129"/>
      <c r="O49" s="130"/>
      <c r="P49" s="64"/>
      <c r="Q49" s="131"/>
      <c r="R49" s="1"/>
      <c r="S49" s="1"/>
      <c r="T49" s="1"/>
      <c r="U49" s="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675.15570000000002</v>
      </c>
      <c r="D50" s="136"/>
      <c r="E50" s="137"/>
      <c r="F50" s="137"/>
      <c r="G50" s="138" t="s">
        <v>98</v>
      </c>
      <c r="H50" s="138"/>
      <c r="I50" s="138"/>
      <c r="J50" s="138"/>
      <c r="K50" s="138"/>
      <c r="L50" s="319">
        <f>IF(B2=75,0,K49+K48+K47)</f>
        <v>783382</v>
      </c>
      <c r="M50" s="1"/>
      <c r="N50" s="3"/>
      <c r="O50" s="1"/>
      <c r="P50" s="1"/>
      <c r="Q50" s="1"/>
      <c r="R50" s="1"/>
      <c r="S50" s="1"/>
      <c r="T50" s="1"/>
      <c r="U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P51" s="1"/>
      <c r="Q51" s="1"/>
      <c r="R51" s="1"/>
      <c r="S51" s="1"/>
      <c r="T51" s="1"/>
      <c r="U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M52" s="1"/>
      <c r="N52" s="1"/>
      <c r="O52" s="1"/>
      <c r="P52" s="1"/>
      <c r="Q52" s="1"/>
      <c r="R52" s="1"/>
      <c r="S52" s="1"/>
      <c r="T52" s="1"/>
      <c r="U52" s="1"/>
      <c r="V52" s="392" t="s">
        <v>100</v>
      </c>
      <c r="W52" s="392"/>
      <c r="X52" s="392"/>
      <c r="Y52" s="392"/>
      <c r="Z52" s="392"/>
      <c r="AA52" s="392"/>
      <c r="AB52" s="392"/>
      <c r="AC52" s="392"/>
      <c r="AD52" s="9"/>
    </row>
    <row r="53" spans="2:30" ht="15.6" x14ac:dyDescent="0.3">
      <c r="B53" s="298" t="s">
        <v>101</v>
      </c>
      <c r="C53" s="298"/>
      <c r="D53" s="298"/>
      <c r="E53" s="298"/>
      <c r="F53" s="298"/>
      <c r="G53" s="143">
        <f>K26</f>
        <v>675.15570000000002</v>
      </c>
      <c r="H53" s="56" t="s">
        <v>102</v>
      </c>
      <c r="I53" s="56"/>
      <c r="J53" s="144">
        <v>200815.52</v>
      </c>
      <c r="K53" s="144"/>
      <c r="L53" s="329"/>
      <c r="M53" s="1"/>
      <c r="N53" s="3"/>
      <c r="O53" s="1"/>
      <c r="P53" s="1"/>
      <c r="Q53" s="1"/>
      <c r="R53" s="1"/>
      <c r="S53" s="1"/>
      <c r="T53" s="1"/>
      <c r="U53" s="1"/>
      <c r="V53" s="402" t="s">
        <v>101</v>
      </c>
      <c r="W53" s="402"/>
      <c r="X53" s="145">
        <f>AB26</f>
        <v>0</v>
      </c>
      <c r="Y53" s="403" t="s">
        <v>102</v>
      </c>
      <c r="Z53" s="403"/>
      <c r="AA53" s="404">
        <f>+J53</f>
        <v>200815.52</v>
      </c>
      <c r="AB53" s="404"/>
      <c r="AC53" s="404"/>
      <c r="AD53" s="9"/>
    </row>
    <row r="54" spans="2:30" ht="15.6" x14ac:dyDescent="0.3">
      <c r="B54" s="298" t="s">
        <v>103</v>
      </c>
      <c r="C54" s="298"/>
      <c r="D54" s="298"/>
      <c r="E54" s="298"/>
      <c r="F54" s="298"/>
      <c r="G54" s="298"/>
      <c r="H54" s="298"/>
      <c r="I54" s="298"/>
      <c r="J54" s="298"/>
      <c r="K54" s="146">
        <f>ROUND(G53/J53,6)</f>
        <v>3.362E-3</v>
      </c>
      <c r="L54" s="314"/>
      <c r="M54" s="1"/>
      <c r="N54" s="64"/>
      <c r="O54" s="1"/>
      <c r="P54" s="1"/>
      <c r="Q54" s="1"/>
      <c r="R54" s="1"/>
      <c r="S54" s="1"/>
      <c r="T54" s="1"/>
      <c r="U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M55" s="1"/>
      <c r="N55" s="1"/>
      <c r="O55" s="1"/>
      <c r="P55" s="1"/>
      <c r="Q55" s="1"/>
      <c r="R55" s="1"/>
      <c r="S55" s="1"/>
      <c r="T55" s="1"/>
      <c r="U55" s="1"/>
      <c r="V55" s="392" t="s">
        <v>104</v>
      </c>
      <c r="W55" s="392"/>
      <c r="X55" s="392"/>
      <c r="Y55" s="392"/>
      <c r="Z55" s="392"/>
      <c r="AA55" s="392"/>
      <c r="AB55" s="392"/>
      <c r="AC55" s="392"/>
      <c r="AD55" s="9"/>
    </row>
    <row r="56" spans="2:30" ht="15.6" x14ac:dyDescent="0.3">
      <c r="B56" s="298" t="s">
        <v>105</v>
      </c>
      <c r="C56" s="298"/>
      <c r="D56" s="298"/>
      <c r="E56" s="298"/>
      <c r="F56" s="298"/>
      <c r="G56" s="147">
        <f>G26</f>
        <v>633.31999999999994</v>
      </c>
      <c r="H56" s="56" t="s">
        <v>106</v>
      </c>
      <c r="I56" s="56"/>
      <c r="J56" s="144">
        <f>+G40</f>
        <v>182954.62</v>
      </c>
      <c r="K56" s="144"/>
      <c r="L56" s="329"/>
      <c r="M56" s="1"/>
      <c r="N56" s="1"/>
      <c r="O56" s="1"/>
      <c r="P56" s="1"/>
      <c r="Q56" s="1"/>
      <c r="R56" s="1"/>
      <c r="S56" s="1"/>
      <c r="T56" s="1"/>
      <c r="U56" s="1"/>
      <c r="V56" s="402" t="s">
        <v>105</v>
      </c>
      <c r="W56" s="402"/>
      <c r="X56" s="148">
        <f>X26</f>
        <v>0</v>
      </c>
      <c r="Y56" s="403" t="s">
        <v>106</v>
      </c>
      <c r="Z56" s="403"/>
      <c r="AA56" s="404">
        <f>+J56</f>
        <v>182954.62</v>
      </c>
      <c r="AB56" s="404"/>
      <c r="AC56" s="404"/>
      <c r="AD56" s="9"/>
    </row>
    <row r="57" spans="2:30" ht="15.6" x14ac:dyDescent="0.3">
      <c r="B57" s="298" t="s">
        <v>107</v>
      </c>
      <c r="C57" s="298"/>
      <c r="D57" s="298"/>
      <c r="E57" s="298"/>
      <c r="F57" s="298"/>
      <c r="G57" s="298"/>
      <c r="H57" s="298"/>
      <c r="I57" s="298"/>
      <c r="J57" s="298"/>
      <c r="K57" s="146">
        <f>ROUND(G56/J56,6)</f>
        <v>3.4619999999999998E-3</v>
      </c>
      <c r="L57" s="314"/>
      <c r="M57" s="1"/>
      <c r="N57" s="1"/>
      <c r="O57" s="1"/>
      <c r="P57" s="1"/>
      <c r="Q57" s="1"/>
      <c r="R57" s="1"/>
      <c r="S57" s="1"/>
      <c r="T57" s="1"/>
      <c r="U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M58" s="1"/>
      <c r="N58" s="19"/>
      <c r="O58" s="19"/>
      <c r="P58" s="1"/>
      <c r="Q58" s="1"/>
      <c r="R58" s="1"/>
      <c r="S58" s="1"/>
      <c r="T58" s="1"/>
      <c r="U58" s="1"/>
      <c r="V58" s="406" t="s">
        <v>109</v>
      </c>
      <c r="W58" s="406"/>
      <c r="X58" s="406"/>
      <c r="Y58" s="393">
        <f>X65+X64+X62+X61+X60</f>
        <v>4235563</v>
      </c>
      <c r="Z58" s="393"/>
      <c r="AA58" s="305" t="s">
        <v>110</v>
      </c>
      <c r="AB58" s="151">
        <f>AB54</f>
        <v>0</v>
      </c>
      <c r="AC58" s="55">
        <f>ROUND(Y58*AB58,0)</f>
        <v>0</v>
      </c>
      <c r="AD58" s="9"/>
    </row>
    <row r="59" spans="2:30" ht="15.6" x14ac:dyDescent="0.3">
      <c r="B59" s="59" t="s">
        <v>109</v>
      </c>
      <c r="C59" s="59"/>
      <c r="D59" s="59"/>
      <c r="E59" s="59"/>
      <c r="F59" s="59"/>
      <c r="G59" s="59"/>
      <c r="H59" s="152" t="s">
        <v>21</v>
      </c>
      <c r="I59" s="118">
        <v>4235563</v>
      </c>
      <c r="J59" s="153" t="s">
        <v>110</v>
      </c>
      <c r="K59" s="154">
        <f>K54</f>
        <v>3.362E-3</v>
      </c>
      <c r="L59" s="319">
        <f>SUM(I59*K59)</f>
        <v>14239.962806</v>
      </c>
      <c r="M59" s="1"/>
      <c r="N59" s="1"/>
      <c r="O59" s="1"/>
      <c r="P59" s="153"/>
      <c r="Q59" s="153"/>
      <c r="R59" s="1"/>
      <c r="S59" s="1"/>
      <c r="T59" s="1"/>
      <c r="U59" s="1"/>
      <c r="V59" s="399" t="s">
        <v>111</v>
      </c>
      <c r="W59" s="399"/>
      <c r="X59" s="399"/>
      <c r="Y59" s="399"/>
      <c r="Z59" s="399"/>
      <c r="AA59" s="399"/>
      <c r="AB59" s="399"/>
      <c r="AC59" s="399"/>
      <c r="AD59" s="9"/>
    </row>
    <row r="60" spans="2:30" ht="15.6" x14ac:dyDescent="0.3">
      <c r="B60" s="59" t="s">
        <v>111</v>
      </c>
      <c r="C60" s="59"/>
      <c r="D60" s="59"/>
      <c r="E60" s="59"/>
      <c r="F60" s="59"/>
      <c r="G60" s="59"/>
      <c r="H60" s="59"/>
      <c r="I60" s="59"/>
      <c r="J60" s="59"/>
      <c r="K60" s="59"/>
      <c r="L60" s="327"/>
      <c r="M60" s="1"/>
      <c r="N60" s="1"/>
      <c r="O60" s="1"/>
      <c r="P60" s="153"/>
      <c r="Q60" s="153"/>
      <c r="R60" s="1"/>
      <c r="S60" s="1"/>
      <c r="T60" s="1"/>
      <c r="U60" s="1"/>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M61" s="1"/>
      <c r="N61" s="1"/>
      <c r="O61" s="1"/>
      <c r="P61" s="153"/>
      <c r="Q61" s="153"/>
      <c r="R61" s="1"/>
      <c r="S61" s="1"/>
      <c r="T61" s="1"/>
      <c r="U61" s="1"/>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M62" s="1"/>
      <c r="N62" s="153"/>
      <c r="O62" s="153"/>
      <c r="P62" s="153"/>
      <c r="Q62" s="153"/>
      <c r="R62" s="1"/>
      <c r="S62" s="1"/>
      <c r="T62" s="1"/>
      <c r="U62" s="1"/>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M63" s="1"/>
      <c r="N63" s="1"/>
      <c r="O63" s="1"/>
      <c r="P63" s="153"/>
      <c r="Q63" s="153"/>
      <c r="R63" s="1"/>
      <c r="S63" s="1"/>
      <c r="T63" s="1"/>
      <c r="U63" s="1"/>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P64" s="1"/>
      <c r="Q64" s="1"/>
      <c r="R64" s="1"/>
      <c r="S64" s="1"/>
      <c r="T64" s="1"/>
      <c r="U64" s="1"/>
      <c r="V64" s="400" t="s">
        <v>116</v>
      </c>
      <c r="W64" s="400"/>
      <c r="X64" s="401">
        <f>+G65</f>
        <v>4235563</v>
      </c>
      <c r="Y64" s="401"/>
      <c r="Z64" s="401"/>
      <c r="AA64" s="401"/>
      <c r="AB64" s="401"/>
      <c r="AC64" s="401"/>
      <c r="AD64" s="9"/>
    </row>
    <row r="65" spans="1:30" ht="12.75" customHeight="1" x14ac:dyDescent="0.3">
      <c r="A65" s="1"/>
      <c r="B65" s="155" t="s">
        <v>116</v>
      </c>
      <c r="C65" s="59"/>
      <c r="D65" s="59"/>
      <c r="E65" s="59"/>
      <c r="F65" s="59"/>
      <c r="G65" s="156">
        <f>+I59</f>
        <v>4235563</v>
      </c>
      <c r="H65" s="156"/>
      <c r="I65" s="156"/>
      <c r="J65" s="156"/>
      <c r="K65" s="156"/>
      <c r="L65" s="327"/>
      <c r="M65" s="1"/>
      <c r="N65" s="1"/>
      <c r="O65" s="1"/>
      <c r="P65" s="1"/>
      <c r="Q65" s="1"/>
      <c r="R65" s="1"/>
      <c r="S65" s="1"/>
      <c r="T65" s="1"/>
      <c r="U65" s="1"/>
      <c r="V65" s="400" t="s">
        <v>117</v>
      </c>
      <c r="W65" s="400"/>
      <c r="X65" s="401">
        <f>+G66</f>
        <v>0</v>
      </c>
      <c r="Y65" s="401"/>
      <c r="Z65" s="401"/>
      <c r="AA65" s="401"/>
      <c r="AB65" s="401"/>
      <c r="AC65" s="401"/>
      <c r="AD65" s="21"/>
    </row>
    <row r="66" spans="1:30" ht="15" customHeight="1" x14ac:dyDescent="0.3">
      <c r="A66" s="1"/>
      <c r="B66" s="155" t="s">
        <v>117</v>
      </c>
      <c r="C66" s="59"/>
      <c r="D66" s="59"/>
      <c r="E66" s="59"/>
      <c r="F66" s="59"/>
      <c r="G66" s="156">
        <v>0</v>
      </c>
      <c r="H66" s="156"/>
      <c r="I66" s="156"/>
      <c r="J66" s="156"/>
      <c r="K66" s="156"/>
      <c r="L66" s="327"/>
      <c r="M66" s="19"/>
      <c r="N66" s="3"/>
      <c r="O66" s="157"/>
      <c r="P66" s="157"/>
      <c r="Q66" s="157"/>
      <c r="R66" s="1"/>
      <c r="S66" s="1"/>
      <c r="T66" s="1"/>
      <c r="U66" s="1"/>
      <c r="V66" s="392" t="s">
        <v>118</v>
      </c>
      <c r="W66" s="392"/>
      <c r="X66" s="392"/>
      <c r="Y66" s="393">
        <f>+I67</f>
        <v>107785963</v>
      </c>
      <c r="Z66" s="393"/>
      <c r="AA66" s="305" t="s">
        <v>110</v>
      </c>
      <c r="AB66" s="151">
        <f>AB54</f>
        <v>0</v>
      </c>
      <c r="AC66" s="55">
        <f>ROUND(Y66*AB66,0)</f>
        <v>0</v>
      </c>
      <c r="AD66" s="9"/>
    </row>
    <row r="67" spans="1:30" ht="20.25" customHeight="1" x14ac:dyDescent="0.3">
      <c r="A67" s="1"/>
      <c r="B67" s="298" t="s">
        <v>118</v>
      </c>
      <c r="C67" s="298"/>
      <c r="D67" s="298"/>
      <c r="E67" s="298"/>
      <c r="F67" s="298"/>
      <c r="G67" s="1"/>
      <c r="H67" s="152" t="s">
        <v>24</v>
      </c>
      <c r="I67" s="118">
        <v>107785963</v>
      </c>
      <c r="J67" s="153" t="s">
        <v>110</v>
      </c>
      <c r="K67" s="154">
        <f>K54</f>
        <v>3.362E-3</v>
      </c>
      <c r="L67" s="319">
        <f>SUM(I67*K67)</f>
        <v>362376.40760600002</v>
      </c>
      <c r="M67" s="1"/>
      <c r="N67" s="1"/>
      <c r="O67" s="1"/>
      <c r="P67" s="1"/>
      <c r="Q67" s="1"/>
      <c r="R67" s="1"/>
      <c r="S67" s="1"/>
      <c r="T67" s="1"/>
      <c r="U67" s="1"/>
      <c r="V67" s="392" t="s">
        <v>119</v>
      </c>
      <c r="W67" s="392"/>
      <c r="X67" s="392"/>
      <c r="Y67" s="392"/>
      <c r="Z67" s="392"/>
      <c r="AA67" s="392"/>
      <c r="AB67" s="392"/>
      <c r="AC67" s="392"/>
      <c r="AD67" s="9"/>
    </row>
    <row r="68" spans="1:30" ht="20.25" customHeight="1" x14ac:dyDescent="0.3">
      <c r="A68" s="1"/>
      <c r="B68" s="298" t="s">
        <v>119</v>
      </c>
      <c r="C68" s="298"/>
      <c r="D68" s="298"/>
      <c r="E68" s="298"/>
      <c r="F68" s="298"/>
      <c r="G68" s="1"/>
      <c r="H68" s="298"/>
      <c r="I68" s="298"/>
      <c r="J68" s="51"/>
      <c r="K68" s="298"/>
      <c r="L68" s="314"/>
      <c r="M68" s="1"/>
      <c r="N68" s="1"/>
      <c r="O68" s="1"/>
      <c r="P68" s="1"/>
      <c r="Q68" s="1"/>
      <c r="R68" s="1"/>
      <c r="S68" s="1"/>
      <c r="T68" s="1"/>
      <c r="U68" s="1"/>
      <c r="V68" s="397" t="s">
        <v>120</v>
      </c>
      <c r="W68" s="397"/>
      <c r="X68" s="397"/>
      <c r="Y68" s="393">
        <f>+I69</f>
        <v>0</v>
      </c>
      <c r="Z68" s="393"/>
      <c r="AA68" s="305" t="s">
        <v>110</v>
      </c>
      <c r="AB68" s="151">
        <f>AB57</f>
        <v>0</v>
      </c>
      <c r="AC68" s="55">
        <f>ROUND(Y68*AB68,0)</f>
        <v>0</v>
      </c>
      <c r="AD68" s="9"/>
    </row>
    <row r="69" spans="1:30" ht="15" customHeight="1" x14ac:dyDescent="0.3">
      <c r="A69" s="1"/>
      <c r="B69" s="158" t="s">
        <v>120</v>
      </c>
      <c r="C69" s="298"/>
      <c r="D69" s="298"/>
      <c r="E69" s="298"/>
      <c r="F69" s="298"/>
      <c r="G69" s="1"/>
      <c r="H69" s="152" t="s">
        <v>22</v>
      </c>
      <c r="I69" s="118">
        <v>0</v>
      </c>
      <c r="J69" s="153" t="s">
        <v>110</v>
      </c>
      <c r="K69" s="154">
        <f>K57</f>
        <v>3.4619999999999998E-3</v>
      </c>
      <c r="L69" s="319">
        <f t="shared" ref="L69:L72" si="11">SUM(I69*K69)</f>
        <v>0</v>
      </c>
      <c r="M69" s="1"/>
      <c r="N69" s="1"/>
      <c r="O69" s="1"/>
      <c r="P69" s="1"/>
      <c r="Q69" s="1"/>
      <c r="R69" s="1"/>
      <c r="S69" s="1"/>
      <c r="T69" s="1"/>
      <c r="U69" s="1"/>
      <c r="V69" s="392" t="s">
        <v>121</v>
      </c>
      <c r="W69" s="392"/>
      <c r="X69" s="392"/>
      <c r="Y69" s="398">
        <f>+I70</f>
        <v>-4207636</v>
      </c>
      <c r="Z69" s="398"/>
      <c r="AA69" s="305" t="s">
        <v>110</v>
      </c>
      <c r="AB69" s="151">
        <f>AB54</f>
        <v>0</v>
      </c>
      <c r="AC69" s="55">
        <f>ROUND(Y69*AB69,0)</f>
        <v>0</v>
      </c>
      <c r="AD69" s="9"/>
    </row>
    <row r="70" spans="1:30" ht="20.25" customHeight="1" x14ac:dyDescent="0.3">
      <c r="A70" s="1"/>
      <c r="B70" s="298" t="s">
        <v>121</v>
      </c>
      <c r="C70" s="298"/>
      <c r="D70" s="298"/>
      <c r="E70" s="298"/>
      <c r="F70" s="298"/>
      <c r="G70" s="1"/>
      <c r="H70" s="152" t="s">
        <v>21</v>
      </c>
      <c r="I70" s="118">
        <v>-4207636</v>
      </c>
      <c r="J70" s="153" t="s">
        <v>110</v>
      </c>
      <c r="K70" s="154">
        <f>K54</f>
        <v>3.362E-3</v>
      </c>
      <c r="L70" s="319">
        <f t="shared" si="11"/>
        <v>-14146.072232</v>
      </c>
      <c r="M70" s="1"/>
      <c r="N70" s="1"/>
      <c r="O70" s="1"/>
      <c r="P70" s="1"/>
      <c r="Q70" s="1"/>
      <c r="R70" s="1"/>
      <c r="S70" s="1"/>
      <c r="T70" s="1"/>
      <c r="U70" s="1"/>
      <c r="V70" s="392" t="s">
        <v>122</v>
      </c>
      <c r="W70" s="392"/>
      <c r="X70" s="392"/>
      <c r="Y70" s="394">
        <f>+I71</f>
        <v>1882126</v>
      </c>
      <c r="Z70" s="394"/>
      <c r="AA70" s="305" t="s">
        <v>110</v>
      </c>
      <c r="AB70" s="151">
        <f>AB54</f>
        <v>0</v>
      </c>
      <c r="AC70" s="55">
        <f>ROUND(Y70*AB70,0)</f>
        <v>0</v>
      </c>
      <c r="AD70" s="9"/>
    </row>
    <row r="71" spans="1:30" ht="20.25" customHeight="1" x14ac:dyDescent="0.3">
      <c r="A71" s="1"/>
      <c r="B71" s="298" t="s">
        <v>122</v>
      </c>
      <c r="C71" s="298"/>
      <c r="D71" s="298"/>
      <c r="E71" s="298"/>
      <c r="F71" s="298"/>
      <c r="G71" s="1"/>
      <c r="H71" s="152" t="s">
        <v>21</v>
      </c>
      <c r="I71" s="118">
        <v>1882126</v>
      </c>
      <c r="J71" s="153" t="s">
        <v>110</v>
      </c>
      <c r="K71" s="154">
        <f>K54</f>
        <v>3.362E-3</v>
      </c>
      <c r="L71" s="319">
        <f t="shared" si="11"/>
        <v>6327.7076120000002</v>
      </c>
      <c r="M71" s="1"/>
      <c r="N71" s="1"/>
      <c r="O71" s="1"/>
      <c r="P71" s="1"/>
      <c r="Q71" s="1"/>
      <c r="R71" s="1"/>
      <c r="S71" s="1"/>
      <c r="T71" s="1"/>
      <c r="U71" s="1"/>
      <c r="V71" s="392" t="s">
        <v>123</v>
      </c>
      <c r="W71" s="392"/>
      <c r="X71" s="392"/>
      <c r="Y71" s="394">
        <f>+I72</f>
        <v>14221398</v>
      </c>
      <c r="Z71" s="394"/>
      <c r="AA71" s="305" t="s">
        <v>110</v>
      </c>
      <c r="AB71" s="151">
        <f>AB57</f>
        <v>0</v>
      </c>
      <c r="AC71" s="55">
        <f>ROUND(Y71*AB71,0)</f>
        <v>0</v>
      </c>
      <c r="AD71" s="9"/>
    </row>
    <row r="72" spans="1:30" ht="21" customHeight="1" x14ac:dyDescent="0.35">
      <c r="A72" s="1"/>
      <c r="B72" s="298" t="s">
        <v>123</v>
      </c>
      <c r="C72" s="298"/>
      <c r="D72" s="298"/>
      <c r="E72" s="298"/>
      <c r="F72" s="298"/>
      <c r="G72" s="1"/>
      <c r="H72" s="152" t="s">
        <v>22</v>
      </c>
      <c r="I72" s="118">
        <v>14221398</v>
      </c>
      <c r="J72" s="153" t="s">
        <v>110</v>
      </c>
      <c r="K72" s="154">
        <f>K57</f>
        <v>3.4619999999999998E-3</v>
      </c>
      <c r="L72" s="319">
        <f t="shared" si="11"/>
        <v>49234.479875999998</v>
      </c>
      <c r="M72" s="1"/>
      <c r="N72" s="1"/>
      <c r="O72" s="1"/>
      <c r="P72" s="1"/>
      <c r="Q72" s="1"/>
      <c r="R72" s="1"/>
      <c r="S72" s="1"/>
      <c r="T72" s="1"/>
      <c r="U72" s="1"/>
      <c r="V72" s="395" t="s">
        <v>124</v>
      </c>
      <c r="W72" s="395"/>
      <c r="X72" s="395"/>
      <c r="Y72" s="395"/>
      <c r="Z72" s="395"/>
      <c r="AA72" s="395"/>
      <c r="AB72" s="395"/>
      <c r="AC72" s="58"/>
      <c r="AD72" s="9"/>
    </row>
    <row r="73" spans="1:30" ht="17.25" customHeight="1" x14ac:dyDescent="0.35">
      <c r="A73" s="1"/>
      <c r="B73" s="298" t="s">
        <v>124</v>
      </c>
      <c r="C73" s="298"/>
      <c r="D73" s="298"/>
      <c r="E73" s="298"/>
      <c r="F73" s="298"/>
      <c r="G73" s="1"/>
      <c r="H73" s="298"/>
      <c r="I73" s="298"/>
      <c r="J73" s="51"/>
      <c r="K73" s="298"/>
      <c r="L73" s="330"/>
      <c r="M73" s="1"/>
      <c r="N73" s="1"/>
      <c r="O73" s="1"/>
      <c r="P73" s="1"/>
      <c r="Q73" s="1"/>
      <c r="R73" s="1"/>
      <c r="S73" s="1"/>
      <c r="T73" s="1"/>
      <c r="U73" s="1"/>
      <c r="V73" s="392" t="s">
        <v>125</v>
      </c>
      <c r="W73" s="392"/>
      <c r="X73" s="392"/>
      <c r="Y73" s="392"/>
      <c r="Z73" s="392"/>
      <c r="AA73" s="392"/>
      <c r="AB73" s="392"/>
      <c r="AC73" s="392"/>
      <c r="AD73" s="9"/>
    </row>
    <row r="74" spans="1:30" ht="31.2" x14ac:dyDescent="0.3">
      <c r="A74" s="1"/>
      <c r="B74" s="298" t="s">
        <v>125</v>
      </c>
      <c r="C74" s="298"/>
      <c r="D74" s="310" t="s">
        <v>126</v>
      </c>
      <c r="E74" s="310" t="s">
        <v>127</v>
      </c>
      <c r="F74" s="310"/>
      <c r="G74" s="1"/>
      <c r="H74" s="152" t="s">
        <v>25</v>
      </c>
      <c r="I74" s="17"/>
      <c r="J74" s="152"/>
      <c r="K74" s="17"/>
      <c r="L74" s="326"/>
      <c r="M74" s="1"/>
      <c r="N74" s="1"/>
      <c r="O74" s="1"/>
      <c r="P74" s="1"/>
      <c r="Q74" s="1"/>
      <c r="R74" s="1"/>
      <c r="S74" s="1"/>
      <c r="T74" s="1"/>
      <c r="U74" s="1"/>
      <c r="V74" s="396" t="s">
        <v>128</v>
      </c>
      <c r="W74" s="396"/>
      <c r="X74" s="159" t="s">
        <v>129</v>
      </c>
      <c r="Y74" s="160"/>
      <c r="Z74" s="161">
        <f>+I75</f>
        <v>0</v>
      </c>
      <c r="AA74" s="304" t="s">
        <v>130</v>
      </c>
      <c r="AB74" s="163">
        <f>+K75</f>
        <v>365</v>
      </c>
      <c r="AC74" s="55">
        <f>ROUND(AB74*Z74,0)</f>
        <v>0</v>
      </c>
      <c r="AD74" s="9"/>
    </row>
    <row r="75" spans="1:30" ht="19.5" customHeight="1" x14ac:dyDescent="0.3">
      <c r="A75" s="1" t="s">
        <v>131</v>
      </c>
      <c r="B75" s="164" t="s">
        <v>128</v>
      </c>
      <c r="C75" s="165" t="s">
        <v>129</v>
      </c>
      <c r="D75" s="164">
        <v>0</v>
      </c>
      <c r="E75" s="164">
        <v>0</v>
      </c>
      <c r="F75" s="164"/>
      <c r="G75" s="166">
        <f>IF(E75=0,D75,E75)</f>
        <v>0</v>
      </c>
      <c r="H75" s="167"/>
      <c r="I75" s="168">
        <f>AVERAGE(G75,D75)</f>
        <v>0</v>
      </c>
      <c r="J75" s="169" t="s">
        <v>130</v>
      </c>
      <c r="K75" s="170">
        <v>365</v>
      </c>
      <c r="L75" s="319">
        <f t="shared" ref="L75:L78" si="12">SUM(I75*K75)</f>
        <v>0</v>
      </c>
      <c r="M75" s="1"/>
      <c r="N75" s="1">
        <v>7802</v>
      </c>
      <c r="O75" s="1">
        <v>0</v>
      </c>
      <c r="P75" s="1"/>
      <c r="Q75" s="1"/>
      <c r="R75" s="1"/>
      <c r="S75" s="1"/>
      <c r="T75" s="1"/>
      <c r="U75" s="1"/>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c r="G76" s="166">
        <f>IF(E76=0,D76,E76)</f>
        <v>0</v>
      </c>
      <c r="H76" s="167"/>
      <c r="I76" s="168">
        <f>AVERAGE(G76,D76)</f>
        <v>0</v>
      </c>
      <c r="J76" s="169" t="s">
        <v>130</v>
      </c>
      <c r="K76" s="174">
        <v>1373</v>
      </c>
      <c r="L76" s="319">
        <f t="shared" si="12"/>
        <v>0</v>
      </c>
      <c r="M76" s="1"/>
      <c r="N76" s="1">
        <v>7802</v>
      </c>
      <c r="O76" s="1">
        <v>110</v>
      </c>
      <c r="P76" s="1"/>
      <c r="Q76" s="1"/>
      <c r="R76" s="1"/>
      <c r="S76" s="1"/>
      <c r="T76" s="1"/>
      <c r="U76" s="1"/>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A77" s="1"/>
      <c r="B77" s="298" t="s">
        <v>134</v>
      </c>
      <c r="C77" s="298"/>
      <c r="D77" s="298"/>
      <c r="E77" s="298"/>
      <c r="F77" s="298"/>
      <c r="G77" s="1"/>
      <c r="H77" s="152" t="s">
        <v>25</v>
      </c>
      <c r="I77" s="175">
        <v>1722101</v>
      </c>
      <c r="J77" s="153" t="s">
        <v>110</v>
      </c>
      <c r="K77" s="154">
        <f>K57</f>
        <v>3.4619999999999998E-3</v>
      </c>
      <c r="L77" s="319">
        <f t="shared" si="12"/>
        <v>5961.9136619999999</v>
      </c>
      <c r="M77" s="1"/>
      <c r="N77" s="1"/>
      <c r="O77" s="1"/>
      <c r="P77" s="1"/>
      <c r="Q77" s="1"/>
      <c r="R77" s="1"/>
      <c r="S77" s="1"/>
      <c r="T77" s="1"/>
      <c r="U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A78" s="1"/>
      <c r="B78" s="391" t="s">
        <v>135</v>
      </c>
      <c r="C78" s="391"/>
      <c r="D78" s="391"/>
      <c r="E78" s="298"/>
      <c r="F78" s="298"/>
      <c r="G78" s="1"/>
      <c r="H78" s="152" t="s">
        <v>136</v>
      </c>
      <c r="I78" s="176">
        <v>0</v>
      </c>
      <c r="J78" s="153" t="s">
        <v>110</v>
      </c>
      <c r="K78" s="154">
        <f>K54</f>
        <v>3.362E-3</v>
      </c>
      <c r="L78" s="319">
        <f t="shared" si="12"/>
        <v>0</v>
      </c>
      <c r="M78" s="1"/>
      <c r="N78" s="1"/>
      <c r="O78" s="1"/>
      <c r="P78" s="1"/>
      <c r="Q78" s="1"/>
      <c r="R78" s="1"/>
      <c r="S78" s="1"/>
      <c r="T78" s="1"/>
      <c r="U78" s="1"/>
      <c r="V78" s="392" t="str">
        <f t="shared" ref="V78:V79" si="13">+B79</f>
        <v>16.  Food Service Allocation</v>
      </c>
      <c r="W78" s="392"/>
      <c r="X78" s="392"/>
      <c r="Y78" s="177"/>
      <c r="Z78" s="177"/>
      <c r="AA78" s="177"/>
      <c r="AB78" s="177"/>
      <c r="AC78" s="122"/>
      <c r="AD78" s="9"/>
    </row>
    <row r="79" spans="1:30" ht="21" customHeight="1" x14ac:dyDescent="0.3">
      <c r="A79" s="1"/>
      <c r="B79" s="391" t="s">
        <v>137</v>
      </c>
      <c r="C79" s="391"/>
      <c r="D79" s="391"/>
      <c r="E79" s="298"/>
      <c r="F79" s="298"/>
      <c r="G79" s="1"/>
      <c r="H79" s="152" t="s">
        <v>138</v>
      </c>
      <c r="I79" s="17"/>
      <c r="J79" s="17"/>
      <c r="K79" s="17"/>
      <c r="L79" s="319"/>
      <c r="M79" s="1"/>
      <c r="N79" s="178"/>
      <c r="O79" s="1"/>
      <c r="P79" s="1"/>
      <c r="Q79" s="152"/>
      <c r="R79" s="1"/>
      <c r="S79" s="1"/>
      <c r="T79" s="1"/>
      <c r="U79" s="1"/>
      <c r="V79" s="392">
        <f t="shared" si="13"/>
        <v>0</v>
      </c>
      <c r="W79" s="392"/>
      <c r="X79" s="392"/>
      <c r="Y79" s="177"/>
      <c r="Z79" s="177"/>
      <c r="AA79" s="177"/>
      <c r="AB79" s="177"/>
      <c r="AC79" s="179"/>
      <c r="AD79" s="9"/>
    </row>
    <row r="80" spans="1:30" ht="21" customHeight="1" x14ac:dyDescent="0.3">
      <c r="A80" s="1"/>
      <c r="B80" s="391"/>
      <c r="C80" s="391"/>
      <c r="D80" s="391"/>
      <c r="E80" s="298"/>
      <c r="F80" s="298"/>
      <c r="G80" s="1"/>
      <c r="H80" s="180"/>
      <c r="I80" s="181"/>
      <c r="J80" s="181"/>
      <c r="K80" s="181"/>
      <c r="L80" s="330"/>
      <c r="M80" s="1"/>
      <c r="N80" s="182"/>
      <c r="O80" s="1"/>
      <c r="P80" s="1"/>
      <c r="Q80" s="152"/>
      <c r="R80" s="1"/>
      <c r="S80" s="1"/>
      <c r="T80" s="1"/>
      <c r="U80" s="1"/>
      <c r="V80" s="177"/>
      <c r="W80" s="177"/>
      <c r="X80" s="177"/>
      <c r="Y80" s="177"/>
      <c r="Z80" s="177"/>
      <c r="AA80" s="177"/>
      <c r="AB80" s="177"/>
      <c r="AC80" s="179"/>
      <c r="AD80" s="9"/>
    </row>
    <row r="81" spans="1:30" ht="21" customHeight="1" thickBot="1" x14ac:dyDescent="0.35">
      <c r="A81" s="1"/>
      <c r="B81" s="298"/>
      <c r="C81" s="298"/>
      <c r="D81" s="298"/>
      <c r="E81" s="298"/>
      <c r="F81" s="298"/>
      <c r="G81" s="298"/>
      <c r="H81" s="298"/>
      <c r="I81" s="298"/>
      <c r="J81" s="298"/>
      <c r="K81" s="298"/>
      <c r="L81" s="330"/>
      <c r="M81" s="183"/>
      <c r="N81" s="182"/>
      <c r="O81" s="1"/>
      <c r="P81" s="1"/>
      <c r="Q81" s="152"/>
      <c r="R81" s="1"/>
      <c r="S81" s="1"/>
      <c r="T81" s="1"/>
      <c r="U81" s="1"/>
      <c r="V81" s="177" t="s">
        <v>139</v>
      </c>
      <c r="W81" s="177"/>
      <c r="X81" s="177"/>
      <c r="Y81" s="177"/>
      <c r="Z81" s="177"/>
      <c r="AA81" s="177"/>
      <c r="AB81" s="177"/>
      <c r="AC81" s="184">
        <f>SUM(AC44:AC80)</f>
        <v>0</v>
      </c>
      <c r="AD81" s="185"/>
    </row>
    <row r="82" spans="1:30" ht="22.5" customHeight="1" thickTop="1" thickBot="1" x14ac:dyDescent="0.35">
      <c r="A82" s="1"/>
      <c r="B82" s="298" t="s">
        <v>140</v>
      </c>
      <c r="C82" s="298"/>
      <c r="D82" s="298"/>
      <c r="E82" s="298"/>
      <c r="F82" s="298"/>
      <c r="G82" s="298"/>
      <c r="H82" s="298"/>
      <c r="I82" s="298"/>
      <c r="J82" s="298"/>
      <c r="K82" s="298"/>
      <c r="L82" s="331">
        <f>SUM(L44:L81)</f>
        <v>4265412.3583200816</v>
      </c>
      <c r="M82" s="186"/>
      <c r="N82" s="187"/>
      <c r="O82" s="1"/>
      <c r="P82" s="1"/>
      <c r="Q82" s="152"/>
      <c r="R82" s="1"/>
      <c r="S82" s="1"/>
      <c r="T82" s="1"/>
      <c r="U82" s="1"/>
      <c r="V82" s="177"/>
      <c r="W82" s="177"/>
      <c r="X82" s="177"/>
      <c r="Y82" s="177"/>
      <c r="Z82" s="177"/>
      <c r="AA82" s="177"/>
      <c r="AB82" s="177"/>
      <c r="AC82" s="188"/>
      <c r="AD82" s="185"/>
    </row>
    <row r="83" spans="1:30" ht="27.75" customHeight="1" thickTop="1" x14ac:dyDescent="0.3">
      <c r="A83" s="1"/>
      <c r="B83" s="298" t="s">
        <v>141</v>
      </c>
      <c r="C83" s="298"/>
      <c r="D83" s="298"/>
      <c r="E83" s="298"/>
      <c r="F83" s="298"/>
      <c r="G83" s="298"/>
      <c r="H83" s="298"/>
      <c r="I83" s="298"/>
      <c r="J83" s="298"/>
      <c r="K83" s="51" t="s">
        <v>142</v>
      </c>
      <c r="L83" s="326" t="s">
        <v>143</v>
      </c>
      <c r="M83" s="186"/>
      <c r="N83" s="187"/>
      <c r="O83" s="1"/>
      <c r="P83" s="1"/>
      <c r="Q83" s="152"/>
      <c r="R83" s="1"/>
      <c r="S83" s="1"/>
      <c r="T83" s="1"/>
      <c r="U83" s="1"/>
      <c r="V83" s="9" t="s">
        <v>144</v>
      </c>
      <c r="W83" s="9"/>
      <c r="X83" s="9"/>
      <c r="Y83" s="9"/>
      <c r="Z83" s="9"/>
      <c r="AA83" s="9"/>
      <c r="AB83" s="9"/>
      <c r="AC83" s="9"/>
      <c r="AD83" s="189"/>
    </row>
    <row r="84" spans="1:30" ht="18.75" customHeight="1" thickBot="1" x14ac:dyDescent="0.35">
      <c r="A84" s="1"/>
      <c r="B84" s="298" t="s">
        <v>145</v>
      </c>
      <c r="C84" s="298"/>
      <c r="D84" s="298"/>
      <c r="E84" s="298"/>
      <c r="F84" s="298"/>
      <c r="G84" s="298"/>
      <c r="H84" s="298"/>
      <c r="I84" s="298"/>
      <c r="J84" s="298"/>
      <c r="K84" s="190" t="str">
        <f>IF(G26=0,"",IF((G11+G13+SUM(G15:G21))/G26&gt;0.75,1,""))</f>
        <v/>
      </c>
      <c r="L84" s="331">
        <f>'4072 updated'!AC81</f>
        <v>0</v>
      </c>
      <c r="M84" s="186"/>
      <c r="N84" s="187"/>
      <c r="O84" s="1"/>
      <c r="P84" s="1"/>
      <c r="Q84" s="152"/>
      <c r="R84" s="1"/>
      <c r="S84" s="1"/>
      <c r="T84" s="1"/>
      <c r="U84" s="1"/>
      <c r="V84" s="191" t="s">
        <v>146</v>
      </c>
      <c r="W84" s="191"/>
      <c r="X84" s="191"/>
      <c r="Y84" s="191"/>
      <c r="Z84" s="191"/>
      <c r="AA84" s="191"/>
      <c r="AB84" s="191"/>
      <c r="AC84" s="191"/>
      <c r="AD84" s="9"/>
    </row>
    <row r="85" spans="1:30" ht="18.75" customHeight="1" thickTop="1" x14ac:dyDescent="0.3">
      <c r="A85" s="1"/>
      <c r="B85" s="298"/>
      <c r="C85" s="298"/>
      <c r="D85" s="298"/>
      <c r="E85" s="298"/>
      <c r="F85" s="298"/>
      <c r="G85" s="298"/>
      <c r="H85" s="298"/>
      <c r="I85" s="298"/>
      <c r="J85" s="298"/>
      <c r="K85" s="1"/>
      <c r="L85" s="311"/>
      <c r="M85" s="186"/>
      <c r="N85" s="187"/>
      <c r="O85" s="1"/>
      <c r="P85" s="1"/>
      <c r="Q85" s="152"/>
      <c r="R85" s="1"/>
      <c r="S85" s="1"/>
      <c r="T85" s="1"/>
      <c r="U85" s="1"/>
      <c r="V85" s="191" t="s">
        <v>147</v>
      </c>
      <c r="W85" s="191"/>
      <c r="X85" s="191"/>
      <c r="Y85" s="191"/>
      <c r="Z85" s="191"/>
      <c r="AA85" s="191"/>
      <c r="AB85" s="191"/>
      <c r="AC85" s="191"/>
      <c r="AD85" s="189"/>
    </row>
    <row r="86" spans="1:30" ht="18.75" customHeight="1" x14ac:dyDescent="0.3">
      <c r="A86" s="1"/>
      <c r="B86" s="302" t="s">
        <v>148</v>
      </c>
      <c r="C86" s="298"/>
      <c r="D86" s="298"/>
      <c r="E86" s="298"/>
      <c r="F86" s="298"/>
      <c r="G86" s="298"/>
      <c r="H86" s="298"/>
      <c r="I86" s="298"/>
      <c r="J86" s="192" t="s">
        <v>149</v>
      </c>
      <c r="K86" s="193">
        <f>IF(K84=1,L84,L82)</f>
        <v>4265412.3583200816</v>
      </c>
      <c r="L86" s="319">
        <f>IF(G26=0,0,IF(G26&gt;250,-(((250/G26)*K86)*IF(M86="H",0.02,0.05)),IF(M86="H",-0.02*K86,-0.05*K86)))</f>
        <v>-84187.542599319495</v>
      </c>
      <c r="M86" s="186" t="str">
        <f>IF(B125="2911","H",IF(B125="3396","H"," "))</f>
        <v xml:space="preserve"> </v>
      </c>
      <c r="N86" s="187"/>
      <c r="O86" s="1"/>
      <c r="P86" s="1"/>
      <c r="Q86" s="152"/>
      <c r="R86" s="1"/>
      <c r="S86" s="1"/>
      <c r="T86" s="1"/>
      <c r="U86" s="1"/>
      <c r="V86" s="191" t="s">
        <v>150</v>
      </c>
      <c r="W86" s="191"/>
      <c r="X86" s="191"/>
      <c r="Y86" s="191"/>
      <c r="Z86" s="191"/>
      <c r="AA86" s="191"/>
      <c r="AB86" s="191"/>
      <c r="AC86" s="191"/>
      <c r="AD86" s="189"/>
    </row>
    <row r="87" spans="1:30" ht="18.75" customHeight="1" x14ac:dyDescent="0.3">
      <c r="A87" s="1"/>
      <c r="B87" s="302" t="s">
        <v>151</v>
      </c>
      <c r="C87" s="298"/>
      <c r="D87" s="298"/>
      <c r="E87" s="298"/>
      <c r="F87" s="298"/>
      <c r="G87" s="298"/>
      <c r="H87" s="298"/>
      <c r="I87" s="298"/>
      <c r="J87" s="298"/>
      <c r="K87" s="194"/>
      <c r="L87" s="326">
        <f>L82+L86</f>
        <v>4181224.8157207621</v>
      </c>
      <c r="M87" s="186"/>
      <c r="N87" s="187"/>
      <c r="O87" s="1"/>
      <c r="P87" s="1"/>
      <c r="Q87" s="152"/>
      <c r="R87" s="1"/>
      <c r="S87" s="1"/>
      <c r="T87" s="1"/>
      <c r="U87" s="1"/>
      <c r="V87" s="183"/>
      <c r="W87" s="183"/>
      <c r="X87" s="183"/>
      <c r="Y87" s="183"/>
      <c r="Z87" s="183"/>
      <c r="AA87" s="183"/>
      <c r="AB87" s="183"/>
      <c r="AC87" s="183"/>
      <c r="AD87" s="195"/>
    </row>
    <row r="88" spans="1:30" ht="15.6" x14ac:dyDescent="0.3">
      <c r="A88" s="1"/>
      <c r="B88" s="302"/>
      <c r="C88" s="1"/>
      <c r="D88" s="1"/>
      <c r="E88" s="1"/>
      <c r="F88" s="1"/>
      <c r="G88" s="1"/>
      <c r="H88" s="1"/>
      <c r="I88" s="1"/>
      <c r="J88" s="1"/>
      <c r="K88" s="1"/>
      <c r="L88" s="311"/>
      <c r="M88" s="1"/>
      <c r="N88" s="1"/>
      <c r="O88" s="3"/>
      <c r="P88" s="1"/>
      <c r="Q88" s="1"/>
      <c r="R88" s="1"/>
      <c r="S88" s="1"/>
      <c r="T88" s="1"/>
      <c r="U88" s="1"/>
      <c r="V88" s="183"/>
      <c r="W88" s="183"/>
      <c r="X88" s="183"/>
      <c r="Y88" s="183"/>
      <c r="Z88" s="183"/>
      <c r="AA88" s="183"/>
      <c r="AB88" s="183"/>
      <c r="AC88" s="183"/>
      <c r="AD88" s="260"/>
    </row>
    <row r="89" spans="1:30" ht="18.75" customHeight="1" x14ac:dyDescent="0.3">
      <c r="A89" s="1" t="s">
        <v>152</v>
      </c>
      <c r="B89" s="298" t="s">
        <v>153</v>
      </c>
      <c r="C89" s="298"/>
      <c r="D89" s="298"/>
      <c r="E89" s="298"/>
      <c r="F89" s="298"/>
      <c r="G89" s="298"/>
      <c r="H89" s="298"/>
      <c r="I89" s="298"/>
      <c r="J89" s="298"/>
      <c r="K89" s="194"/>
      <c r="L89" s="319">
        <v>-2012758.09</v>
      </c>
      <c r="M89" s="186"/>
      <c r="N89" s="187"/>
      <c r="O89" s="1"/>
      <c r="P89" s="1"/>
      <c r="Q89" s="152"/>
      <c r="R89" s="1"/>
      <c r="S89" s="1"/>
      <c r="T89" s="1"/>
      <c r="U89" s="1"/>
      <c r="V89" s="183"/>
      <c r="W89" s="183"/>
      <c r="X89" s="183"/>
      <c r="Y89" s="183"/>
      <c r="Z89" s="183"/>
      <c r="AA89" s="183"/>
      <c r="AB89" s="183"/>
      <c r="AC89" s="183"/>
      <c r="AD89" s="195"/>
    </row>
    <row r="90" spans="1:30" ht="18.75" customHeight="1" x14ac:dyDescent="0.3">
      <c r="A90" s="1"/>
      <c r="B90" s="298" t="s">
        <v>154</v>
      </c>
      <c r="C90" s="298"/>
      <c r="D90" s="298"/>
      <c r="E90" s="298"/>
      <c r="F90" s="298"/>
      <c r="G90" s="298"/>
      <c r="H90" s="298"/>
      <c r="I90" s="298"/>
      <c r="J90" s="298"/>
      <c r="K90" s="194"/>
      <c r="L90" s="326">
        <f>L87+L89</f>
        <v>2168466.7257207623</v>
      </c>
      <c r="M90" s="186"/>
      <c r="N90" s="187"/>
      <c r="O90" s="1"/>
      <c r="P90" s="1"/>
      <c r="Q90" s="152"/>
      <c r="R90" s="1"/>
      <c r="S90" s="1"/>
      <c r="T90" s="1"/>
      <c r="U90" s="1"/>
      <c r="V90" s="183">
        <v>2911</v>
      </c>
      <c r="W90" s="197"/>
      <c r="X90" s="197"/>
      <c r="Y90" s="197"/>
      <c r="Z90" s="197"/>
      <c r="AA90" s="197"/>
      <c r="AB90" s="197"/>
      <c r="AC90" s="197"/>
      <c r="AD90" s="195"/>
    </row>
    <row r="91" spans="1:30" ht="18.75" customHeight="1" x14ac:dyDescent="0.3">
      <c r="A91" s="1"/>
      <c r="B91" s="298" t="s">
        <v>155</v>
      </c>
      <c r="C91" s="298"/>
      <c r="D91" s="298"/>
      <c r="E91" s="298"/>
      <c r="F91" s="298"/>
      <c r="G91" s="298"/>
      <c r="H91" s="298"/>
      <c r="I91" s="298"/>
      <c r="J91" s="298"/>
      <c r="K91" s="194"/>
      <c r="L91" s="332">
        <v>6</v>
      </c>
      <c r="M91" s="186"/>
      <c r="N91" s="187"/>
      <c r="O91" s="1"/>
      <c r="P91" s="1"/>
      <c r="Q91" s="152"/>
      <c r="R91" s="1"/>
      <c r="S91" s="1"/>
      <c r="T91" s="1"/>
      <c r="U91" s="1"/>
      <c r="V91" s="183"/>
      <c r="W91" s="197"/>
      <c r="X91" s="197"/>
      <c r="Y91" s="197"/>
      <c r="Z91" s="197"/>
      <c r="AA91" s="197"/>
      <c r="AB91" s="197"/>
      <c r="AC91" s="197"/>
      <c r="AD91" s="195"/>
    </row>
    <row r="92" spans="1:30" ht="18.75" customHeight="1" x14ac:dyDescent="0.3">
      <c r="A92" s="1"/>
      <c r="B92" s="298" t="s">
        <v>156</v>
      </c>
      <c r="C92" s="298"/>
      <c r="D92" s="298"/>
      <c r="E92" s="298"/>
      <c r="F92" s="298"/>
      <c r="G92" s="298"/>
      <c r="H92" s="298"/>
      <c r="I92" s="298"/>
      <c r="J92" s="298"/>
      <c r="K92" s="194"/>
      <c r="L92" s="368">
        <f>L90/L91</f>
        <v>361411.1209534604</v>
      </c>
      <c r="M92" s="186"/>
      <c r="N92" s="187"/>
      <c r="O92" s="1"/>
      <c r="P92" s="1"/>
      <c r="Q92" s="152"/>
      <c r="R92" s="1"/>
      <c r="S92" s="1"/>
      <c r="T92" s="1"/>
      <c r="U92" s="1"/>
      <c r="V92" s="198"/>
      <c r="W92" s="198"/>
      <c r="X92" s="198"/>
      <c r="Y92" s="198"/>
      <c r="Z92" s="198"/>
      <c r="AA92" s="198"/>
      <c r="AB92" s="198"/>
      <c r="AC92" s="198"/>
      <c r="AD92" s="199"/>
    </row>
    <row r="93" spans="1:30" s="1" customFormat="1" ht="18.600000000000001" customHeight="1" x14ac:dyDescent="0.3">
      <c r="B93" s="298"/>
      <c r="C93" s="298"/>
      <c r="D93" s="298"/>
      <c r="E93" s="298"/>
      <c r="F93" s="298"/>
      <c r="G93" s="298"/>
      <c r="H93" s="298"/>
      <c r="I93" s="298"/>
      <c r="J93" s="298"/>
      <c r="K93" s="336" t="s">
        <v>497</v>
      </c>
      <c r="L93" s="273">
        <v>355139.78042171965</v>
      </c>
      <c r="M93" s="186"/>
      <c r="N93" s="187"/>
      <c r="Q93" s="152"/>
      <c r="V93" s="183"/>
      <c r="W93" s="198"/>
      <c r="X93" s="198"/>
      <c r="Y93" s="198"/>
      <c r="Z93" s="198"/>
      <c r="AA93" s="198"/>
      <c r="AB93" s="198"/>
      <c r="AC93" s="198"/>
      <c r="AD93" s="199"/>
    </row>
    <row r="94" spans="1:30" s="1" customFormat="1" ht="18.75" customHeight="1" x14ac:dyDescent="0.3">
      <c r="B94" s="298"/>
      <c r="C94" s="298"/>
      <c r="D94" s="298"/>
      <c r="E94" s="298"/>
      <c r="F94" s="298"/>
      <c r="G94" s="298"/>
      <c r="H94" s="298"/>
      <c r="I94" s="298"/>
      <c r="J94" s="298"/>
      <c r="K94" s="336" t="s">
        <v>498</v>
      </c>
      <c r="L94" s="326">
        <f>+L92-L93</f>
        <v>6271.3405317407451</v>
      </c>
      <c r="M94" s="186"/>
      <c r="N94" s="187"/>
      <c r="Q94" s="152"/>
      <c r="V94" s="183"/>
      <c r="W94" s="198"/>
      <c r="X94" s="198"/>
      <c r="Y94" s="198"/>
      <c r="Z94" s="198"/>
      <c r="AA94" s="198"/>
      <c r="AB94" s="198"/>
      <c r="AC94" s="198"/>
      <c r="AD94" s="199"/>
    </row>
    <row r="95" spans="1:30" ht="18.75" customHeight="1" x14ac:dyDescent="0.3">
      <c r="A95" s="1"/>
      <c r="B95" s="302"/>
      <c r="C95" s="1"/>
      <c r="D95" s="1"/>
      <c r="E95" s="1"/>
      <c r="F95" s="1"/>
      <c r="G95" s="1"/>
      <c r="H95" s="1"/>
      <c r="I95" s="1"/>
      <c r="J95" s="1"/>
      <c r="K95" s="1"/>
      <c r="L95" s="311"/>
      <c r="M95" s="1"/>
      <c r="N95" s="199"/>
      <c r="O95" s="200"/>
      <c r="P95" s="199"/>
      <c r="Q95" s="199"/>
      <c r="R95" s="1"/>
      <c r="S95" s="1"/>
      <c r="T95" s="1"/>
      <c r="U95" s="1"/>
      <c r="V95" s="198"/>
      <c r="W95" s="198"/>
      <c r="X95" s="198"/>
      <c r="Y95" s="198"/>
      <c r="Z95" s="198"/>
      <c r="AA95" s="198"/>
      <c r="AB95" s="198"/>
      <c r="AC95" s="198"/>
      <c r="AD95" s="195"/>
    </row>
    <row r="96" spans="1:30" ht="18.75" customHeight="1" thickBot="1" x14ac:dyDescent="0.35">
      <c r="A96" s="1"/>
      <c r="B96" s="201" t="s">
        <v>157</v>
      </c>
      <c r="C96" s="298"/>
      <c r="D96" s="298"/>
      <c r="E96" s="298"/>
      <c r="F96" s="1"/>
      <c r="G96" s="298"/>
      <c r="H96" s="298"/>
      <c r="I96" s="298"/>
      <c r="J96" s="298"/>
      <c r="K96" s="1"/>
      <c r="L96" s="331">
        <f>IF(M86="H",(K86*0.02)+L86,(K86*0.05)+L86)</f>
        <v>129083.0753166846</v>
      </c>
      <c r="M96" s="186"/>
      <c r="N96" s="1"/>
      <c r="O96" s="3"/>
      <c r="P96" s="1"/>
      <c r="Q96" s="1"/>
      <c r="R96" s="1"/>
      <c r="S96" s="1"/>
      <c r="T96" s="1"/>
      <c r="U96" s="1"/>
      <c r="V96" s="202"/>
      <c r="W96" s="202"/>
      <c r="X96" s="202"/>
      <c r="Y96" s="202"/>
      <c r="Z96" s="202"/>
      <c r="AA96" s="202"/>
      <c r="AB96" s="202"/>
      <c r="AC96" s="202"/>
      <c r="AD96" s="195"/>
    </row>
    <row r="97" spans="1:30" ht="21.75" customHeight="1" thickTop="1" x14ac:dyDescent="0.3">
      <c r="A97" s="1"/>
      <c r="B97" s="203" t="s">
        <v>158</v>
      </c>
      <c r="C97" s="203"/>
      <c r="D97" s="203"/>
      <c r="E97" s="203"/>
      <c r="F97" s="203"/>
      <c r="G97" s="203"/>
      <c r="H97" s="203"/>
      <c r="I97" s="203"/>
      <c r="J97" s="203"/>
      <c r="K97" s="203"/>
      <c r="L97" s="333"/>
      <c r="M97" s="199"/>
      <c r="N97" s="1"/>
      <c r="O97" s="3"/>
      <c r="P97" s="1"/>
      <c r="Q97" s="1"/>
      <c r="R97" s="1"/>
      <c r="S97" s="1"/>
      <c r="T97" s="1"/>
      <c r="U97" s="1"/>
      <c r="V97" s="202"/>
      <c r="W97" s="202"/>
      <c r="X97" s="202"/>
      <c r="Y97" s="202"/>
      <c r="Z97" s="202"/>
      <c r="AA97" s="202"/>
      <c r="AB97" s="202"/>
      <c r="AC97" s="202"/>
      <c r="AD97" s="195"/>
    </row>
    <row r="98" spans="1:30" ht="15.6" x14ac:dyDescent="0.3">
      <c r="A98" s="1"/>
      <c r="B98" s="204"/>
      <c r="C98" s="1"/>
      <c r="D98" s="1"/>
      <c r="E98" s="1"/>
      <c r="F98" s="1"/>
      <c r="G98" s="1"/>
      <c r="H98" s="1"/>
      <c r="I98" s="1"/>
      <c r="J98" s="1"/>
      <c r="K98" s="1"/>
      <c r="L98" s="311"/>
      <c r="M98" s="1"/>
      <c r="N98" s="1"/>
      <c r="O98" s="3"/>
      <c r="P98" s="1"/>
      <c r="Q98" s="1"/>
      <c r="R98" s="1"/>
      <c r="S98" s="1"/>
      <c r="T98" s="1"/>
      <c r="U98" s="1"/>
      <c r="V98" s="202"/>
      <c r="W98" s="202"/>
      <c r="X98" s="202"/>
      <c r="Y98" s="202"/>
      <c r="Z98" s="202"/>
      <c r="AA98" s="202"/>
      <c r="AB98" s="202"/>
      <c r="AC98" s="202"/>
      <c r="AD98" s="199"/>
    </row>
    <row r="99" spans="1:30" ht="15.6" x14ac:dyDescent="0.3">
      <c r="B99" s="204"/>
      <c r="C99" s="1"/>
      <c r="D99" s="1"/>
      <c r="E99" s="1"/>
      <c r="F99" s="1"/>
      <c r="G99" s="1"/>
      <c r="H99" s="1"/>
      <c r="I99" s="1"/>
      <c r="J99" s="1"/>
      <c r="K99" s="1"/>
      <c r="L99" s="311"/>
      <c r="M99" s="1"/>
      <c r="N99" s="1"/>
      <c r="O99" s="3"/>
      <c r="P99" s="1"/>
      <c r="Q99" s="1"/>
      <c r="R99" s="1"/>
      <c r="S99" s="1"/>
      <c r="T99" s="1"/>
      <c r="U99" s="1"/>
      <c r="V99" s="202"/>
      <c r="W99" s="202"/>
      <c r="X99" s="202"/>
      <c r="Y99" s="202"/>
      <c r="Z99" s="202"/>
      <c r="AA99" s="202"/>
      <c r="AB99" s="202"/>
      <c r="AC99" s="202"/>
      <c r="AD99" s="199"/>
    </row>
    <row r="100" spans="1:30" ht="15.6" hidden="1" x14ac:dyDescent="0.3">
      <c r="B100" s="205" t="s">
        <v>159</v>
      </c>
      <c r="C100" s="206"/>
      <c r="D100" s="1"/>
      <c r="E100" s="1"/>
      <c r="F100" s="1"/>
      <c r="G100" s="1"/>
      <c r="H100" s="1"/>
      <c r="I100" s="1"/>
      <c r="J100" s="1"/>
      <c r="K100" s="1"/>
      <c r="L100" s="311"/>
      <c r="M100" s="1"/>
      <c r="N100" s="1"/>
      <c r="O100" s="3"/>
      <c r="P100" s="1"/>
      <c r="Q100" s="1"/>
      <c r="R100" s="1"/>
      <c r="S100" s="1"/>
      <c r="T100" s="1"/>
      <c r="U100" s="1"/>
      <c r="V100" s="207"/>
      <c r="W100" s="207"/>
      <c r="X100" s="207"/>
      <c r="Y100" s="207"/>
      <c r="Z100" s="207"/>
      <c r="AA100" s="207"/>
      <c r="AB100" s="207"/>
      <c r="AC100" s="207"/>
      <c r="AD100" s="1"/>
    </row>
    <row r="101" spans="1:30" ht="15.6" hidden="1" x14ac:dyDescent="0.3">
      <c r="B101" s="208"/>
      <c r="C101" s="206"/>
      <c r="D101" s="1"/>
      <c r="E101" s="1"/>
      <c r="F101" s="1"/>
      <c r="G101" s="1"/>
      <c r="H101" s="1"/>
      <c r="I101" s="1"/>
      <c r="J101" s="1"/>
      <c r="K101" s="1"/>
      <c r="L101" s="311"/>
      <c r="M101" s="1"/>
      <c r="N101" s="1"/>
      <c r="O101" s="3"/>
      <c r="P101" s="1"/>
      <c r="Q101" s="1"/>
      <c r="R101" s="1"/>
      <c r="S101" s="1"/>
      <c r="T101" s="1"/>
      <c r="U101" s="1"/>
      <c r="V101" s="204"/>
      <c r="W101" s="298"/>
      <c r="X101" s="298"/>
      <c r="Y101" s="298"/>
      <c r="Z101" s="298"/>
      <c r="AA101" s="298"/>
      <c r="AB101" s="298"/>
      <c r="AC101" s="298"/>
      <c r="AD101" s="1"/>
    </row>
    <row r="102" spans="1:30" ht="15.6" hidden="1" x14ac:dyDescent="0.3">
      <c r="B102" s="209" t="s">
        <v>160</v>
      </c>
      <c r="C102" s="205" t="s">
        <v>161</v>
      </c>
      <c r="D102" s="1"/>
      <c r="E102" s="1"/>
      <c r="F102" s="1"/>
      <c r="G102" s="1"/>
      <c r="H102" s="1"/>
      <c r="I102" s="1"/>
      <c r="J102" s="1"/>
      <c r="K102" s="1"/>
      <c r="L102" s="311"/>
      <c r="M102" s="1"/>
      <c r="N102" s="1"/>
      <c r="O102" s="3"/>
      <c r="P102" s="1"/>
      <c r="Q102" s="1"/>
      <c r="R102" s="1"/>
      <c r="S102" s="1"/>
      <c r="T102" s="1"/>
      <c r="U102" s="1"/>
      <c r="V102" s="204"/>
      <c r="W102" s="1"/>
      <c r="X102" s="1"/>
      <c r="Y102" s="1"/>
      <c r="Z102" s="1"/>
      <c r="AA102" s="1"/>
      <c r="AB102" s="1"/>
      <c r="AC102" s="1"/>
      <c r="AD102" s="1"/>
    </row>
    <row r="103" spans="1:30" ht="15.6" hidden="1" x14ac:dyDescent="0.3">
      <c r="B103" s="209" t="s">
        <v>162</v>
      </c>
      <c r="C103" s="205" t="s">
        <v>163</v>
      </c>
      <c r="D103" s="1"/>
      <c r="E103" s="1"/>
      <c r="F103" s="1"/>
      <c r="G103" s="1"/>
      <c r="H103" s="1"/>
      <c r="I103" s="1"/>
      <c r="J103" s="1"/>
      <c r="K103" s="1"/>
      <c r="L103" s="311"/>
      <c r="M103" s="1"/>
      <c r="N103" s="1"/>
      <c r="O103" s="3"/>
      <c r="P103" s="1"/>
      <c r="Q103" s="1"/>
      <c r="R103" s="1"/>
      <c r="S103" s="1"/>
      <c r="T103" s="1"/>
      <c r="U103" s="1"/>
      <c r="V103" s="204"/>
      <c r="W103" s="1"/>
      <c r="X103" s="1"/>
      <c r="Y103" s="1"/>
      <c r="Z103" s="1"/>
      <c r="AA103" s="1"/>
      <c r="AB103" s="1"/>
      <c r="AC103" s="1"/>
      <c r="AD103" s="1"/>
    </row>
    <row r="104" spans="1:30" ht="15.6" hidden="1" x14ac:dyDescent="0.3">
      <c r="B104" s="209" t="s">
        <v>164</v>
      </c>
      <c r="C104" s="205" t="s">
        <v>165</v>
      </c>
      <c r="D104" s="1"/>
      <c r="E104" s="1"/>
      <c r="F104" s="1"/>
      <c r="G104" s="1"/>
      <c r="H104" s="1"/>
      <c r="I104" s="1"/>
      <c r="J104" s="1"/>
      <c r="K104" s="1"/>
      <c r="L104" s="311"/>
      <c r="M104" s="1"/>
      <c r="N104" s="1"/>
      <c r="O104" s="3"/>
      <c r="P104" s="1"/>
      <c r="Q104" s="1"/>
      <c r="R104" s="1"/>
      <c r="S104" s="1"/>
      <c r="T104" s="1"/>
      <c r="U104" s="1"/>
      <c r="V104" s="204"/>
      <c r="W104" s="210"/>
      <c r="X104" s="210"/>
      <c r="Y104" s="210"/>
      <c r="Z104" s="210"/>
      <c r="AA104" s="210"/>
      <c r="AB104" s="210"/>
      <c r="AC104" s="210"/>
      <c r="AD104" s="210"/>
    </row>
    <row r="105" spans="1:30" ht="15.6" hidden="1" x14ac:dyDescent="0.3">
      <c r="B105" s="209" t="s">
        <v>166</v>
      </c>
      <c r="C105" s="205" t="s">
        <v>167</v>
      </c>
      <c r="D105" s="1"/>
      <c r="E105" s="1"/>
      <c r="F105" s="1"/>
      <c r="G105" s="1"/>
      <c r="H105" s="1"/>
      <c r="I105" s="1"/>
      <c r="J105" s="1"/>
      <c r="K105" s="1"/>
      <c r="L105" s="311"/>
      <c r="M105" s="1"/>
      <c r="N105" s="1"/>
      <c r="O105" s="3"/>
      <c r="P105" s="1"/>
      <c r="Q105" s="1"/>
      <c r="R105" s="1"/>
      <c r="S105" s="1"/>
      <c r="T105" s="1"/>
      <c r="U105" s="1"/>
      <c r="V105" s="204"/>
      <c r="W105" s="1"/>
      <c r="X105" s="1"/>
      <c r="Y105" s="1"/>
      <c r="Z105" s="1"/>
      <c r="AA105" s="1"/>
      <c r="AB105" s="1"/>
      <c r="AC105" s="1"/>
      <c r="AD105" s="1"/>
    </row>
    <row r="106" spans="1:30" ht="15.6" hidden="1" x14ac:dyDescent="0.3">
      <c r="B106" s="211"/>
      <c r="C106" s="205" t="s">
        <v>168</v>
      </c>
      <c r="D106" s="1"/>
      <c r="E106" s="1"/>
      <c r="F106" s="1"/>
      <c r="G106" s="1"/>
      <c r="H106" s="1"/>
      <c r="I106" s="1"/>
      <c r="J106" s="1"/>
      <c r="K106" s="1"/>
      <c r="L106" s="311"/>
      <c r="M106" s="1"/>
      <c r="N106" s="1"/>
      <c r="O106" s="3"/>
      <c r="P106" s="1"/>
      <c r="Q106" s="1"/>
      <c r="R106" s="1"/>
      <c r="S106" s="1"/>
      <c r="T106" s="1"/>
      <c r="U106" s="1"/>
      <c r="V106" s="204"/>
      <c r="W106" s="1"/>
      <c r="X106" s="1"/>
      <c r="Y106" s="1"/>
      <c r="Z106" s="1"/>
      <c r="AA106" s="1"/>
      <c r="AB106" s="1"/>
      <c r="AC106" s="1"/>
      <c r="AD106" s="1"/>
    </row>
    <row r="107" spans="1:30" ht="15.6" hidden="1" x14ac:dyDescent="0.3">
      <c r="B107" s="209" t="s">
        <v>169</v>
      </c>
      <c r="C107" s="205" t="s">
        <v>170</v>
      </c>
      <c r="D107" s="1"/>
      <c r="E107" s="1"/>
      <c r="F107" s="1"/>
      <c r="G107" s="1"/>
      <c r="H107" s="1"/>
      <c r="I107" s="1"/>
      <c r="J107" s="1"/>
      <c r="K107" s="1"/>
      <c r="L107" s="311"/>
      <c r="M107" s="1"/>
      <c r="N107" s="1"/>
      <c r="O107" s="3"/>
      <c r="P107" s="1"/>
      <c r="Q107" s="1"/>
      <c r="R107" s="1"/>
      <c r="S107" s="1"/>
      <c r="T107" s="1"/>
      <c r="U107" s="1"/>
      <c r="V107" s="204"/>
      <c r="W107" s="1"/>
      <c r="X107" s="1"/>
      <c r="Y107" s="1"/>
      <c r="Z107" s="1"/>
      <c r="AA107" s="1"/>
      <c r="AB107" s="1"/>
      <c r="AC107" s="1"/>
      <c r="AD107" s="1"/>
    </row>
    <row r="108" spans="1:30" ht="15.6" hidden="1" x14ac:dyDescent="0.3">
      <c r="B108" s="209" t="s">
        <v>171</v>
      </c>
      <c r="C108" s="205" t="s">
        <v>172</v>
      </c>
      <c r="D108" s="1"/>
      <c r="E108" s="1"/>
      <c r="F108" s="1"/>
      <c r="G108" s="1"/>
      <c r="H108" s="1"/>
      <c r="I108" s="1"/>
      <c r="J108" s="1"/>
      <c r="K108" s="1"/>
      <c r="L108" s="311"/>
      <c r="M108" s="1"/>
      <c r="N108" s="1"/>
      <c r="O108" s="3"/>
      <c r="P108" s="1"/>
      <c r="Q108" s="1"/>
      <c r="R108" s="1"/>
      <c r="S108" s="1"/>
      <c r="T108" s="1"/>
      <c r="U108" s="1"/>
      <c r="V108" s="204"/>
      <c r="W108" s="1"/>
      <c r="X108" s="1"/>
      <c r="Y108" s="1"/>
      <c r="Z108" s="1"/>
      <c r="AA108" s="1"/>
      <c r="AB108" s="1"/>
      <c r="AC108" s="1"/>
      <c r="AD108" s="1"/>
    </row>
    <row r="109" spans="1:30" ht="15.6" hidden="1" x14ac:dyDescent="0.3">
      <c r="B109" s="209" t="s">
        <v>173</v>
      </c>
      <c r="C109" s="205" t="s">
        <v>174</v>
      </c>
      <c r="D109" s="1"/>
      <c r="E109" s="1"/>
      <c r="F109" s="1"/>
      <c r="G109" s="1"/>
      <c r="H109" s="1"/>
      <c r="I109" s="1"/>
      <c r="J109" s="1"/>
      <c r="K109" s="1"/>
      <c r="L109" s="311"/>
      <c r="M109" s="1"/>
      <c r="N109" s="1"/>
      <c r="O109" s="3"/>
      <c r="P109" s="1"/>
      <c r="Q109" s="1"/>
      <c r="R109" s="1"/>
      <c r="S109" s="1"/>
      <c r="T109" s="1"/>
      <c r="U109" s="1"/>
      <c r="V109" s="204"/>
      <c r="W109" s="1"/>
      <c r="X109" s="1"/>
      <c r="Y109" s="1"/>
      <c r="Z109" s="1"/>
      <c r="AA109" s="1"/>
      <c r="AB109" s="1"/>
      <c r="AC109" s="1"/>
      <c r="AD109" s="1"/>
    </row>
    <row r="110" spans="1:30" ht="15.6" hidden="1" x14ac:dyDescent="0.3">
      <c r="B110" s="209" t="s">
        <v>175</v>
      </c>
      <c r="C110" s="205" t="s">
        <v>176</v>
      </c>
      <c r="D110" s="1"/>
      <c r="E110" s="1"/>
      <c r="F110" s="1"/>
      <c r="G110" s="1"/>
      <c r="H110" s="1"/>
      <c r="I110" s="1"/>
      <c r="J110" s="1"/>
      <c r="K110" s="1"/>
      <c r="L110" s="311"/>
      <c r="M110" s="1"/>
      <c r="N110" s="1"/>
      <c r="O110" s="3"/>
      <c r="P110" s="1"/>
      <c r="Q110" s="1"/>
      <c r="R110" s="1"/>
      <c r="S110" s="1"/>
      <c r="T110" s="1"/>
      <c r="U110" s="1"/>
      <c r="V110" s="204"/>
      <c r="W110" s="1"/>
      <c r="X110" s="1"/>
      <c r="Y110" s="1"/>
      <c r="Z110" s="1"/>
      <c r="AA110" s="1"/>
      <c r="AB110" s="1"/>
      <c r="AC110" s="1"/>
      <c r="AD110" s="1"/>
    </row>
    <row r="111" spans="1:30" ht="15.6" hidden="1" x14ac:dyDescent="0.3">
      <c r="B111" s="209" t="s">
        <v>383</v>
      </c>
      <c r="C111" s="205" t="s">
        <v>178</v>
      </c>
      <c r="D111" s="1"/>
      <c r="E111" s="1"/>
      <c r="F111" s="1"/>
      <c r="G111" s="1"/>
      <c r="H111" s="1"/>
      <c r="I111" s="1"/>
      <c r="J111" s="1"/>
      <c r="K111" s="1"/>
      <c r="L111" s="311"/>
      <c r="M111" s="1"/>
      <c r="N111" s="1"/>
      <c r="O111" s="3"/>
      <c r="P111" s="1"/>
      <c r="Q111" s="1"/>
      <c r="R111" s="1"/>
      <c r="S111" s="1"/>
      <c r="T111" s="1"/>
      <c r="U111" s="1"/>
      <c r="V111" s="204"/>
      <c r="W111" s="1"/>
      <c r="X111" s="1"/>
      <c r="Y111" s="1"/>
      <c r="Z111" s="1"/>
      <c r="AA111" s="1"/>
      <c r="AB111" s="1"/>
      <c r="AC111" s="1"/>
      <c r="AD111" s="1"/>
    </row>
    <row r="112" spans="1:30" ht="15.6" hidden="1" x14ac:dyDescent="0.3">
      <c r="B112" s="211"/>
      <c r="C112" s="205"/>
      <c r="D112" s="1"/>
      <c r="E112" s="1"/>
      <c r="F112" s="1"/>
      <c r="G112" s="1"/>
      <c r="H112" s="1"/>
      <c r="I112" s="1"/>
      <c r="J112" s="1"/>
      <c r="K112" s="1"/>
      <c r="L112" s="311"/>
      <c r="M112" s="1"/>
      <c r="N112" s="1"/>
      <c r="O112" s="3"/>
      <c r="P112" s="1"/>
      <c r="Q112" s="1"/>
      <c r="R112" s="1"/>
      <c r="S112" s="1"/>
      <c r="T112" s="1"/>
      <c r="U112" s="1"/>
      <c r="V112" s="204"/>
      <c r="W112" s="1"/>
      <c r="X112" s="1"/>
      <c r="Y112" s="1"/>
      <c r="Z112" s="1"/>
      <c r="AA112" s="1"/>
      <c r="AB112" s="1"/>
      <c r="AC112" s="1"/>
      <c r="AD112" s="1"/>
    </row>
    <row r="113" spans="2:30" ht="15.6" hidden="1" x14ac:dyDescent="0.3">
      <c r="B113" s="209" t="s">
        <v>384</v>
      </c>
      <c r="C113" s="205" t="s">
        <v>180</v>
      </c>
      <c r="D113" s="1"/>
      <c r="E113" s="1"/>
      <c r="F113" s="1"/>
      <c r="G113" s="1"/>
      <c r="H113" s="1"/>
      <c r="I113" s="1"/>
      <c r="J113" s="1"/>
      <c r="K113" s="1"/>
      <c r="L113" s="311"/>
      <c r="M113" s="1"/>
      <c r="N113" s="1"/>
      <c r="O113" s="3"/>
      <c r="P113" s="1"/>
      <c r="Q113" s="1"/>
      <c r="R113" s="1"/>
      <c r="S113" s="1"/>
      <c r="T113" s="1"/>
      <c r="U113" s="1"/>
      <c r="V113" s="204"/>
      <c r="W113" s="1"/>
      <c r="X113" s="1"/>
      <c r="Y113" s="1"/>
      <c r="Z113" s="1"/>
      <c r="AA113" s="1"/>
      <c r="AB113" s="1"/>
      <c r="AC113" s="1"/>
      <c r="AD113" s="1"/>
    </row>
    <row r="114" spans="2:30" ht="15.6" hidden="1" x14ac:dyDescent="0.3">
      <c r="B114" s="209" t="s">
        <v>384</v>
      </c>
      <c r="C114" s="205" t="s">
        <v>181</v>
      </c>
      <c r="D114" s="1"/>
      <c r="E114" s="1"/>
      <c r="F114" s="1"/>
      <c r="G114" s="1"/>
      <c r="H114" s="1"/>
      <c r="I114" s="1"/>
      <c r="J114" s="1"/>
      <c r="K114" s="1"/>
      <c r="L114" s="311"/>
      <c r="M114" s="1"/>
      <c r="N114" s="1"/>
      <c r="O114" s="3"/>
      <c r="P114" s="1"/>
      <c r="Q114" s="1"/>
      <c r="R114" s="1"/>
      <c r="S114" s="1"/>
      <c r="T114" s="1"/>
      <c r="U114" s="1"/>
      <c r="V114" s="1"/>
      <c r="W114" s="1"/>
      <c r="X114" s="1"/>
      <c r="Y114" s="1"/>
      <c r="Z114" s="1"/>
      <c r="AA114" s="1"/>
      <c r="AB114" s="1"/>
      <c r="AC114" s="1"/>
      <c r="AD114" s="1"/>
    </row>
    <row r="115" spans="2:30" ht="15.6" hidden="1" x14ac:dyDescent="0.3">
      <c r="B115" s="209" t="s">
        <v>285</v>
      </c>
      <c r="C115" s="205" t="s">
        <v>183</v>
      </c>
    </row>
    <row r="116" spans="2:30" ht="15.6" hidden="1" x14ac:dyDescent="0.3">
      <c r="B116" s="209" t="s">
        <v>385</v>
      </c>
      <c r="C116" s="205" t="s">
        <v>185</v>
      </c>
    </row>
    <row r="117" spans="2:30" ht="15.6" hidden="1" x14ac:dyDescent="0.3">
      <c r="B117" s="209" t="s">
        <v>285</v>
      </c>
      <c r="C117" s="205" t="s">
        <v>186</v>
      </c>
    </row>
    <row r="118" spans="2:30" ht="15.6" hidden="1" x14ac:dyDescent="0.3">
      <c r="B118" s="209" t="s">
        <v>187</v>
      </c>
      <c r="C118" s="205" t="s">
        <v>188</v>
      </c>
    </row>
    <row r="119" spans="2:30" ht="15.6" hidden="1" x14ac:dyDescent="0.3">
      <c r="B119" s="209" t="s">
        <v>189</v>
      </c>
      <c r="C119" s="205" t="s">
        <v>190</v>
      </c>
    </row>
    <row r="120" spans="2:30" ht="15.6" hidden="1" x14ac:dyDescent="0.3">
      <c r="B120" s="211" t="s">
        <v>191</v>
      </c>
      <c r="C120" s="205" t="s">
        <v>192</v>
      </c>
    </row>
    <row r="121" spans="2:30" ht="15.6" hidden="1" x14ac:dyDescent="0.3">
      <c r="B121" s="211"/>
      <c r="C121" s="205"/>
    </row>
    <row r="122" spans="2:30" ht="15.6" hidden="1" x14ac:dyDescent="0.3">
      <c r="B122" s="209" t="s">
        <v>160</v>
      </c>
      <c r="C122" s="205" t="s">
        <v>193</v>
      </c>
    </row>
    <row r="123" spans="2:30" ht="15.6" hidden="1" x14ac:dyDescent="0.3">
      <c r="B123" s="209" t="s">
        <v>194</v>
      </c>
      <c r="C123" s="205" t="s">
        <v>195</v>
      </c>
    </row>
    <row r="124" spans="2:30" ht="15.6" hidden="1" x14ac:dyDescent="0.3">
      <c r="B124" s="209" t="s">
        <v>196</v>
      </c>
      <c r="C124" s="205" t="s">
        <v>197</v>
      </c>
    </row>
    <row r="125" spans="2:30" ht="15.6" hidden="1" x14ac:dyDescent="0.3">
      <c r="B125" s="209" t="s">
        <v>198</v>
      </c>
      <c r="C125" s="205" t="s">
        <v>199</v>
      </c>
    </row>
    <row r="126" spans="2:30" ht="15.6" hidden="1" x14ac:dyDescent="0.3">
      <c r="B126" s="209" t="s">
        <v>200</v>
      </c>
      <c r="C126" s="205" t="s">
        <v>201</v>
      </c>
    </row>
    <row r="127" spans="2:30" ht="15.6" hidden="1" x14ac:dyDescent="0.3">
      <c r="B127" s="209" t="s">
        <v>202</v>
      </c>
      <c r="C127" s="205" t="s">
        <v>203</v>
      </c>
    </row>
    <row r="128" spans="2:30" ht="15.6" hidden="1" x14ac:dyDescent="0.3">
      <c r="B128" s="209" t="s">
        <v>202</v>
      </c>
      <c r="C128" s="205" t="s">
        <v>204</v>
      </c>
    </row>
    <row r="129" spans="2:3" ht="15.6" hidden="1" x14ac:dyDescent="0.3">
      <c r="B129" s="209" t="s">
        <v>202</v>
      </c>
      <c r="C129" s="205" t="s">
        <v>205</v>
      </c>
    </row>
    <row r="130" spans="2:3" ht="15.6" hidden="1" x14ac:dyDescent="0.3">
      <c r="B130" s="209" t="s">
        <v>202</v>
      </c>
      <c r="C130" s="205" t="s">
        <v>206</v>
      </c>
    </row>
    <row r="131" spans="2:3" ht="15.6" hidden="1" x14ac:dyDescent="0.3">
      <c r="B131" s="209" t="s">
        <v>166</v>
      </c>
      <c r="C131" s="205" t="s">
        <v>207</v>
      </c>
    </row>
    <row r="132" spans="2:3" ht="15.6" hidden="1" x14ac:dyDescent="0.3">
      <c r="B132" s="209" t="s">
        <v>208</v>
      </c>
      <c r="C132" s="205" t="s">
        <v>209</v>
      </c>
    </row>
    <row r="133" spans="2:3" ht="15.6" hidden="1" x14ac:dyDescent="0.3">
      <c r="B133" s="209" t="s">
        <v>202</v>
      </c>
      <c r="C133" s="205" t="s">
        <v>210</v>
      </c>
    </row>
    <row r="134" spans="2:3" ht="15.6" hidden="1" x14ac:dyDescent="0.3">
      <c r="B134" s="205"/>
      <c r="C134" s="205"/>
    </row>
    <row r="135" spans="2:3" ht="15.6" hidden="1" x14ac:dyDescent="0.3">
      <c r="B135" s="205"/>
      <c r="C135" s="205"/>
    </row>
    <row r="136" spans="2:3" ht="15.6" hidden="1" x14ac:dyDescent="0.3">
      <c r="B136" s="211"/>
      <c r="C136" s="211"/>
    </row>
    <row r="137" spans="2:3" ht="15.6" hidden="1" x14ac:dyDescent="0.3">
      <c r="B137" s="211">
        <f>NvsElapsedTime</f>
        <v>2.31481462833472E-5</v>
      </c>
      <c r="C137" s="211"/>
    </row>
    <row r="138" spans="2:3" ht="15.6" hidden="1" x14ac:dyDescent="0.3">
      <c r="B138" s="212">
        <f>NvsEndTime</f>
        <v>41787.412743055596</v>
      </c>
      <c r="C138" s="212" t="s">
        <v>211</v>
      </c>
    </row>
    <row r="139" spans="2:3" ht="15.6" x14ac:dyDescent="0.3">
      <c r="B139" s="205"/>
      <c r="C139" s="213"/>
    </row>
    <row r="140" spans="2:3" ht="15.6" x14ac:dyDescent="0.3">
      <c r="B140" s="205"/>
      <c r="C140" s="205"/>
    </row>
    <row r="141" spans="2:3" ht="15.6" hidden="1" x14ac:dyDescent="0.3">
      <c r="B141" s="205"/>
      <c r="C141" s="205"/>
    </row>
    <row r="142" spans="2:3" ht="15.6" hidden="1" x14ac:dyDescent="0.3">
      <c r="B142" s="205"/>
      <c r="C142" s="205"/>
    </row>
    <row r="143" spans="2:3" ht="15.6" hidden="1" x14ac:dyDescent="0.3">
      <c r="B143" s="205"/>
      <c r="C143" s="205"/>
    </row>
    <row r="144" spans="2:3" ht="15.6" hidden="1" x14ac:dyDescent="0.3">
      <c r="B144" s="205"/>
      <c r="C144" s="205"/>
    </row>
    <row r="145" spans="2:3" ht="15.6" hidden="1" x14ac:dyDescent="0.3">
      <c r="B145" s="205"/>
      <c r="C145" s="205"/>
    </row>
    <row r="146" spans="2:3" ht="15.6" hidden="1" x14ac:dyDescent="0.3">
      <c r="B146" s="205"/>
      <c r="C146" s="205"/>
    </row>
    <row r="147" spans="2:3" ht="15.6" hidden="1" x14ac:dyDescent="0.3">
      <c r="B147" s="205"/>
      <c r="C147" s="205"/>
    </row>
    <row r="148" spans="2:3" ht="15.6" hidden="1" x14ac:dyDescent="0.3">
      <c r="B148" s="205"/>
      <c r="C148" s="205"/>
    </row>
    <row r="149" spans="2:3" ht="15.6" hidden="1" x14ac:dyDescent="0.3">
      <c r="B149" s="205"/>
      <c r="C149" s="205"/>
    </row>
    <row r="150" spans="2:3" ht="15.6" hidden="1" x14ac:dyDescent="0.3">
      <c r="B150" s="205"/>
      <c r="C150" s="205"/>
    </row>
    <row r="151" spans="2:3" ht="15.6" hidden="1" x14ac:dyDescent="0.3">
      <c r="B151" s="205"/>
      <c r="C151" s="205"/>
    </row>
    <row r="152" spans="2:3" ht="15.6" hidden="1" x14ac:dyDescent="0.3">
      <c r="B152" s="205"/>
      <c r="C152" s="205"/>
    </row>
    <row r="153" spans="2:3" ht="15.6" hidden="1" x14ac:dyDescent="0.3">
      <c r="B153" s="205"/>
      <c r="C153" s="205"/>
    </row>
    <row r="154" spans="2:3" ht="15.6" hidden="1" x14ac:dyDescent="0.3">
      <c r="B154" s="302"/>
      <c r="C154" s="1"/>
    </row>
    <row r="155" spans="2:3" ht="15.6" hidden="1" x14ac:dyDescent="0.3">
      <c r="B155" s="302"/>
      <c r="C155" s="1"/>
    </row>
    <row r="156" spans="2:3" ht="15.6" hidden="1" x14ac:dyDescent="0.3">
      <c r="B156" s="302">
        <v>6</v>
      </c>
      <c r="C156" s="1"/>
    </row>
    <row r="157" spans="2:3" ht="15.6" hidden="1" x14ac:dyDescent="0.3">
      <c r="B157" s="302"/>
      <c r="C157" s="1"/>
    </row>
    <row r="158" spans="2:3" ht="15.6" hidden="1" x14ac:dyDescent="0.3">
      <c r="B158" s="302"/>
      <c r="C158" s="1"/>
    </row>
    <row r="159" spans="2:3" ht="15.6" hidden="1" x14ac:dyDescent="0.3">
      <c r="B159" s="302"/>
      <c r="C159" s="1"/>
    </row>
    <row r="160" spans="2:3" ht="15.6" hidden="1" x14ac:dyDescent="0.3">
      <c r="B160" s="302"/>
      <c r="C160" s="1"/>
    </row>
    <row r="161" spans="2:3" ht="15.6" hidden="1" x14ac:dyDescent="0.3">
      <c r="B161" s="302"/>
      <c r="C161" s="1"/>
    </row>
    <row r="162" spans="2:3" ht="15.6" hidden="1" x14ac:dyDescent="0.3">
      <c r="B162" s="302"/>
      <c r="C162" s="1"/>
    </row>
    <row r="163" spans="2:3" hidden="1" x14ac:dyDescent="0.25"/>
    <row r="164" spans="2:3" hidden="1" x14ac:dyDescent="0.25"/>
    <row r="165" spans="2:3" hidden="1" x14ac:dyDescent="0.25"/>
    <row r="166" spans="2:3" hidden="1" x14ac:dyDescent="0.25"/>
    <row r="167" spans="2:3" hidden="1" x14ac:dyDescent="0.25"/>
    <row r="168" spans="2:3" hidden="1" x14ac:dyDescent="0.25"/>
    <row r="169" spans="2:3" hidden="1" x14ac:dyDescent="0.25"/>
    <row r="170" spans="2:3" hidden="1" x14ac:dyDescent="0.25"/>
    <row r="171" spans="2:3" hidden="1" x14ac:dyDescent="0.25"/>
    <row r="172" spans="2:3" hidden="1" x14ac:dyDescent="0.25"/>
    <row r="173" spans="2:3" hidden="1" x14ac:dyDescent="0.25"/>
    <row r="174" spans="2:3" hidden="1" x14ac:dyDescent="0.25"/>
    <row r="175" spans="2:3" hidden="1" x14ac:dyDescent="0.25"/>
    <row r="176" spans="2:3" hidden="1" x14ac:dyDescent="0.25"/>
    <row r="177" hidden="1" x14ac:dyDescent="0.25"/>
    <row r="178" hidden="1" x14ac:dyDescent="0.25"/>
    <row r="179" hidden="1" x14ac:dyDescent="0.25"/>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80"/>
  <sheetViews>
    <sheetView topLeftCell="B2" zoomScale="70" zoomScaleNormal="70" workbookViewId="0">
      <selection activeCell="B2" sqref="B2"/>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27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76"/>
      <c r="N2" s="3"/>
      <c r="O2" s="1"/>
      <c r="V2" s="8">
        <f>'0664'!B2</f>
        <v>50</v>
      </c>
      <c r="W2" s="449" t="s">
        <v>4</v>
      </c>
      <c r="X2" s="450"/>
      <c r="Y2" s="451"/>
      <c r="Z2" s="451"/>
      <c r="AA2" s="451"/>
      <c r="AB2" s="451"/>
      <c r="AC2" s="451"/>
      <c r="AD2" s="9"/>
    </row>
    <row r="3" spans="1:30" ht="20.399999999999999" x14ac:dyDescent="0.35">
      <c r="B3" s="10" t="str">
        <f>"Revenue Estimate Worksheet for "&amp;B124</f>
        <v>Revenue Estimate Worksheet for Academy for Positve Lrn</v>
      </c>
      <c r="C3" s="11"/>
      <c r="D3" s="11"/>
      <c r="E3" s="11"/>
      <c r="F3" s="11"/>
      <c r="G3" s="11"/>
      <c r="H3" s="11"/>
      <c r="I3" s="11"/>
      <c r="J3" s="11"/>
      <c r="K3" s="11"/>
      <c r="L3" s="277"/>
      <c r="M3" s="10"/>
      <c r="N3" s="10"/>
      <c r="O3" s="10"/>
      <c r="P3" s="10"/>
      <c r="Q3" s="10"/>
      <c r="V3" s="452" t="s">
        <v>5</v>
      </c>
      <c r="W3" s="452"/>
      <c r="X3" s="452"/>
      <c r="Y3" s="452"/>
      <c r="Z3" s="452"/>
      <c r="AA3" s="452"/>
      <c r="AB3" s="452"/>
      <c r="AC3" s="452"/>
      <c r="AD3" s="12"/>
    </row>
    <row r="4" spans="1:30" ht="17.399999999999999" x14ac:dyDescent="0.3">
      <c r="B4" s="391" t="s">
        <v>6</v>
      </c>
      <c r="C4" s="391"/>
      <c r="D4" s="391"/>
      <c r="E4" s="391"/>
      <c r="F4" s="391"/>
      <c r="G4" s="391"/>
      <c r="H4" s="391"/>
      <c r="I4" s="391"/>
      <c r="J4" s="13"/>
      <c r="K4" s="13"/>
      <c r="L4" s="278"/>
      <c r="M4" s="14"/>
      <c r="N4" s="14"/>
      <c r="O4" s="14"/>
      <c r="P4" s="14"/>
      <c r="Q4" s="14"/>
      <c r="V4" s="453" t="str">
        <f>+Based_on_the_Second_Calculation_of_the_FEFP_2010_11</f>
        <v>Based on the Final Conference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279"/>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278"/>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280"/>
      <c r="O7" s="1"/>
      <c r="V7" s="442" t="s">
        <v>11</v>
      </c>
      <c r="W7" s="442"/>
      <c r="X7" s="443">
        <f>'0664'!G7</f>
        <v>4031.77</v>
      </c>
      <c r="Y7" s="443"/>
      <c r="Z7" s="444" t="s">
        <v>12</v>
      </c>
      <c r="AA7" s="444"/>
      <c r="AB7" s="445">
        <f>+K7</f>
        <v>1.0289999999999999</v>
      </c>
      <c r="AC7" s="445"/>
      <c r="AD7" s="9"/>
    </row>
    <row r="8" spans="1:30" ht="51" customHeight="1" x14ac:dyDescent="0.3">
      <c r="B8" s="27" t="s">
        <v>13</v>
      </c>
      <c r="C8" s="27"/>
      <c r="D8" s="28" t="s">
        <v>491</v>
      </c>
      <c r="E8" s="28" t="s">
        <v>492</v>
      </c>
      <c r="F8" s="29"/>
      <c r="G8" s="30" t="s">
        <v>14</v>
      </c>
      <c r="H8" s="31"/>
      <c r="I8" s="32" t="s">
        <v>15</v>
      </c>
      <c r="J8" s="33"/>
      <c r="K8" s="34" t="s">
        <v>16</v>
      </c>
      <c r="L8" s="281"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282" t="s">
        <v>25</v>
      </c>
      <c r="O9" s="1"/>
      <c r="V9" s="456" t="s">
        <v>21</v>
      </c>
      <c r="W9" s="456"/>
      <c r="X9" s="457" t="s">
        <v>22</v>
      </c>
      <c r="Y9" s="457"/>
      <c r="Z9" s="458" t="s">
        <v>23</v>
      </c>
      <c r="AA9" s="458"/>
      <c r="AB9" s="43" t="s">
        <v>24</v>
      </c>
      <c r="AC9" s="44" t="s">
        <v>25</v>
      </c>
      <c r="AD9" s="9"/>
    </row>
    <row r="10" spans="1:30" x14ac:dyDescent="0.3">
      <c r="A10" s="1" t="s">
        <v>26</v>
      </c>
      <c r="B10" s="45" t="s">
        <v>27</v>
      </c>
      <c r="C10" s="45"/>
      <c r="D10" s="45">
        <v>31.29</v>
      </c>
      <c r="E10" s="45">
        <v>30.16</v>
      </c>
      <c r="F10" s="45">
        <v>0</v>
      </c>
      <c r="G10" s="46">
        <f>IF($B$154&lt;8,D10*2,D10+E10)</f>
        <v>61.45</v>
      </c>
      <c r="H10" s="47"/>
      <c r="I10" s="48">
        <v>1.1259999999999999</v>
      </c>
      <c r="J10" s="48"/>
      <c r="K10" s="49">
        <f>ROUND(G10*I10,4)</f>
        <v>69.192700000000002</v>
      </c>
      <c r="L10" s="273">
        <f>SUM(K10*$G$7)*($K$7)</f>
        <v>287059.15458929096</v>
      </c>
      <c r="N10" s="51">
        <v>5101</v>
      </c>
      <c r="O10" s="52">
        <v>101</v>
      </c>
      <c r="Q10" s="53"/>
      <c r="V10" s="439" t="s">
        <v>27</v>
      </c>
      <c r="W10" s="439"/>
      <c r="X10" s="434">
        <f>IF('0664'!K$84=1,'0664'!G10,0)</f>
        <v>0</v>
      </c>
      <c r="Y10" s="434"/>
      <c r="Z10" s="440">
        <v>1</v>
      </c>
      <c r="AA10" s="440"/>
      <c r="AB10" s="54">
        <f t="shared" ref="AB10:AB25" si="0">ROUND(X10*Z10,4)</f>
        <v>0</v>
      </c>
      <c r="AC10" s="55">
        <f t="shared" ref="AC10:AC25" si="1">ROUND(ROUND(AB10*$X$7,4)*($AB$7),0)</f>
        <v>0</v>
      </c>
      <c r="AD10" s="9">
        <v>1</v>
      </c>
    </row>
    <row r="11" spans="1:30" x14ac:dyDescent="0.3">
      <c r="A11" s="1" t="s">
        <v>28</v>
      </c>
      <c r="B11" s="13" t="s">
        <v>29</v>
      </c>
      <c r="C11" s="13"/>
      <c r="D11" s="13">
        <v>1.5</v>
      </c>
      <c r="E11" s="13">
        <v>1.5</v>
      </c>
      <c r="F11" s="13">
        <v>0</v>
      </c>
      <c r="G11" s="46">
        <f t="shared" ref="G11:G25" si="2">IF($B$154&lt;8,D11*2,D11+E11)</f>
        <v>3</v>
      </c>
      <c r="H11" s="47"/>
      <c r="I11" s="56">
        <f>I10</f>
        <v>1.1259999999999999</v>
      </c>
      <c r="J11" s="56"/>
      <c r="K11" s="49">
        <f t="shared" ref="K11:K25" si="3">ROUND(G11*I11,4)</f>
        <v>3.3780000000000001</v>
      </c>
      <c r="L11" s="273">
        <f t="shared" ref="L11:L25" si="4">SUM(K11*$G$7)*($K$7)</f>
        <v>14014.279312739998</v>
      </c>
      <c r="M11" s="1" t="str">
        <f>IF(ROUND(G11,2)=ROUND(SUM(G28:G30),2)," ","CHECK 2. PK-3 Lines Below")</f>
        <v xml:space="preserve"> </v>
      </c>
      <c r="N11" s="51">
        <v>5101</v>
      </c>
      <c r="O11" s="57" t="s">
        <v>30</v>
      </c>
      <c r="Q11" s="53"/>
      <c r="V11" s="395" t="s">
        <v>29</v>
      </c>
      <c r="W11" s="395"/>
      <c r="X11" s="434">
        <f>IF('0664'!K$84=1,'0664'!G11,0)</f>
        <v>0</v>
      </c>
      <c r="Y11" s="434"/>
      <c r="Z11" s="435">
        <v>1</v>
      </c>
      <c r="AA11" s="435"/>
      <c r="AB11" s="54">
        <f t="shared" si="0"/>
        <v>0</v>
      </c>
      <c r="AC11" s="55">
        <f t="shared" si="1"/>
        <v>0</v>
      </c>
      <c r="AD11" s="9"/>
    </row>
    <row r="12" spans="1:30" x14ac:dyDescent="0.3">
      <c r="A12" s="1" t="s">
        <v>31</v>
      </c>
      <c r="B12" s="13" t="s">
        <v>32</v>
      </c>
      <c r="C12" s="13"/>
      <c r="D12" s="13">
        <v>26.83</v>
      </c>
      <c r="E12" s="13">
        <v>25.54</v>
      </c>
      <c r="F12" s="13">
        <v>0</v>
      </c>
      <c r="G12" s="46">
        <f t="shared" si="2"/>
        <v>52.37</v>
      </c>
      <c r="H12" s="47"/>
      <c r="I12" s="56">
        <v>1</v>
      </c>
      <c r="J12" s="56"/>
      <c r="K12" s="49">
        <f t="shared" si="3"/>
        <v>52.37</v>
      </c>
      <c r="L12" s="273">
        <f t="shared" si="4"/>
        <v>217266.96495209995</v>
      </c>
      <c r="N12" s="51">
        <v>5102</v>
      </c>
      <c r="O12" s="52">
        <v>102</v>
      </c>
      <c r="Q12" s="53"/>
      <c r="V12" s="395" t="s">
        <v>32</v>
      </c>
      <c r="W12" s="395"/>
      <c r="X12" s="434">
        <f>IF('0664'!K$84=1,'0664'!G12,0)</f>
        <v>0</v>
      </c>
      <c r="Y12" s="434"/>
      <c r="Z12" s="435">
        <v>1</v>
      </c>
      <c r="AA12" s="435"/>
      <c r="AB12" s="54">
        <f t="shared" si="0"/>
        <v>0</v>
      </c>
      <c r="AC12" s="55">
        <f t="shared" si="1"/>
        <v>0</v>
      </c>
      <c r="AD12" s="9"/>
    </row>
    <row r="13" spans="1:30" x14ac:dyDescent="0.3">
      <c r="A13" s="1" t="s">
        <v>33</v>
      </c>
      <c r="B13" s="13" t="s">
        <v>34</v>
      </c>
      <c r="C13" s="13"/>
      <c r="D13" s="13">
        <v>5.58</v>
      </c>
      <c r="E13" s="13">
        <v>4.46</v>
      </c>
      <c r="F13" s="13">
        <v>0</v>
      </c>
      <c r="G13" s="46">
        <f t="shared" si="2"/>
        <v>10.039999999999999</v>
      </c>
      <c r="H13" s="47"/>
      <c r="I13" s="56">
        <f>I12</f>
        <v>1</v>
      </c>
      <c r="J13" s="56"/>
      <c r="K13" s="49">
        <f t="shared" si="3"/>
        <v>10.039999999999999</v>
      </c>
      <c r="L13" s="273">
        <f t="shared" si="4"/>
        <v>41652.86095319999</v>
      </c>
      <c r="M13" s="1" t="str">
        <f>IF(ROUND(G13,2)=ROUND(SUM(G31:G33),2)," ","CHECK 2. 4-8 Lines Below")</f>
        <v xml:space="preserve"> </v>
      </c>
      <c r="N13" s="51">
        <v>5102</v>
      </c>
      <c r="O13" s="57" t="s">
        <v>35</v>
      </c>
      <c r="Q13" s="53"/>
      <c r="V13" s="395" t="s">
        <v>34</v>
      </c>
      <c r="W13" s="395"/>
      <c r="X13" s="434">
        <f>IF('0664'!K$84=1,'0664'!G13,0)</f>
        <v>0</v>
      </c>
      <c r="Y13" s="434"/>
      <c r="Z13" s="435">
        <v>1</v>
      </c>
      <c r="AA13" s="435"/>
      <c r="AB13" s="54">
        <f t="shared" si="0"/>
        <v>0</v>
      </c>
      <c r="AC13" s="55">
        <f t="shared" si="1"/>
        <v>0</v>
      </c>
      <c r="AD13" s="9"/>
    </row>
    <row r="14" spans="1:30" x14ac:dyDescent="0.3">
      <c r="A14" s="1" t="s">
        <v>36</v>
      </c>
      <c r="B14" s="13" t="s">
        <v>37</v>
      </c>
      <c r="C14" s="13"/>
      <c r="D14" s="13">
        <v>0</v>
      </c>
      <c r="E14" s="13">
        <v>0</v>
      </c>
      <c r="F14" s="13">
        <v>0</v>
      </c>
      <c r="G14" s="46">
        <f t="shared" si="2"/>
        <v>0</v>
      </c>
      <c r="H14" s="47"/>
      <c r="I14" s="56">
        <v>1.004</v>
      </c>
      <c r="J14" s="56"/>
      <c r="K14" s="49">
        <f t="shared" si="3"/>
        <v>0</v>
      </c>
      <c r="L14" s="273">
        <f t="shared" si="4"/>
        <v>0</v>
      </c>
      <c r="N14" s="51">
        <v>5103</v>
      </c>
      <c r="O14" s="52">
        <v>103</v>
      </c>
      <c r="Q14" s="53"/>
      <c r="V14" s="395" t="s">
        <v>37</v>
      </c>
      <c r="W14" s="395"/>
      <c r="X14" s="434">
        <f>IF('0664'!K$84=1,'0664'!G14,0)</f>
        <v>0</v>
      </c>
      <c r="Y14" s="434"/>
      <c r="Z14" s="435">
        <v>1</v>
      </c>
      <c r="AA14" s="435"/>
      <c r="AB14" s="54">
        <f t="shared" si="0"/>
        <v>0</v>
      </c>
      <c r="AC14" s="55">
        <f t="shared" si="1"/>
        <v>0</v>
      </c>
      <c r="AD14" s="9"/>
    </row>
    <row r="15" spans="1:30" x14ac:dyDescent="0.3">
      <c r="A15" s="1" t="s">
        <v>38</v>
      </c>
      <c r="B15" s="13" t="s">
        <v>39</v>
      </c>
      <c r="C15" s="13"/>
      <c r="D15" s="13">
        <v>0</v>
      </c>
      <c r="E15" s="13">
        <v>0</v>
      </c>
      <c r="F15" s="13">
        <v>0</v>
      </c>
      <c r="G15" s="46">
        <f t="shared" si="2"/>
        <v>0</v>
      </c>
      <c r="H15" s="47"/>
      <c r="I15" s="56">
        <f>I14</f>
        <v>1.004</v>
      </c>
      <c r="J15" s="56"/>
      <c r="K15" s="49">
        <f t="shared" si="3"/>
        <v>0</v>
      </c>
      <c r="L15" s="273">
        <f t="shared" si="4"/>
        <v>0</v>
      </c>
      <c r="M15" s="1" t="str">
        <f>IF(ROUND(G15,2)=ROUND(SUM(G34:G36),2)," ","CHECK 2. 9-12 Lines Below")</f>
        <v xml:space="preserve"> </v>
      </c>
      <c r="N15" s="51">
        <v>5103</v>
      </c>
      <c r="O15" s="57" t="s">
        <v>40</v>
      </c>
      <c r="Q15" s="53"/>
      <c r="V15" s="395" t="s">
        <v>39</v>
      </c>
      <c r="W15" s="395"/>
      <c r="X15" s="434">
        <f>IF('0664'!K$84=1,'0664'!G15,0)</f>
        <v>0</v>
      </c>
      <c r="Y15" s="434"/>
      <c r="Z15" s="435">
        <v>1</v>
      </c>
      <c r="AA15" s="435"/>
      <c r="AB15" s="54">
        <f t="shared" si="0"/>
        <v>0</v>
      </c>
      <c r="AC15" s="58">
        <f t="shared" si="1"/>
        <v>0</v>
      </c>
      <c r="AD15" s="9"/>
    </row>
    <row r="16" spans="1:30" ht="16.2" x14ac:dyDescent="0.35">
      <c r="A16" s="1" t="s">
        <v>41</v>
      </c>
      <c r="B16" s="13" t="s">
        <v>42</v>
      </c>
      <c r="C16" s="13"/>
      <c r="D16" s="13">
        <v>0</v>
      </c>
      <c r="E16" s="13">
        <v>0</v>
      </c>
      <c r="F16" s="13">
        <v>0</v>
      </c>
      <c r="G16" s="46">
        <f t="shared" si="2"/>
        <v>0</v>
      </c>
      <c r="H16" s="47"/>
      <c r="I16" s="56">
        <v>3.548</v>
      </c>
      <c r="J16" s="56"/>
      <c r="K16" s="49">
        <f t="shared" si="3"/>
        <v>0</v>
      </c>
      <c r="L16" s="273">
        <f t="shared" si="4"/>
        <v>0</v>
      </c>
      <c r="N16" s="51">
        <v>5101</v>
      </c>
      <c r="O16" s="1">
        <v>254</v>
      </c>
      <c r="Q16" s="53"/>
      <c r="V16" s="395" t="s">
        <v>42</v>
      </c>
      <c r="W16" s="395"/>
      <c r="X16" s="434">
        <f>IF('0664'!K$84=1,'0664'!G16,0)</f>
        <v>0</v>
      </c>
      <c r="Y16" s="434"/>
      <c r="Z16" s="435">
        <v>1</v>
      </c>
      <c r="AA16" s="435"/>
      <c r="AB16" s="54">
        <f t="shared" si="0"/>
        <v>0</v>
      </c>
      <c r="AC16" s="55">
        <f t="shared" si="1"/>
        <v>0</v>
      </c>
      <c r="AD16" s="9"/>
    </row>
    <row r="17" spans="1:30" ht="16.2" x14ac:dyDescent="0.35">
      <c r="A17" s="1" t="s">
        <v>43</v>
      </c>
      <c r="B17" s="13" t="s">
        <v>44</v>
      </c>
      <c r="C17" s="13"/>
      <c r="D17" s="13">
        <v>0</v>
      </c>
      <c r="E17" s="13">
        <v>0</v>
      </c>
      <c r="F17" s="13">
        <v>0</v>
      </c>
      <c r="G17" s="46">
        <f t="shared" si="2"/>
        <v>0</v>
      </c>
      <c r="H17" s="47"/>
      <c r="I17" s="56">
        <f>I16</f>
        <v>3.548</v>
      </c>
      <c r="J17" s="56"/>
      <c r="K17" s="49">
        <f t="shared" si="3"/>
        <v>0</v>
      </c>
      <c r="L17" s="273">
        <f t="shared" si="4"/>
        <v>0</v>
      </c>
      <c r="N17" s="51">
        <v>5102</v>
      </c>
      <c r="O17" s="53">
        <v>254</v>
      </c>
      <c r="Q17" s="53"/>
      <c r="V17" s="395" t="s">
        <v>44</v>
      </c>
      <c r="W17" s="395"/>
      <c r="X17" s="434">
        <f>IF('0664'!K$84=1,'0664'!G17,0)</f>
        <v>0</v>
      </c>
      <c r="Y17" s="434"/>
      <c r="Z17" s="435">
        <v>1</v>
      </c>
      <c r="AA17" s="435"/>
      <c r="AB17" s="54">
        <f t="shared" si="0"/>
        <v>0</v>
      </c>
      <c r="AC17" s="55">
        <f t="shared" si="1"/>
        <v>0</v>
      </c>
      <c r="AD17" s="9"/>
    </row>
    <row r="18" spans="1:30" ht="16.2" x14ac:dyDescent="0.35">
      <c r="A18" s="1" t="s">
        <v>45</v>
      </c>
      <c r="B18" s="13" t="s">
        <v>46</v>
      </c>
      <c r="C18" s="13"/>
      <c r="D18" s="13">
        <v>0</v>
      </c>
      <c r="E18" s="13">
        <v>0</v>
      </c>
      <c r="F18" s="13">
        <v>0</v>
      </c>
      <c r="G18" s="46">
        <f t="shared" si="2"/>
        <v>0</v>
      </c>
      <c r="H18" s="47"/>
      <c r="I18" s="56">
        <f>I17</f>
        <v>3.548</v>
      </c>
      <c r="J18" s="56"/>
      <c r="K18" s="49">
        <f t="shared" si="3"/>
        <v>0</v>
      </c>
      <c r="L18" s="273">
        <f t="shared" si="4"/>
        <v>0</v>
      </c>
      <c r="N18" s="51">
        <v>5103</v>
      </c>
      <c r="O18" s="53">
        <v>254</v>
      </c>
      <c r="Q18" s="53"/>
      <c r="V18" s="395" t="s">
        <v>46</v>
      </c>
      <c r="W18" s="395"/>
      <c r="X18" s="434">
        <f>IF('0664'!K$84=1,'0664'!G18,0)</f>
        <v>0</v>
      </c>
      <c r="Y18" s="434"/>
      <c r="Z18" s="435">
        <v>1</v>
      </c>
      <c r="AA18" s="435"/>
      <c r="AB18" s="54">
        <f t="shared" si="0"/>
        <v>0</v>
      </c>
      <c r="AC18" s="55">
        <f t="shared" si="1"/>
        <v>0</v>
      </c>
      <c r="AD18" s="9"/>
    </row>
    <row r="19" spans="1:30" ht="15" customHeight="1" x14ac:dyDescent="0.35">
      <c r="A19" s="1" t="s">
        <v>47</v>
      </c>
      <c r="B19" s="13" t="s">
        <v>48</v>
      </c>
      <c r="C19" s="13"/>
      <c r="D19" s="13">
        <v>0</v>
      </c>
      <c r="E19" s="13">
        <v>0</v>
      </c>
      <c r="F19" s="13">
        <v>0</v>
      </c>
      <c r="G19" s="46">
        <f t="shared" si="2"/>
        <v>0</v>
      </c>
      <c r="H19" s="47"/>
      <c r="I19" s="56">
        <v>5.1040000000000001</v>
      </c>
      <c r="J19" s="56"/>
      <c r="K19" s="49">
        <f t="shared" si="3"/>
        <v>0</v>
      </c>
      <c r="L19" s="273">
        <f t="shared" si="4"/>
        <v>0</v>
      </c>
      <c r="N19" s="51">
        <v>5101</v>
      </c>
      <c r="O19" s="1">
        <v>255</v>
      </c>
      <c r="Q19" s="53"/>
      <c r="V19" s="395" t="s">
        <v>48</v>
      </c>
      <c r="W19" s="395"/>
      <c r="X19" s="434">
        <f>IF('0664'!K$84=1,'0664'!G19,0)</f>
        <v>0</v>
      </c>
      <c r="Y19" s="434"/>
      <c r="Z19" s="435">
        <v>1</v>
      </c>
      <c r="AA19" s="435"/>
      <c r="AB19" s="54">
        <f t="shared" si="0"/>
        <v>0</v>
      </c>
      <c r="AC19" s="55">
        <f t="shared" si="1"/>
        <v>0</v>
      </c>
      <c r="AD19" s="9"/>
    </row>
    <row r="20" spans="1:30" ht="15" customHeight="1" x14ac:dyDescent="0.35">
      <c r="A20" s="1" t="s">
        <v>49</v>
      </c>
      <c r="B20" s="13" t="s">
        <v>50</v>
      </c>
      <c r="C20" s="13"/>
      <c r="D20" s="13">
        <v>0</v>
      </c>
      <c r="E20" s="13">
        <v>0</v>
      </c>
      <c r="F20" s="13">
        <v>0</v>
      </c>
      <c r="G20" s="46">
        <f t="shared" si="2"/>
        <v>0</v>
      </c>
      <c r="H20" s="47"/>
      <c r="I20" s="56">
        <f>I19</f>
        <v>5.1040000000000001</v>
      </c>
      <c r="J20" s="56"/>
      <c r="K20" s="49">
        <f t="shared" si="3"/>
        <v>0</v>
      </c>
      <c r="L20" s="273">
        <f t="shared" si="4"/>
        <v>0</v>
      </c>
      <c r="N20" s="51">
        <v>5102</v>
      </c>
      <c r="O20" s="53">
        <v>255</v>
      </c>
      <c r="Q20" s="53"/>
      <c r="V20" s="395" t="s">
        <v>50</v>
      </c>
      <c r="W20" s="395"/>
      <c r="X20" s="434">
        <f>IF('0664'!K$84=1,'0664'!G20,0)</f>
        <v>0</v>
      </c>
      <c r="Y20" s="434"/>
      <c r="Z20" s="435">
        <v>1</v>
      </c>
      <c r="AA20" s="435"/>
      <c r="AB20" s="54">
        <f t="shared" si="0"/>
        <v>0</v>
      </c>
      <c r="AC20" s="55">
        <f t="shared" si="1"/>
        <v>0</v>
      </c>
      <c r="AD20" s="9"/>
    </row>
    <row r="21" spans="1:30" ht="15" customHeight="1" x14ac:dyDescent="0.35">
      <c r="A21" s="1" t="s">
        <v>51</v>
      </c>
      <c r="B21" s="13" t="s">
        <v>52</v>
      </c>
      <c r="C21" s="13"/>
      <c r="D21" s="13">
        <v>0</v>
      </c>
      <c r="E21" s="13">
        <v>0</v>
      </c>
      <c r="F21" s="13">
        <v>0</v>
      </c>
      <c r="G21" s="46">
        <f t="shared" si="2"/>
        <v>0</v>
      </c>
      <c r="H21" s="47"/>
      <c r="I21" s="56">
        <f>I20</f>
        <v>5.1040000000000001</v>
      </c>
      <c r="J21" s="56"/>
      <c r="K21" s="49">
        <f t="shared" si="3"/>
        <v>0</v>
      </c>
      <c r="L21" s="273">
        <f t="shared" si="4"/>
        <v>0</v>
      </c>
      <c r="N21" s="51">
        <v>5103</v>
      </c>
      <c r="O21" s="53">
        <v>255</v>
      </c>
      <c r="Q21" s="53"/>
      <c r="V21" s="395" t="s">
        <v>52</v>
      </c>
      <c r="W21" s="395"/>
      <c r="X21" s="434">
        <f>IF('0664'!K$84=1,'0664'!G21,0)</f>
        <v>0</v>
      </c>
      <c r="Y21" s="434"/>
      <c r="Z21" s="435">
        <v>1</v>
      </c>
      <c r="AA21" s="435"/>
      <c r="AB21" s="54">
        <f t="shared" si="0"/>
        <v>0</v>
      </c>
      <c r="AC21" s="55">
        <f t="shared" si="1"/>
        <v>0</v>
      </c>
      <c r="AD21" s="9"/>
    </row>
    <row r="22" spans="1:30" ht="16.2" x14ac:dyDescent="0.35">
      <c r="A22" s="1" t="s">
        <v>53</v>
      </c>
      <c r="B22" s="13" t="s">
        <v>54</v>
      </c>
      <c r="C22" s="13"/>
      <c r="D22" s="13">
        <v>1.55</v>
      </c>
      <c r="E22" s="13">
        <v>1.64</v>
      </c>
      <c r="F22" s="13">
        <v>0</v>
      </c>
      <c r="G22" s="46">
        <f t="shared" si="2"/>
        <v>3.19</v>
      </c>
      <c r="H22" s="47"/>
      <c r="I22" s="56">
        <v>1.147</v>
      </c>
      <c r="J22" s="56"/>
      <c r="K22" s="49">
        <f t="shared" si="3"/>
        <v>3.6589</v>
      </c>
      <c r="L22" s="273">
        <f t="shared" si="4"/>
        <v>15179.646707337</v>
      </c>
      <c r="N22" s="51">
        <v>5101</v>
      </c>
      <c r="O22" s="52">
        <v>130</v>
      </c>
      <c r="Q22" s="53"/>
      <c r="V22" s="395" t="s">
        <v>54</v>
      </c>
      <c r="W22" s="395"/>
      <c r="X22" s="434">
        <f>IF('0664'!K$84=1,'0664'!G22,0)</f>
        <v>0</v>
      </c>
      <c r="Y22" s="434"/>
      <c r="Z22" s="435">
        <v>1</v>
      </c>
      <c r="AA22" s="435"/>
      <c r="AB22" s="54">
        <f t="shared" si="0"/>
        <v>0</v>
      </c>
      <c r="AC22" s="55">
        <f t="shared" si="1"/>
        <v>0</v>
      </c>
      <c r="AD22" s="9"/>
    </row>
    <row r="23" spans="1:30" ht="16.2" x14ac:dyDescent="0.35">
      <c r="A23" s="1" t="s">
        <v>55</v>
      </c>
      <c r="B23" s="13" t="s">
        <v>56</v>
      </c>
      <c r="C23" s="13"/>
      <c r="D23" s="13">
        <v>1.43</v>
      </c>
      <c r="E23" s="13">
        <v>1.34</v>
      </c>
      <c r="F23" s="13">
        <v>0</v>
      </c>
      <c r="G23" s="46">
        <f t="shared" si="2"/>
        <v>2.77</v>
      </c>
      <c r="H23" s="47"/>
      <c r="I23" s="56">
        <f>I22</f>
        <v>1.147</v>
      </c>
      <c r="J23" s="56"/>
      <c r="K23" s="49">
        <f t="shared" si="3"/>
        <v>3.1772</v>
      </c>
      <c r="L23" s="273">
        <f t="shared" si="4"/>
        <v>13181.222093675999</v>
      </c>
      <c r="N23" s="51">
        <v>5102</v>
      </c>
      <c r="O23" s="52">
        <v>130</v>
      </c>
      <c r="Q23" s="53"/>
      <c r="V23" s="395" t="s">
        <v>56</v>
      </c>
      <c r="W23" s="395"/>
      <c r="X23" s="434">
        <f>IF('0664'!K$84=1,'0664'!G23,0)</f>
        <v>0</v>
      </c>
      <c r="Y23" s="434"/>
      <c r="Z23" s="435">
        <v>1</v>
      </c>
      <c r="AA23" s="435"/>
      <c r="AB23" s="54">
        <f t="shared" si="0"/>
        <v>0</v>
      </c>
      <c r="AC23" s="55">
        <f t="shared" si="1"/>
        <v>0</v>
      </c>
      <c r="AD23" s="9"/>
    </row>
    <row r="24" spans="1:30" ht="16.2" x14ac:dyDescent="0.35">
      <c r="A24" s="1" t="s">
        <v>57</v>
      </c>
      <c r="B24" s="13" t="s">
        <v>58</v>
      </c>
      <c r="C24" s="13"/>
      <c r="D24" s="13">
        <v>0</v>
      </c>
      <c r="E24" s="13">
        <v>0</v>
      </c>
      <c r="F24" s="13">
        <v>0</v>
      </c>
      <c r="G24" s="46">
        <f t="shared" si="2"/>
        <v>0</v>
      </c>
      <c r="H24" s="47"/>
      <c r="I24" s="56">
        <f>I23</f>
        <v>1.147</v>
      </c>
      <c r="J24" s="56"/>
      <c r="K24" s="49">
        <f t="shared" si="3"/>
        <v>0</v>
      </c>
      <c r="L24" s="273">
        <f t="shared" si="4"/>
        <v>0</v>
      </c>
      <c r="N24" s="51">
        <v>5103</v>
      </c>
      <c r="O24" s="52">
        <v>130</v>
      </c>
      <c r="Q24" s="53"/>
      <c r="V24" s="395" t="s">
        <v>58</v>
      </c>
      <c r="W24" s="395"/>
      <c r="X24" s="434">
        <f>IF('0664'!K$84=1,'0664'!G24,0)</f>
        <v>0</v>
      </c>
      <c r="Y24" s="434"/>
      <c r="Z24" s="435">
        <v>1</v>
      </c>
      <c r="AA24" s="435"/>
      <c r="AB24" s="54">
        <f t="shared" si="0"/>
        <v>0</v>
      </c>
      <c r="AC24" s="55">
        <f t="shared" si="1"/>
        <v>0</v>
      </c>
      <c r="AD24" s="9"/>
    </row>
    <row r="25" spans="1:30" ht="16.8" thickBot="1" x14ac:dyDescent="0.4">
      <c r="A25" s="1" t="s">
        <v>59</v>
      </c>
      <c r="B25" s="13" t="s">
        <v>60</v>
      </c>
      <c r="C25" s="13"/>
      <c r="D25" s="13">
        <v>0</v>
      </c>
      <c r="E25" s="13">
        <v>0</v>
      </c>
      <c r="F25" s="13">
        <v>0</v>
      </c>
      <c r="G25" s="46">
        <f t="shared" si="2"/>
        <v>0</v>
      </c>
      <c r="H25" s="47"/>
      <c r="I25" s="56">
        <v>1.004</v>
      </c>
      <c r="J25" s="56"/>
      <c r="K25" s="49">
        <f t="shared" si="3"/>
        <v>0</v>
      </c>
      <c r="L25" s="273">
        <f t="shared" si="4"/>
        <v>0</v>
      </c>
      <c r="N25" s="51">
        <v>5310</v>
      </c>
      <c r="O25" s="52">
        <v>300</v>
      </c>
      <c r="Q25" s="53"/>
      <c r="V25" s="395" t="s">
        <v>60</v>
      </c>
      <c r="W25" s="395"/>
      <c r="X25" s="434">
        <f>IF('0664'!K$84=1,'0664'!G25,0)</f>
        <v>0</v>
      </c>
      <c r="Y25" s="434"/>
      <c r="Z25" s="435">
        <v>1</v>
      </c>
      <c r="AA25" s="435"/>
      <c r="AB25" s="54">
        <f t="shared" si="0"/>
        <v>0</v>
      </c>
      <c r="AC25" s="55">
        <f t="shared" si="1"/>
        <v>0</v>
      </c>
      <c r="AD25" s="9"/>
    </row>
    <row r="26" spans="1:30" ht="20.25" customHeight="1" thickBot="1" x14ac:dyDescent="0.35">
      <c r="B26" s="59" t="s">
        <v>61</v>
      </c>
      <c r="C26" s="59"/>
      <c r="D26" s="60">
        <f t="shared" ref="D26:E26" si="5">SUM(D10:D25)</f>
        <v>68.180000000000007</v>
      </c>
      <c r="E26" s="60">
        <f t="shared" si="5"/>
        <v>64.64</v>
      </c>
      <c r="F26" s="60"/>
      <c r="G26" s="60">
        <f>SUM(G10:G25)</f>
        <v>132.82</v>
      </c>
      <c r="H26" s="61"/>
      <c r="I26" s="61"/>
      <c r="J26" s="62"/>
      <c r="K26" s="63">
        <f>SUM(K10:K25)</f>
        <v>141.81679999999997</v>
      </c>
      <c r="L26" s="272">
        <f>SUM(L10:L25)</f>
        <v>588354.12860834389</v>
      </c>
      <c r="N26" s="53"/>
      <c r="O26" s="64"/>
      <c r="P26" s="53"/>
      <c r="Q26" s="53"/>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29"/>
      <c r="G27" s="67" t="s">
        <v>63</v>
      </c>
      <c r="H27" s="68"/>
      <c r="I27" s="69" t="s">
        <v>64</v>
      </c>
      <c r="J27" s="69" t="s">
        <v>65</v>
      </c>
      <c r="K27" s="70" t="s">
        <v>66</v>
      </c>
      <c r="N27" s="53"/>
      <c r="O27" s="64"/>
      <c r="P27" s="53"/>
      <c r="Q27" s="53"/>
      <c r="V27" s="406" t="s">
        <v>62</v>
      </c>
      <c r="W27" s="406"/>
      <c r="X27" s="426" t="s">
        <v>63</v>
      </c>
      <c r="Y27" s="426"/>
      <c r="Z27" s="71" t="s">
        <v>64</v>
      </c>
      <c r="AA27" s="72" t="s">
        <v>65</v>
      </c>
      <c r="AB27" s="73" t="s">
        <v>66</v>
      </c>
      <c r="AC27" s="9"/>
      <c r="AD27" s="9"/>
    </row>
    <row r="28" spans="1:30" ht="15.75" customHeight="1" x14ac:dyDescent="0.3">
      <c r="A28" s="1" t="s">
        <v>67</v>
      </c>
      <c r="B28" s="427" t="s">
        <v>68</v>
      </c>
      <c r="C28" s="428"/>
      <c r="D28" s="13">
        <v>1.5</v>
      </c>
      <c r="E28" s="13">
        <v>1.5</v>
      </c>
      <c r="F28" s="74">
        <v>0</v>
      </c>
      <c r="G28" s="46">
        <f t="shared" ref="G28:G36" si="6">IF($B$154&lt;8,D28*2,D28+E28)</f>
        <v>3</v>
      </c>
      <c r="H28" s="75"/>
      <c r="I28" s="76" t="s">
        <v>69</v>
      </c>
      <c r="J28" s="51">
        <v>251</v>
      </c>
      <c r="K28" s="77">
        <v>1047</v>
      </c>
      <c r="L28" s="273">
        <f>SUM(G28*K28)</f>
        <v>3141</v>
      </c>
      <c r="N28" s="2">
        <v>5101</v>
      </c>
      <c r="O28" s="53">
        <v>251</v>
      </c>
      <c r="P28" s="78"/>
      <c r="Q28" s="79"/>
      <c r="V28" s="433" t="s">
        <v>68</v>
      </c>
      <c r="W28" s="433"/>
      <c r="X28" s="422"/>
      <c r="Y28" s="422"/>
      <c r="Z28" s="80" t="s">
        <v>69</v>
      </c>
      <c r="AA28" s="81">
        <v>251</v>
      </c>
      <c r="AB28" s="82">
        <f>+K28</f>
        <v>1047</v>
      </c>
      <c r="AC28" s="83">
        <f t="shared" ref="AC28:AC36" si="7">ROUND(X28*AB28,0)</f>
        <v>0</v>
      </c>
      <c r="AD28" s="9"/>
    </row>
    <row r="29" spans="1:30" x14ac:dyDescent="0.3">
      <c r="A29" s="1" t="s">
        <v>70</v>
      </c>
      <c r="B29" s="429"/>
      <c r="C29" s="430"/>
      <c r="D29" s="13">
        <v>0</v>
      </c>
      <c r="E29" s="13">
        <v>0</v>
      </c>
      <c r="F29" s="84">
        <v>0</v>
      </c>
      <c r="G29" s="46">
        <f t="shared" si="6"/>
        <v>0</v>
      </c>
      <c r="H29" s="75"/>
      <c r="I29" s="51" t="s">
        <v>69</v>
      </c>
      <c r="J29" s="51">
        <v>252</v>
      </c>
      <c r="K29" s="77">
        <v>3380</v>
      </c>
      <c r="L29" s="273">
        <f t="shared" ref="L29:L36" si="8">SUM(G29*K29)</f>
        <v>0</v>
      </c>
      <c r="N29" s="2">
        <v>5101</v>
      </c>
      <c r="O29" s="53">
        <v>252</v>
      </c>
      <c r="P29" s="78"/>
      <c r="Q29" s="79"/>
      <c r="V29" s="433"/>
      <c r="W29" s="433"/>
      <c r="X29" s="422"/>
      <c r="Y29" s="422"/>
      <c r="Z29" s="81" t="s">
        <v>69</v>
      </c>
      <c r="AA29" s="81">
        <v>252</v>
      </c>
      <c r="AB29" s="82">
        <f t="shared" ref="AB29:AB36" si="9">+K29</f>
        <v>3380</v>
      </c>
      <c r="AC29" s="83">
        <f t="shared" si="7"/>
        <v>0</v>
      </c>
      <c r="AD29" s="9"/>
    </row>
    <row r="30" spans="1:30" x14ac:dyDescent="0.3">
      <c r="A30" s="1" t="s">
        <v>71</v>
      </c>
      <c r="B30" s="429"/>
      <c r="C30" s="430"/>
      <c r="D30" s="13">
        <v>0</v>
      </c>
      <c r="E30" s="13">
        <v>0</v>
      </c>
      <c r="F30" s="84">
        <v>0</v>
      </c>
      <c r="G30" s="46">
        <f t="shared" si="6"/>
        <v>0</v>
      </c>
      <c r="H30" s="75"/>
      <c r="I30" s="51" t="s">
        <v>69</v>
      </c>
      <c r="J30" s="51">
        <v>253</v>
      </c>
      <c r="K30" s="77">
        <v>6896</v>
      </c>
      <c r="L30" s="273">
        <f t="shared" si="8"/>
        <v>0</v>
      </c>
      <c r="N30" s="2">
        <v>5101</v>
      </c>
      <c r="O30" s="53">
        <v>253</v>
      </c>
      <c r="P30" s="78"/>
      <c r="Q30" s="64"/>
      <c r="V30" s="433"/>
      <c r="W30" s="433"/>
      <c r="X30" s="422"/>
      <c r="Y30" s="422"/>
      <c r="Z30" s="81" t="s">
        <v>69</v>
      </c>
      <c r="AA30" s="81">
        <v>253</v>
      </c>
      <c r="AB30" s="82">
        <f t="shared" si="9"/>
        <v>6896</v>
      </c>
      <c r="AC30" s="83">
        <f t="shared" si="7"/>
        <v>0</v>
      </c>
      <c r="AD30" s="9"/>
    </row>
    <row r="31" spans="1:30" x14ac:dyDescent="0.3">
      <c r="A31" s="1" t="s">
        <v>72</v>
      </c>
      <c r="B31" s="429"/>
      <c r="C31" s="430"/>
      <c r="D31" s="13">
        <v>5.58</v>
      </c>
      <c r="E31" s="13">
        <v>4.46</v>
      </c>
      <c r="F31" s="84">
        <v>0</v>
      </c>
      <c r="G31" s="46">
        <f t="shared" si="6"/>
        <v>10.039999999999999</v>
      </c>
      <c r="H31" s="75"/>
      <c r="I31" s="85" t="s">
        <v>73</v>
      </c>
      <c r="J31" s="51">
        <v>251</v>
      </c>
      <c r="K31" s="77">
        <v>1173</v>
      </c>
      <c r="L31" s="273">
        <f t="shared" si="8"/>
        <v>11776.919999999998</v>
      </c>
      <c r="N31" s="2">
        <v>5102</v>
      </c>
      <c r="O31" s="53">
        <v>251</v>
      </c>
      <c r="P31" s="78"/>
      <c r="Q31" s="64"/>
      <c r="V31" s="433"/>
      <c r="W31" s="433"/>
      <c r="X31" s="422"/>
      <c r="Y31" s="422"/>
      <c r="Z31" s="86" t="s">
        <v>73</v>
      </c>
      <c r="AA31" s="81">
        <v>251</v>
      </c>
      <c r="AB31" s="82">
        <f t="shared" si="9"/>
        <v>1173</v>
      </c>
      <c r="AC31" s="83">
        <f t="shared" si="7"/>
        <v>0</v>
      </c>
      <c r="AD31" s="9"/>
    </row>
    <row r="32" spans="1:30" x14ac:dyDescent="0.3">
      <c r="A32" s="1" t="s">
        <v>74</v>
      </c>
      <c r="B32" s="429"/>
      <c r="C32" s="430"/>
      <c r="D32" s="13">
        <v>0</v>
      </c>
      <c r="E32" s="13">
        <v>0</v>
      </c>
      <c r="F32" s="84">
        <v>0</v>
      </c>
      <c r="G32" s="46">
        <f t="shared" si="6"/>
        <v>0</v>
      </c>
      <c r="H32" s="75"/>
      <c r="I32" s="85" t="s">
        <v>73</v>
      </c>
      <c r="J32" s="51">
        <v>252</v>
      </c>
      <c r="K32" s="77">
        <v>3506</v>
      </c>
      <c r="L32" s="273">
        <f t="shared" si="8"/>
        <v>0</v>
      </c>
      <c r="N32" s="2">
        <v>5102</v>
      </c>
      <c r="O32" s="53">
        <v>252</v>
      </c>
      <c r="P32" s="78"/>
      <c r="Q32" s="53"/>
      <c r="V32" s="433"/>
      <c r="W32" s="433"/>
      <c r="X32" s="422"/>
      <c r="Y32" s="422"/>
      <c r="Z32" s="86" t="s">
        <v>73</v>
      </c>
      <c r="AA32" s="81">
        <v>252</v>
      </c>
      <c r="AB32" s="82">
        <f t="shared" si="9"/>
        <v>3506</v>
      </c>
      <c r="AC32" s="83">
        <f t="shared" si="7"/>
        <v>0</v>
      </c>
      <c r="AD32" s="9"/>
    </row>
    <row r="33" spans="1:30" x14ac:dyDescent="0.3">
      <c r="A33" s="1" t="s">
        <v>75</v>
      </c>
      <c r="B33" s="429"/>
      <c r="C33" s="430"/>
      <c r="D33" s="13">
        <v>0</v>
      </c>
      <c r="E33" s="13">
        <v>0</v>
      </c>
      <c r="F33" s="84">
        <v>0</v>
      </c>
      <c r="G33" s="46">
        <f t="shared" si="6"/>
        <v>0</v>
      </c>
      <c r="H33" s="75"/>
      <c r="I33" s="85" t="s">
        <v>73</v>
      </c>
      <c r="J33" s="51">
        <v>253</v>
      </c>
      <c r="K33" s="77">
        <v>7023</v>
      </c>
      <c r="L33" s="273">
        <f t="shared" si="8"/>
        <v>0</v>
      </c>
      <c r="N33" s="2">
        <v>5102</v>
      </c>
      <c r="O33" s="53">
        <v>253</v>
      </c>
      <c r="P33" s="78"/>
      <c r="Q33" s="79"/>
      <c r="V33" s="433"/>
      <c r="W33" s="433"/>
      <c r="X33" s="422"/>
      <c r="Y33" s="422"/>
      <c r="Z33" s="86" t="s">
        <v>73</v>
      </c>
      <c r="AA33" s="81">
        <v>253</v>
      </c>
      <c r="AB33" s="82">
        <f t="shared" si="9"/>
        <v>7023</v>
      </c>
      <c r="AC33" s="83">
        <f t="shared" si="7"/>
        <v>0</v>
      </c>
      <c r="AD33" s="9"/>
    </row>
    <row r="34" spans="1:30" x14ac:dyDescent="0.3">
      <c r="A34" s="1" t="s">
        <v>76</v>
      </c>
      <c r="B34" s="429"/>
      <c r="C34" s="430"/>
      <c r="D34" s="13">
        <v>0</v>
      </c>
      <c r="E34" s="13">
        <v>0</v>
      </c>
      <c r="F34" s="84">
        <v>0</v>
      </c>
      <c r="G34" s="46">
        <f t="shared" si="6"/>
        <v>0</v>
      </c>
      <c r="H34" s="75"/>
      <c r="I34" s="85" t="s">
        <v>77</v>
      </c>
      <c r="J34" s="51">
        <v>251</v>
      </c>
      <c r="K34" s="77">
        <v>835</v>
      </c>
      <c r="L34" s="273">
        <f t="shared" si="8"/>
        <v>0</v>
      </c>
      <c r="N34" s="2">
        <v>5103</v>
      </c>
      <c r="O34" s="53">
        <v>251</v>
      </c>
      <c r="P34" s="78"/>
      <c r="Q34" s="79"/>
      <c r="V34" s="433"/>
      <c r="W34" s="433"/>
      <c r="X34" s="422"/>
      <c r="Y34" s="422"/>
      <c r="Z34" s="86" t="s">
        <v>77</v>
      </c>
      <c r="AA34" s="81">
        <v>251</v>
      </c>
      <c r="AB34" s="82">
        <f t="shared" si="9"/>
        <v>835</v>
      </c>
      <c r="AC34" s="83">
        <f t="shared" si="7"/>
        <v>0</v>
      </c>
      <c r="AD34" s="9"/>
    </row>
    <row r="35" spans="1:30" x14ac:dyDescent="0.3">
      <c r="A35" s="1" t="s">
        <v>78</v>
      </c>
      <c r="B35" s="429"/>
      <c r="C35" s="430"/>
      <c r="D35" s="13">
        <v>0</v>
      </c>
      <c r="E35" s="13">
        <v>0</v>
      </c>
      <c r="F35" s="84">
        <v>0</v>
      </c>
      <c r="G35" s="46">
        <f t="shared" si="6"/>
        <v>0</v>
      </c>
      <c r="H35" s="75"/>
      <c r="I35" s="85" t="s">
        <v>77</v>
      </c>
      <c r="J35" s="51">
        <v>252</v>
      </c>
      <c r="K35" s="77">
        <v>3168</v>
      </c>
      <c r="L35" s="273">
        <f t="shared" si="8"/>
        <v>0</v>
      </c>
      <c r="N35" s="2">
        <v>5103</v>
      </c>
      <c r="O35" s="53">
        <v>252</v>
      </c>
      <c r="P35" s="78"/>
      <c r="Q35" s="87"/>
      <c r="V35" s="433"/>
      <c r="W35" s="433"/>
      <c r="X35" s="422"/>
      <c r="Y35" s="422"/>
      <c r="Z35" s="86" t="s">
        <v>77</v>
      </c>
      <c r="AA35" s="81">
        <v>252</v>
      </c>
      <c r="AB35" s="82">
        <f t="shared" si="9"/>
        <v>3168</v>
      </c>
      <c r="AC35" s="83">
        <f t="shared" si="7"/>
        <v>0</v>
      </c>
      <c r="AD35" s="9"/>
    </row>
    <row r="36" spans="1:30" ht="16.2" thickBot="1" x14ac:dyDescent="0.35">
      <c r="A36" s="1" t="s">
        <v>79</v>
      </c>
      <c r="B36" s="431"/>
      <c r="C36" s="432"/>
      <c r="D36" s="13">
        <v>0</v>
      </c>
      <c r="E36" s="13">
        <v>0</v>
      </c>
      <c r="F36" s="84">
        <v>0</v>
      </c>
      <c r="G36" s="46">
        <f t="shared" si="6"/>
        <v>0</v>
      </c>
      <c r="H36" s="75"/>
      <c r="I36" s="85" t="s">
        <v>77</v>
      </c>
      <c r="J36" s="51">
        <v>253</v>
      </c>
      <c r="K36" s="77">
        <v>6685</v>
      </c>
      <c r="L36" s="273">
        <f t="shared" si="8"/>
        <v>0</v>
      </c>
      <c r="N36" s="2">
        <v>5103</v>
      </c>
      <c r="O36" s="53">
        <v>253</v>
      </c>
      <c r="P36" s="78"/>
      <c r="Q36" s="88"/>
      <c r="V36" s="433"/>
      <c r="W36" s="433"/>
      <c r="X36" s="423"/>
      <c r="Y36" s="423"/>
      <c r="Z36" s="86" t="s">
        <v>77</v>
      </c>
      <c r="AA36" s="81">
        <v>253</v>
      </c>
      <c r="AB36" s="82">
        <f t="shared" si="9"/>
        <v>6685</v>
      </c>
      <c r="AC36" s="89">
        <f t="shared" si="7"/>
        <v>0</v>
      </c>
      <c r="AD36" s="9"/>
    </row>
    <row r="37" spans="1:30" ht="18.75" customHeight="1" x14ac:dyDescent="0.3">
      <c r="B37" s="13" t="s">
        <v>80</v>
      </c>
      <c r="C37" s="13"/>
      <c r="D37" s="60">
        <f t="shared" ref="D37:E37" si="10">SUM(D28:D36)</f>
        <v>7.08</v>
      </c>
      <c r="E37" s="60">
        <f t="shared" si="10"/>
        <v>5.96</v>
      </c>
      <c r="F37" s="60"/>
      <c r="G37" s="60">
        <f>SUM(G28:G36)</f>
        <v>13.04</v>
      </c>
      <c r="H37" s="61"/>
      <c r="I37" s="13" t="s">
        <v>81</v>
      </c>
      <c r="J37" s="13"/>
      <c r="K37" s="13"/>
      <c r="L37" s="273">
        <f>SUM(L28:L36)</f>
        <v>14917.919999999998</v>
      </c>
      <c r="N37" s="53"/>
      <c r="O37" s="64"/>
      <c r="P37" s="53"/>
      <c r="Q37" s="53"/>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283"/>
      <c r="M38" s="64"/>
      <c r="N38" s="53"/>
      <c r="O38" s="64"/>
      <c r="P38" s="53"/>
      <c r="Q38" s="53"/>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13" t="s">
        <v>84</v>
      </c>
      <c r="J39" s="13"/>
      <c r="K39" s="13"/>
      <c r="L39" s="278"/>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181379.8</v>
      </c>
      <c r="H40" s="96"/>
      <c r="I40" s="96"/>
      <c r="J40" s="96"/>
      <c r="K40" s="50">
        <f>ROUND(+G39/G40,0)</f>
        <v>191</v>
      </c>
      <c r="L40" s="273">
        <f>SUM(K40*$G$26)</f>
        <v>25368.62</v>
      </c>
      <c r="N40" s="97"/>
      <c r="O40" s="97"/>
      <c r="P40" s="97"/>
      <c r="Q40" s="97"/>
      <c r="V40" s="420" t="s">
        <v>85</v>
      </c>
      <c r="W40" s="420"/>
      <c r="X40" s="421">
        <f>+G40</f>
        <v>181379.8</v>
      </c>
      <c r="Y40" s="421"/>
      <c r="Z40" s="421"/>
      <c r="AA40" s="421"/>
      <c r="AB40" s="55">
        <f>ROUND(X39/X40,0)</f>
        <v>191</v>
      </c>
      <c r="AC40" s="55">
        <f>ROUND(AB40*$X$26,0)</f>
        <v>0</v>
      </c>
      <c r="AD40" s="9"/>
    </row>
    <row r="41" spans="1:30" ht="15.75" customHeight="1" x14ac:dyDescent="0.3">
      <c r="B41" s="98" t="s">
        <v>86</v>
      </c>
      <c r="C41" s="98"/>
      <c r="D41" s="98"/>
      <c r="E41" s="98"/>
      <c r="F41" s="98"/>
      <c r="G41" s="98"/>
      <c r="H41" s="98"/>
      <c r="I41" s="98"/>
      <c r="J41" s="98"/>
      <c r="K41" s="98"/>
      <c r="L41" s="284"/>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283"/>
      <c r="M42" s="97"/>
      <c r="O42" s="1"/>
      <c r="V42" s="412" t="s">
        <v>87</v>
      </c>
      <c r="W42" s="412"/>
      <c r="X42" s="412"/>
      <c r="Y42" s="412"/>
      <c r="Z42" s="412"/>
      <c r="AA42" s="412"/>
      <c r="AB42" s="412"/>
      <c r="AC42" s="412"/>
      <c r="AD42" s="100"/>
    </row>
    <row r="43" spans="1:30" x14ac:dyDescent="0.3">
      <c r="B43" s="101" t="s">
        <v>88</v>
      </c>
      <c r="C43" s="101"/>
      <c r="D43" s="101"/>
      <c r="E43" s="101"/>
      <c r="F43" s="101"/>
      <c r="G43" s="101"/>
      <c r="H43" s="101"/>
      <c r="I43" s="101"/>
      <c r="J43" s="101"/>
      <c r="K43" s="101"/>
      <c r="L43" s="285"/>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274">
        <f>SUM(L26,L37,L40)</f>
        <v>628640.66860834393</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283"/>
      <c r="M45" s="105"/>
      <c r="O45" s="1"/>
      <c r="V45" s="412" t="s">
        <v>90</v>
      </c>
      <c r="W45" s="412"/>
      <c r="X45" s="412"/>
      <c r="Y45" s="412"/>
      <c r="Z45" s="412"/>
      <c r="AA45" s="412"/>
      <c r="AB45" s="412"/>
      <c r="AC45" s="412"/>
      <c r="AD45" s="106"/>
    </row>
    <row r="46" spans="1:30" ht="18.75" customHeight="1" x14ac:dyDescent="0.3">
      <c r="B46" s="1"/>
      <c r="C46" s="107" t="s">
        <v>91</v>
      </c>
      <c r="D46" s="107"/>
      <c r="E46" s="107"/>
      <c r="F46" s="107"/>
      <c r="G46" s="107" t="s">
        <v>92</v>
      </c>
      <c r="H46" s="108"/>
      <c r="I46" s="109" t="s">
        <v>93</v>
      </c>
      <c r="J46" s="110"/>
      <c r="K46" s="110"/>
      <c r="L46" s="286"/>
      <c r="M46" s="111"/>
      <c r="O46" s="1"/>
      <c r="V46" s="9"/>
      <c r="W46" s="112" t="s">
        <v>91</v>
      </c>
      <c r="X46" s="415" t="s">
        <v>94</v>
      </c>
      <c r="Y46" s="415"/>
      <c r="Z46" s="416" t="s">
        <v>93</v>
      </c>
      <c r="AA46" s="416"/>
      <c r="AB46" s="416"/>
      <c r="AC46" s="416"/>
      <c r="AD46" s="113"/>
    </row>
    <row r="47" spans="1:30" ht="18.75" customHeight="1" x14ac:dyDescent="0.3">
      <c r="B47" s="97" t="s">
        <v>95</v>
      </c>
      <c r="C47" s="114">
        <f>K10+K11+K16+K19+K22</f>
        <v>76.229600000000005</v>
      </c>
      <c r="D47" s="114"/>
      <c r="E47" s="114"/>
      <c r="F47" s="114"/>
      <c r="G47" s="115">
        <f>K7</f>
        <v>1.0289999999999999</v>
      </c>
      <c r="H47" s="115"/>
      <c r="I47" s="116">
        <v>1325.01</v>
      </c>
      <c r="J47" s="117" t="s">
        <v>96</v>
      </c>
      <c r="K47" s="118">
        <f>ROUND(C47*G47*I47,0)</f>
        <v>103934</v>
      </c>
      <c r="L47" s="287"/>
      <c r="O47" s="1"/>
      <c r="V47" s="100" t="s">
        <v>95</v>
      </c>
      <c r="W47" s="119">
        <f>AB10+AB11+AB16+AB19+AB22</f>
        <v>0</v>
      </c>
      <c r="X47" s="407">
        <f>AB7</f>
        <v>1.0289999999999999</v>
      </c>
      <c r="Y47" s="407"/>
      <c r="Z47" s="120">
        <f>+I47</f>
        <v>1325.01</v>
      </c>
      <c r="AA47" s="121" t="s">
        <v>96</v>
      </c>
      <c r="AB47" s="122">
        <f>ROUND(W47*X47*Z47,0)</f>
        <v>0</v>
      </c>
      <c r="AC47" s="123"/>
      <c r="AD47" s="9"/>
    </row>
    <row r="48" spans="1:30" ht="18" customHeight="1" x14ac:dyDescent="0.3">
      <c r="B48" s="124" t="s">
        <v>73</v>
      </c>
      <c r="C48" s="114">
        <f>K12+K13+K17+K20+K23</f>
        <v>65.587199999999996</v>
      </c>
      <c r="D48" s="114"/>
      <c r="E48" s="114"/>
      <c r="F48" s="114"/>
      <c r="G48" s="115">
        <f>K7</f>
        <v>1.0289999999999999</v>
      </c>
      <c r="H48" s="115"/>
      <c r="I48" s="116">
        <v>903.8</v>
      </c>
      <c r="J48" s="117" t="s">
        <v>96</v>
      </c>
      <c r="K48" s="118">
        <f>ROUND(C48*G48*I48,0)</f>
        <v>60997</v>
      </c>
      <c r="L48" s="288"/>
      <c r="O48" s="1"/>
      <c r="V48" s="125" t="s">
        <v>73</v>
      </c>
      <c r="W48" s="119">
        <f>AB12+AB13+AB17+AB20+AB23</f>
        <v>0</v>
      </c>
      <c r="X48" s="407">
        <f>AB7</f>
        <v>1.0289999999999999</v>
      </c>
      <c r="Y48" s="407"/>
      <c r="Z48" s="120">
        <f>+I48</f>
        <v>903.8</v>
      </c>
      <c r="AA48" s="121" t="s">
        <v>96</v>
      </c>
      <c r="AB48" s="122">
        <f>ROUND(W48*X48*Z48,0)</f>
        <v>0</v>
      </c>
      <c r="AC48" s="126"/>
      <c r="AD48" s="9"/>
    </row>
    <row r="49" spans="2:30" ht="19.5" customHeight="1" thickBot="1" x14ac:dyDescent="0.4">
      <c r="B49" s="127" t="s">
        <v>77</v>
      </c>
      <c r="C49" s="128">
        <f>K14+K15+K18+K21+K24+K25</f>
        <v>0</v>
      </c>
      <c r="D49" s="114"/>
      <c r="E49" s="114"/>
      <c r="F49" s="114"/>
      <c r="G49" s="115">
        <f>K7</f>
        <v>1.0289999999999999</v>
      </c>
      <c r="H49" s="115"/>
      <c r="I49" s="116">
        <v>905.98</v>
      </c>
      <c r="J49" s="117" t="s">
        <v>96</v>
      </c>
      <c r="K49" s="118">
        <f>ROUND(C49*G49*I49,0)</f>
        <v>0</v>
      </c>
      <c r="L49" s="288"/>
      <c r="M49" s="102"/>
      <c r="N49" s="129"/>
      <c r="O49" s="130"/>
      <c r="P49" s="64"/>
      <c r="Q49" s="131"/>
      <c r="V49" s="132" t="s">
        <v>77</v>
      </c>
      <c r="W49" s="133">
        <f>AB14+AB15+AB18+AB21+AB24+AB25</f>
        <v>0</v>
      </c>
      <c r="X49" s="407">
        <f>AB7</f>
        <v>1.0289999999999999</v>
      </c>
      <c r="Y49" s="407"/>
      <c r="Z49" s="120">
        <f>+I49</f>
        <v>905.98</v>
      </c>
      <c r="AA49" s="121" t="s">
        <v>96</v>
      </c>
      <c r="AB49" s="122">
        <f>ROUND(W49*X49*Z49,0)</f>
        <v>0</v>
      </c>
      <c r="AC49" s="126"/>
      <c r="AD49" s="103"/>
    </row>
    <row r="50" spans="2:30" ht="24" customHeight="1" thickBot="1" x14ac:dyDescent="0.35">
      <c r="B50" s="134" t="s">
        <v>97</v>
      </c>
      <c r="C50" s="135">
        <f>SUM(C47:C49)</f>
        <v>141.8168</v>
      </c>
      <c r="D50" s="136"/>
      <c r="E50" s="137"/>
      <c r="F50" s="137"/>
      <c r="G50" s="138" t="s">
        <v>98</v>
      </c>
      <c r="H50" s="138"/>
      <c r="I50" s="138"/>
      <c r="J50" s="138"/>
      <c r="K50" s="138"/>
      <c r="L50" s="273">
        <f>IF(B2=75,0,K49+K48+K47)</f>
        <v>164931</v>
      </c>
      <c r="N50" s="3"/>
      <c r="O50" s="1"/>
      <c r="V50" s="139"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289"/>
      <c r="M51" s="129"/>
      <c r="N51" s="64"/>
      <c r="O51" s="1"/>
      <c r="V51" s="410" t="s">
        <v>99</v>
      </c>
      <c r="W51" s="410"/>
      <c r="X51" s="410"/>
      <c r="Y51" s="410"/>
      <c r="Z51" s="410"/>
      <c r="AA51" s="410"/>
      <c r="AB51" s="410"/>
      <c r="AC51" s="410"/>
      <c r="AD51" s="142"/>
    </row>
    <row r="52" spans="2:30" ht="27.75" customHeight="1" x14ac:dyDescent="0.3">
      <c r="B52" s="13" t="s">
        <v>100</v>
      </c>
      <c r="C52" s="13"/>
      <c r="D52" s="13"/>
      <c r="E52" s="13"/>
      <c r="F52" s="13"/>
      <c r="G52" s="13"/>
      <c r="H52" s="13"/>
      <c r="I52" s="13"/>
      <c r="J52" s="13"/>
      <c r="K52" s="13"/>
      <c r="L52" s="278"/>
      <c r="O52" s="1"/>
      <c r="V52" s="392" t="s">
        <v>100</v>
      </c>
      <c r="W52" s="392"/>
      <c r="X52" s="392"/>
      <c r="Y52" s="392"/>
      <c r="Z52" s="392"/>
      <c r="AA52" s="392"/>
      <c r="AB52" s="392"/>
      <c r="AC52" s="392"/>
      <c r="AD52" s="9"/>
    </row>
    <row r="53" spans="2:30" x14ac:dyDescent="0.3">
      <c r="B53" s="13" t="s">
        <v>101</v>
      </c>
      <c r="C53" s="13"/>
      <c r="D53" s="13"/>
      <c r="E53" s="13"/>
      <c r="F53" s="13"/>
      <c r="G53" s="143">
        <f>K26</f>
        <v>141.81679999999997</v>
      </c>
      <c r="H53" s="56" t="s">
        <v>102</v>
      </c>
      <c r="I53" s="56"/>
      <c r="J53" s="144">
        <v>198050.23</v>
      </c>
      <c r="K53" s="144"/>
      <c r="L53" s="290"/>
      <c r="N53" s="3"/>
      <c r="O53" s="1"/>
      <c r="V53" s="402" t="s">
        <v>101</v>
      </c>
      <c r="W53" s="402"/>
      <c r="X53" s="145">
        <f>AB26</f>
        <v>0</v>
      </c>
      <c r="Y53" s="403" t="s">
        <v>102</v>
      </c>
      <c r="Z53" s="403"/>
      <c r="AA53" s="404">
        <f>+J53</f>
        <v>198050.23</v>
      </c>
      <c r="AB53" s="404"/>
      <c r="AC53" s="404"/>
      <c r="AD53" s="9"/>
    </row>
    <row r="54" spans="2:30" x14ac:dyDescent="0.3">
      <c r="B54" s="13" t="s">
        <v>103</v>
      </c>
      <c r="C54" s="13"/>
      <c r="D54" s="13"/>
      <c r="E54" s="13"/>
      <c r="F54" s="13"/>
      <c r="G54" s="13"/>
      <c r="H54" s="13"/>
      <c r="I54" s="13"/>
      <c r="J54" s="13"/>
      <c r="K54" s="146">
        <f>ROUND(G53/J53,6)</f>
        <v>7.1599999999999995E-4</v>
      </c>
      <c r="L54" s="278"/>
      <c r="N54" s="64"/>
      <c r="O54" s="1"/>
      <c r="V54" s="402" t="s">
        <v>103</v>
      </c>
      <c r="W54" s="402"/>
      <c r="X54" s="402"/>
      <c r="Y54" s="402"/>
      <c r="Z54" s="402"/>
      <c r="AA54" s="402"/>
      <c r="AB54" s="405">
        <f>ROUND(X53/AA53,6)</f>
        <v>0</v>
      </c>
      <c r="AC54" s="405"/>
      <c r="AD54" s="9"/>
    </row>
    <row r="55" spans="2:30" ht="24" customHeight="1" x14ac:dyDescent="0.3">
      <c r="B55" s="13" t="s">
        <v>104</v>
      </c>
      <c r="C55" s="13"/>
      <c r="D55" s="13"/>
      <c r="E55" s="13"/>
      <c r="F55" s="13"/>
      <c r="G55" s="13"/>
      <c r="H55" s="13"/>
      <c r="I55" s="13"/>
      <c r="J55" s="13"/>
      <c r="K55" s="13"/>
      <c r="L55" s="278"/>
      <c r="O55" s="1"/>
      <c r="V55" s="392" t="s">
        <v>104</v>
      </c>
      <c r="W55" s="392"/>
      <c r="X55" s="392"/>
      <c r="Y55" s="392"/>
      <c r="Z55" s="392"/>
      <c r="AA55" s="392"/>
      <c r="AB55" s="392"/>
      <c r="AC55" s="392"/>
      <c r="AD55" s="9"/>
    </row>
    <row r="56" spans="2:30" x14ac:dyDescent="0.3">
      <c r="B56" s="13" t="s">
        <v>105</v>
      </c>
      <c r="C56" s="13"/>
      <c r="D56" s="13"/>
      <c r="E56" s="13"/>
      <c r="F56" s="13"/>
      <c r="G56" s="147">
        <f>G26</f>
        <v>132.82</v>
      </c>
      <c r="H56" s="56" t="s">
        <v>106</v>
      </c>
      <c r="I56" s="56"/>
      <c r="J56" s="144">
        <f>+G40</f>
        <v>181379.8</v>
      </c>
      <c r="K56" s="144"/>
      <c r="L56" s="290"/>
      <c r="O56" s="1"/>
      <c r="V56" s="402" t="s">
        <v>105</v>
      </c>
      <c r="W56" s="402"/>
      <c r="X56" s="148">
        <f>X26</f>
        <v>0</v>
      </c>
      <c r="Y56" s="403" t="s">
        <v>106</v>
      </c>
      <c r="Z56" s="403"/>
      <c r="AA56" s="404">
        <f>+J56</f>
        <v>181379.8</v>
      </c>
      <c r="AB56" s="404"/>
      <c r="AC56" s="404"/>
      <c r="AD56" s="9"/>
    </row>
    <row r="57" spans="2:30" x14ac:dyDescent="0.3">
      <c r="B57" s="13" t="s">
        <v>107</v>
      </c>
      <c r="C57" s="13"/>
      <c r="D57" s="13"/>
      <c r="E57" s="13"/>
      <c r="F57" s="13"/>
      <c r="G57" s="13"/>
      <c r="H57" s="13"/>
      <c r="I57" s="13"/>
      <c r="J57" s="13"/>
      <c r="K57" s="146">
        <f>ROUND(G56/J56,6)</f>
        <v>7.3200000000000001E-4</v>
      </c>
      <c r="L57" s="278"/>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288"/>
      <c r="N58" s="19"/>
      <c r="O58" s="19"/>
      <c r="V58" s="406" t="s">
        <v>109</v>
      </c>
      <c r="W58" s="406"/>
      <c r="X58" s="406"/>
      <c r="Y58" s="393">
        <f>X65+X64+X62+X61+X60</f>
        <v>4230917</v>
      </c>
      <c r="Z58" s="393"/>
      <c r="AA58" s="150" t="s">
        <v>110</v>
      </c>
      <c r="AB58" s="151">
        <f>AB54</f>
        <v>0</v>
      </c>
      <c r="AC58" s="55">
        <f>ROUND(Y58*AB58,0)</f>
        <v>0</v>
      </c>
      <c r="AD58" s="9"/>
    </row>
    <row r="59" spans="2:30" x14ac:dyDescent="0.3">
      <c r="B59" s="59" t="s">
        <v>109</v>
      </c>
      <c r="C59" s="59"/>
      <c r="D59" s="59"/>
      <c r="E59" s="59"/>
      <c r="F59" s="59"/>
      <c r="G59" s="59"/>
      <c r="H59" s="152" t="s">
        <v>21</v>
      </c>
      <c r="I59" s="118">
        <v>4230917</v>
      </c>
      <c r="J59" s="153" t="s">
        <v>110</v>
      </c>
      <c r="K59" s="154">
        <f>K54</f>
        <v>7.1599999999999995E-4</v>
      </c>
      <c r="L59" s="273">
        <f>SUM(I59*K59)</f>
        <v>3029.3365719999997</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288"/>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288"/>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288"/>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288"/>
      <c r="O63" s="1"/>
      <c r="P63" s="153"/>
      <c r="Q63" s="153"/>
      <c r="V63" s="399" t="s">
        <v>115</v>
      </c>
      <c r="W63" s="399"/>
      <c r="X63" s="399"/>
      <c r="Y63" s="399"/>
      <c r="Z63" s="399"/>
      <c r="AA63" s="399"/>
      <c r="AB63" s="399"/>
      <c r="AC63" s="399"/>
      <c r="AD63" s="106"/>
    </row>
    <row r="64" spans="2:30" ht="13.5" customHeight="1" x14ac:dyDescent="0.3">
      <c r="B64" s="59" t="s">
        <v>115</v>
      </c>
      <c r="C64" s="59"/>
      <c r="D64" s="59"/>
      <c r="E64" s="59"/>
      <c r="F64" s="59"/>
      <c r="G64" s="59"/>
      <c r="H64" s="59"/>
      <c r="I64" s="59"/>
      <c r="J64" s="59"/>
      <c r="K64" s="59"/>
      <c r="L64" s="288"/>
      <c r="M64" s="105"/>
      <c r="N64" s="19"/>
      <c r="O64" s="1"/>
      <c r="V64" s="400" t="s">
        <v>116</v>
      </c>
      <c r="W64" s="400"/>
      <c r="X64" s="401">
        <f>+G65</f>
        <v>4230917</v>
      </c>
      <c r="Y64" s="401"/>
      <c r="Z64" s="401"/>
      <c r="AA64" s="401"/>
      <c r="AB64" s="401"/>
      <c r="AC64" s="401"/>
      <c r="AD64" s="9"/>
    </row>
    <row r="65" spans="1:30" ht="12.75" customHeight="1" x14ac:dyDescent="0.3">
      <c r="B65" s="155" t="s">
        <v>116</v>
      </c>
      <c r="C65" s="59"/>
      <c r="D65" s="59"/>
      <c r="E65" s="59"/>
      <c r="F65" s="59"/>
      <c r="G65" s="156">
        <f>+I59</f>
        <v>4230917</v>
      </c>
      <c r="H65" s="156"/>
      <c r="I65" s="156"/>
      <c r="J65" s="156"/>
      <c r="K65" s="156"/>
      <c r="L65" s="288"/>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288"/>
      <c r="M66" s="19"/>
      <c r="N66" s="3"/>
      <c r="O66" s="157"/>
      <c r="P66" s="157"/>
      <c r="Q66" s="157"/>
      <c r="V66" s="392" t="s">
        <v>118</v>
      </c>
      <c r="W66" s="392"/>
      <c r="X66" s="392"/>
      <c r="Y66" s="393">
        <f>+I67</f>
        <v>103698709</v>
      </c>
      <c r="Z66" s="393"/>
      <c r="AA66" s="150" t="s">
        <v>110</v>
      </c>
      <c r="AB66" s="151">
        <f>AB54</f>
        <v>0</v>
      </c>
      <c r="AC66" s="55">
        <f>ROUND(Y66*AB66,0)</f>
        <v>0</v>
      </c>
      <c r="AD66" s="9"/>
    </row>
    <row r="67" spans="1:30" ht="20.25" customHeight="1" x14ac:dyDescent="0.3">
      <c r="B67" s="13" t="s">
        <v>118</v>
      </c>
      <c r="C67" s="13"/>
      <c r="D67" s="13"/>
      <c r="E67" s="13"/>
      <c r="F67" s="13"/>
      <c r="H67" s="152" t="s">
        <v>23</v>
      </c>
      <c r="I67" s="118">
        <v>103698709</v>
      </c>
      <c r="J67" s="153" t="s">
        <v>110</v>
      </c>
      <c r="K67" s="154">
        <f>K54</f>
        <v>7.1599999999999995E-4</v>
      </c>
      <c r="L67" s="273">
        <f>SUM(I67*K67)</f>
        <v>74248.275643999994</v>
      </c>
      <c r="O67" s="1"/>
      <c r="V67" s="392" t="s">
        <v>119</v>
      </c>
      <c r="W67" s="392"/>
      <c r="X67" s="392"/>
      <c r="Y67" s="392"/>
      <c r="Z67" s="392"/>
      <c r="AA67" s="392"/>
      <c r="AB67" s="392"/>
      <c r="AC67" s="392"/>
      <c r="AD67" s="9"/>
    </row>
    <row r="68" spans="1:30" ht="20.25" customHeight="1" x14ac:dyDescent="0.3">
      <c r="B68" s="13" t="s">
        <v>119</v>
      </c>
      <c r="C68" s="13"/>
      <c r="D68" s="13"/>
      <c r="E68" s="13"/>
      <c r="F68" s="13"/>
      <c r="H68" s="13"/>
      <c r="I68" s="13"/>
      <c r="J68" s="51"/>
      <c r="K68" s="13"/>
      <c r="L68" s="278"/>
      <c r="O68" s="1"/>
      <c r="V68" s="397" t="s">
        <v>120</v>
      </c>
      <c r="W68" s="397"/>
      <c r="X68" s="397"/>
      <c r="Y68" s="393">
        <f>+I69</f>
        <v>0</v>
      </c>
      <c r="Z68" s="393"/>
      <c r="AA68" s="150" t="s">
        <v>110</v>
      </c>
      <c r="AB68" s="151">
        <f>AB57</f>
        <v>0</v>
      </c>
      <c r="AC68" s="55">
        <f>ROUND(Y68*AB68,0)</f>
        <v>0</v>
      </c>
      <c r="AD68" s="9"/>
    </row>
    <row r="69" spans="1:30" ht="15" customHeight="1" x14ac:dyDescent="0.3">
      <c r="B69" s="158" t="s">
        <v>120</v>
      </c>
      <c r="C69" s="13"/>
      <c r="D69" s="13"/>
      <c r="E69" s="13"/>
      <c r="F69" s="13"/>
      <c r="H69" s="152" t="s">
        <v>22</v>
      </c>
      <c r="I69" s="118">
        <v>0</v>
      </c>
      <c r="J69" s="153" t="s">
        <v>110</v>
      </c>
      <c r="K69" s="154">
        <f>K57</f>
        <v>7.3200000000000001E-4</v>
      </c>
      <c r="L69" s="273">
        <f t="shared" ref="L69:L72" si="11">SUM(I69*K69)</f>
        <v>0</v>
      </c>
      <c r="O69" s="1"/>
      <c r="V69" s="392" t="s">
        <v>121</v>
      </c>
      <c r="W69" s="392"/>
      <c r="X69" s="392"/>
      <c r="Y69" s="398">
        <f>+I70</f>
        <v>0</v>
      </c>
      <c r="Z69" s="398"/>
      <c r="AA69" s="150" t="s">
        <v>110</v>
      </c>
      <c r="AB69" s="151">
        <f>AB54</f>
        <v>0</v>
      </c>
      <c r="AC69" s="55">
        <f>ROUND(Y69*AB69,0)</f>
        <v>0</v>
      </c>
      <c r="AD69" s="9"/>
    </row>
    <row r="70" spans="1:30" ht="20.25" customHeight="1" x14ac:dyDescent="0.3">
      <c r="B70" s="13" t="s">
        <v>121</v>
      </c>
      <c r="C70" s="13"/>
      <c r="D70" s="13"/>
      <c r="E70" s="13"/>
      <c r="F70" s="13"/>
      <c r="H70" s="152" t="s">
        <v>21</v>
      </c>
      <c r="I70" s="118">
        <v>0</v>
      </c>
      <c r="J70" s="153" t="s">
        <v>110</v>
      </c>
      <c r="K70" s="154">
        <f>K54</f>
        <v>7.1599999999999995E-4</v>
      </c>
      <c r="L70" s="273">
        <f t="shared" si="11"/>
        <v>0</v>
      </c>
      <c r="O70" s="1"/>
      <c r="V70" s="392" t="s">
        <v>122</v>
      </c>
      <c r="W70" s="392"/>
      <c r="X70" s="392"/>
      <c r="Y70" s="394">
        <f>+I71</f>
        <v>1865769</v>
      </c>
      <c r="Z70" s="394"/>
      <c r="AA70" s="150" t="s">
        <v>110</v>
      </c>
      <c r="AB70" s="151">
        <f>AB54</f>
        <v>0</v>
      </c>
      <c r="AC70" s="55">
        <f>ROUND(Y70*AB70,0)</f>
        <v>0</v>
      </c>
      <c r="AD70" s="9"/>
    </row>
    <row r="71" spans="1:30" ht="20.25" customHeight="1" x14ac:dyDescent="0.3">
      <c r="B71" s="13" t="s">
        <v>122</v>
      </c>
      <c r="C71" s="13"/>
      <c r="D71" s="13"/>
      <c r="E71" s="13"/>
      <c r="F71" s="13"/>
      <c r="H71" s="152" t="s">
        <v>21</v>
      </c>
      <c r="I71" s="118">
        <v>1865769</v>
      </c>
      <c r="J71" s="153" t="s">
        <v>110</v>
      </c>
      <c r="K71" s="154">
        <f>K54</f>
        <v>7.1599999999999995E-4</v>
      </c>
      <c r="L71" s="273">
        <f t="shared" si="11"/>
        <v>1335.8906039999999</v>
      </c>
      <c r="O71" s="1"/>
      <c r="V71" s="392" t="s">
        <v>123</v>
      </c>
      <c r="W71" s="392"/>
      <c r="X71" s="392"/>
      <c r="Y71" s="394">
        <f>+I72</f>
        <v>13963927</v>
      </c>
      <c r="Z71" s="394"/>
      <c r="AA71" s="150" t="s">
        <v>110</v>
      </c>
      <c r="AB71" s="151">
        <f>AB57</f>
        <v>0</v>
      </c>
      <c r="AC71" s="55">
        <f>ROUND(Y71*AB71,0)</f>
        <v>0</v>
      </c>
      <c r="AD71" s="9"/>
    </row>
    <row r="72" spans="1:30" ht="21" customHeight="1" x14ac:dyDescent="0.35">
      <c r="B72" s="13" t="s">
        <v>123</v>
      </c>
      <c r="C72" s="13"/>
      <c r="D72" s="13"/>
      <c r="E72" s="13"/>
      <c r="F72" s="13"/>
      <c r="H72" s="152" t="s">
        <v>22</v>
      </c>
      <c r="I72" s="118">
        <v>13963927</v>
      </c>
      <c r="J72" s="153" t="s">
        <v>110</v>
      </c>
      <c r="K72" s="154">
        <f>K57</f>
        <v>7.3200000000000001E-4</v>
      </c>
      <c r="L72" s="273">
        <f t="shared" si="11"/>
        <v>10221.594564000001</v>
      </c>
      <c r="O72" s="1"/>
      <c r="V72" s="395" t="s">
        <v>124</v>
      </c>
      <c r="W72" s="395"/>
      <c r="X72" s="395"/>
      <c r="Y72" s="395"/>
      <c r="Z72" s="395"/>
      <c r="AA72" s="395"/>
      <c r="AB72" s="395"/>
      <c r="AC72" s="58"/>
      <c r="AD72" s="9"/>
    </row>
    <row r="73" spans="1:30" ht="17.25" customHeight="1" x14ac:dyDescent="0.35">
      <c r="B73" s="13" t="s">
        <v>124</v>
      </c>
      <c r="C73" s="13"/>
      <c r="D73" s="13"/>
      <c r="E73" s="13"/>
      <c r="F73" s="13"/>
      <c r="H73" s="13"/>
      <c r="I73" s="13"/>
      <c r="J73" s="51"/>
      <c r="K73" s="13"/>
      <c r="L73" s="291"/>
      <c r="O73" s="1"/>
      <c r="V73" s="392" t="s">
        <v>125</v>
      </c>
      <c r="W73" s="392"/>
      <c r="X73" s="392"/>
      <c r="Y73" s="392"/>
      <c r="Z73" s="392"/>
      <c r="AA73" s="392"/>
      <c r="AB73" s="392"/>
      <c r="AC73" s="392"/>
      <c r="AD73" s="9"/>
    </row>
    <row r="74" spans="1:30" ht="31.2" x14ac:dyDescent="0.3">
      <c r="B74" s="13" t="s">
        <v>125</v>
      </c>
      <c r="C74" s="13"/>
      <c r="D74" s="29" t="s">
        <v>126</v>
      </c>
      <c r="E74" s="29" t="s">
        <v>127</v>
      </c>
      <c r="F74" s="29"/>
      <c r="H74" s="152" t="s">
        <v>24</v>
      </c>
      <c r="I74" s="17"/>
      <c r="J74" s="152"/>
      <c r="K74" s="17"/>
      <c r="L74" s="287"/>
      <c r="O74" s="1"/>
      <c r="V74" s="396" t="s">
        <v>128</v>
      </c>
      <c r="W74" s="396"/>
      <c r="X74" s="159" t="s">
        <v>129</v>
      </c>
      <c r="Y74" s="160"/>
      <c r="Z74" s="161">
        <f>+I75</f>
        <v>19.5</v>
      </c>
      <c r="AA74" s="162" t="s">
        <v>130</v>
      </c>
      <c r="AB74" s="163">
        <f>+K75</f>
        <v>361</v>
      </c>
      <c r="AC74" s="55">
        <f>ROUND(AB74*Z74,0)</f>
        <v>7040</v>
      </c>
      <c r="AD74" s="9"/>
    </row>
    <row r="75" spans="1:30" ht="19.5" customHeight="1" x14ac:dyDescent="0.3">
      <c r="A75" s="1" t="s">
        <v>131</v>
      </c>
      <c r="B75" s="164" t="s">
        <v>128</v>
      </c>
      <c r="C75" s="165" t="s">
        <v>129</v>
      </c>
      <c r="D75" s="164">
        <v>19</v>
      </c>
      <c r="E75" s="164">
        <v>20</v>
      </c>
      <c r="F75" s="164">
        <v>0</v>
      </c>
      <c r="G75" s="166">
        <f>IF($B$154&lt;8,D75,E75)</f>
        <v>20</v>
      </c>
      <c r="H75" s="167"/>
      <c r="I75" s="168">
        <f>AVERAGE(G75,D75)</f>
        <v>19.5</v>
      </c>
      <c r="J75" s="169" t="s">
        <v>130</v>
      </c>
      <c r="K75" s="170">
        <v>361</v>
      </c>
      <c r="L75" s="273">
        <f t="shared" ref="L75:L78" si="12">SUM(I75*K75)</f>
        <v>7039.5</v>
      </c>
      <c r="N75" s="1">
        <v>7802</v>
      </c>
      <c r="O75" s="1">
        <v>0</v>
      </c>
      <c r="V75" s="396" t="s">
        <v>128</v>
      </c>
      <c r="W75" s="396"/>
      <c r="X75" s="159" t="s">
        <v>132</v>
      </c>
      <c r="Y75" s="171"/>
      <c r="Z75" s="172">
        <f>+I76</f>
        <v>0</v>
      </c>
      <c r="AA75" s="162" t="s">
        <v>130</v>
      </c>
      <c r="AB75" s="173">
        <f>+K76</f>
        <v>1357</v>
      </c>
      <c r="AC75" s="55">
        <f>ROUND(AB75*Z75,0)</f>
        <v>0</v>
      </c>
      <c r="AD75" s="9"/>
    </row>
    <row r="76" spans="1:30" ht="19.5" customHeight="1" x14ac:dyDescent="0.3">
      <c r="A76" s="1" t="s">
        <v>133</v>
      </c>
      <c r="B76" s="164" t="s">
        <v>128</v>
      </c>
      <c r="C76" s="165" t="s">
        <v>132</v>
      </c>
      <c r="D76" s="164">
        <v>0</v>
      </c>
      <c r="E76" s="164">
        <v>0</v>
      </c>
      <c r="F76" s="164">
        <v>0</v>
      </c>
      <c r="G76" s="166">
        <f>IF($B$154&lt;8,D76,E76)</f>
        <v>0</v>
      </c>
      <c r="H76" s="167"/>
      <c r="I76" s="168">
        <f>AVERAGE(G76,D76)</f>
        <v>0</v>
      </c>
      <c r="J76" s="169" t="s">
        <v>130</v>
      </c>
      <c r="K76" s="174">
        <v>1357</v>
      </c>
      <c r="L76" s="273">
        <f t="shared" si="12"/>
        <v>0</v>
      </c>
      <c r="N76" s="1">
        <v>7802</v>
      </c>
      <c r="O76" s="1">
        <v>110</v>
      </c>
      <c r="V76" s="392" t="str">
        <f>+B77</f>
        <v>14.  Digital Classrooms Allocation (UFTE share)</v>
      </c>
      <c r="W76" s="392"/>
      <c r="X76" s="392"/>
      <c r="Y76" s="393">
        <f>+I77</f>
        <v>1716988</v>
      </c>
      <c r="Z76" s="393"/>
      <c r="AA76" s="162" t="s">
        <v>130</v>
      </c>
      <c r="AB76" s="151">
        <f>AB57</f>
        <v>0</v>
      </c>
      <c r="AC76" s="55">
        <f>ROUND(Y76*AB76,0)</f>
        <v>0</v>
      </c>
      <c r="AD76" s="9"/>
    </row>
    <row r="77" spans="1:30" ht="26.25" customHeight="1" x14ac:dyDescent="0.3">
      <c r="B77" s="13" t="s">
        <v>134</v>
      </c>
      <c r="C77" s="13"/>
      <c r="D77" s="13"/>
      <c r="E77" s="13"/>
      <c r="F77" s="13"/>
      <c r="H77" s="152" t="s">
        <v>25</v>
      </c>
      <c r="I77" s="175">
        <v>1716988</v>
      </c>
      <c r="J77" s="153" t="s">
        <v>110</v>
      </c>
      <c r="K77" s="154">
        <f>K57</f>
        <v>7.3200000000000001E-4</v>
      </c>
      <c r="L77" s="273">
        <f t="shared" si="12"/>
        <v>1256.8352159999999</v>
      </c>
      <c r="O77" s="1"/>
      <c r="V77" s="392" t="str">
        <f>+B78</f>
        <v>15.  Florida Teachers Classroom Supply Assistance Program</v>
      </c>
      <c r="W77" s="392"/>
      <c r="X77" s="392"/>
      <c r="Y77" s="393">
        <f>+I78</f>
        <v>0</v>
      </c>
      <c r="Z77" s="393"/>
      <c r="AA77" s="162" t="s">
        <v>130</v>
      </c>
      <c r="AB77" s="151">
        <f>AB54</f>
        <v>0</v>
      </c>
      <c r="AC77" s="55">
        <f>ROUND(Y77*AB77,0)</f>
        <v>0</v>
      </c>
      <c r="AD77" s="9"/>
    </row>
    <row r="78" spans="1:30" ht="26.25" customHeight="1" x14ac:dyDescent="0.3">
      <c r="B78" s="391" t="s">
        <v>135</v>
      </c>
      <c r="C78" s="391"/>
      <c r="D78" s="391"/>
      <c r="E78" s="13"/>
      <c r="F78" s="13"/>
      <c r="H78" s="152" t="s">
        <v>136</v>
      </c>
      <c r="I78" s="176">
        <v>0</v>
      </c>
      <c r="J78" s="153" t="s">
        <v>110</v>
      </c>
      <c r="K78" s="154">
        <f>K54</f>
        <v>7.1599999999999995E-4</v>
      </c>
      <c r="L78" s="273">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13"/>
      <c r="F79" s="13"/>
      <c r="H79" s="152" t="s">
        <v>138</v>
      </c>
      <c r="I79" s="17"/>
      <c r="J79" s="17"/>
      <c r="K79" s="17"/>
      <c r="L79" s="273"/>
      <c r="N79" s="178"/>
      <c r="O79" s="1"/>
      <c r="Q79" s="152"/>
      <c r="V79" s="392"/>
      <c r="W79" s="392"/>
      <c r="X79" s="392"/>
      <c r="Y79" s="177"/>
      <c r="Z79" s="177"/>
      <c r="AA79" s="177"/>
      <c r="AB79" s="177"/>
      <c r="AC79" s="179"/>
      <c r="AD79" s="9"/>
    </row>
    <row r="80" spans="1:30" ht="21" customHeight="1" x14ac:dyDescent="0.3">
      <c r="B80" s="391"/>
      <c r="C80" s="391"/>
      <c r="D80" s="391"/>
      <c r="E80" s="13"/>
      <c r="F80" s="13"/>
      <c r="H80" s="180"/>
      <c r="I80" s="181"/>
      <c r="J80" s="181"/>
      <c r="K80" s="181"/>
      <c r="L80" s="291"/>
      <c r="N80" s="182"/>
      <c r="O80" s="1"/>
      <c r="Q80" s="152"/>
      <c r="V80" s="177"/>
      <c r="W80" s="177"/>
      <c r="X80" s="177"/>
      <c r="Y80" s="177"/>
      <c r="Z80" s="177"/>
      <c r="AA80" s="177"/>
      <c r="AB80" s="177"/>
      <c r="AC80" s="179"/>
      <c r="AD80" s="9"/>
    </row>
    <row r="81" spans="1:30" ht="21" customHeight="1" thickBot="1" x14ac:dyDescent="0.35">
      <c r="B81" s="13"/>
      <c r="C81" s="13"/>
      <c r="D81" s="13"/>
      <c r="E81" s="13"/>
      <c r="F81" s="13"/>
      <c r="G81" s="13"/>
      <c r="H81" s="13"/>
      <c r="I81" s="13"/>
      <c r="J81" s="13"/>
      <c r="K81" s="13"/>
      <c r="L81" s="291"/>
      <c r="M81" s="183"/>
      <c r="N81" s="182"/>
      <c r="O81" s="1"/>
      <c r="Q81" s="152"/>
      <c r="V81" s="177" t="s">
        <v>139</v>
      </c>
      <c r="W81" s="177"/>
      <c r="X81" s="177"/>
      <c r="Y81" s="177"/>
      <c r="Z81" s="177"/>
      <c r="AA81" s="177"/>
      <c r="AB81" s="177"/>
      <c r="AC81" s="184">
        <f>SUM(AC44:AC80)</f>
        <v>7040</v>
      </c>
      <c r="AD81" s="185"/>
    </row>
    <row r="82" spans="1:30" ht="22.5" customHeight="1" thickTop="1" thickBot="1" x14ac:dyDescent="0.35">
      <c r="B82" s="13" t="s">
        <v>140</v>
      </c>
      <c r="C82" s="13"/>
      <c r="D82" s="13"/>
      <c r="E82" s="13"/>
      <c r="F82" s="13"/>
      <c r="G82" s="13"/>
      <c r="H82" s="13"/>
      <c r="I82" s="13"/>
      <c r="J82" s="13"/>
      <c r="K82" s="13"/>
      <c r="L82" s="292">
        <f>SUM(L44:L81)</f>
        <v>890703.10120834387</v>
      </c>
      <c r="M82" s="186"/>
      <c r="N82" s="187"/>
      <c r="O82" s="1"/>
      <c r="Q82" s="152"/>
      <c r="V82" s="177"/>
      <c r="W82" s="177"/>
      <c r="X82" s="177"/>
      <c r="Y82" s="177"/>
      <c r="Z82" s="177"/>
      <c r="AA82" s="177"/>
      <c r="AB82" s="177"/>
      <c r="AC82" s="188"/>
      <c r="AD82" s="185"/>
    </row>
    <row r="83" spans="1:30" ht="27.75" customHeight="1" thickTop="1" x14ac:dyDescent="0.3">
      <c r="B83" s="13" t="s">
        <v>141</v>
      </c>
      <c r="C83" s="13"/>
      <c r="D83" s="13"/>
      <c r="E83" s="13"/>
      <c r="F83" s="13"/>
      <c r="G83" s="13"/>
      <c r="H83" s="13"/>
      <c r="I83" s="13"/>
      <c r="J83" s="13"/>
      <c r="K83" s="51" t="s">
        <v>142</v>
      </c>
      <c r="L83" s="287" t="s">
        <v>143</v>
      </c>
      <c r="M83" s="186"/>
      <c r="N83" s="187"/>
      <c r="O83" s="1"/>
      <c r="Q83" s="152"/>
      <c r="V83" s="9" t="s">
        <v>144</v>
      </c>
      <c r="W83" s="9"/>
      <c r="X83" s="9"/>
      <c r="Y83" s="9"/>
      <c r="Z83" s="9"/>
      <c r="AA83" s="9"/>
      <c r="AB83" s="9"/>
      <c r="AC83" s="9"/>
      <c r="AD83" s="189"/>
    </row>
    <row r="84" spans="1:30" ht="18.75" customHeight="1" thickBot="1" x14ac:dyDescent="0.35">
      <c r="B84" s="13" t="s">
        <v>145</v>
      </c>
      <c r="C84" s="13"/>
      <c r="D84" s="13"/>
      <c r="E84" s="13"/>
      <c r="F84" s="13"/>
      <c r="G84" s="13"/>
      <c r="H84" s="13"/>
      <c r="I84" s="13"/>
      <c r="J84" s="13"/>
      <c r="K84" s="190" t="str">
        <f>IF(G26=0,"",IF((G11+G13+SUM(G15:G21))/G26&gt;0.75,1,""))</f>
        <v/>
      </c>
      <c r="L84" s="292">
        <f>'0664'!AC81</f>
        <v>7040</v>
      </c>
      <c r="M84" s="186"/>
      <c r="N84" s="187"/>
      <c r="O84" s="1"/>
      <c r="Q84" s="152"/>
      <c r="V84" s="191" t="s">
        <v>146</v>
      </c>
      <c r="W84" s="191"/>
      <c r="X84" s="191"/>
      <c r="Y84" s="191"/>
      <c r="Z84" s="191"/>
      <c r="AA84" s="191"/>
      <c r="AB84" s="191"/>
      <c r="AC84" s="191"/>
      <c r="AD84" s="9"/>
    </row>
    <row r="85" spans="1:30" ht="18.75" customHeight="1" thickTop="1" x14ac:dyDescent="0.3">
      <c r="B85" s="13"/>
      <c r="C85" s="13"/>
      <c r="D85" s="13"/>
      <c r="E85" s="13"/>
      <c r="F85" s="13"/>
      <c r="G85" s="13"/>
      <c r="H85" s="13"/>
      <c r="I85" s="13"/>
      <c r="J85" s="13"/>
      <c r="M85" s="186"/>
      <c r="N85" s="187"/>
      <c r="O85" s="1"/>
      <c r="Q85" s="152"/>
      <c r="V85" s="191" t="s">
        <v>147</v>
      </c>
      <c r="W85" s="191"/>
      <c r="X85" s="191"/>
      <c r="Y85" s="191"/>
      <c r="Z85" s="191"/>
      <c r="AA85" s="191"/>
      <c r="AB85" s="191"/>
      <c r="AC85" s="191"/>
      <c r="AD85" s="189"/>
    </row>
    <row r="86" spans="1:30" ht="18.75" customHeight="1" x14ac:dyDescent="0.3">
      <c r="B86" s="2" t="s">
        <v>148</v>
      </c>
      <c r="C86" s="13"/>
      <c r="D86" s="13"/>
      <c r="E86" s="13"/>
      <c r="F86" s="13"/>
      <c r="G86" s="13"/>
      <c r="H86" s="13"/>
      <c r="I86" s="13"/>
      <c r="J86" s="192" t="s">
        <v>149</v>
      </c>
      <c r="K86" s="193">
        <f>IF(K84=1,L84,L82)</f>
        <v>890703.10120834387</v>
      </c>
      <c r="L86" s="273">
        <f>IF(G26=0,0,IF(G26&gt;250,-(((250/G26)*K86)*IF(M86="H",0.02,0.05)),IF(M86="H",-0.02*K86,-0.05*K86)))</f>
        <v>-44535.155060417193</v>
      </c>
      <c r="M86" s="186" t="str">
        <f>IF(B123="2911","H",IF(B123="3396","H"," "))</f>
        <v xml:space="preserve"> </v>
      </c>
      <c r="N86" s="187"/>
      <c r="O86" s="1"/>
      <c r="Q86" s="152"/>
      <c r="V86" s="191" t="s">
        <v>150</v>
      </c>
      <c r="W86" s="191"/>
      <c r="X86" s="191"/>
      <c r="Y86" s="191"/>
      <c r="Z86" s="191"/>
      <c r="AA86" s="191"/>
      <c r="AB86" s="191"/>
      <c r="AC86" s="191"/>
      <c r="AD86" s="189"/>
    </row>
    <row r="87" spans="1:30" ht="18.75" customHeight="1" x14ac:dyDescent="0.3">
      <c r="B87" s="2" t="s">
        <v>151</v>
      </c>
      <c r="C87" s="13"/>
      <c r="D87" s="13"/>
      <c r="E87" s="13"/>
      <c r="F87" s="13"/>
      <c r="G87" s="13"/>
      <c r="H87" s="13"/>
      <c r="I87" s="13"/>
      <c r="J87" s="13"/>
      <c r="K87" s="194"/>
      <c r="L87" s="287">
        <f>L82+L86</f>
        <v>846167.94614792662</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196"/>
    </row>
    <row r="89" spans="1:30" ht="18.75" customHeight="1" x14ac:dyDescent="0.3">
      <c r="A89" s="1" t="s">
        <v>152</v>
      </c>
      <c r="B89" s="13" t="s">
        <v>153</v>
      </c>
      <c r="C89" s="13"/>
      <c r="D89" s="13"/>
      <c r="E89" s="13"/>
      <c r="F89" s="13">
        <v>0</v>
      </c>
      <c r="G89" s="13"/>
      <c r="H89" s="13"/>
      <c r="I89" s="13"/>
      <c r="J89" s="13"/>
      <c r="K89" s="194"/>
      <c r="L89" s="273">
        <f>-141028-70394.6-70394.59</f>
        <v>-281817.19</v>
      </c>
      <c r="M89" s="186"/>
      <c r="N89" s="187"/>
      <c r="O89" s="1"/>
      <c r="Q89" s="152"/>
      <c r="V89" s="183"/>
      <c r="W89" s="183"/>
      <c r="X89" s="183"/>
      <c r="Y89" s="183"/>
      <c r="Z89" s="183"/>
      <c r="AA89" s="183"/>
      <c r="AB89" s="183"/>
      <c r="AC89" s="183"/>
      <c r="AD89" s="195"/>
    </row>
    <row r="90" spans="1:30" ht="18.75" customHeight="1" x14ac:dyDescent="0.3">
      <c r="B90" s="13" t="s">
        <v>154</v>
      </c>
      <c r="C90" s="13"/>
      <c r="D90" s="13"/>
      <c r="E90" s="13"/>
      <c r="F90" s="13"/>
      <c r="G90" s="13"/>
      <c r="H90" s="13"/>
      <c r="I90" s="13"/>
      <c r="J90" s="13"/>
      <c r="K90" s="194"/>
      <c r="L90" s="287">
        <f>L87+L89</f>
        <v>564350.75614792667</v>
      </c>
      <c r="M90" s="186"/>
      <c r="N90" s="187"/>
      <c r="O90" s="1"/>
      <c r="Q90" s="152"/>
      <c r="V90" s="183">
        <v>2911</v>
      </c>
      <c r="W90" s="197"/>
      <c r="X90" s="197"/>
      <c r="Y90" s="197"/>
      <c r="Z90" s="197"/>
      <c r="AA90" s="197"/>
      <c r="AB90" s="197"/>
      <c r="AC90" s="197"/>
      <c r="AD90" s="195"/>
    </row>
    <row r="91" spans="1:30" ht="18.75" customHeight="1" x14ac:dyDescent="0.3">
      <c r="B91" s="13" t="s">
        <v>155</v>
      </c>
      <c r="C91" s="13"/>
      <c r="D91" s="13"/>
      <c r="E91" s="13"/>
      <c r="F91" s="13"/>
      <c r="G91" s="13"/>
      <c r="H91" s="13"/>
      <c r="I91" s="13"/>
      <c r="J91" s="13"/>
      <c r="K91" s="194"/>
      <c r="L91" s="294">
        <v>8</v>
      </c>
      <c r="M91" s="186"/>
      <c r="N91" s="187"/>
      <c r="O91" s="1"/>
      <c r="Q91" s="152"/>
      <c r="V91" s="183"/>
      <c r="W91" s="197"/>
      <c r="X91" s="197"/>
      <c r="Y91" s="197"/>
      <c r="Z91" s="197"/>
      <c r="AA91" s="197"/>
      <c r="AB91" s="197"/>
      <c r="AC91" s="197"/>
      <c r="AD91" s="195"/>
    </row>
    <row r="92" spans="1:30" ht="18.75" customHeight="1" thickBot="1" x14ac:dyDescent="0.35">
      <c r="B92" s="13" t="s">
        <v>156</v>
      </c>
      <c r="C92" s="13"/>
      <c r="D92" s="13"/>
      <c r="E92" s="13"/>
      <c r="F92" s="13"/>
      <c r="G92" s="13"/>
      <c r="H92" s="13"/>
      <c r="I92" s="13"/>
      <c r="J92" s="13"/>
      <c r="K92" s="194"/>
      <c r="L92" s="370">
        <f>L90/L91</f>
        <v>70543.844518490834</v>
      </c>
      <c r="M92" s="186"/>
      <c r="N92" s="187"/>
      <c r="O92" s="1"/>
      <c r="Q92" s="152"/>
      <c r="V92" s="183">
        <v>3396</v>
      </c>
      <c r="W92" s="198"/>
      <c r="X92" s="198"/>
      <c r="Y92" s="198"/>
      <c r="Z92" s="198"/>
      <c r="AA92" s="198"/>
      <c r="AB92" s="198"/>
      <c r="AC92" s="198"/>
      <c r="AD92" s="199"/>
    </row>
    <row r="93" spans="1:30" ht="18.75" customHeight="1" thickTop="1" x14ac:dyDescent="0.3">
      <c r="N93" s="199"/>
      <c r="O93" s="200"/>
      <c r="P93" s="199"/>
      <c r="Q93" s="199"/>
      <c r="V93" s="198"/>
      <c r="W93" s="198"/>
      <c r="X93" s="198"/>
      <c r="Y93" s="198"/>
      <c r="Z93" s="198"/>
      <c r="AA93" s="198"/>
      <c r="AB93" s="198"/>
      <c r="AC93" s="198"/>
      <c r="AD93" s="195"/>
    </row>
    <row r="94" spans="1:30" ht="18.75" customHeight="1" thickBot="1" x14ac:dyDescent="0.35">
      <c r="B94" s="201" t="s">
        <v>157</v>
      </c>
      <c r="C94" s="13"/>
      <c r="D94" s="13"/>
      <c r="E94" s="13"/>
      <c r="G94" s="13"/>
      <c r="H94" s="13"/>
      <c r="I94" s="13"/>
      <c r="J94" s="13"/>
      <c r="L94" s="292">
        <f>IF(M86="H",(K86*0.02)+L86,(K86*0.05)+L86)</f>
        <v>0</v>
      </c>
      <c r="M94" s="186"/>
      <c r="V94" s="202"/>
      <c r="W94" s="202"/>
      <c r="X94" s="202"/>
      <c r="Y94" s="202"/>
      <c r="Z94" s="202"/>
      <c r="AA94" s="202"/>
      <c r="AB94" s="202"/>
      <c r="AC94" s="202"/>
      <c r="AD94" s="195"/>
    </row>
    <row r="95" spans="1:30" ht="21.75" customHeight="1" thickTop="1" x14ac:dyDescent="0.3">
      <c r="B95" s="203" t="s">
        <v>158</v>
      </c>
      <c r="C95" s="203"/>
      <c r="D95" s="203"/>
      <c r="E95" s="203"/>
      <c r="F95" s="203"/>
      <c r="G95" s="203"/>
      <c r="H95" s="203"/>
      <c r="I95" s="203"/>
      <c r="J95" s="203"/>
      <c r="K95" s="203"/>
      <c r="L95" s="293"/>
      <c r="M95" s="199"/>
      <c r="V95" s="202"/>
      <c r="W95" s="202"/>
      <c r="X95" s="202"/>
      <c r="Y95" s="202"/>
      <c r="Z95" s="202"/>
      <c r="AA95" s="202"/>
      <c r="AB95" s="202"/>
      <c r="AC95" s="202"/>
      <c r="AD95" s="195"/>
    </row>
    <row r="96" spans="1:30" x14ac:dyDescent="0.3">
      <c r="B96" s="204"/>
      <c r="V96" s="202"/>
      <c r="W96" s="202"/>
      <c r="X96" s="202"/>
      <c r="Y96" s="202"/>
      <c r="Z96" s="202"/>
      <c r="AA96" s="202"/>
      <c r="AB96" s="202"/>
      <c r="AC96" s="202"/>
      <c r="AD96" s="199"/>
    </row>
    <row r="97" spans="2:30" x14ac:dyDescent="0.3">
      <c r="B97" s="204"/>
      <c r="V97" s="202"/>
      <c r="W97" s="202"/>
      <c r="X97" s="202"/>
      <c r="Y97" s="202"/>
      <c r="Z97" s="202"/>
      <c r="AA97" s="202"/>
      <c r="AB97" s="202"/>
      <c r="AC97" s="202"/>
      <c r="AD97" s="199"/>
    </row>
    <row r="98" spans="2:30" hidden="1" x14ac:dyDescent="0.3">
      <c r="B98" s="205" t="s">
        <v>159</v>
      </c>
      <c r="C98" s="206"/>
      <c r="V98" s="207"/>
      <c r="W98" s="207"/>
      <c r="X98" s="207"/>
      <c r="Y98" s="207"/>
      <c r="Z98" s="207"/>
      <c r="AA98" s="207"/>
      <c r="AB98" s="207"/>
      <c r="AC98" s="207"/>
    </row>
    <row r="99" spans="2:30" hidden="1" x14ac:dyDescent="0.3">
      <c r="B99" s="208"/>
      <c r="C99" s="206"/>
      <c r="V99" s="204"/>
      <c r="W99" s="13"/>
      <c r="X99" s="13"/>
      <c r="Y99" s="13"/>
      <c r="Z99" s="13"/>
      <c r="AA99" s="13"/>
      <c r="AB99" s="13"/>
      <c r="AC99" s="13"/>
    </row>
    <row r="100" spans="2:30" hidden="1" x14ac:dyDescent="0.3">
      <c r="B100" s="209" t="s">
        <v>160</v>
      </c>
      <c r="C100" s="205" t="s">
        <v>161</v>
      </c>
      <c r="V100" s="204"/>
    </row>
    <row r="101" spans="2:30" hidden="1" x14ac:dyDescent="0.3">
      <c r="B101" s="209" t="s">
        <v>162</v>
      </c>
      <c r="C101" s="205" t="s">
        <v>163</v>
      </c>
      <c r="V101" s="204"/>
    </row>
    <row r="102" spans="2:30" hidden="1" x14ac:dyDescent="0.3">
      <c r="B102" s="209" t="s">
        <v>164</v>
      </c>
      <c r="C102" s="205" t="s">
        <v>165</v>
      </c>
      <c r="V102" s="204"/>
      <c r="W102" s="210"/>
      <c r="X102" s="210"/>
      <c r="Y102" s="210"/>
      <c r="Z102" s="210"/>
      <c r="AA102" s="210"/>
      <c r="AB102" s="210"/>
      <c r="AC102" s="210"/>
      <c r="AD102" s="210"/>
    </row>
    <row r="103" spans="2:30" hidden="1" x14ac:dyDescent="0.3">
      <c r="B103" s="209" t="s">
        <v>166</v>
      </c>
      <c r="C103" s="205" t="s">
        <v>167</v>
      </c>
      <c r="V103" s="204"/>
    </row>
    <row r="104" spans="2:30" hidden="1" x14ac:dyDescent="0.3">
      <c r="B104" s="211"/>
      <c r="C104" s="205" t="s">
        <v>168</v>
      </c>
      <c r="V104" s="204"/>
    </row>
    <row r="105" spans="2:30" hidden="1" x14ac:dyDescent="0.3">
      <c r="B105" s="209" t="s">
        <v>169</v>
      </c>
      <c r="C105" s="205" t="s">
        <v>170</v>
      </c>
      <c r="V105" s="204"/>
    </row>
    <row r="106" spans="2:30" hidden="1" x14ac:dyDescent="0.3">
      <c r="B106" s="209" t="s">
        <v>171</v>
      </c>
      <c r="C106" s="205" t="s">
        <v>172</v>
      </c>
      <c r="V106" s="204"/>
    </row>
    <row r="107" spans="2:30" hidden="1" x14ac:dyDescent="0.3">
      <c r="B107" s="209" t="s">
        <v>264</v>
      </c>
      <c r="C107" s="205" t="s">
        <v>174</v>
      </c>
      <c r="V107" s="204"/>
    </row>
    <row r="108" spans="2:30" hidden="1" x14ac:dyDescent="0.3">
      <c r="B108" s="209" t="s">
        <v>175</v>
      </c>
      <c r="C108" s="205" t="s">
        <v>176</v>
      </c>
      <c r="V108" s="204"/>
    </row>
    <row r="109" spans="2:30" hidden="1" x14ac:dyDescent="0.3">
      <c r="B109" s="209" t="s">
        <v>177</v>
      </c>
      <c r="C109" s="205" t="s">
        <v>178</v>
      </c>
      <c r="V109" s="204"/>
    </row>
    <row r="110" spans="2:30" hidden="1" x14ac:dyDescent="0.3">
      <c r="B110" s="211"/>
      <c r="C110" s="205"/>
      <c r="V110" s="204"/>
    </row>
    <row r="111" spans="2:30" hidden="1" x14ac:dyDescent="0.3">
      <c r="B111" s="209" t="s">
        <v>179</v>
      </c>
      <c r="C111" s="205" t="s">
        <v>180</v>
      </c>
      <c r="V111" s="204"/>
    </row>
    <row r="112" spans="2:30" hidden="1" x14ac:dyDescent="0.3">
      <c r="B112" s="209" t="s">
        <v>179</v>
      </c>
      <c r="C112" s="205" t="s">
        <v>181</v>
      </c>
    </row>
    <row r="113" spans="2:3" hidden="1" x14ac:dyDescent="0.3">
      <c r="B113" s="209" t="s">
        <v>182</v>
      </c>
      <c r="C113" s="205" t="s">
        <v>183</v>
      </c>
    </row>
    <row r="114" spans="2:3" hidden="1" x14ac:dyDescent="0.3">
      <c r="B114" s="209" t="s">
        <v>184</v>
      </c>
      <c r="C114" s="205" t="s">
        <v>185</v>
      </c>
    </row>
    <row r="115" spans="2:3" hidden="1" x14ac:dyDescent="0.3">
      <c r="B115" s="209" t="s">
        <v>182</v>
      </c>
      <c r="C115" s="205" t="s">
        <v>186</v>
      </c>
    </row>
    <row r="116" spans="2:3" hidden="1" x14ac:dyDescent="0.3">
      <c r="B116" s="209" t="s">
        <v>187</v>
      </c>
      <c r="C116" s="205" t="s">
        <v>188</v>
      </c>
    </row>
    <row r="117" spans="2:3" hidden="1" x14ac:dyDescent="0.3">
      <c r="B117" s="209" t="s">
        <v>189</v>
      </c>
      <c r="C117" s="205" t="s">
        <v>190</v>
      </c>
    </row>
    <row r="118" spans="2:3" hidden="1" x14ac:dyDescent="0.3">
      <c r="B118" s="211" t="s">
        <v>191</v>
      </c>
      <c r="C118" s="205" t="s">
        <v>192</v>
      </c>
    </row>
    <row r="119" spans="2:3" hidden="1" x14ac:dyDescent="0.3">
      <c r="B119" s="211"/>
      <c r="C119" s="205"/>
    </row>
    <row r="120" spans="2:3" hidden="1" x14ac:dyDescent="0.3">
      <c r="B120" s="209" t="s">
        <v>160</v>
      </c>
      <c r="C120" s="205" t="s">
        <v>193</v>
      </c>
    </row>
    <row r="121" spans="2:3" hidden="1" x14ac:dyDescent="0.3">
      <c r="B121" s="209" t="s">
        <v>194</v>
      </c>
      <c r="C121" s="205" t="s">
        <v>195</v>
      </c>
    </row>
    <row r="122" spans="2:3" hidden="1" x14ac:dyDescent="0.3">
      <c r="B122" s="209" t="s">
        <v>196</v>
      </c>
      <c r="C122" s="205" t="s">
        <v>197</v>
      </c>
    </row>
    <row r="123" spans="2:3" hidden="1" x14ac:dyDescent="0.3">
      <c r="B123" s="209" t="s">
        <v>265</v>
      </c>
      <c r="C123" s="205" t="s">
        <v>199</v>
      </c>
    </row>
    <row r="124" spans="2:3" hidden="1" x14ac:dyDescent="0.3">
      <c r="B124" s="209" t="s">
        <v>266</v>
      </c>
      <c r="C124" s="205" t="s">
        <v>201</v>
      </c>
    </row>
    <row r="125" spans="2:3" hidden="1" x14ac:dyDescent="0.3">
      <c r="B125" s="209" t="s">
        <v>202</v>
      </c>
      <c r="C125" s="205" t="s">
        <v>203</v>
      </c>
    </row>
    <row r="126" spans="2:3" hidden="1" x14ac:dyDescent="0.3">
      <c r="B126" s="209" t="s">
        <v>202</v>
      </c>
      <c r="C126" s="205" t="s">
        <v>204</v>
      </c>
    </row>
    <row r="127" spans="2:3" hidden="1" x14ac:dyDescent="0.3">
      <c r="B127" s="209" t="s">
        <v>202</v>
      </c>
      <c r="C127" s="205" t="s">
        <v>205</v>
      </c>
    </row>
    <row r="128" spans="2:3" hidden="1" x14ac:dyDescent="0.3">
      <c r="B128" s="209" t="s">
        <v>202</v>
      </c>
      <c r="C128" s="205" t="s">
        <v>206</v>
      </c>
    </row>
    <row r="129" spans="1:5" hidden="1" x14ac:dyDescent="0.3">
      <c r="B129" s="209" t="s">
        <v>166</v>
      </c>
      <c r="C129" s="205" t="s">
        <v>207</v>
      </c>
    </row>
    <row r="130" spans="1:5" hidden="1" x14ac:dyDescent="0.3">
      <c r="B130" s="209" t="s">
        <v>208</v>
      </c>
      <c r="C130" s="205" t="s">
        <v>209</v>
      </c>
    </row>
    <row r="131" spans="1:5" hidden="1" x14ac:dyDescent="0.3">
      <c r="B131" s="209" t="s">
        <v>202</v>
      </c>
      <c r="C131" s="205" t="s">
        <v>210</v>
      </c>
    </row>
    <row r="132" spans="1:5" hidden="1" x14ac:dyDescent="0.3">
      <c r="B132" s="205"/>
      <c r="C132" s="205"/>
    </row>
    <row r="133" spans="1:5" hidden="1" x14ac:dyDescent="0.3">
      <c r="B133" s="205"/>
      <c r="C133" s="205"/>
    </row>
    <row r="134" spans="1:5" hidden="1" x14ac:dyDescent="0.3">
      <c r="B134" s="211"/>
      <c r="C134" s="211"/>
    </row>
    <row r="135" spans="1:5" hidden="1" x14ac:dyDescent="0.3">
      <c r="B135" s="211">
        <f>NvsElapsedTime</f>
        <v>1.15740767796524E-5</v>
      </c>
      <c r="C135" s="211"/>
    </row>
    <row r="136" spans="1:5" hidden="1" x14ac:dyDescent="0.3">
      <c r="B136" s="212">
        <f>NvsEndTime</f>
        <v>41808.602314814802</v>
      </c>
      <c r="C136" s="212" t="s">
        <v>211</v>
      </c>
    </row>
    <row r="137" spans="1:5" x14ac:dyDescent="0.3">
      <c r="B137" s="205"/>
      <c r="C137" s="213"/>
    </row>
    <row r="138" spans="1:5" x14ac:dyDescent="0.3">
      <c r="B138" s="205"/>
      <c r="C138" s="205"/>
    </row>
    <row r="139" spans="1:5" hidden="1" x14ac:dyDescent="0.3">
      <c r="B139" s="214" t="s">
        <v>159</v>
      </c>
      <c r="C139" s="215"/>
      <c r="D139" s="215"/>
      <c r="E139" s="216"/>
    </row>
    <row r="140" spans="1:5" hidden="1" x14ac:dyDescent="0.3">
      <c r="B140" s="217"/>
      <c r="C140" s="215"/>
      <c r="D140" s="215"/>
      <c r="E140" s="216"/>
    </row>
    <row r="141" spans="1:5" hidden="1" x14ac:dyDescent="0.3">
      <c r="A141" s="214" t="s">
        <v>212</v>
      </c>
      <c r="B141" s="218" t="s">
        <v>160</v>
      </c>
      <c r="C141" s="219" t="s">
        <v>161</v>
      </c>
      <c r="D141" s="215"/>
    </row>
    <row r="142" spans="1:5" hidden="1" x14ac:dyDescent="0.3">
      <c r="A142" s="214" t="s">
        <v>213</v>
      </c>
      <c r="B142" s="218" t="s">
        <v>162</v>
      </c>
      <c r="C142" s="219" t="s">
        <v>163</v>
      </c>
      <c r="D142" s="215"/>
    </row>
    <row r="143" spans="1:5" hidden="1" x14ac:dyDescent="0.3">
      <c r="A143" s="214" t="s">
        <v>214</v>
      </c>
      <c r="B143" s="218" t="s">
        <v>164</v>
      </c>
      <c r="C143" s="219" t="s">
        <v>165</v>
      </c>
      <c r="D143" s="215"/>
    </row>
    <row r="144" spans="1:5" hidden="1" x14ac:dyDescent="0.3">
      <c r="A144" s="214" t="s">
        <v>215</v>
      </c>
      <c r="B144" s="218" t="s">
        <v>166</v>
      </c>
      <c r="C144" s="219" t="s">
        <v>167</v>
      </c>
      <c r="D144" s="215"/>
    </row>
    <row r="145" spans="1:4" hidden="1" x14ac:dyDescent="0.3">
      <c r="A145" s="214"/>
      <c r="B145" s="214"/>
      <c r="C145" s="219" t="s">
        <v>168</v>
      </c>
      <c r="D145" s="215"/>
    </row>
    <row r="146" spans="1:4" hidden="1" x14ac:dyDescent="0.3">
      <c r="A146" s="214" t="s">
        <v>216</v>
      </c>
      <c r="B146" s="218" t="s">
        <v>169</v>
      </c>
      <c r="C146" s="219" t="s">
        <v>170</v>
      </c>
      <c r="D146" s="215"/>
    </row>
    <row r="147" spans="1:4" hidden="1" x14ac:dyDescent="0.3">
      <c r="A147" s="214" t="s">
        <v>217</v>
      </c>
      <c r="B147" s="218" t="s">
        <v>171</v>
      </c>
      <c r="C147" s="219" t="s">
        <v>218</v>
      </c>
      <c r="D147" s="215"/>
    </row>
    <row r="148" spans="1:4" hidden="1" x14ac:dyDescent="0.3">
      <c r="A148" s="214" t="s">
        <v>219</v>
      </c>
      <c r="B148" s="218" t="s">
        <v>264</v>
      </c>
      <c r="C148" s="219" t="s">
        <v>174</v>
      </c>
      <c r="D148" s="215"/>
    </row>
    <row r="149" spans="1:4" hidden="1" x14ac:dyDescent="0.3">
      <c r="A149" s="214" t="s">
        <v>220</v>
      </c>
      <c r="B149" s="218" t="s">
        <v>175</v>
      </c>
      <c r="C149" s="219" t="s">
        <v>221</v>
      </c>
      <c r="D149" s="215"/>
    </row>
    <row r="150" spans="1:4" hidden="1" x14ac:dyDescent="0.3">
      <c r="A150" s="214" t="s">
        <v>222</v>
      </c>
      <c r="B150" s="218" t="s">
        <v>177</v>
      </c>
      <c r="C150" s="219" t="s">
        <v>223</v>
      </c>
      <c r="D150" s="215"/>
    </row>
    <row r="151" spans="1:4" hidden="1" x14ac:dyDescent="0.3">
      <c r="A151" s="214"/>
      <c r="B151" s="214"/>
      <c r="C151" s="219"/>
      <c r="D151" s="215"/>
    </row>
    <row r="152" spans="1:4" hidden="1" x14ac:dyDescent="0.3">
      <c r="A152" s="214" t="s">
        <v>224</v>
      </c>
      <c r="B152" s="218" t="s">
        <v>179</v>
      </c>
      <c r="C152" s="219" t="s">
        <v>225</v>
      </c>
      <c r="D152" s="215"/>
    </row>
    <row r="153" spans="1:4" hidden="1" x14ac:dyDescent="0.3">
      <c r="A153" s="214" t="s">
        <v>226</v>
      </c>
      <c r="B153" s="218" t="s">
        <v>179</v>
      </c>
      <c r="C153" s="219" t="s">
        <v>227</v>
      </c>
      <c r="D153" s="215"/>
    </row>
    <row r="154" spans="1:4" hidden="1" x14ac:dyDescent="0.3">
      <c r="A154" s="214" t="s">
        <v>228</v>
      </c>
      <c r="B154" s="218" t="s">
        <v>182</v>
      </c>
      <c r="C154" s="219" t="s">
        <v>183</v>
      </c>
      <c r="D154" s="215"/>
    </row>
    <row r="155" spans="1:4" hidden="1" x14ac:dyDescent="0.3">
      <c r="A155" s="214" t="s">
        <v>229</v>
      </c>
      <c r="B155" s="218" t="s">
        <v>184</v>
      </c>
      <c r="C155" s="219" t="s">
        <v>230</v>
      </c>
      <c r="D155" s="215"/>
    </row>
    <row r="156" spans="1:4" hidden="1" x14ac:dyDescent="0.3">
      <c r="A156" s="214" t="s">
        <v>231</v>
      </c>
      <c r="B156" s="218" t="s">
        <v>182</v>
      </c>
      <c r="C156" s="219" t="s">
        <v>232</v>
      </c>
      <c r="D156" s="215"/>
    </row>
    <row r="157" spans="1:4" hidden="1" x14ac:dyDescent="0.3">
      <c r="A157" s="214" t="s">
        <v>233</v>
      </c>
      <c r="B157" s="218" t="s">
        <v>187</v>
      </c>
      <c r="C157" s="219" t="s">
        <v>234</v>
      </c>
      <c r="D157" s="215"/>
    </row>
    <row r="158" spans="1:4" hidden="1" x14ac:dyDescent="0.3">
      <c r="A158" s="214" t="s">
        <v>235</v>
      </c>
      <c r="B158" s="218" t="s">
        <v>189</v>
      </c>
      <c r="C158" s="219" t="s">
        <v>234</v>
      </c>
      <c r="D158" s="215"/>
    </row>
    <row r="159" spans="1:4" hidden="1" x14ac:dyDescent="0.3">
      <c r="A159" s="214" t="s">
        <v>236</v>
      </c>
      <c r="B159" s="218" t="s">
        <v>179</v>
      </c>
      <c r="C159" s="219" t="s">
        <v>192</v>
      </c>
      <c r="D159" s="215"/>
    </row>
    <row r="160" spans="1:4" hidden="1" x14ac:dyDescent="0.3">
      <c r="A160" s="214"/>
      <c r="B160" s="214"/>
      <c r="C160" s="219"/>
      <c r="D160" s="215"/>
    </row>
    <row r="161" spans="1:4" hidden="1" x14ac:dyDescent="0.3">
      <c r="A161" s="214" t="s">
        <v>237</v>
      </c>
      <c r="B161" s="218" t="s">
        <v>160</v>
      </c>
      <c r="C161" s="219" t="s">
        <v>238</v>
      </c>
      <c r="D161" s="215"/>
    </row>
    <row r="162" spans="1:4" hidden="1" x14ac:dyDescent="0.3">
      <c r="A162" s="214" t="s">
        <v>239</v>
      </c>
      <c r="B162" s="218" t="s">
        <v>194</v>
      </c>
      <c r="C162" s="219" t="s">
        <v>240</v>
      </c>
      <c r="D162" s="215"/>
    </row>
    <row r="163" spans="1:4" hidden="1" x14ac:dyDescent="0.3">
      <c r="A163" s="214" t="s">
        <v>241</v>
      </c>
      <c r="B163" s="218" t="s">
        <v>196</v>
      </c>
      <c r="C163" s="219" t="s">
        <v>242</v>
      </c>
      <c r="D163" s="215"/>
    </row>
    <row r="164" spans="1:4" hidden="1" x14ac:dyDescent="0.3">
      <c r="A164" s="214" t="s">
        <v>243</v>
      </c>
      <c r="B164" s="218" t="s">
        <v>265</v>
      </c>
      <c r="C164" s="219" t="s">
        <v>244</v>
      </c>
      <c r="D164" s="215"/>
    </row>
    <row r="165" spans="1:4" hidden="1" x14ac:dyDescent="0.3">
      <c r="A165" s="214" t="s">
        <v>245</v>
      </c>
      <c r="B165" s="218" t="s">
        <v>266</v>
      </c>
      <c r="C165" s="219" t="s">
        <v>246</v>
      </c>
      <c r="D165" s="215"/>
    </row>
    <row r="166" spans="1:4" hidden="1" x14ac:dyDescent="0.3">
      <c r="A166" s="214" t="s">
        <v>247</v>
      </c>
      <c r="B166" s="218" t="s">
        <v>202</v>
      </c>
      <c r="C166" s="219" t="s">
        <v>248</v>
      </c>
      <c r="D166" s="215"/>
    </row>
    <row r="167" spans="1:4" hidden="1" x14ac:dyDescent="0.3">
      <c r="A167" s="214" t="s">
        <v>249</v>
      </c>
      <c r="B167" s="218" t="s">
        <v>202</v>
      </c>
      <c r="C167" s="219" t="s">
        <v>250</v>
      </c>
      <c r="D167" s="215"/>
    </row>
    <row r="168" spans="1:4" hidden="1" x14ac:dyDescent="0.3">
      <c r="A168" s="214" t="s">
        <v>251</v>
      </c>
      <c r="B168" s="218" t="s">
        <v>202</v>
      </c>
      <c r="C168" s="219" t="s">
        <v>252</v>
      </c>
      <c r="D168" s="215"/>
    </row>
    <row r="169" spans="1:4" hidden="1" x14ac:dyDescent="0.3">
      <c r="A169" s="214" t="s">
        <v>253</v>
      </c>
      <c r="B169" s="218" t="s">
        <v>202</v>
      </c>
      <c r="C169" s="219" t="s">
        <v>254</v>
      </c>
      <c r="D169" s="215"/>
    </row>
    <row r="170" spans="1:4" hidden="1" x14ac:dyDescent="0.3">
      <c r="A170" s="214" t="s">
        <v>255</v>
      </c>
      <c r="B170" s="218" t="s">
        <v>166</v>
      </c>
      <c r="C170" s="219" t="s">
        <v>207</v>
      </c>
      <c r="D170" s="215"/>
    </row>
    <row r="171" spans="1:4" hidden="1" x14ac:dyDescent="0.3">
      <c r="A171" s="214" t="s">
        <v>256</v>
      </c>
      <c r="B171" s="218" t="s">
        <v>208</v>
      </c>
      <c r="C171" s="219" t="s">
        <v>209</v>
      </c>
      <c r="D171" s="215"/>
    </row>
    <row r="172" spans="1:4" hidden="1" x14ac:dyDescent="0.3">
      <c r="A172" s="214" t="s">
        <v>257</v>
      </c>
      <c r="B172" s="218" t="s">
        <v>202</v>
      </c>
      <c r="C172" s="219" t="s">
        <v>258</v>
      </c>
      <c r="D172" s="215"/>
    </row>
    <row r="173" spans="1:4" hidden="1" x14ac:dyDescent="0.3">
      <c r="B173" s="217"/>
      <c r="C173" s="220"/>
      <c r="D173" s="215"/>
    </row>
    <row r="174" spans="1:4" hidden="1" x14ac:dyDescent="0.3">
      <c r="B174" s="217"/>
      <c r="C174" s="220"/>
      <c r="D174" s="215"/>
    </row>
    <row r="175" spans="1:4" hidden="1" x14ac:dyDescent="0.3">
      <c r="B175" s="217"/>
      <c r="C175" s="220"/>
      <c r="D175" s="215"/>
    </row>
    <row r="176" spans="1:4" hidden="1" x14ac:dyDescent="0.3">
      <c r="B176" s="214" t="s">
        <v>259</v>
      </c>
      <c r="C176" s="221">
        <f>NvsElapsedTime</f>
        <v>1.15740767796524E-5</v>
      </c>
      <c r="D176" s="215"/>
    </row>
    <row r="177" spans="2:5" hidden="1" x14ac:dyDescent="0.3">
      <c r="B177" s="214" t="s">
        <v>260</v>
      </c>
      <c r="C177" s="222">
        <f>NvsEndTime</f>
        <v>41808.602314814802</v>
      </c>
      <c r="D177" s="215"/>
    </row>
    <row r="178" spans="2:5" x14ac:dyDescent="0.3">
      <c r="B178" s="223"/>
      <c r="C178" s="215"/>
      <c r="D178" s="215"/>
      <c r="E178" s="216"/>
    </row>
    <row r="179" spans="2:5" x14ac:dyDescent="0.3">
      <c r="C179" s="183"/>
      <c r="D179" s="183"/>
    </row>
    <row r="180" spans="2:5" x14ac:dyDescent="0.3">
      <c r="C180" s="183"/>
      <c r="D180" s="18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1" priority="2" stopIfTrue="1" operator="lessThan">
      <formula>0</formula>
    </cfRule>
  </conditionalFormatting>
  <conditionalFormatting sqref="A141:A172">
    <cfRule type="cellIs" dxfId="8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80"/>
  <sheetViews>
    <sheetView topLeftCell="B2" zoomScale="70" zoomScaleNormal="70" workbookViewId="0">
      <selection activeCell="B2" sqref="B2"/>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27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76"/>
      <c r="N2" s="3"/>
      <c r="O2" s="1"/>
      <c r="V2" s="8">
        <f>'1461'!B2</f>
        <v>50</v>
      </c>
      <c r="W2" s="449" t="s">
        <v>4</v>
      </c>
      <c r="X2" s="450"/>
      <c r="Y2" s="451"/>
      <c r="Z2" s="451"/>
      <c r="AA2" s="451"/>
      <c r="AB2" s="451"/>
      <c r="AC2" s="451"/>
      <c r="AD2" s="9"/>
    </row>
    <row r="3" spans="1:30" ht="20.399999999999999" x14ac:dyDescent="0.35">
      <c r="B3" s="10" t="str">
        <f>"Revenue Estimate Worksheet for "&amp;B124</f>
        <v>Revenue Estimate Worksheet for Inlet Grove Community High</v>
      </c>
      <c r="C3" s="11"/>
      <c r="D3" s="11"/>
      <c r="E3" s="11"/>
      <c r="F3" s="11"/>
      <c r="G3" s="11"/>
      <c r="H3" s="11"/>
      <c r="I3" s="11"/>
      <c r="J3" s="11"/>
      <c r="K3" s="11"/>
      <c r="L3" s="277"/>
      <c r="M3" s="10"/>
      <c r="N3" s="10"/>
      <c r="O3" s="10"/>
      <c r="P3" s="10"/>
      <c r="Q3" s="10"/>
      <c r="V3" s="452" t="s">
        <v>5</v>
      </c>
      <c r="W3" s="452"/>
      <c r="X3" s="452"/>
      <c r="Y3" s="452"/>
      <c r="Z3" s="452"/>
      <c r="AA3" s="452"/>
      <c r="AB3" s="452"/>
      <c r="AC3" s="452"/>
      <c r="AD3" s="12"/>
    </row>
    <row r="4" spans="1:30" ht="17.399999999999999" x14ac:dyDescent="0.3">
      <c r="B4" s="391" t="s">
        <v>6</v>
      </c>
      <c r="C4" s="391"/>
      <c r="D4" s="391"/>
      <c r="E4" s="391"/>
      <c r="F4" s="391"/>
      <c r="G4" s="391"/>
      <c r="H4" s="391"/>
      <c r="I4" s="391"/>
      <c r="J4" s="13"/>
      <c r="K4" s="13"/>
      <c r="L4" s="278"/>
      <c r="M4" s="14"/>
      <c r="N4" s="14"/>
      <c r="O4" s="14"/>
      <c r="P4" s="14"/>
      <c r="Q4" s="14"/>
      <c r="V4" s="453" t="str">
        <f>+Based_on_the_Second_Calculation_of_the_FEFP_2010_11</f>
        <v>Based on the Final Conference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279"/>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278"/>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280"/>
      <c r="O7" s="1"/>
      <c r="V7" s="442" t="s">
        <v>11</v>
      </c>
      <c r="W7" s="442"/>
      <c r="X7" s="443">
        <f>'1461'!G7</f>
        <v>4031.77</v>
      </c>
      <c r="Y7" s="443"/>
      <c r="Z7" s="444" t="s">
        <v>12</v>
      </c>
      <c r="AA7" s="444"/>
      <c r="AB7" s="445">
        <f>+K7</f>
        <v>1.0289999999999999</v>
      </c>
      <c r="AC7" s="445"/>
      <c r="AD7" s="9"/>
    </row>
    <row r="8" spans="1:30" ht="51" customHeight="1" x14ac:dyDescent="0.3">
      <c r="B8" s="27" t="s">
        <v>13</v>
      </c>
      <c r="C8" s="27"/>
      <c r="D8" s="28" t="s">
        <v>491</v>
      </c>
      <c r="E8" s="28" t="s">
        <v>492</v>
      </c>
      <c r="F8" s="29"/>
      <c r="G8" s="30" t="s">
        <v>14</v>
      </c>
      <c r="H8" s="31"/>
      <c r="I8" s="32" t="s">
        <v>15</v>
      </c>
      <c r="J8" s="33"/>
      <c r="K8" s="34" t="s">
        <v>16</v>
      </c>
      <c r="L8" s="281"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282" t="s">
        <v>25</v>
      </c>
      <c r="O9" s="1"/>
      <c r="V9" s="456" t="s">
        <v>21</v>
      </c>
      <c r="W9" s="456"/>
      <c r="X9" s="457" t="s">
        <v>22</v>
      </c>
      <c r="Y9" s="457"/>
      <c r="Z9" s="458" t="s">
        <v>23</v>
      </c>
      <c r="AA9" s="458"/>
      <c r="AB9" s="43" t="s">
        <v>24</v>
      </c>
      <c r="AC9" s="44" t="s">
        <v>25</v>
      </c>
      <c r="AD9" s="9"/>
    </row>
    <row r="10" spans="1:30" x14ac:dyDescent="0.3">
      <c r="A10" s="1" t="s">
        <v>26</v>
      </c>
      <c r="B10" s="45" t="s">
        <v>27</v>
      </c>
      <c r="C10" s="45"/>
      <c r="D10" s="45">
        <v>0</v>
      </c>
      <c r="E10" s="45">
        <v>0</v>
      </c>
      <c r="F10" s="45">
        <v>0</v>
      </c>
      <c r="G10" s="46">
        <f>IF($B$154&lt;8,D10*2,D10+E10)</f>
        <v>0</v>
      </c>
      <c r="H10" s="47"/>
      <c r="I10" s="48">
        <v>1.1259999999999999</v>
      </c>
      <c r="J10" s="48"/>
      <c r="K10" s="49">
        <f>ROUND(G10*I10,4)</f>
        <v>0</v>
      </c>
      <c r="L10" s="273">
        <f>SUM(K10*$G$7)*($K$7)</f>
        <v>0</v>
      </c>
      <c r="N10" s="51">
        <v>5101</v>
      </c>
      <c r="O10" s="52">
        <v>101</v>
      </c>
      <c r="Q10" s="53"/>
      <c r="V10" s="439" t="s">
        <v>27</v>
      </c>
      <c r="W10" s="439"/>
      <c r="X10" s="434">
        <f>IF('1461'!K$84=1,'1461'!G10,0)</f>
        <v>0</v>
      </c>
      <c r="Y10" s="434"/>
      <c r="Z10" s="440">
        <v>1</v>
      </c>
      <c r="AA10" s="440"/>
      <c r="AB10" s="54">
        <f t="shared" ref="AB10:AB25" si="0">ROUND(X10*Z10,4)</f>
        <v>0</v>
      </c>
      <c r="AC10" s="55">
        <f t="shared" ref="AC10:AC25" si="1">ROUND(ROUND(AB10*$X$7,4)*($AB$7),0)</f>
        <v>0</v>
      </c>
      <c r="AD10" s="9">
        <v>1</v>
      </c>
    </row>
    <row r="11" spans="1:30" x14ac:dyDescent="0.3">
      <c r="A11" s="1" t="s">
        <v>28</v>
      </c>
      <c r="B11" s="13" t="s">
        <v>29</v>
      </c>
      <c r="C11" s="13"/>
      <c r="D11" s="13">
        <v>0</v>
      </c>
      <c r="E11" s="13">
        <v>0</v>
      </c>
      <c r="F11" s="13">
        <v>0</v>
      </c>
      <c r="G11" s="46">
        <f t="shared" ref="G11:G25" si="2">IF($B$154&lt;8,D11*2,D11+E11)</f>
        <v>0</v>
      </c>
      <c r="H11" s="47"/>
      <c r="I11" s="56">
        <f>I10</f>
        <v>1.1259999999999999</v>
      </c>
      <c r="J11" s="56"/>
      <c r="K11" s="49">
        <f t="shared" ref="K11:K25" si="3">ROUND(G11*I11,4)</f>
        <v>0</v>
      </c>
      <c r="L11" s="273">
        <f t="shared" ref="L11:L25" si="4">SUM(K11*$G$7)*($K$7)</f>
        <v>0</v>
      </c>
      <c r="M11" s="1" t="str">
        <f>IF(ROUND(G11,2)=ROUND(SUM(G28:G30),2)," ","CHECK 2. PK-3 Lines Below")</f>
        <v xml:space="preserve"> </v>
      </c>
      <c r="N11" s="51">
        <v>5101</v>
      </c>
      <c r="O11" s="57" t="s">
        <v>30</v>
      </c>
      <c r="Q11" s="53"/>
      <c r="V11" s="395" t="s">
        <v>29</v>
      </c>
      <c r="W11" s="395"/>
      <c r="X11" s="434">
        <f>IF('1461'!K$84=1,'1461'!G11,0)</f>
        <v>0</v>
      </c>
      <c r="Y11" s="434"/>
      <c r="Z11" s="435">
        <v>1</v>
      </c>
      <c r="AA11" s="435"/>
      <c r="AB11" s="54">
        <f t="shared" si="0"/>
        <v>0</v>
      </c>
      <c r="AC11" s="55">
        <f t="shared" si="1"/>
        <v>0</v>
      </c>
      <c r="AD11" s="9"/>
    </row>
    <row r="12" spans="1:30" x14ac:dyDescent="0.3">
      <c r="A12" s="1" t="s">
        <v>31</v>
      </c>
      <c r="B12" s="13" t="s">
        <v>32</v>
      </c>
      <c r="C12" s="13"/>
      <c r="D12" s="13">
        <v>0</v>
      </c>
      <c r="E12" s="13">
        <v>0</v>
      </c>
      <c r="F12" s="13">
        <v>0</v>
      </c>
      <c r="G12" s="46">
        <f t="shared" si="2"/>
        <v>0</v>
      </c>
      <c r="H12" s="47"/>
      <c r="I12" s="56">
        <v>1</v>
      </c>
      <c r="J12" s="56"/>
      <c r="K12" s="49">
        <f t="shared" si="3"/>
        <v>0</v>
      </c>
      <c r="L12" s="273">
        <f t="shared" si="4"/>
        <v>0</v>
      </c>
      <c r="N12" s="51">
        <v>5102</v>
      </c>
      <c r="O12" s="52">
        <v>102</v>
      </c>
      <c r="Q12" s="53"/>
      <c r="V12" s="395" t="s">
        <v>32</v>
      </c>
      <c r="W12" s="395"/>
      <c r="X12" s="434">
        <f>IF('1461'!K$84=1,'1461'!G12,0)</f>
        <v>0</v>
      </c>
      <c r="Y12" s="434"/>
      <c r="Z12" s="435">
        <v>1</v>
      </c>
      <c r="AA12" s="435"/>
      <c r="AB12" s="54">
        <f t="shared" si="0"/>
        <v>0</v>
      </c>
      <c r="AC12" s="55">
        <f t="shared" si="1"/>
        <v>0</v>
      </c>
      <c r="AD12" s="9"/>
    </row>
    <row r="13" spans="1:30" x14ac:dyDescent="0.3">
      <c r="A13" s="1" t="s">
        <v>33</v>
      </c>
      <c r="B13" s="13" t="s">
        <v>34</v>
      </c>
      <c r="C13" s="13"/>
      <c r="D13" s="13">
        <v>0</v>
      </c>
      <c r="E13" s="13">
        <v>0</v>
      </c>
      <c r="F13" s="13">
        <v>0</v>
      </c>
      <c r="G13" s="46">
        <f t="shared" si="2"/>
        <v>0</v>
      </c>
      <c r="H13" s="47"/>
      <c r="I13" s="56">
        <f>I12</f>
        <v>1</v>
      </c>
      <c r="J13" s="56"/>
      <c r="K13" s="49">
        <f t="shared" si="3"/>
        <v>0</v>
      </c>
      <c r="L13" s="273">
        <f t="shared" si="4"/>
        <v>0</v>
      </c>
      <c r="M13" s="1" t="str">
        <f>IF(ROUND(G13,2)=ROUND(SUM(G31:G33),2)," ","CHECK 2. 4-8 Lines Below")</f>
        <v xml:space="preserve"> </v>
      </c>
      <c r="N13" s="51">
        <v>5102</v>
      </c>
      <c r="O13" s="57" t="s">
        <v>35</v>
      </c>
      <c r="Q13" s="53"/>
      <c r="V13" s="395" t="s">
        <v>34</v>
      </c>
      <c r="W13" s="395"/>
      <c r="X13" s="434">
        <f>IF('1461'!K$84=1,'1461'!G13,0)</f>
        <v>0</v>
      </c>
      <c r="Y13" s="434"/>
      <c r="Z13" s="435">
        <v>1</v>
      </c>
      <c r="AA13" s="435"/>
      <c r="AB13" s="54">
        <f t="shared" si="0"/>
        <v>0</v>
      </c>
      <c r="AC13" s="55">
        <f t="shared" si="1"/>
        <v>0</v>
      </c>
      <c r="AD13" s="9"/>
    </row>
    <row r="14" spans="1:30" x14ac:dyDescent="0.3">
      <c r="A14" s="1" t="s">
        <v>36</v>
      </c>
      <c r="B14" s="13" t="s">
        <v>37</v>
      </c>
      <c r="C14" s="13"/>
      <c r="D14" s="13">
        <v>258.8</v>
      </c>
      <c r="E14" s="13">
        <v>246.24</v>
      </c>
      <c r="F14" s="13">
        <v>0</v>
      </c>
      <c r="G14" s="46">
        <f t="shared" si="2"/>
        <v>505.04</v>
      </c>
      <c r="H14" s="47"/>
      <c r="I14" s="56">
        <v>1.004</v>
      </c>
      <c r="J14" s="56"/>
      <c r="K14" s="49">
        <f t="shared" si="3"/>
        <v>507.06020000000001</v>
      </c>
      <c r="L14" s="273">
        <f t="shared" si="4"/>
        <v>2103636.2555280658</v>
      </c>
      <c r="N14" s="51">
        <v>5103</v>
      </c>
      <c r="O14" s="52">
        <v>103</v>
      </c>
      <c r="Q14" s="53"/>
      <c r="V14" s="395" t="s">
        <v>37</v>
      </c>
      <c r="W14" s="395"/>
      <c r="X14" s="434">
        <f>IF('1461'!K$84=1,'1461'!G14,0)</f>
        <v>0</v>
      </c>
      <c r="Y14" s="434"/>
      <c r="Z14" s="435">
        <v>1</v>
      </c>
      <c r="AA14" s="435"/>
      <c r="AB14" s="54">
        <f t="shared" si="0"/>
        <v>0</v>
      </c>
      <c r="AC14" s="55">
        <f t="shared" si="1"/>
        <v>0</v>
      </c>
      <c r="AD14" s="9"/>
    </row>
    <row r="15" spans="1:30" x14ac:dyDescent="0.3">
      <c r="A15" s="1" t="s">
        <v>38</v>
      </c>
      <c r="B15" s="13" t="s">
        <v>39</v>
      </c>
      <c r="C15" s="13"/>
      <c r="D15" s="13">
        <v>31.73</v>
      </c>
      <c r="E15" s="13">
        <v>28.19</v>
      </c>
      <c r="F15" s="13">
        <v>0</v>
      </c>
      <c r="G15" s="46">
        <f t="shared" si="2"/>
        <v>59.92</v>
      </c>
      <c r="H15" s="47"/>
      <c r="I15" s="56">
        <f>I14</f>
        <v>1.004</v>
      </c>
      <c r="J15" s="56"/>
      <c r="K15" s="49">
        <f t="shared" si="3"/>
        <v>60.159700000000001</v>
      </c>
      <c r="L15" s="273">
        <f t="shared" si="4"/>
        <v>249584.02580540098</v>
      </c>
      <c r="M15" s="1" t="str">
        <f>IF(ROUND(G15,2)=ROUND(SUM(G34:G36),2)," ","CHECK 2. 9-12 Lines Below")</f>
        <v xml:space="preserve"> </v>
      </c>
      <c r="N15" s="51">
        <v>5103</v>
      </c>
      <c r="O15" s="57" t="s">
        <v>40</v>
      </c>
      <c r="Q15" s="53"/>
      <c r="V15" s="395" t="s">
        <v>39</v>
      </c>
      <c r="W15" s="395"/>
      <c r="X15" s="434">
        <f>IF('1461'!K$84=1,'1461'!G15,0)</f>
        <v>0</v>
      </c>
      <c r="Y15" s="434"/>
      <c r="Z15" s="435">
        <v>1</v>
      </c>
      <c r="AA15" s="435"/>
      <c r="AB15" s="54">
        <f t="shared" si="0"/>
        <v>0</v>
      </c>
      <c r="AC15" s="58">
        <f t="shared" si="1"/>
        <v>0</v>
      </c>
      <c r="AD15" s="9"/>
    </row>
    <row r="16" spans="1:30" ht="16.2" x14ac:dyDescent="0.35">
      <c r="A16" s="1" t="s">
        <v>41</v>
      </c>
      <c r="B16" s="13" t="s">
        <v>42</v>
      </c>
      <c r="C16" s="13"/>
      <c r="D16" s="13">
        <v>0</v>
      </c>
      <c r="E16" s="13">
        <v>0</v>
      </c>
      <c r="F16" s="13">
        <v>0</v>
      </c>
      <c r="G16" s="46">
        <f t="shared" si="2"/>
        <v>0</v>
      </c>
      <c r="H16" s="47"/>
      <c r="I16" s="56">
        <v>3.548</v>
      </c>
      <c r="J16" s="56"/>
      <c r="K16" s="49">
        <f t="shared" si="3"/>
        <v>0</v>
      </c>
      <c r="L16" s="273">
        <f t="shared" si="4"/>
        <v>0</v>
      </c>
      <c r="N16" s="51">
        <v>5101</v>
      </c>
      <c r="O16" s="1">
        <v>254</v>
      </c>
      <c r="Q16" s="53"/>
      <c r="V16" s="395" t="s">
        <v>42</v>
      </c>
      <c r="W16" s="395"/>
      <c r="X16" s="434">
        <f>IF('1461'!K$84=1,'1461'!G16,0)</f>
        <v>0</v>
      </c>
      <c r="Y16" s="434"/>
      <c r="Z16" s="435">
        <v>1</v>
      </c>
      <c r="AA16" s="435"/>
      <c r="AB16" s="54">
        <f t="shared" si="0"/>
        <v>0</v>
      </c>
      <c r="AC16" s="55">
        <f t="shared" si="1"/>
        <v>0</v>
      </c>
      <c r="AD16" s="9"/>
    </row>
    <row r="17" spans="1:30" ht="16.2" x14ac:dyDescent="0.35">
      <c r="A17" s="1" t="s">
        <v>43</v>
      </c>
      <c r="B17" s="13" t="s">
        <v>44</v>
      </c>
      <c r="C17" s="13"/>
      <c r="D17" s="13">
        <v>0</v>
      </c>
      <c r="E17" s="13">
        <v>0</v>
      </c>
      <c r="F17" s="13">
        <v>0</v>
      </c>
      <c r="G17" s="46">
        <f t="shared" si="2"/>
        <v>0</v>
      </c>
      <c r="H17" s="47"/>
      <c r="I17" s="56">
        <f>I16</f>
        <v>3.548</v>
      </c>
      <c r="J17" s="56"/>
      <c r="K17" s="49">
        <f t="shared" si="3"/>
        <v>0</v>
      </c>
      <c r="L17" s="273">
        <f t="shared" si="4"/>
        <v>0</v>
      </c>
      <c r="N17" s="51">
        <v>5102</v>
      </c>
      <c r="O17" s="53">
        <v>254</v>
      </c>
      <c r="Q17" s="53"/>
      <c r="V17" s="395" t="s">
        <v>44</v>
      </c>
      <c r="W17" s="395"/>
      <c r="X17" s="434">
        <f>IF('1461'!K$84=1,'1461'!G17,0)</f>
        <v>0</v>
      </c>
      <c r="Y17" s="434"/>
      <c r="Z17" s="435">
        <v>1</v>
      </c>
      <c r="AA17" s="435"/>
      <c r="AB17" s="54">
        <f t="shared" si="0"/>
        <v>0</v>
      </c>
      <c r="AC17" s="55">
        <f t="shared" si="1"/>
        <v>0</v>
      </c>
      <c r="AD17" s="9"/>
    </row>
    <row r="18" spans="1:30" ht="16.2" x14ac:dyDescent="0.35">
      <c r="A18" s="1" t="s">
        <v>45</v>
      </c>
      <c r="B18" s="13" t="s">
        <v>46</v>
      </c>
      <c r="C18" s="13"/>
      <c r="D18" s="13">
        <v>0</v>
      </c>
      <c r="E18" s="13">
        <v>0</v>
      </c>
      <c r="F18" s="13">
        <v>0</v>
      </c>
      <c r="G18" s="46">
        <f t="shared" si="2"/>
        <v>0</v>
      </c>
      <c r="H18" s="47"/>
      <c r="I18" s="56">
        <f>I17</f>
        <v>3.548</v>
      </c>
      <c r="J18" s="56"/>
      <c r="K18" s="49">
        <f t="shared" si="3"/>
        <v>0</v>
      </c>
      <c r="L18" s="273">
        <f t="shared" si="4"/>
        <v>0</v>
      </c>
      <c r="N18" s="51">
        <v>5103</v>
      </c>
      <c r="O18" s="53">
        <v>254</v>
      </c>
      <c r="Q18" s="53"/>
      <c r="V18" s="395" t="s">
        <v>46</v>
      </c>
      <c r="W18" s="395"/>
      <c r="X18" s="434">
        <f>IF('1461'!K$84=1,'1461'!G18,0)</f>
        <v>0</v>
      </c>
      <c r="Y18" s="434"/>
      <c r="Z18" s="435">
        <v>1</v>
      </c>
      <c r="AA18" s="435"/>
      <c r="AB18" s="54">
        <f t="shared" si="0"/>
        <v>0</v>
      </c>
      <c r="AC18" s="55">
        <f t="shared" si="1"/>
        <v>0</v>
      </c>
      <c r="AD18" s="9"/>
    </row>
    <row r="19" spans="1:30" ht="15" customHeight="1" x14ac:dyDescent="0.35">
      <c r="A19" s="1" t="s">
        <v>47</v>
      </c>
      <c r="B19" s="13" t="s">
        <v>48</v>
      </c>
      <c r="C19" s="13"/>
      <c r="D19" s="13">
        <v>0</v>
      </c>
      <c r="E19" s="13">
        <v>0</v>
      </c>
      <c r="F19" s="13">
        <v>0</v>
      </c>
      <c r="G19" s="46">
        <f t="shared" si="2"/>
        <v>0</v>
      </c>
      <c r="H19" s="47"/>
      <c r="I19" s="56">
        <v>5.1040000000000001</v>
      </c>
      <c r="J19" s="56"/>
      <c r="K19" s="49">
        <f t="shared" si="3"/>
        <v>0</v>
      </c>
      <c r="L19" s="273">
        <f t="shared" si="4"/>
        <v>0</v>
      </c>
      <c r="N19" s="51">
        <v>5101</v>
      </c>
      <c r="O19" s="1">
        <v>255</v>
      </c>
      <c r="Q19" s="53"/>
      <c r="V19" s="395" t="s">
        <v>48</v>
      </c>
      <c r="W19" s="395"/>
      <c r="X19" s="434">
        <f>IF('1461'!K$84=1,'1461'!G19,0)</f>
        <v>0</v>
      </c>
      <c r="Y19" s="434"/>
      <c r="Z19" s="435">
        <v>1</v>
      </c>
      <c r="AA19" s="435"/>
      <c r="AB19" s="54">
        <f t="shared" si="0"/>
        <v>0</v>
      </c>
      <c r="AC19" s="55">
        <f t="shared" si="1"/>
        <v>0</v>
      </c>
      <c r="AD19" s="9"/>
    </row>
    <row r="20" spans="1:30" ht="15" customHeight="1" x14ac:dyDescent="0.35">
      <c r="A20" s="1" t="s">
        <v>49</v>
      </c>
      <c r="B20" s="13" t="s">
        <v>50</v>
      </c>
      <c r="C20" s="13"/>
      <c r="D20" s="13">
        <v>0</v>
      </c>
      <c r="E20" s="13">
        <v>0</v>
      </c>
      <c r="F20" s="13">
        <v>0</v>
      </c>
      <c r="G20" s="46">
        <f t="shared" si="2"/>
        <v>0</v>
      </c>
      <c r="H20" s="47"/>
      <c r="I20" s="56">
        <f>I19</f>
        <v>5.1040000000000001</v>
      </c>
      <c r="J20" s="56"/>
      <c r="K20" s="49">
        <f t="shared" si="3"/>
        <v>0</v>
      </c>
      <c r="L20" s="273">
        <f t="shared" si="4"/>
        <v>0</v>
      </c>
      <c r="N20" s="51">
        <v>5102</v>
      </c>
      <c r="O20" s="53">
        <v>255</v>
      </c>
      <c r="Q20" s="53"/>
      <c r="V20" s="395" t="s">
        <v>50</v>
      </c>
      <c r="W20" s="395"/>
      <c r="X20" s="434">
        <f>IF('1461'!K$84=1,'1461'!G20,0)</f>
        <v>0</v>
      </c>
      <c r="Y20" s="434"/>
      <c r="Z20" s="435">
        <v>1</v>
      </c>
      <c r="AA20" s="435"/>
      <c r="AB20" s="54">
        <f t="shared" si="0"/>
        <v>0</v>
      </c>
      <c r="AC20" s="55">
        <f t="shared" si="1"/>
        <v>0</v>
      </c>
      <c r="AD20" s="9"/>
    </row>
    <row r="21" spans="1:30" ht="15" customHeight="1" x14ac:dyDescent="0.35">
      <c r="A21" s="1" t="s">
        <v>51</v>
      </c>
      <c r="B21" s="13" t="s">
        <v>52</v>
      </c>
      <c r="C21" s="13"/>
      <c r="D21" s="13">
        <v>0</v>
      </c>
      <c r="E21" s="13">
        <v>0</v>
      </c>
      <c r="F21" s="13">
        <v>0</v>
      </c>
      <c r="G21" s="46">
        <f t="shared" si="2"/>
        <v>0</v>
      </c>
      <c r="H21" s="47"/>
      <c r="I21" s="56">
        <f>I20</f>
        <v>5.1040000000000001</v>
      </c>
      <c r="J21" s="56"/>
      <c r="K21" s="49">
        <f t="shared" si="3"/>
        <v>0</v>
      </c>
      <c r="L21" s="273">
        <f t="shared" si="4"/>
        <v>0</v>
      </c>
      <c r="N21" s="51">
        <v>5103</v>
      </c>
      <c r="O21" s="53">
        <v>255</v>
      </c>
      <c r="Q21" s="53"/>
      <c r="V21" s="395" t="s">
        <v>52</v>
      </c>
      <c r="W21" s="395"/>
      <c r="X21" s="434">
        <f>IF('1461'!K$84=1,'1461'!G21,0)</f>
        <v>0</v>
      </c>
      <c r="Y21" s="434"/>
      <c r="Z21" s="435">
        <v>1</v>
      </c>
      <c r="AA21" s="435"/>
      <c r="AB21" s="54">
        <f t="shared" si="0"/>
        <v>0</v>
      </c>
      <c r="AC21" s="55">
        <f t="shared" si="1"/>
        <v>0</v>
      </c>
      <c r="AD21" s="9"/>
    </row>
    <row r="22" spans="1:30" ht="16.2" x14ac:dyDescent="0.35">
      <c r="A22" s="1" t="s">
        <v>53</v>
      </c>
      <c r="B22" s="13" t="s">
        <v>54</v>
      </c>
      <c r="C22" s="13"/>
      <c r="D22" s="13">
        <v>0</v>
      </c>
      <c r="E22" s="13">
        <v>0</v>
      </c>
      <c r="F22" s="13">
        <v>0</v>
      </c>
      <c r="G22" s="46">
        <f t="shared" si="2"/>
        <v>0</v>
      </c>
      <c r="H22" s="47"/>
      <c r="I22" s="56">
        <v>1.147</v>
      </c>
      <c r="J22" s="56"/>
      <c r="K22" s="49">
        <f t="shared" si="3"/>
        <v>0</v>
      </c>
      <c r="L22" s="273">
        <f t="shared" si="4"/>
        <v>0</v>
      </c>
      <c r="N22" s="51">
        <v>5101</v>
      </c>
      <c r="O22" s="52">
        <v>130</v>
      </c>
      <c r="Q22" s="53"/>
      <c r="V22" s="395" t="s">
        <v>54</v>
      </c>
      <c r="W22" s="395"/>
      <c r="X22" s="434">
        <f>IF('1461'!K$84=1,'1461'!G22,0)</f>
        <v>0</v>
      </c>
      <c r="Y22" s="434"/>
      <c r="Z22" s="435">
        <v>1</v>
      </c>
      <c r="AA22" s="435"/>
      <c r="AB22" s="54">
        <f t="shared" si="0"/>
        <v>0</v>
      </c>
      <c r="AC22" s="55">
        <f t="shared" si="1"/>
        <v>0</v>
      </c>
      <c r="AD22" s="9"/>
    </row>
    <row r="23" spans="1:30" ht="16.2" x14ac:dyDescent="0.35">
      <c r="A23" s="1" t="s">
        <v>55</v>
      </c>
      <c r="B23" s="13" t="s">
        <v>56</v>
      </c>
      <c r="C23" s="13"/>
      <c r="D23" s="13">
        <v>0</v>
      </c>
      <c r="E23" s="13">
        <v>0</v>
      </c>
      <c r="F23" s="13">
        <v>0</v>
      </c>
      <c r="G23" s="46">
        <f t="shared" si="2"/>
        <v>0</v>
      </c>
      <c r="H23" s="47"/>
      <c r="I23" s="56">
        <f>I22</f>
        <v>1.147</v>
      </c>
      <c r="J23" s="56"/>
      <c r="K23" s="49">
        <f t="shared" si="3"/>
        <v>0</v>
      </c>
      <c r="L23" s="273">
        <f t="shared" si="4"/>
        <v>0</v>
      </c>
      <c r="N23" s="51">
        <v>5102</v>
      </c>
      <c r="O23" s="52">
        <v>130</v>
      </c>
      <c r="Q23" s="53"/>
      <c r="V23" s="395" t="s">
        <v>56</v>
      </c>
      <c r="W23" s="395"/>
      <c r="X23" s="434">
        <f>IF('1461'!K$84=1,'1461'!G23,0)</f>
        <v>0</v>
      </c>
      <c r="Y23" s="434"/>
      <c r="Z23" s="435">
        <v>1</v>
      </c>
      <c r="AA23" s="435"/>
      <c r="AB23" s="54">
        <f t="shared" si="0"/>
        <v>0</v>
      </c>
      <c r="AC23" s="55">
        <f t="shared" si="1"/>
        <v>0</v>
      </c>
      <c r="AD23" s="9"/>
    </row>
    <row r="24" spans="1:30" ht="16.2" x14ac:dyDescent="0.35">
      <c r="A24" s="1" t="s">
        <v>57</v>
      </c>
      <c r="B24" s="13" t="s">
        <v>58</v>
      </c>
      <c r="C24" s="13"/>
      <c r="D24" s="13">
        <v>8.44</v>
      </c>
      <c r="E24" s="13">
        <v>7.4</v>
      </c>
      <c r="F24" s="13">
        <v>0</v>
      </c>
      <c r="G24" s="46">
        <f t="shared" si="2"/>
        <v>15.84</v>
      </c>
      <c r="H24" s="47"/>
      <c r="I24" s="56">
        <f>I23</f>
        <v>1.147</v>
      </c>
      <c r="J24" s="56"/>
      <c r="K24" s="49">
        <f t="shared" si="3"/>
        <v>18.168500000000002</v>
      </c>
      <c r="L24" s="273">
        <f t="shared" si="4"/>
        <v>75375.498429105006</v>
      </c>
      <c r="N24" s="51">
        <v>5103</v>
      </c>
      <c r="O24" s="52">
        <v>130</v>
      </c>
      <c r="Q24" s="53"/>
      <c r="V24" s="395" t="s">
        <v>58</v>
      </c>
      <c r="W24" s="395"/>
      <c r="X24" s="434">
        <f>IF('1461'!K$84=1,'1461'!G24,0)</f>
        <v>0</v>
      </c>
      <c r="Y24" s="434"/>
      <c r="Z24" s="435">
        <v>1</v>
      </c>
      <c r="AA24" s="435"/>
      <c r="AB24" s="54">
        <f t="shared" si="0"/>
        <v>0</v>
      </c>
      <c r="AC24" s="55">
        <f t="shared" si="1"/>
        <v>0</v>
      </c>
      <c r="AD24" s="9"/>
    </row>
    <row r="25" spans="1:30" ht="16.8" thickBot="1" x14ac:dyDescent="0.4">
      <c r="A25" s="1" t="s">
        <v>59</v>
      </c>
      <c r="B25" s="13" t="s">
        <v>60</v>
      </c>
      <c r="C25" s="13"/>
      <c r="D25" s="13">
        <v>61</v>
      </c>
      <c r="E25" s="13">
        <v>56.47</v>
      </c>
      <c r="F25" s="13">
        <v>0</v>
      </c>
      <c r="G25" s="46">
        <f t="shared" si="2"/>
        <v>117.47</v>
      </c>
      <c r="H25" s="47"/>
      <c r="I25" s="56">
        <v>1.004</v>
      </c>
      <c r="J25" s="56"/>
      <c r="K25" s="49">
        <f t="shared" si="3"/>
        <v>117.93989999999999</v>
      </c>
      <c r="L25" s="273">
        <f t="shared" si="4"/>
        <v>489296.24059106689</v>
      </c>
      <c r="N25" s="51">
        <v>5310</v>
      </c>
      <c r="O25" s="52">
        <v>300</v>
      </c>
      <c r="Q25" s="53"/>
      <c r="V25" s="395" t="s">
        <v>60</v>
      </c>
      <c r="W25" s="395"/>
      <c r="X25" s="434">
        <f>IF('1461'!K$84=1,'1461'!G25,0)</f>
        <v>0</v>
      </c>
      <c r="Y25" s="434"/>
      <c r="Z25" s="435">
        <v>1</v>
      </c>
      <c r="AA25" s="435"/>
      <c r="AB25" s="54">
        <f t="shared" si="0"/>
        <v>0</v>
      </c>
      <c r="AC25" s="55">
        <f t="shared" si="1"/>
        <v>0</v>
      </c>
      <c r="AD25" s="9"/>
    </row>
    <row r="26" spans="1:30" ht="20.25" customHeight="1" thickBot="1" x14ac:dyDescent="0.35">
      <c r="B26" s="59" t="s">
        <v>61</v>
      </c>
      <c r="C26" s="59"/>
      <c r="D26" s="60">
        <f t="shared" ref="D26:E26" si="5">SUM(D10:D25)</f>
        <v>359.97</v>
      </c>
      <c r="E26" s="60">
        <f t="shared" si="5"/>
        <v>338.29999999999995</v>
      </c>
      <c r="F26" s="60"/>
      <c r="G26" s="60">
        <f>SUM(G10:G25)</f>
        <v>698.2700000000001</v>
      </c>
      <c r="H26" s="61"/>
      <c r="I26" s="61"/>
      <c r="J26" s="62"/>
      <c r="K26" s="63">
        <f>SUM(K10:K25)</f>
        <v>703.32830000000001</v>
      </c>
      <c r="L26" s="272">
        <f>SUM(L10:L25)</f>
        <v>2917892.020353639</v>
      </c>
      <c r="N26" s="53"/>
      <c r="O26" s="64"/>
      <c r="P26" s="53"/>
      <c r="Q26" s="53"/>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29"/>
      <c r="G27" s="67" t="s">
        <v>63</v>
      </c>
      <c r="H27" s="68"/>
      <c r="I27" s="69" t="s">
        <v>64</v>
      </c>
      <c r="J27" s="69" t="s">
        <v>65</v>
      </c>
      <c r="K27" s="70" t="s">
        <v>66</v>
      </c>
      <c r="N27" s="53"/>
      <c r="O27" s="64"/>
      <c r="P27" s="53"/>
      <c r="Q27" s="53"/>
      <c r="V27" s="406" t="s">
        <v>62</v>
      </c>
      <c r="W27" s="406"/>
      <c r="X27" s="426" t="s">
        <v>63</v>
      </c>
      <c r="Y27" s="426"/>
      <c r="Z27" s="71" t="s">
        <v>64</v>
      </c>
      <c r="AA27" s="72" t="s">
        <v>65</v>
      </c>
      <c r="AB27" s="73" t="s">
        <v>66</v>
      </c>
      <c r="AC27" s="9"/>
      <c r="AD27" s="9"/>
    </row>
    <row r="28" spans="1:30" ht="15.75" customHeight="1" x14ac:dyDescent="0.3">
      <c r="A28" s="1" t="s">
        <v>67</v>
      </c>
      <c r="B28" s="427" t="s">
        <v>68</v>
      </c>
      <c r="C28" s="428"/>
      <c r="D28" s="13">
        <v>0</v>
      </c>
      <c r="E28" s="13">
        <v>0</v>
      </c>
      <c r="F28" s="74">
        <v>0</v>
      </c>
      <c r="G28" s="46">
        <f t="shared" ref="G28:G36" si="6">IF($B$154&lt;8,D28*2,D28+E28)</f>
        <v>0</v>
      </c>
      <c r="H28" s="75"/>
      <c r="I28" s="76" t="s">
        <v>69</v>
      </c>
      <c r="J28" s="51">
        <v>251</v>
      </c>
      <c r="K28" s="77">
        <v>1047</v>
      </c>
      <c r="L28" s="273">
        <f>SUM(G28*K28)</f>
        <v>0</v>
      </c>
      <c r="N28" s="2">
        <v>5101</v>
      </c>
      <c r="O28" s="53">
        <v>251</v>
      </c>
      <c r="P28" s="78"/>
      <c r="Q28" s="79"/>
      <c r="V28" s="433" t="s">
        <v>68</v>
      </c>
      <c r="W28" s="433"/>
      <c r="X28" s="422"/>
      <c r="Y28" s="422"/>
      <c r="Z28" s="80" t="s">
        <v>69</v>
      </c>
      <c r="AA28" s="81">
        <v>251</v>
      </c>
      <c r="AB28" s="82">
        <f>+K28</f>
        <v>1047</v>
      </c>
      <c r="AC28" s="83">
        <f t="shared" ref="AC28:AC36" si="7">ROUND(X28*AB28,0)</f>
        <v>0</v>
      </c>
      <c r="AD28" s="9"/>
    </row>
    <row r="29" spans="1:30" x14ac:dyDescent="0.3">
      <c r="A29" s="1" t="s">
        <v>70</v>
      </c>
      <c r="B29" s="429"/>
      <c r="C29" s="430"/>
      <c r="D29" s="13">
        <v>0</v>
      </c>
      <c r="E29" s="13">
        <v>0</v>
      </c>
      <c r="F29" s="84">
        <v>0</v>
      </c>
      <c r="G29" s="46">
        <f t="shared" si="6"/>
        <v>0</v>
      </c>
      <c r="H29" s="75"/>
      <c r="I29" s="51" t="s">
        <v>69</v>
      </c>
      <c r="J29" s="51">
        <v>252</v>
      </c>
      <c r="K29" s="77">
        <v>3380</v>
      </c>
      <c r="L29" s="273">
        <f t="shared" ref="L29:L36" si="8">SUM(G29*K29)</f>
        <v>0</v>
      </c>
      <c r="N29" s="2">
        <v>5101</v>
      </c>
      <c r="O29" s="53">
        <v>252</v>
      </c>
      <c r="P29" s="78"/>
      <c r="Q29" s="79"/>
      <c r="V29" s="433"/>
      <c r="W29" s="433"/>
      <c r="X29" s="422"/>
      <c r="Y29" s="422"/>
      <c r="Z29" s="81" t="s">
        <v>69</v>
      </c>
      <c r="AA29" s="81">
        <v>252</v>
      </c>
      <c r="AB29" s="82">
        <f t="shared" ref="AB29:AB36" si="9">+K29</f>
        <v>3380</v>
      </c>
      <c r="AC29" s="83">
        <f t="shared" si="7"/>
        <v>0</v>
      </c>
      <c r="AD29" s="9"/>
    </row>
    <row r="30" spans="1:30" x14ac:dyDescent="0.3">
      <c r="A30" s="1" t="s">
        <v>71</v>
      </c>
      <c r="B30" s="429"/>
      <c r="C30" s="430"/>
      <c r="D30" s="13">
        <v>0</v>
      </c>
      <c r="E30" s="13">
        <v>0</v>
      </c>
      <c r="F30" s="84">
        <v>0</v>
      </c>
      <c r="G30" s="46">
        <f t="shared" si="6"/>
        <v>0</v>
      </c>
      <c r="H30" s="75"/>
      <c r="I30" s="51" t="s">
        <v>69</v>
      </c>
      <c r="J30" s="51">
        <v>253</v>
      </c>
      <c r="K30" s="77">
        <v>6896</v>
      </c>
      <c r="L30" s="273">
        <f t="shared" si="8"/>
        <v>0</v>
      </c>
      <c r="N30" s="2">
        <v>5101</v>
      </c>
      <c r="O30" s="53">
        <v>253</v>
      </c>
      <c r="P30" s="78"/>
      <c r="Q30" s="64"/>
      <c r="V30" s="433"/>
      <c r="W30" s="433"/>
      <c r="X30" s="422"/>
      <c r="Y30" s="422"/>
      <c r="Z30" s="81" t="s">
        <v>69</v>
      </c>
      <c r="AA30" s="81">
        <v>253</v>
      </c>
      <c r="AB30" s="82">
        <f t="shared" si="9"/>
        <v>6896</v>
      </c>
      <c r="AC30" s="83">
        <f t="shared" si="7"/>
        <v>0</v>
      </c>
      <c r="AD30" s="9"/>
    </row>
    <row r="31" spans="1:30" x14ac:dyDescent="0.3">
      <c r="A31" s="1" t="s">
        <v>72</v>
      </c>
      <c r="B31" s="429"/>
      <c r="C31" s="430"/>
      <c r="D31" s="13">
        <v>0</v>
      </c>
      <c r="E31" s="13">
        <v>0</v>
      </c>
      <c r="F31" s="84">
        <v>0</v>
      </c>
      <c r="G31" s="46">
        <f t="shared" si="6"/>
        <v>0</v>
      </c>
      <c r="H31" s="75"/>
      <c r="I31" s="85" t="s">
        <v>73</v>
      </c>
      <c r="J31" s="51">
        <v>251</v>
      </c>
      <c r="K31" s="77">
        <v>1173</v>
      </c>
      <c r="L31" s="273">
        <f t="shared" si="8"/>
        <v>0</v>
      </c>
      <c r="N31" s="2">
        <v>5102</v>
      </c>
      <c r="O31" s="53">
        <v>251</v>
      </c>
      <c r="P31" s="78"/>
      <c r="Q31" s="64"/>
      <c r="V31" s="433"/>
      <c r="W31" s="433"/>
      <c r="X31" s="422"/>
      <c r="Y31" s="422"/>
      <c r="Z31" s="86" t="s">
        <v>73</v>
      </c>
      <c r="AA31" s="81">
        <v>251</v>
      </c>
      <c r="AB31" s="82">
        <f t="shared" si="9"/>
        <v>1173</v>
      </c>
      <c r="AC31" s="83">
        <f t="shared" si="7"/>
        <v>0</v>
      </c>
      <c r="AD31" s="9"/>
    </row>
    <row r="32" spans="1:30" x14ac:dyDescent="0.3">
      <c r="A32" s="1" t="s">
        <v>74</v>
      </c>
      <c r="B32" s="429"/>
      <c r="C32" s="430"/>
      <c r="D32" s="13">
        <v>0</v>
      </c>
      <c r="E32" s="13">
        <v>0</v>
      </c>
      <c r="F32" s="84">
        <v>0</v>
      </c>
      <c r="G32" s="46">
        <f t="shared" si="6"/>
        <v>0</v>
      </c>
      <c r="H32" s="75"/>
      <c r="I32" s="85" t="s">
        <v>73</v>
      </c>
      <c r="J32" s="51">
        <v>252</v>
      </c>
      <c r="K32" s="77">
        <v>3506</v>
      </c>
      <c r="L32" s="273">
        <f t="shared" si="8"/>
        <v>0</v>
      </c>
      <c r="N32" s="2">
        <v>5102</v>
      </c>
      <c r="O32" s="53">
        <v>252</v>
      </c>
      <c r="P32" s="78"/>
      <c r="Q32" s="53"/>
      <c r="V32" s="433"/>
      <c r="W32" s="433"/>
      <c r="X32" s="422"/>
      <c r="Y32" s="422"/>
      <c r="Z32" s="86" t="s">
        <v>73</v>
      </c>
      <c r="AA32" s="81">
        <v>252</v>
      </c>
      <c r="AB32" s="82">
        <f t="shared" si="9"/>
        <v>3506</v>
      </c>
      <c r="AC32" s="83">
        <f t="shared" si="7"/>
        <v>0</v>
      </c>
      <c r="AD32" s="9"/>
    </row>
    <row r="33" spans="1:30" x14ac:dyDescent="0.3">
      <c r="A33" s="1" t="s">
        <v>75</v>
      </c>
      <c r="B33" s="429"/>
      <c r="C33" s="430"/>
      <c r="D33" s="13">
        <v>0</v>
      </c>
      <c r="E33" s="13">
        <v>0</v>
      </c>
      <c r="F33" s="84">
        <v>0</v>
      </c>
      <c r="G33" s="46">
        <f t="shared" si="6"/>
        <v>0</v>
      </c>
      <c r="H33" s="75"/>
      <c r="I33" s="85" t="s">
        <v>73</v>
      </c>
      <c r="J33" s="51">
        <v>253</v>
      </c>
      <c r="K33" s="77">
        <v>7023</v>
      </c>
      <c r="L33" s="273">
        <f t="shared" si="8"/>
        <v>0</v>
      </c>
      <c r="N33" s="2">
        <v>5102</v>
      </c>
      <c r="O33" s="53">
        <v>253</v>
      </c>
      <c r="P33" s="78"/>
      <c r="Q33" s="79"/>
      <c r="V33" s="433"/>
      <c r="W33" s="433"/>
      <c r="X33" s="422"/>
      <c r="Y33" s="422"/>
      <c r="Z33" s="86" t="s">
        <v>73</v>
      </c>
      <c r="AA33" s="81">
        <v>253</v>
      </c>
      <c r="AB33" s="82">
        <f t="shared" si="9"/>
        <v>7023</v>
      </c>
      <c r="AC33" s="83">
        <f t="shared" si="7"/>
        <v>0</v>
      </c>
      <c r="AD33" s="9"/>
    </row>
    <row r="34" spans="1:30" x14ac:dyDescent="0.3">
      <c r="A34" s="1" t="s">
        <v>76</v>
      </c>
      <c r="B34" s="429"/>
      <c r="C34" s="430"/>
      <c r="D34" s="13">
        <v>29.79</v>
      </c>
      <c r="E34" s="13">
        <v>28.19</v>
      </c>
      <c r="F34" s="84">
        <v>0</v>
      </c>
      <c r="G34" s="46">
        <f t="shared" si="6"/>
        <v>57.980000000000004</v>
      </c>
      <c r="H34" s="75"/>
      <c r="I34" s="85" t="s">
        <v>77</v>
      </c>
      <c r="J34" s="51">
        <v>251</v>
      </c>
      <c r="K34" s="77">
        <v>835</v>
      </c>
      <c r="L34" s="273">
        <f t="shared" si="8"/>
        <v>48413.3</v>
      </c>
      <c r="N34" s="2">
        <v>5103</v>
      </c>
      <c r="O34" s="53">
        <v>251</v>
      </c>
      <c r="P34" s="78"/>
      <c r="Q34" s="79"/>
      <c r="V34" s="433"/>
      <c r="W34" s="433"/>
      <c r="X34" s="422"/>
      <c r="Y34" s="422"/>
      <c r="Z34" s="86" t="s">
        <v>77</v>
      </c>
      <c r="AA34" s="81">
        <v>251</v>
      </c>
      <c r="AB34" s="82">
        <f t="shared" si="9"/>
        <v>835</v>
      </c>
      <c r="AC34" s="83">
        <f t="shared" si="7"/>
        <v>0</v>
      </c>
      <c r="AD34" s="9"/>
    </row>
    <row r="35" spans="1:30" x14ac:dyDescent="0.3">
      <c r="A35" s="1" t="s">
        <v>78</v>
      </c>
      <c r="B35" s="429"/>
      <c r="C35" s="430"/>
      <c r="D35" s="13">
        <v>1.94</v>
      </c>
      <c r="E35" s="13">
        <v>0</v>
      </c>
      <c r="F35" s="84">
        <v>0</v>
      </c>
      <c r="G35" s="46">
        <f t="shared" si="6"/>
        <v>1.94</v>
      </c>
      <c r="H35" s="75"/>
      <c r="I35" s="85" t="s">
        <v>77</v>
      </c>
      <c r="J35" s="51">
        <v>252</v>
      </c>
      <c r="K35" s="77">
        <v>3168</v>
      </c>
      <c r="L35" s="273">
        <f t="shared" si="8"/>
        <v>6145.92</v>
      </c>
      <c r="N35" s="2">
        <v>5103</v>
      </c>
      <c r="O35" s="53">
        <v>252</v>
      </c>
      <c r="P35" s="78"/>
      <c r="Q35" s="87"/>
      <c r="V35" s="433"/>
      <c r="W35" s="433"/>
      <c r="X35" s="422"/>
      <c r="Y35" s="422"/>
      <c r="Z35" s="86" t="s">
        <v>77</v>
      </c>
      <c r="AA35" s="81">
        <v>252</v>
      </c>
      <c r="AB35" s="82">
        <f t="shared" si="9"/>
        <v>3168</v>
      </c>
      <c r="AC35" s="83">
        <f t="shared" si="7"/>
        <v>0</v>
      </c>
      <c r="AD35" s="9"/>
    </row>
    <row r="36" spans="1:30" ht="16.2" thickBot="1" x14ac:dyDescent="0.35">
      <c r="A36" s="1" t="s">
        <v>79</v>
      </c>
      <c r="B36" s="431"/>
      <c r="C36" s="432"/>
      <c r="D36" s="13">
        <v>0</v>
      </c>
      <c r="E36" s="13">
        <v>0</v>
      </c>
      <c r="F36" s="84">
        <v>0</v>
      </c>
      <c r="G36" s="46">
        <f t="shared" si="6"/>
        <v>0</v>
      </c>
      <c r="H36" s="75"/>
      <c r="I36" s="85" t="s">
        <v>77</v>
      </c>
      <c r="J36" s="51">
        <v>253</v>
      </c>
      <c r="K36" s="77">
        <v>6685</v>
      </c>
      <c r="L36" s="273">
        <f t="shared" si="8"/>
        <v>0</v>
      </c>
      <c r="N36" s="2">
        <v>5103</v>
      </c>
      <c r="O36" s="53">
        <v>253</v>
      </c>
      <c r="P36" s="78"/>
      <c r="Q36" s="88"/>
      <c r="V36" s="433"/>
      <c r="W36" s="433"/>
      <c r="X36" s="423"/>
      <c r="Y36" s="423"/>
      <c r="Z36" s="86" t="s">
        <v>77</v>
      </c>
      <c r="AA36" s="81">
        <v>253</v>
      </c>
      <c r="AB36" s="82">
        <f t="shared" si="9"/>
        <v>6685</v>
      </c>
      <c r="AC36" s="89">
        <f t="shared" si="7"/>
        <v>0</v>
      </c>
      <c r="AD36" s="9"/>
    </row>
    <row r="37" spans="1:30" ht="18.75" customHeight="1" x14ac:dyDescent="0.3">
      <c r="B37" s="13" t="s">
        <v>80</v>
      </c>
      <c r="C37" s="13"/>
      <c r="D37" s="60">
        <f t="shared" ref="D37:E37" si="10">SUM(D28:D36)</f>
        <v>31.73</v>
      </c>
      <c r="E37" s="60">
        <f t="shared" si="10"/>
        <v>28.19</v>
      </c>
      <c r="F37" s="60"/>
      <c r="G37" s="60">
        <f>SUM(G28:G36)</f>
        <v>59.92</v>
      </c>
      <c r="H37" s="61"/>
      <c r="I37" s="13" t="s">
        <v>81</v>
      </c>
      <c r="J37" s="13"/>
      <c r="K37" s="13"/>
      <c r="L37" s="273">
        <f>SUM(L28:L36)</f>
        <v>54559.22</v>
      </c>
      <c r="N37" s="53"/>
      <c r="O37" s="64"/>
      <c r="P37" s="53"/>
      <c r="Q37" s="53"/>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283"/>
      <c r="M38" s="64"/>
      <c r="N38" s="53"/>
      <c r="O38" s="64"/>
      <c r="P38" s="53"/>
      <c r="Q38" s="53"/>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13" t="s">
        <v>84</v>
      </c>
      <c r="J39" s="13"/>
      <c r="K39" s="13"/>
      <c r="L39" s="278"/>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181379.8</v>
      </c>
      <c r="H40" s="96"/>
      <c r="I40" s="96"/>
      <c r="J40" s="96"/>
      <c r="K40" s="50">
        <f>ROUND(+G39/G40,0)</f>
        <v>191</v>
      </c>
      <c r="L40" s="273">
        <f>SUM(K40*$G$26)</f>
        <v>133369.57</v>
      </c>
      <c r="N40" s="97"/>
      <c r="O40" s="97"/>
      <c r="P40" s="97"/>
      <c r="Q40" s="97"/>
      <c r="V40" s="420" t="s">
        <v>85</v>
      </c>
      <c r="W40" s="420"/>
      <c r="X40" s="421">
        <f>+G40</f>
        <v>181379.8</v>
      </c>
      <c r="Y40" s="421"/>
      <c r="Z40" s="421"/>
      <c r="AA40" s="421"/>
      <c r="AB40" s="55">
        <f>ROUND(X39/X40,0)</f>
        <v>191</v>
      </c>
      <c r="AC40" s="55">
        <f>ROUND(AB40*$X$26,0)</f>
        <v>0</v>
      </c>
      <c r="AD40" s="9"/>
    </row>
    <row r="41" spans="1:30" ht="15.75" customHeight="1" x14ac:dyDescent="0.3">
      <c r="B41" s="98" t="s">
        <v>86</v>
      </c>
      <c r="C41" s="98"/>
      <c r="D41" s="98"/>
      <c r="E41" s="98"/>
      <c r="F41" s="98"/>
      <c r="G41" s="98"/>
      <c r="H41" s="98"/>
      <c r="I41" s="98"/>
      <c r="J41" s="98"/>
      <c r="K41" s="98"/>
      <c r="L41" s="284"/>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283"/>
      <c r="M42" s="97"/>
      <c r="O42" s="1"/>
      <c r="V42" s="412" t="s">
        <v>87</v>
      </c>
      <c r="W42" s="412"/>
      <c r="X42" s="412"/>
      <c r="Y42" s="412"/>
      <c r="Z42" s="412"/>
      <c r="AA42" s="412"/>
      <c r="AB42" s="412"/>
      <c r="AC42" s="412"/>
      <c r="AD42" s="100"/>
    </row>
    <row r="43" spans="1:30" x14ac:dyDescent="0.3">
      <c r="B43" s="101" t="s">
        <v>88</v>
      </c>
      <c r="C43" s="101"/>
      <c r="D43" s="101"/>
      <c r="E43" s="101"/>
      <c r="F43" s="101"/>
      <c r="G43" s="101"/>
      <c r="H43" s="101"/>
      <c r="I43" s="101"/>
      <c r="J43" s="101"/>
      <c r="K43" s="101"/>
      <c r="L43" s="285"/>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274">
        <f>SUM(L26,L37,L40)</f>
        <v>3105820.8103536391</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283"/>
      <c r="M45" s="105"/>
      <c r="O45" s="1"/>
      <c r="V45" s="412" t="s">
        <v>90</v>
      </c>
      <c r="W45" s="412"/>
      <c r="X45" s="412"/>
      <c r="Y45" s="412"/>
      <c r="Z45" s="412"/>
      <c r="AA45" s="412"/>
      <c r="AB45" s="412"/>
      <c r="AC45" s="412"/>
      <c r="AD45" s="106"/>
    </row>
    <row r="46" spans="1:30" ht="18.75" customHeight="1" x14ac:dyDescent="0.3">
      <c r="B46" s="1"/>
      <c r="C46" s="107" t="s">
        <v>91</v>
      </c>
      <c r="D46" s="107"/>
      <c r="E46" s="107"/>
      <c r="F46" s="107"/>
      <c r="G46" s="107" t="s">
        <v>92</v>
      </c>
      <c r="H46" s="108"/>
      <c r="I46" s="109" t="s">
        <v>93</v>
      </c>
      <c r="J46" s="110"/>
      <c r="K46" s="110"/>
      <c r="L46" s="286"/>
      <c r="M46" s="111"/>
      <c r="O46" s="1"/>
      <c r="V46" s="9"/>
      <c r="W46" s="112"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1325.01</v>
      </c>
      <c r="J47" s="117" t="s">
        <v>96</v>
      </c>
      <c r="K47" s="118">
        <f>ROUND(C47*G47*I47,0)</f>
        <v>0</v>
      </c>
      <c r="L47" s="287"/>
      <c r="O47" s="1"/>
      <c r="V47" s="100" t="s">
        <v>95</v>
      </c>
      <c r="W47" s="119">
        <f>AB10+AB11+AB16+AB19+AB22</f>
        <v>0</v>
      </c>
      <c r="X47" s="407">
        <f>AB7</f>
        <v>1.0289999999999999</v>
      </c>
      <c r="Y47" s="407"/>
      <c r="Z47" s="120">
        <f>+I47</f>
        <v>1325.01</v>
      </c>
      <c r="AA47" s="121" t="s">
        <v>96</v>
      </c>
      <c r="AB47" s="122">
        <f>ROUND(W47*X47*Z47,0)</f>
        <v>0</v>
      </c>
      <c r="AC47" s="123"/>
      <c r="AD47" s="9"/>
    </row>
    <row r="48" spans="1:30" ht="18" customHeight="1" x14ac:dyDescent="0.3">
      <c r="B48" s="124" t="s">
        <v>73</v>
      </c>
      <c r="C48" s="114">
        <f>K12+K13+K17+K20+K23</f>
        <v>0</v>
      </c>
      <c r="D48" s="114"/>
      <c r="E48" s="114"/>
      <c r="F48" s="114"/>
      <c r="G48" s="115">
        <f>K7</f>
        <v>1.0289999999999999</v>
      </c>
      <c r="H48" s="115"/>
      <c r="I48" s="116">
        <v>903.8</v>
      </c>
      <c r="J48" s="117" t="s">
        <v>96</v>
      </c>
      <c r="K48" s="118">
        <f>ROUND(C48*G48*I48,0)</f>
        <v>0</v>
      </c>
      <c r="L48" s="288"/>
      <c r="O48" s="1"/>
      <c r="V48" s="125" t="s">
        <v>73</v>
      </c>
      <c r="W48" s="119">
        <f>AB12+AB13+AB17+AB20+AB23</f>
        <v>0</v>
      </c>
      <c r="X48" s="407">
        <f>AB7</f>
        <v>1.0289999999999999</v>
      </c>
      <c r="Y48" s="407"/>
      <c r="Z48" s="120">
        <f>+I48</f>
        <v>903.8</v>
      </c>
      <c r="AA48" s="121" t="s">
        <v>96</v>
      </c>
      <c r="AB48" s="122">
        <f>ROUND(W48*X48*Z48,0)</f>
        <v>0</v>
      </c>
      <c r="AC48" s="126"/>
      <c r="AD48" s="9"/>
    </row>
    <row r="49" spans="2:30" ht="19.5" customHeight="1" thickBot="1" x14ac:dyDescent="0.4">
      <c r="B49" s="127" t="s">
        <v>77</v>
      </c>
      <c r="C49" s="128">
        <f>K14+K15+K18+K21+K24+K25</f>
        <v>703.32830000000001</v>
      </c>
      <c r="D49" s="114"/>
      <c r="E49" s="114"/>
      <c r="F49" s="114"/>
      <c r="G49" s="115">
        <f>K7</f>
        <v>1.0289999999999999</v>
      </c>
      <c r="H49" s="115"/>
      <c r="I49" s="116">
        <v>905.98</v>
      </c>
      <c r="J49" s="117" t="s">
        <v>96</v>
      </c>
      <c r="K49" s="118">
        <f>ROUND(C49*G49*I49,0)</f>
        <v>655680</v>
      </c>
      <c r="L49" s="288"/>
      <c r="M49" s="102"/>
      <c r="N49" s="129"/>
      <c r="O49" s="130"/>
      <c r="P49" s="64"/>
      <c r="Q49" s="131"/>
      <c r="V49" s="132" t="s">
        <v>77</v>
      </c>
      <c r="W49" s="133">
        <f>AB14+AB15+AB18+AB21+AB24+AB25</f>
        <v>0</v>
      </c>
      <c r="X49" s="407">
        <f>AB7</f>
        <v>1.0289999999999999</v>
      </c>
      <c r="Y49" s="407"/>
      <c r="Z49" s="120">
        <f>+I49</f>
        <v>905.98</v>
      </c>
      <c r="AA49" s="121" t="s">
        <v>96</v>
      </c>
      <c r="AB49" s="122">
        <f>ROUND(W49*X49*Z49,0)</f>
        <v>0</v>
      </c>
      <c r="AC49" s="126"/>
      <c r="AD49" s="103"/>
    </row>
    <row r="50" spans="2:30" ht="24" customHeight="1" thickBot="1" x14ac:dyDescent="0.35">
      <c r="B50" s="134" t="s">
        <v>97</v>
      </c>
      <c r="C50" s="135">
        <f>SUM(C47:C49)</f>
        <v>703.32830000000001</v>
      </c>
      <c r="D50" s="136"/>
      <c r="E50" s="137"/>
      <c r="F50" s="137"/>
      <c r="G50" s="138" t="s">
        <v>98</v>
      </c>
      <c r="H50" s="138"/>
      <c r="I50" s="138"/>
      <c r="J50" s="138"/>
      <c r="K50" s="138"/>
      <c r="L50" s="273">
        <f>IF(B2=75,0,K49+K48+K47)</f>
        <v>655680</v>
      </c>
      <c r="N50" s="3"/>
      <c r="O50" s="1"/>
      <c r="V50" s="139"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289"/>
      <c r="M51" s="129"/>
      <c r="N51" s="64"/>
      <c r="O51" s="1"/>
      <c r="V51" s="410" t="s">
        <v>99</v>
      </c>
      <c r="W51" s="410"/>
      <c r="X51" s="410"/>
      <c r="Y51" s="410"/>
      <c r="Z51" s="410"/>
      <c r="AA51" s="410"/>
      <c r="AB51" s="410"/>
      <c r="AC51" s="410"/>
      <c r="AD51" s="142"/>
    </row>
    <row r="52" spans="2:30" ht="27.75" customHeight="1" x14ac:dyDescent="0.3">
      <c r="B52" s="13" t="s">
        <v>100</v>
      </c>
      <c r="C52" s="13"/>
      <c r="D52" s="13"/>
      <c r="E52" s="13"/>
      <c r="F52" s="13"/>
      <c r="G52" s="13"/>
      <c r="H52" s="13"/>
      <c r="I52" s="13"/>
      <c r="J52" s="13"/>
      <c r="K52" s="13"/>
      <c r="L52" s="278"/>
      <c r="O52" s="1"/>
      <c r="V52" s="392" t="s">
        <v>100</v>
      </c>
      <c r="W52" s="392"/>
      <c r="X52" s="392"/>
      <c r="Y52" s="392"/>
      <c r="Z52" s="392"/>
      <c r="AA52" s="392"/>
      <c r="AB52" s="392"/>
      <c r="AC52" s="392"/>
      <c r="AD52" s="9"/>
    </row>
    <row r="53" spans="2:30" x14ac:dyDescent="0.3">
      <c r="B53" s="13" t="s">
        <v>101</v>
      </c>
      <c r="C53" s="13"/>
      <c r="D53" s="13"/>
      <c r="E53" s="13"/>
      <c r="F53" s="13"/>
      <c r="G53" s="143">
        <f>K26</f>
        <v>703.32830000000001</v>
      </c>
      <c r="H53" s="56" t="s">
        <v>102</v>
      </c>
      <c r="I53" s="56"/>
      <c r="J53" s="144">
        <v>198050.23</v>
      </c>
      <c r="K53" s="144"/>
      <c r="L53" s="290"/>
      <c r="N53" s="3"/>
      <c r="O53" s="1"/>
      <c r="V53" s="402" t="s">
        <v>101</v>
      </c>
      <c r="W53" s="402"/>
      <c r="X53" s="145">
        <f>AB26</f>
        <v>0</v>
      </c>
      <c r="Y53" s="403" t="s">
        <v>102</v>
      </c>
      <c r="Z53" s="403"/>
      <c r="AA53" s="404">
        <f>+J53</f>
        <v>198050.23</v>
      </c>
      <c r="AB53" s="404"/>
      <c r="AC53" s="404"/>
      <c r="AD53" s="9"/>
    </row>
    <row r="54" spans="2:30" x14ac:dyDescent="0.3">
      <c r="B54" s="13" t="s">
        <v>103</v>
      </c>
      <c r="C54" s="13"/>
      <c r="D54" s="13"/>
      <c r="E54" s="13"/>
      <c r="F54" s="13"/>
      <c r="G54" s="13"/>
      <c r="H54" s="13"/>
      <c r="I54" s="13"/>
      <c r="J54" s="13"/>
      <c r="K54" s="146">
        <f>ROUND(G53/J53,6)</f>
        <v>3.5509999999999999E-3</v>
      </c>
      <c r="L54" s="278"/>
      <c r="N54" s="64"/>
      <c r="O54" s="1"/>
      <c r="V54" s="402" t="s">
        <v>103</v>
      </c>
      <c r="W54" s="402"/>
      <c r="X54" s="402"/>
      <c r="Y54" s="402"/>
      <c r="Z54" s="402"/>
      <c r="AA54" s="402"/>
      <c r="AB54" s="405">
        <f>ROUND(X53/AA53,6)</f>
        <v>0</v>
      </c>
      <c r="AC54" s="405"/>
      <c r="AD54" s="9"/>
    </row>
    <row r="55" spans="2:30" ht="24" customHeight="1" x14ac:dyDescent="0.3">
      <c r="B55" s="13" t="s">
        <v>104</v>
      </c>
      <c r="C55" s="13"/>
      <c r="D55" s="13"/>
      <c r="E55" s="13"/>
      <c r="F55" s="13"/>
      <c r="G55" s="13"/>
      <c r="H55" s="13"/>
      <c r="I55" s="13"/>
      <c r="J55" s="13"/>
      <c r="K55" s="13"/>
      <c r="L55" s="278"/>
      <c r="O55" s="1"/>
      <c r="V55" s="392" t="s">
        <v>104</v>
      </c>
      <c r="W55" s="392"/>
      <c r="X55" s="392"/>
      <c r="Y55" s="392"/>
      <c r="Z55" s="392"/>
      <c r="AA55" s="392"/>
      <c r="AB55" s="392"/>
      <c r="AC55" s="392"/>
      <c r="AD55" s="9"/>
    </row>
    <row r="56" spans="2:30" x14ac:dyDescent="0.3">
      <c r="B56" s="13" t="s">
        <v>105</v>
      </c>
      <c r="C56" s="13"/>
      <c r="D56" s="13"/>
      <c r="E56" s="13"/>
      <c r="F56" s="13"/>
      <c r="G56" s="147">
        <f>G26</f>
        <v>698.2700000000001</v>
      </c>
      <c r="H56" s="56" t="s">
        <v>106</v>
      </c>
      <c r="I56" s="56"/>
      <c r="J56" s="144">
        <f>+G40</f>
        <v>181379.8</v>
      </c>
      <c r="K56" s="144"/>
      <c r="L56" s="290"/>
      <c r="O56" s="1"/>
      <c r="V56" s="402" t="s">
        <v>105</v>
      </c>
      <c r="W56" s="402"/>
      <c r="X56" s="148">
        <f>X26</f>
        <v>0</v>
      </c>
      <c r="Y56" s="403" t="s">
        <v>106</v>
      </c>
      <c r="Z56" s="403"/>
      <c r="AA56" s="404">
        <f>+J56</f>
        <v>181379.8</v>
      </c>
      <c r="AB56" s="404"/>
      <c r="AC56" s="404"/>
      <c r="AD56" s="9"/>
    </row>
    <row r="57" spans="2:30" x14ac:dyDescent="0.3">
      <c r="B57" s="13" t="s">
        <v>107</v>
      </c>
      <c r="C57" s="13"/>
      <c r="D57" s="13"/>
      <c r="E57" s="13"/>
      <c r="F57" s="13"/>
      <c r="G57" s="13"/>
      <c r="H57" s="13"/>
      <c r="I57" s="13"/>
      <c r="J57" s="13"/>
      <c r="K57" s="146">
        <f>ROUND(G56/J56,6)</f>
        <v>3.8500000000000001E-3</v>
      </c>
      <c r="L57" s="278"/>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288"/>
      <c r="N58" s="19"/>
      <c r="O58" s="19"/>
      <c r="V58" s="406" t="s">
        <v>109</v>
      </c>
      <c r="W58" s="406"/>
      <c r="X58" s="406"/>
      <c r="Y58" s="393">
        <f>X65+X64+X62+X61+X60</f>
        <v>4230917</v>
      </c>
      <c r="Z58" s="393"/>
      <c r="AA58" s="150" t="s">
        <v>110</v>
      </c>
      <c r="AB58" s="151">
        <f>AB54</f>
        <v>0</v>
      </c>
      <c r="AC58" s="55">
        <f>ROUND(Y58*AB58,0)</f>
        <v>0</v>
      </c>
      <c r="AD58" s="9"/>
    </row>
    <row r="59" spans="2:30" x14ac:dyDescent="0.3">
      <c r="B59" s="59" t="s">
        <v>109</v>
      </c>
      <c r="C59" s="59"/>
      <c r="D59" s="59"/>
      <c r="E59" s="59"/>
      <c r="F59" s="59"/>
      <c r="G59" s="59"/>
      <c r="H59" s="152" t="s">
        <v>21</v>
      </c>
      <c r="I59" s="118">
        <v>4230917</v>
      </c>
      <c r="J59" s="153" t="s">
        <v>110</v>
      </c>
      <c r="K59" s="154">
        <f>K54</f>
        <v>3.5509999999999999E-3</v>
      </c>
      <c r="L59" s="273">
        <f>SUM(I59*K59)</f>
        <v>15023.986267</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288"/>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288"/>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288"/>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288"/>
      <c r="O63" s="1"/>
      <c r="P63" s="153"/>
      <c r="Q63" s="153"/>
      <c r="V63" s="399" t="s">
        <v>115</v>
      </c>
      <c r="W63" s="399"/>
      <c r="X63" s="399"/>
      <c r="Y63" s="399"/>
      <c r="Z63" s="399"/>
      <c r="AA63" s="399"/>
      <c r="AB63" s="399"/>
      <c r="AC63" s="399"/>
      <c r="AD63" s="106"/>
    </row>
    <row r="64" spans="2:30" ht="13.5" customHeight="1" x14ac:dyDescent="0.3">
      <c r="B64" s="59" t="s">
        <v>115</v>
      </c>
      <c r="C64" s="59"/>
      <c r="D64" s="59"/>
      <c r="E64" s="59"/>
      <c r="F64" s="59"/>
      <c r="G64" s="59"/>
      <c r="H64" s="59"/>
      <c r="I64" s="59"/>
      <c r="J64" s="59"/>
      <c r="K64" s="59"/>
      <c r="L64" s="288"/>
      <c r="M64" s="105"/>
      <c r="N64" s="19"/>
      <c r="O64" s="1"/>
      <c r="V64" s="400" t="s">
        <v>116</v>
      </c>
      <c r="W64" s="400"/>
      <c r="X64" s="401">
        <f>+G65</f>
        <v>4230917</v>
      </c>
      <c r="Y64" s="401"/>
      <c r="Z64" s="401"/>
      <c r="AA64" s="401"/>
      <c r="AB64" s="401"/>
      <c r="AC64" s="401"/>
      <c r="AD64" s="9"/>
    </row>
    <row r="65" spans="1:30" ht="12.75" customHeight="1" x14ac:dyDescent="0.3">
      <c r="B65" s="155" t="s">
        <v>116</v>
      </c>
      <c r="C65" s="59"/>
      <c r="D65" s="59"/>
      <c r="E65" s="59"/>
      <c r="F65" s="59"/>
      <c r="G65" s="156">
        <f>+I59</f>
        <v>4230917</v>
      </c>
      <c r="H65" s="156"/>
      <c r="I65" s="156"/>
      <c r="J65" s="156"/>
      <c r="K65" s="156"/>
      <c r="L65" s="288"/>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288"/>
      <c r="M66" s="19"/>
      <c r="N66" s="3"/>
      <c r="O66" s="157"/>
      <c r="P66" s="157"/>
      <c r="Q66" s="157"/>
      <c r="V66" s="392" t="s">
        <v>118</v>
      </c>
      <c r="W66" s="392"/>
      <c r="X66" s="392"/>
      <c r="Y66" s="393">
        <f>+I67</f>
        <v>103698709</v>
      </c>
      <c r="Z66" s="393"/>
      <c r="AA66" s="150" t="s">
        <v>110</v>
      </c>
      <c r="AB66" s="151">
        <f>AB54</f>
        <v>0</v>
      </c>
      <c r="AC66" s="55">
        <f>ROUND(Y66*AB66,0)</f>
        <v>0</v>
      </c>
      <c r="AD66" s="9"/>
    </row>
    <row r="67" spans="1:30" ht="20.25" customHeight="1" x14ac:dyDescent="0.3">
      <c r="B67" s="13" t="s">
        <v>118</v>
      </c>
      <c r="C67" s="13"/>
      <c r="D67" s="13"/>
      <c r="E67" s="13"/>
      <c r="F67" s="13"/>
      <c r="H67" s="152" t="s">
        <v>23</v>
      </c>
      <c r="I67" s="118">
        <v>103698709</v>
      </c>
      <c r="J67" s="153" t="s">
        <v>110</v>
      </c>
      <c r="K67" s="154">
        <f>K54</f>
        <v>3.5509999999999999E-3</v>
      </c>
      <c r="L67" s="273">
        <f>SUM(I67*K67)</f>
        <v>368234.115659</v>
      </c>
      <c r="O67" s="1"/>
      <c r="V67" s="392" t="s">
        <v>119</v>
      </c>
      <c r="W67" s="392"/>
      <c r="X67" s="392"/>
      <c r="Y67" s="392"/>
      <c r="Z67" s="392"/>
      <c r="AA67" s="392"/>
      <c r="AB67" s="392"/>
      <c r="AC67" s="392"/>
      <c r="AD67" s="9"/>
    </row>
    <row r="68" spans="1:30" ht="20.25" customHeight="1" x14ac:dyDescent="0.3">
      <c r="B68" s="13" t="s">
        <v>119</v>
      </c>
      <c r="C68" s="13"/>
      <c r="D68" s="13"/>
      <c r="E68" s="13"/>
      <c r="F68" s="13"/>
      <c r="H68" s="13"/>
      <c r="I68" s="13"/>
      <c r="J68" s="51"/>
      <c r="K68" s="13"/>
      <c r="L68" s="278"/>
      <c r="O68" s="1"/>
      <c r="V68" s="397" t="s">
        <v>120</v>
      </c>
      <c r="W68" s="397"/>
      <c r="X68" s="397"/>
      <c r="Y68" s="393">
        <f>+I69</f>
        <v>0</v>
      </c>
      <c r="Z68" s="393"/>
      <c r="AA68" s="150" t="s">
        <v>110</v>
      </c>
      <c r="AB68" s="151">
        <f>AB57</f>
        <v>0</v>
      </c>
      <c r="AC68" s="55">
        <f>ROUND(Y68*AB68,0)</f>
        <v>0</v>
      </c>
      <c r="AD68" s="9"/>
    </row>
    <row r="69" spans="1:30" ht="15" customHeight="1" x14ac:dyDescent="0.3">
      <c r="B69" s="158" t="s">
        <v>120</v>
      </c>
      <c r="C69" s="13"/>
      <c r="D69" s="13"/>
      <c r="E69" s="13"/>
      <c r="F69" s="13"/>
      <c r="H69" s="152" t="s">
        <v>22</v>
      </c>
      <c r="I69" s="118">
        <v>0</v>
      </c>
      <c r="J69" s="153" t="s">
        <v>110</v>
      </c>
      <c r="K69" s="154">
        <f>K57</f>
        <v>3.8500000000000001E-3</v>
      </c>
      <c r="L69" s="273">
        <f t="shared" ref="L69:L72" si="11">SUM(I69*K69)</f>
        <v>0</v>
      </c>
      <c r="O69" s="1"/>
      <c r="V69" s="392" t="s">
        <v>121</v>
      </c>
      <c r="W69" s="392"/>
      <c r="X69" s="392"/>
      <c r="Y69" s="398">
        <f>+I70</f>
        <v>0</v>
      </c>
      <c r="Z69" s="398"/>
      <c r="AA69" s="150" t="s">
        <v>110</v>
      </c>
      <c r="AB69" s="151">
        <f>AB54</f>
        <v>0</v>
      </c>
      <c r="AC69" s="55">
        <f>ROUND(Y69*AB69,0)</f>
        <v>0</v>
      </c>
      <c r="AD69" s="9"/>
    </row>
    <row r="70" spans="1:30" ht="20.25" customHeight="1" x14ac:dyDescent="0.3">
      <c r="B70" s="13" t="s">
        <v>121</v>
      </c>
      <c r="C70" s="13"/>
      <c r="D70" s="13"/>
      <c r="E70" s="13"/>
      <c r="F70" s="13"/>
      <c r="H70" s="152" t="s">
        <v>21</v>
      </c>
      <c r="I70" s="118">
        <v>0</v>
      </c>
      <c r="J70" s="153" t="s">
        <v>110</v>
      </c>
      <c r="K70" s="154">
        <f>K54</f>
        <v>3.5509999999999999E-3</v>
      </c>
      <c r="L70" s="273">
        <f t="shared" si="11"/>
        <v>0</v>
      </c>
      <c r="O70" s="1"/>
      <c r="V70" s="392" t="s">
        <v>122</v>
      </c>
      <c r="W70" s="392"/>
      <c r="X70" s="392"/>
      <c r="Y70" s="394">
        <f>+I71</f>
        <v>1865769</v>
      </c>
      <c r="Z70" s="394"/>
      <c r="AA70" s="150" t="s">
        <v>110</v>
      </c>
      <c r="AB70" s="151">
        <f>AB54</f>
        <v>0</v>
      </c>
      <c r="AC70" s="55">
        <f>ROUND(Y70*AB70,0)</f>
        <v>0</v>
      </c>
      <c r="AD70" s="9"/>
    </row>
    <row r="71" spans="1:30" ht="20.25" customHeight="1" x14ac:dyDescent="0.3">
      <c r="B71" s="13" t="s">
        <v>122</v>
      </c>
      <c r="C71" s="13"/>
      <c r="D71" s="13"/>
      <c r="E71" s="13"/>
      <c r="F71" s="13"/>
      <c r="H71" s="152" t="s">
        <v>21</v>
      </c>
      <c r="I71" s="118">
        <v>1865769</v>
      </c>
      <c r="J71" s="153" t="s">
        <v>110</v>
      </c>
      <c r="K71" s="154">
        <f>K54</f>
        <v>3.5509999999999999E-3</v>
      </c>
      <c r="L71" s="273">
        <f t="shared" si="11"/>
        <v>6625.3457189999999</v>
      </c>
      <c r="O71" s="1"/>
      <c r="V71" s="392" t="s">
        <v>123</v>
      </c>
      <c r="W71" s="392"/>
      <c r="X71" s="392"/>
      <c r="Y71" s="394">
        <f>+I72</f>
        <v>13963927</v>
      </c>
      <c r="Z71" s="394"/>
      <c r="AA71" s="150" t="s">
        <v>110</v>
      </c>
      <c r="AB71" s="151">
        <f>AB57</f>
        <v>0</v>
      </c>
      <c r="AC71" s="55">
        <f>ROUND(Y71*AB71,0)</f>
        <v>0</v>
      </c>
      <c r="AD71" s="9"/>
    </row>
    <row r="72" spans="1:30" ht="21" customHeight="1" x14ac:dyDescent="0.35">
      <c r="B72" s="13" t="s">
        <v>123</v>
      </c>
      <c r="C72" s="13"/>
      <c r="D72" s="13"/>
      <c r="E72" s="13"/>
      <c r="F72" s="13"/>
      <c r="H72" s="152" t="s">
        <v>22</v>
      </c>
      <c r="I72" s="118">
        <v>13963927</v>
      </c>
      <c r="J72" s="153" t="s">
        <v>110</v>
      </c>
      <c r="K72" s="154">
        <f>K57</f>
        <v>3.8500000000000001E-3</v>
      </c>
      <c r="L72" s="273">
        <f t="shared" si="11"/>
        <v>53761.118950000004</v>
      </c>
      <c r="O72" s="1"/>
      <c r="V72" s="395" t="s">
        <v>124</v>
      </c>
      <c r="W72" s="395"/>
      <c r="X72" s="395"/>
      <c r="Y72" s="395"/>
      <c r="Z72" s="395"/>
      <c r="AA72" s="395"/>
      <c r="AB72" s="395"/>
      <c r="AC72" s="58"/>
      <c r="AD72" s="9"/>
    </row>
    <row r="73" spans="1:30" ht="17.25" customHeight="1" x14ac:dyDescent="0.35">
      <c r="B73" s="13" t="s">
        <v>124</v>
      </c>
      <c r="C73" s="13"/>
      <c r="D73" s="13"/>
      <c r="E73" s="13"/>
      <c r="F73" s="13"/>
      <c r="H73" s="13"/>
      <c r="I73" s="13"/>
      <c r="J73" s="51"/>
      <c r="K73" s="13"/>
      <c r="L73" s="291"/>
      <c r="O73" s="1"/>
      <c r="V73" s="392" t="s">
        <v>125</v>
      </c>
      <c r="W73" s="392"/>
      <c r="X73" s="392"/>
      <c r="Y73" s="392"/>
      <c r="Z73" s="392"/>
      <c r="AA73" s="392"/>
      <c r="AB73" s="392"/>
      <c r="AC73" s="392"/>
      <c r="AD73" s="9"/>
    </row>
    <row r="74" spans="1:30" ht="31.2" x14ac:dyDescent="0.3">
      <c r="B74" s="13" t="s">
        <v>125</v>
      </c>
      <c r="C74" s="13"/>
      <c r="D74" s="29" t="s">
        <v>126</v>
      </c>
      <c r="E74" s="29" t="s">
        <v>127</v>
      </c>
      <c r="F74" s="29"/>
      <c r="H74" s="152" t="s">
        <v>24</v>
      </c>
      <c r="I74" s="17"/>
      <c r="J74" s="152"/>
      <c r="K74" s="17"/>
      <c r="L74" s="287"/>
      <c r="O74" s="1"/>
      <c r="V74" s="396" t="s">
        <v>128</v>
      </c>
      <c r="W74" s="396"/>
      <c r="X74" s="159" t="s">
        <v>129</v>
      </c>
      <c r="Y74" s="160"/>
      <c r="Z74" s="161">
        <f>+I75</f>
        <v>9.5</v>
      </c>
      <c r="AA74" s="162" t="s">
        <v>130</v>
      </c>
      <c r="AB74" s="163">
        <f>+K75</f>
        <v>361</v>
      </c>
      <c r="AC74" s="55">
        <f>ROUND(AB74*Z74,0)</f>
        <v>3430</v>
      </c>
      <c r="AD74" s="9"/>
    </row>
    <row r="75" spans="1:30" ht="19.5" customHeight="1" x14ac:dyDescent="0.3">
      <c r="A75" s="1" t="s">
        <v>131</v>
      </c>
      <c r="B75" s="164" t="s">
        <v>128</v>
      </c>
      <c r="C75" s="165" t="s">
        <v>129</v>
      </c>
      <c r="D75" s="164">
        <v>10</v>
      </c>
      <c r="E75" s="164">
        <v>9</v>
      </c>
      <c r="F75" s="164">
        <v>0</v>
      </c>
      <c r="G75" s="166">
        <f>IF($B$154&lt;8,D75,E75)</f>
        <v>9</v>
      </c>
      <c r="H75" s="167"/>
      <c r="I75" s="168">
        <f>AVERAGE(G75,D75)</f>
        <v>9.5</v>
      </c>
      <c r="J75" s="169" t="s">
        <v>130</v>
      </c>
      <c r="K75" s="170">
        <v>361</v>
      </c>
      <c r="L75" s="273">
        <f t="shared" ref="L75:L78" si="12">SUM(I75*K75)</f>
        <v>3429.5</v>
      </c>
      <c r="N75" s="1">
        <v>7802</v>
      </c>
      <c r="O75" s="1">
        <v>0</v>
      </c>
      <c r="V75" s="396" t="s">
        <v>128</v>
      </c>
      <c r="W75" s="396"/>
      <c r="X75" s="159" t="s">
        <v>132</v>
      </c>
      <c r="Y75" s="171"/>
      <c r="Z75" s="172">
        <f>+I76</f>
        <v>0</v>
      </c>
      <c r="AA75" s="162" t="s">
        <v>130</v>
      </c>
      <c r="AB75" s="173">
        <f>+K76</f>
        <v>1357</v>
      </c>
      <c r="AC75" s="55">
        <f>ROUND(AB75*Z75,0)</f>
        <v>0</v>
      </c>
      <c r="AD75" s="9"/>
    </row>
    <row r="76" spans="1:30" ht="19.5" customHeight="1" x14ac:dyDescent="0.3">
      <c r="A76" s="1" t="s">
        <v>133</v>
      </c>
      <c r="B76" s="164" t="s">
        <v>128</v>
      </c>
      <c r="C76" s="165" t="s">
        <v>132</v>
      </c>
      <c r="D76" s="164">
        <v>0</v>
      </c>
      <c r="E76" s="164">
        <v>0</v>
      </c>
      <c r="F76" s="164">
        <v>0</v>
      </c>
      <c r="G76" s="166">
        <f>IF($B$154&lt;8,D76,E76)</f>
        <v>0</v>
      </c>
      <c r="H76" s="167"/>
      <c r="I76" s="168">
        <f>AVERAGE(G76,D76)</f>
        <v>0</v>
      </c>
      <c r="J76" s="169" t="s">
        <v>130</v>
      </c>
      <c r="K76" s="174">
        <v>1357</v>
      </c>
      <c r="L76" s="273">
        <f t="shared" si="12"/>
        <v>0</v>
      </c>
      <c r="N76" s="1">
        <v>7802</v>
      </c>
      <c r="O76" s="1">
        <v>110</v>
      </c>
      <c r="V76" s="392" t="str">
        <f>+B77</f>
        <v>14.  Digital Classrooms Allocation (UFTE share)</v>
      </c>
      <c r="W76" s="392"/>
      <c r="X76" s="392"/>
      <c r="Y76" s="393">
        <f>+I77</f>
        <v>1716988</v>
      </c>
      <c r="Z76" s="393"/>
      <c r="AA76" s="162" t="s">
        <v>130</v>
      </c>
      <c r="AB76" s="151">
        <f>AB57</f>
        <v>0</v>
      </c>
      <c r="AC76" s="55">
        <f>ROUND(Y76*AB76,0)</f>
        <v>0</v>
      </c>
      <c r="AD76" s="9"/>
    </row>
    <row r="77" spans="1:30" ht="26.25" customHeight="1" x14ac:dyDescent="0.3">
      <c r="B77" s="13" t="s">
        <v>134</v>
      </c>
      <c r="C77" s="13"/>
      <c r="D77" s="13"/>
      <c r="E77" s="13"/>
      <c r="F77" s="13"/>
      <c r="H77" s="152" t="s">
        <v>25</v>
      </c>
      <c r="I77" s="175">
        <v>1716988</v>
      </c>
      <c r="J77" s="153" t="s">
        <v>110</v>
      </c>
      <c r="K77" s="154">
        <f>K57</f>
        <v>3.8500000000000001E-3</v>
      </c>
      <c r="L77" s="273">
        <f t="shared" si="12"/>
        <v>6610.4038</v>
      </c>
      <c r="O77" s="1"/>
      <c r="V77" s="392" t="str">
        <f>+B78</f>
        <v>15.  Florida Teachers Classroom Supply Assistance Program</v>
      </c>
      <c r="W77" s="392"/>
      <c r="X77" s="392"/>
      <c r="Y77" s="393">
        <f>+I78</f>
        <v>0</v>
      </c>
      <c r="Z77" s="393"/>
      <c r="AA77" s="162" t="s">
        <v>130</v>
      </c>
      <c r="AB77" s="151">
        <f>AB54</f>
        <v>0</v>
      </c>
      <c r="AC77" s="55">
        <f>ROUND(Y77*AB77,0)</f>
        <v>0</v>
      </c>
      <c r="AD77" s="9"/>
    </row>
    <row r="78" spans="1:30" ht="26.25" customHeight="1" x14ac:dyDescent="0.3">
      <c r="B78" s="391" t="s">
        <v>135</v>
      </c>
      <c r="C78" s="391"/>
      <c r="D78" s="391"/>
      <c r="E78" s="13"/>
      <c r="F78" s="13"/>
      <c r="H78" s="152" t="s">
        <v>136</v>
      </c>
      <c r="I78" s="176">
        <v>0</v>
      </c>
      <c r="J78" s="153" t="s">
        <v>110</v>
      </c>
      <c r="K78" s="154">
        <f>K54</f>
        <v>3.5509999999999999E-3</v>
      </c>
      <c r="L78" s="273">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13"/>
      <c r="F79" s="13"/>
      <c r="H79" s="152" t="s">
        <v>138</v>
      </c>
      <c r="I79" s="17"/>
      <c r="J79" s="17"/>
      <c r="K79" s="17"/>
      <c r="L79" s="273"/>
      <c r="N79" s="178"/>
      <c r="O79" s="1"/>
      <c r="Q79" s="152"/>
      <c r="V79" s="392"/>
      <c r="W79" s="392"/>
      <c r="X79" s="392"/>
      <c r="Y79" s="177"/>
      <c r="Z79" s="177"/>
      <c r="AA79" s="177"/>
      <c r="AB79" s="177"/>
      <c r="AC79" s="179"/>
      <c r="AD79" s="9"/>
    </row>
    <row r="80" spans="1:30" ht="21" customHeight="1" x14ac:dyDescent="0.3">
      <c r="B80" s="391"/>
      <c r="C80" s="391"/>
      <c r="D80" s="391"/>
      <c r="E80" s="13"/>
      <c r="F80" s="13"/>
      <c r="H80" s="180"/>
      <c r="I80" s="181"/>
      <c r="J80" s="181"/>
      <c r="K80" s="181"/>
      <c r="L80" s="291"/>
      <c r="N80" s="182"/>
      <c r="O80" s="1"/>
      <c r="Q80" s="152"/>
      <c r="V80" s="177"/>
      <c r="W80" s="177"/>
      <c r="X80" s="177"/>
      <c r="Y80" s="177"/>
      <c r="Z80" s="177"/>
      <c r="AA80" s="177"/>
      <c r="AB80" s="177"/>
      <c r="AC80" s="179"/>
      <c r="AD80" s="9"/>
    </row>
    <row r="81" spans="1:30" ht="21" customHeight="1" thickBot="1" x14ac:dyDescent="0.35">
      <c r="B81" s="13"/>
      <c r="C81" s="13"/>
      <c r="D81" s="13"/>
      <c r="E81" s="13"/>
      <c r="F81" s="13"/>
      <c r="G81" s="13"/>
      <c r="H81" s="13"/>
      <c r="I81" s="13"/>
      <c r="J81" s="13"/>
      <c r="K81" s="13"/>
      <c r="L81" s="291"/>
      <c r="M81" s="183"/>
      <c r="N81" s="182"/>
      <c r="O81" s="1"/>
      <c r="Q81" s="152"/>
      <c r="V81" s="177" t="s">
        <v>139</v>
      </c>
      <c r="W81" s="177"/>
      <c r="X81" s="177"/>
      <c r="Y81" s="177"/>
      <c r="Z81" s="177"/>
      <c r="AA81" s="177"/>
      <c r="AB81" s="177"/>
      <c r="AC81" s="184">
        <f>SUM(AC44:AC80)</f>
        <v>3430</v>
      </c>
      <c r="AD81" s="185"/>
    </row>
    <row r="82" spans="1:30" ht="22.5" customHeight="1" thickTop="1" thickBot="1" x14ac:dyDescent="0.35">
      <c r="B82" s="13" t="s">
        <v>140</v>
      </c>
      <c r="C82" s="13"/>
      <c r="D82" s="13"/>
      <c r="E82" s="13"/>
      <c r="F82" s="13"/>
      <c r="G82" s="13"/>
      <c r="H82" s="13"/>
      <c r="I82" s="13"/>
      <c r="J82" s="13"/>
      <c r="K82" s="13"/>
      <c r="L82" s="292">
        <f>SUM(L44:L81)</f>
        <v>4215185.2807486393</v>
      </c>
      <c r="M82" s="186"/>
      <c r="N82" s="187"/>
      <c r="O82" s="1"/>
      <c r="Q82" s="152"/>
      <c r="V82" s="177"/>
      <c r="W82" s="177"/>
      <c r="X82" s="177"/>
      <c r="Y82" s="177"/>
      <c r="Z82" s="177"/>
      <c r="AA82" s="177"/>
      <c r="AB82" s="177"/>
      <c r="AC82" s="188"/>
      <c r="AD82" s="185"/>
    </row>
    <row r="83" spans="1:30" ht="27.75" customHeight="1" thickTop="1" x14ac:dyDescent="0.3">
      <c r="B83" s="13" t="s">
        <v>141</v>
      </c>
      <c r="C83" s="13"/>
      <c r="D83" s="13"/>
      <c r="E83" s="13"/>
      <c r="F83" s="13"/>
      <c r="G83" s="13"/>
      <c r="H83" s="13"/>
      <c r="I83" s="13"/>
      <c r="J83" s="13"/>
      <c r="K83" s="51" t="s">
        <v>142</v>
      </c>
      <c r="L83" s="287" t="s">
        <v>143</v>
      </c>
      <c r="M83" s="186"/>
      <c r="N83" s="187"/>
      <c r="O83" s="1"/>
      <c r="Q83" s="152"/>
      <c r="V83" s="9" t="s">
        <v>144</v>
      </c>
      <c r="W83" s="9"/>
      <c r="X83" s="9"/>
      <c r="Y83" s="9"/>
      <c r="Z83" s="9"/>
      <c r="AA83" s="9"/>
      <c r="AB83" s="9"/>
      <c r="AC83" s="9"/>
      <c r="AD83" s="189"/>
    </row>
    <row r="84" spans="1:30" ht="18.75" customHeight="1" thickBot="1" x14ac:dyDescent="0.35">
      <c r="B84" s="13" t="s">
        <v>145</v>
      </c>
      <c r="C84" s="13"/>
      <c r="D84" s="13"/>
      <c r="E84" s="13"/>
      <c r="F84" s="13"/>
      <c r="G84" s="13"/>
      <c r="H84" s="13"/>
      <c r="I84" s="13"/>
      <c r="J84" s="13"/>
      <c r="K84" s="190" t="str">
        <f>IF(G26=0,"",IF((G11+G13+SUM(G15:G21))/G26&gt;0.75,1,""))</f>
        <v/>
      </c>
      <c r="L84" s="292">
        <f>'1461'!AC81</f>
        <v>3430</v>
      </c>
      <c r="M84" s="186"/>
      <c r="N84" s="187"/>
      <c r="O84" s="1"/>
      <c r="Q84" s="152"/>
      <c r="V84" s="191" t="s">
        <v>146</v>
      </c>
      <c r="W84" s="191"/>
      <c r="X84" s="191"/>
      <c r="Y84" s="191"/>
      <c r="Z84" s="191"/>
      <c r="AA84" s="191"/>
      <c r="AB84" s="191"/>
      <c r="AC84" s="191"/>
      <c r="AD84" s="9"/>
    </row>
    <row r="85" spans="1:30" ht="18.75" customHeight="1" thickTop="1" x14ac:dyDescent="0.3">
      <c r="B85" s="13"/>
      <c r="C85" s="13"/>
      <c r="D85" s="13"/>
      <c r="E85" s="13"/>
      <c r="F85" s="13"/>
      <c r="G85" s="13"/>
      <c r="H85" s="13"/>
      <c r="I85" s="13"/>
      <c r="J85" s="13"/>
      <c r="M85" s="186"/>
      <c r="N85" s="187"/>
      <c r="O85" s="1"/>
      <c r="Q85" s="152"/>
      <c r="V85" s="191" t="s">
        <v>147</v>
      </c>
      <c r="W85" s="191"/>
      <c r="X85" s="191"/>
      <c r="Y85" s="191"/>
      <c r="Z85" s="191"/>
      <c r="AA85" s="191"/>
      <c r="AB85" s="191"/>
      <c r="AC85" s="191"/>
      <c r="AD85" s="189"/>
    </row>
    <row r="86" spans="1:30" ht="18.75" customHeight="1" x14ac:dyDescent="0.3">
      <c r="B86" s="2" t="s">
        <v>148</v>
      </c>
      <c r="C86" s="13"/>
      <c r="D86" s="13"/>
      <c r="E86" s="13"/>
      <c r="F86" s="13"/>
      <c r="G86" s="13"/>
      <c r="H86" s="13"/>
      <c r="I86" s="13"/>
      <c r="J86" s="192" t="s">
        <v>149</v>
      </c>
      <c r="K86" s="193">
        <f>IF(K84=1,L84,L82)</f>
        <v>4215185.2807486393</v>
      </c>
      <c r="L86" s="273">
        <f>IF(G26=0,0,IF(G26&gt;250,-(((250/G26)*K86)*IF(M86="H",0.02,0.05)),IF(M86="H",-0.02*K86,-0.05*K86)))</f>
        <v>-75457.653929508626</v>
      </c>
      <c r="M86" s="186" t="str">
        <f>IF(B123="2911","H",IF(B123="3396","H"," "))</f>
        <v xml:space="preserve"> </v>
      </c>
      <c r="N86" s="187"/>
      <c r="O86" s="1"/>
      <c r="Q86" s="152"/>
      <c r="V86" s="191" t="s">
        <v>150</v>
      </c>
      <c r="W86" s="191"/>
      <c r="X86" s="191"/>
      <c r="Y86" s="191"/>
      <c r="Z86" s="191"/>
      <c r="AA86" s="191"/>
      <c r="AB86" s="191"/>
      <c r="AC86" s="191"/>
      <c r="AD86" s="189"/>
    </row>
    <row r="87" spans="1:30" ht="18.75" customHeight="1" x14ac:dyDescent="0.3">
      <c r="B87" s="2" t="s">
        <v>151</v>
      </c>
      <c r="C87" s="13"/>
      <c r="D87" s="13"/>
      <c r="E87" s="13"/>
      <c r="F87" s="13"/>
      <c r="G87" s="13"/>
      <c r="H87" s="13"/>
      <c r="I87" s="13"/>
      <c r="J87" s="13"/>
      <c r="K87" s="194"/>
      <c r="L87" s="287">
        <f>L82+L86</f>
        <v>4139727.6268191305</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196"/>
    </row>
    <row r="89" spans="1:30" ht="18.75" customHeight="1" x14ac:dyDescent="0.3">
      <c r="A89" s="1" t="s">
        <v>152</v>
      </c>
      <c r="B89" s="13" t="s">
        <v>153</v>
      </c>
      <c r="C89" s="13"/>
      <c r="D89" s="13"/>
      <c r="E89" s="13"/>
      <c r="F89" s="13">
        <v>0</v>
      </c>
      <c r="G89" s="13"/>
      <c r="H89" s="13"/>
      <c r="I89" s="13"/>
      <c r="J89" s="13"/>
      <c r="K89" s="194"/>
      <c r="L89" s="273">
        <f>-1034282.16-344328.16</f>
        <v>-1378610.32</v>
      </c>
      <c r="M89" s="186"/>
      <c r="N89" s="187"/>
      <c r="O89" s="1"/>
      <c r="Q89" s="152"/>
      <c r="V89" s="183"/>
      <c r="W89" s="183"/>
      <c r="X89" s="183"/>
      <c r="Y89" s="183"/>
      <c r="Z89" s="183"/>
      <c r="AA89" s="183"/>
      <c r="AB89" s="183"/>
      <c r="AC89" s="183"/>
      <c r="AD89" s="195"/>
    </row>
    <row r="90" spans="1:30" ht="18.75" customHeight="1" x14ac:dyDescent="0.3">
      <c r="B90" s="13" t="s">
        <v>154</v>
      </c>
      <c r="C90" s="13"/>
      <c r="D90" s="13"/>
      <c r="E90" s="13"/>
      <c r="F90" s="13"/>
      <c r="G90" s="13"/>
      <c r="H90" s="13"/>
      <c r="I90" s="13"/>
      <c r="J90" s="13"/>
      <c r="K90" s="194"/>
      <c r="L90" s="287">
        <f>L87+L89</f>
        <v>2761117.3068191307</v>
      </c>
      <c r="M90" s="186"/>
      <c r="N90" s="187"/>
      <c r="O90" s="1"/>
      <c r="Q90" s="152"/>
      <c r="V90" s="183">
        <v>2911</v>
      </c>
      <c r="W90" s="197"/>
      <c r="X90" s="197"/>
      <c r="Y90" s="197"/>
      <c r="Z90" s="197"/>
      <c r="AA90" s="197"/>
      <c r="AB90" s="197"/>
      <c r="AC90" s="197"/>
      <c r="AD90" s="195"/>
    </row>
    <row r="91" spans="1:30" ht="18.75" customHeight="1" x14ac:dyDescent="0.3">
      <c r="B91" s="13" t="s">
        <v>155</v>
      </c>
      <c r="C91" s="13"/>
      <c r="D91" s="13"/>
      <c r="E91" s="13"/>
      <c r="F91" s="13"/>
      <c r="G91" s="13"/>
      <c r="H91" s="13"/>
      <c r="I91" s="13"/>
      <c r="J91" s="13"/>
      <c r="K91" s="194"/>
      <c r="L91" s="294">
        <v>8</v>
      </c>
      <c r="M91" s="186"/>
      <c r="N91" s="187"/>
      <c r="O91" s="1"/>
      <c r="Q91" s="152"/>
      <c r="V91" s="183"/>
      <c r="W91" s="197"/>
      <c r="X91" s="197"/>
      <c r="Y91" s="197"/>
      <c r="Z91" s="197"/>
      <c r="AA91" s="197"/>
      <c r="AB91" s="197"/>
      <c r="AC91" s="197"/>
      <c r="AD91" s="195"/>
    </row>
    <row r="92" spans="1:30" ht="18.75" customHeight="1" thickBot="1" x14ac:dyDescent="0.35">
      <c r="B92" s="13" t="s">
        <v>156</v>
      </c>
      <c r="C92" s="13"/>
      <c r="D92" s="13"/>
      <c r="E92" s="13"/>
      <c r="F92" s="13"/>
      <c r="G92" s="13"/>
      <c r="H92" s="13"/>
      <c r="I92" s="13"/>
      <c r="J92" s="13"/>
      <c r="K92" s="194"/>
      <c r="L92" s="370">
        <f>L90/L91</f>
        <v>345139.66335239133</v>
      </c>
      <c r="M92" s="186"/>
      <c r="N92" s="187"/>
      <c r="O92" s="1"/>
      <c r="Q92" s="152"/>
      <c r="V92" s="183">
        <v>3396</v>
      </c>
      <c r="W92" s="198"/>
      <c r="X92" s="198"/>
      <c r="Y92" s="198"/>
      <c r="Z92" s="198"/>
      <c r="AA92" s="198"/>
      <c r="AB92" s="198"/>
      <c r="AC92" s="198"/>
      <c r="AD92" s="199"/>
    </row>
    <row r="93" spans="1:30" ht="18.75" customHeight="1" thickTop="1" x14ac:dyDescent="0.3">
      <c r="N93" s="199"/>
      <c r="O93" s="200"/>
      <c r="P93" s="199"/>
      <c r="Q93" s="199"/>
      <c r="V93" s="198"/>
      <c r="W93" s="198"/>
      <c r="X93" s="198"/>
      <c r="Y93" s="198"/>
      <c r="Z93" s="198"/>
      <c r="AA93" s="198"/>
      <c r="AB93" s="198"/>
      <c r="AC93" s="198"/>
      <c r="AD93" s="195"/>
    </row>
    <row r="94" spans="1:30" ht="18.75" customHeight="1" thickBot="1" x14ac:dyDescent="0.35">
      <c r="B94" s="201" t="s">
        <v>157</v>
      </c>
      <c r="C94" s="13"/>
      <c r="D94" s="13"/>
      <c r="E94" s="13"/>
      <c r="G94" s="13"/>
      <c r="H94" s="13"/>
      <c r="I94" s="13"/>
      <c r="J94" s="13"/>
      <c r="L94" s="292">
        <f>IF(M86="H",(K86*0.02)+L86,(K86*0.05)+L86)</f>
        <v>135301.61010792333</v>
      </c>
      <c r="M94" s="186"/>
      <c r="V94" s="202"/>
      <c r="W94" s="202"/>
      <c r="X94" s="202"/>
      <c r="Y94" s="202"/>
      <c r="Z94" s="202"/>
      <c r="AA94" s="202"/>
      <c r="AB94" s="202"/>
      <c r="AC94" s="202"/>
      <c r="AD94" s="195"/>
    </row>
    <row r="95" spans="1:30" ht="21.75" customHeight="1" thickTop="1" x14ac:dyDescent="0.3">
      <c r="B95" s="203" t="s">
        <v>158</v>
      </c>
      <c r="C95" s="203"/>
      <c r="D95" s="203"/>
      <c r="E95" s="203"/>
      <c r="F95" s="203"/>
      <c r="G95" s="203"/>
      <c r="H95" s="203"/>
      <c r="I95" s="203"/>
      <c r="J95" s="203"/>
      <c r="K95" s="203"/>
      <c r="L95" s="293"/>
      <c r="M95" s="199"/>
      <c r="V95" s="202"/>
      <c r="W95" s="202"/>
      <c r="X95" s="202"/>
      <c r="Y95" s="202"/>
      <c r="Z95" s="202"/>
      <c r="AA95" s="202"/>
      <c r="AB95" s="202"/>
      <c r="AC95" s="202"/>
      <c r="AD95" s="195"/>
    </row>
    <row r="96" spans="1:30" x14ac:dyDescent="0.3">
      <c r="B96" s="204"/>
      <c r="V96" s="202"/>
      <c r="W96" s="202"/>
      <c r="X96" s="202"/>
      <c r="Y96" s="202"/>
      <c r="Z96" s="202"/>
      <c r="AA96" s="202"/>
      <c r="AB96" s="202"/>
      <c r="AC96" s="202"/>
      <c r="AD96" s="199"/>
    </row>
    <row r="97" spans="2:30" x14ac:dyDescent="0.3">
      <c r="B97" s="204"/>
      <c r="V97" s="202"/>
      <c r="W97" s="202"/>
      <c r="X97" s="202"/>
      <c r="Y97" s="202"/>
      <c r="Z97" s="202"/>
      <c r="AA97" s="202"/>
      <c r="AB97" s="202"/>
      <c r="AC97" s="202"/>
      <c r="AD97" s="199"/>
    </row>
    <row r="98" spans="2:30" hidden="1" x14ac:dyDescent="0.3">
      <c r="B98" s="205" t="s">
        <v>159</v>
      </c>
      <c r="C98" s="206"/>
      <c r="V98" s="207"/>
      <c r="W98" s="207"/>
      <c r="X98" s="207"/>
      <c r="Y98" s="207"/>
      <c r="Z98" s="207"/>
      <c r="AA98" s="207"/>
      <c r="AB98" s="207"/>
      <c r="AC98" s="207"/>
    </row>
    <row r="99" spans="2:30" hidden="1" x14ac:dyDescent="0.3">
      <c r="B99" s="208"/>
      <c r="C99" s="206"/>
      <c r="V99" s="204"/>
      <c r="W99" s="13"/>
      <c r="X99" s="13"/>
      <c r="Y99" s="13"/>
      <c r="Z99" s="13"/>
      <c r="AA99" s="13"/>
      <c r="AB99" s="13"/>
      <c r="AC99" s="13"/>
    </row>
    <row r="100" spans="2:30" hidden="1" x14ac:dyDescent="0.3">
      <c r="B100" s="209" t="s">
        <v>160</v>
      </c>
      <c r="C100" s="205" t="s">
        <v>161</v>
      </c>
      <c r="V100" s="204"/>
    </row>
    <row r="101" spans="2:30" hidden="1" x14ac:dyDescent="0.3">
      <c r="B101" s="209" t="s">
        <v>162</v>
      </c>
      <c r="C101" s="205" t="s">
        <v>163</v>
      </c>
      <c r="V101" s="204"/>
    </row>
    <row r="102" spans="2:30" hidden="1" x14ac:dyDescent="0.3">
      <c r="B102" s="209" t="s">
        <v>164</v>
      </c>
      <c r="C102" s="205" t="s">
        <v>165</v>
      </c>
      <c r="V102" s="204"/>
      <c r="W102" s="210"/>
      <c r="X102" s="210"/>
      <c r="Y102" s="210"/>
      <c r="Z102" s="210"/>
      <c r="AA102" s="210"/>
      <c r="AB102" s="210"/>
      <c r="AC102" s="210"/>
      <c r="AD102" s="210"/>
    </row>
    <row r="103" spans="2:30" hidden="1" x14ac:dyDescent="0.3">
      <c r="B103" s="209" t="s">
        <v>166</v>
      </c>
      <c r="C103" s="205" t="s">
        <v>167</v>
      </c>
      <c r="V103" s="204"/>
    </row>
    <row r="104" spans="2:30" hidden="1" x14ac:dyDescent="0.3">
      <c r="B104" s="211"/>
      <c r="C104" s="205" t="s">
        <v>168</v>
      </c>
      <c r="V104" s="204"/>
    </row>
    <row r="105" spans="2:30" hidden="1" x14ac:dyDescent="0.3">
      <c r="B105" s="209" t="s">
        <v>169</v>
      </c>
      <c r="C105" s="205" t="s">
        <v>170</v>
      </c>
      <c r="V105" s="204"/>
    </row>
    <row r="106" spans="2:30" hidden="1" x14ac:dyDescent="0.3">
      <c r="B106" s="209" t="s">
        <v>171</v>
      </c>
      <c r="C106" s="205" t="s">
        <v>172</v>
      </c>
      <c r="V106" s="204"/>
    </row>
    <row r="107" spans="2:30" hidden="1" x14ac:dyDescent="0.3">
      <c r="B107" s="209" t="s">
        <v>267</v>
      </c>
      <c r="C107" s="205" t="s">
        <v>174</v>
      </c>
      <c r="V107" s="204"/>
    </row>
    <row r="108" spans="2:30" hidden="1" x14ac:dyDescent="0.3">
      <c r="B108" s="209" t="s">
        <v>175</v>
      </c>
      <c r="C108" s="205" t="s">
        <v>176</v>
      </c>
      <c r="V108" s="204"/>
    </row>
    <row r="109" spans="2:30" hidden="1" x14ac:dyDescent="0.3">
      <c r="B109" s="209" t="s">
        <v>177</v>
      </c>
      <c r="C109" s="205" t="s">
        <v>178</v>
      </c>
      <c r="V109" s="204"/>
    </row>
    <row r="110" spans="2:30" hidden="1" x14ac:dyDescent="0.3">
      <c r="B110" s="211"/>
      <c r="C110" s="205"/>
      <c r="V110" s="204"/>
    </row>
    <row r="111" spans="2:30" hidden="1" x14ac:dyDescent="0.3">
      <c r="B111" s="209" t="s">
        <v>179</v>
      </c>
      <c r="C111" s="205" t="s">
        <v>180</v>
      </c>
      <c r="V111" s="204"/>
    </row>
    <row r="112" spans="2:30" hidden="1" x14ac:dyDescent="0.3">
      <c r="B112" s="209" t="s">
        <v>179</v>
      </c>
      <c r="C112" s="205" t="s">
        <v>181</v>
      </c>
    </row>
    <row r="113" spans="2:3" hidden="1" x14ac:dyDescent="0.3">
      <c r="B113" s="209" t="s">
        <v>182</v>
      </c>
      <c r="C113" s="205" t="s">
        <v>183</v>
      </c>
    </row>
    <row r="114" spans="2:3" hidden="1" x14ac:dyDescent="0.3">
      <c r="B114" s="209" t="s">
        <v>184</v>
      </c>
      <c r="C114" s="205" t="s">
        <v>185</v>
      </c>
    </row>
    <row r="115" spans="2:3" hidden="1" x14ac:dyDescent="0.3">
      <c r="B115" s="209" t="s">
        <v>182</v>
      </c>
      <c r="C115" s="205" t="s">
        <v>186</v>
      </c>
    </row>
    <row r="116" spans="2:3" hidden="1" x14ac:dyDescent="0.3">
      <c r="B116" s="209" t="s">
        <v>187</v>
      </c>
      <c r="C116" s="205" t="s">
        <v>188</v>
      </c>
    </row>
    <row r="117" spans="2:3" hidden="1" x14ac:dyDescent="0.3">
      <c r="B117" s="209" t="s">
        <v>189</v>
      </c>
      <c r="C117" s="205" t="s">
        <v>190</v>
      </c>
    </row>
    <row r="118" spans="2:3" hidden="1" x14ac:dyDescent="0.3">
      <c r="B118" s="211" t="s">
        <v>191</v>
      </c>
      <c r="C118" s="205" t="s">
        <v>192</v>
      </c>
    </row>
    <row r="119" spans="2:3" hidden="1" x14ac:dyDescent="0.3">
      <c r="B119" s="211"/>
      <c r="C119" s="205"/>
    </row>
    <row r="120" spans="2:3" hidden="1" x14ac:dyDescent="0.3">
      <c r="B120" s="209" t="s">
        <v>160</v>
      </c>
      <c r="C120" s="205" t="s">
        <v>193</v>
      </c>
    </row>
    <row r="121" spans="2:3" hidden="1" x14ac:dyDescent="0.3">
      <c r="B121" s="209" t="s">
        <v>194</v>
      </c>
      <c r="C121" s="205" t="s">
        <v>195</v>
      </c>
    </row>
    <row r="122" spans="2:3" hidden="1" x14ac:dyDescent="0.3">
      <c r="B122" s="209" t="s">
        <v>196</v>
      </c>
      <c r="C122" s="205" t="s">
        <v>197</v>
      </c>
    </row>
    <row r="123" spans="2:3" hidden="1" x14ac:dyDescent="0.3">
      <c r="B123" s="209" t="s">
        <v>268</v>
      </c>
      <c r="C123" s="205" t="s">
        <v>199</v>
      </c>
    </row>
    <row r="124" spans="2:3" hidden="1" x14ac:dyDescent="0.3">
      <c r="B124" s="209" t="s">
        <v>269</v>
      </c>
      <c r="C124" s="205" t="s">
        <v>201</v>
      </c>
    </row>
    <row r="125" spans="2:3" hidden="1" x14ac:dyDescent="0.3">
      <c r="B125" s="209" t="s">
        <v>202</v>
      </c>
      <c r="C125" s="205" t="s">
        <v>203</v>
      </c>
    </row>
    <row r="126" spans="2:3" hidden="1" x14ac:dyDescent="0.3">
      <c r="B126" s="209" t="s">
        <v>202</v>
      </c>
      <c r="C126" s="205" t="s">
        <v>204</v>
      </c>
    </row>
    <row r="127" spans="2:3" hidden="1" x14ac:dyDescent="0.3">
      <c r="B127" s="209" t="s">
        <v>202</v>
      </c>
      <c r="C127" s="205" t="s">
        <v>205</v>
      </c>
    </row>
    <row r="128" spans="2:3" hidden="1" x14ac:dyDescent="0.3">
      <c r="B128" s="209" t="s">
        <v>202</v>
      </c>
      <c r="C128" s="205" t="s">
        <v>206</v>
      </c>
    </row>
    <row r="129" spans="1:5" hidden="1" x14ac:dyDescent="0.3">
      <c r="B129" s="209" t="s">
        <v>166</v>
      </c>
      <c r="C129" s="205" t="s">
        <v>207</v>
      </c>
    </row>
    <row r="130" spans="1:5" hidden="1" x14ac:dyDescent="0.3">
      <c r="B130" s="209" t="s">
        <v>208</v>
      </c>
      <c r="C130" s="205" t="s">
        <v>209</v>
      </c>
    </row>
    <row r="131" spans="1:5" hidden="1" x14ac:dyDescent="0.3">
      <c r="B131" s="209" t="s">
        <v>202</v>
      </c>
      <c r="C131" s="205" t="s">
        <v>210</v>
      </c>
    </row>
    <row r="132" spans="1:5" hidden="1" x14ac:dyDescent="0.3">
      <c r="B132" s="205"/>
      <c r="C132" s="205"/>
    </row>
    <row r="133" spans="1:5" hidden="1" x14ac:dyDescent="0.3">
      <c r="B133" s="205"/>
      <c r="C133" s="205"/>
    </row>
    <row r="134" spans="1:5" hidden="1" x14ac:dyDescent="0.3">
      <c r="B134" s="211"/>
      <c r="C134" s="211"/>
    </row>
    <row r="135" spans="1:5" hidden="1" x14ac:dyDescent="0.3">
      <c r="B135" s="211">
        <f>NvsElapsedTime</f>
        <v>1.15740695036948E-5</v>
      </c>
      <c r="C135" s="211"/>
    </row>
    <row r="136" spans="1:5" hidden="1" x14ac:dyDescent="0.3">
      <c r="B136" s="212">
        <f>NvsEndTime</f>
        <v>41808.6023263889</v>
      </c>
      <c r="C136" s="212" t="s">
        <v>211</v>
      </c>
    </row>
    <row r="137" spans="1:5" x14ac:dyDescent="0.3">
      <c r="B137" s="205"/>
      <c r="C137" s="213"/>
    </row>
    <row r="138" spans="1:5" x14ac:dyDescent="0.3">
      <c r="B138" s="205"/>
      <c r="C138" s="205"/>
    </row>
    <row r="139" spans="1:5" hidden="1" x14ac:dyDescent="0.3">
      <c r="B139" s="214" t="s">
        <v>159</v>
      </c>
      <c r="C139" s="215"/>
      <c r="D139" s="215"/>
      <c r="E139" s="216"/>
    </row>
    <row r="140" spans="1:5" hidden="1" x14ac:dyDescent="0.3">
      <c r="B140" s="217"/>
      <c r="C140" s="215"/>
      <c r="D140" s="215"/>
      <c r="E140" s="216"/>
    </row>
    <row r="141" spans="1:5" hidden="1" x14ac:dyDescent="0.3">
      <c r="A141" s="214" t="s">
        <v>212</v>
      </c>
      <c r="B141" s="218" t="s">
        <v>160</v>
      </c>
      <c r="C141" s="219" t="s">
        <v>161</v>
      </c>
      <c r="D141" s="215"/>
    </row>
    <row r="142" spans="1:5" hidden="1" x14ac:dyDescent="0.3">
      <c r="A142" s="214" t="s">
        <v>213</v>
      </c>
      <c r="B142" s="218" t="s">
        <v>162</v>
      </c>
      <c r="C142" s="219" t="s">
        <v>163</v>
      </c>
      <c r="D142" s="215"/>
    </row>
    <row r="143" spans="1:5" hidden="1" x14ac:dyDescent="0.3">
      <c r="A143" s="214" t="s">
        <v>214</v>
      </c>
      <c r="B143" s="218" t="s">
        <v>164</v>
      </c>
      <c r="C143" s="219" t="s">
        <v>165</v>
      </c>
      <c r="D143" s="215"/>
    </row>
    <row r="144" spans="1:5" hidden="1" x14ac:dyDescent="0.3">
      <c r="A144" s="214" t="s">
        <v>215</v>
      </c>
      <c r="B144" s="218" t="s">
        <v>166</v>
      </c>
      <c r="C144" s="219" t="s">
        <v>167</v>
      </c>
      <c r="D144" s="215"/>
    </row>
    <row r="145" spans="1:4" hidden="1" x14ac:dyDescent="0.3">
      <c r="A145" s="214"/>
      <c r="B145" s="214"/>
      <c r="C145" s="219" t="s">
        <v>168</v>
      </c>
      <c r="D145" s="215"/>
    </row>
    <row r="146" spans="1:4" hidden="1" x14ac:dyDescent="0.3">
      <c r="A146" s="214" t="s">
        <v>216</v>
      </c>
      <c r="B146" s="218" t="s">
        <v>169</v>
      </c>
      <c r="C146" s="219" t="s">
        <v>170</v>
      </c>
      <c r="D146" s="215"/>
    </row>
    <row r="147" spans="1:4" hidden="1" x14ac:dyDescent="0.3">
      <c r="A147" s="214" t="s">
        <v>217</v>
      </c>
      <c r="B147" s="218" t="s">
        <v>171</v>
      </c>
      <c r="C147" s="219" t="s">
        <v>218</v>
      </c>
      <c r="D147" s="215"/>
    </row>
    <row r="148" spans="1:4" hidden="1" x14ac:dyDescent="0.3">
      <c r="A148" s="214" t="s">
        <v>219</v>
      </c>
      <c r="B148" s="218" t="s">
        <v>267</v>
      </c>
      <c r="C148" s="219" t="s">
        <v>174</v>
      </c>
      <c r="D148" s="215"/>
    </row>
    <row r="149" spans="1:4" hidden="1" x14ac:dyDescent="0.3">
      <c r="A149" s="214" t="s">
        <v>220</v>
      </c>
      <c r="B149" s="218" t="s">
        <v>175</v>
      </c>
      <c r="C149" s="219" t="s">
        <v>221</v>
      </c>
      <c r="D149" s="215"/>
    </row>
    <row r="150" spans="1:4" hidden="1" x14ac:dyDescent="0.3">
      <c r="A150" s="214" t="s">
        <v>222</v>
      </c>
      <c r="B150" s="218" t="s">
        <v>177</v>
      </c>
      <c r="C150" s="219" t="s">
        <v>223</v>
      </c>
      <c r="D150" s="215"/>
    </row>
    <row r="151" spans="1:4" hidden="1" x14ac:dyDescent="0.3">
      <c r="A151" s="214"/>
      <c r="B151" s="214"/>
      <c r="C151" s="219"/>
      <c r="D151" s="215"/>
    </row>
    <row r="152" spans="1:4" hidden="1" x14ac:dyDescent="0.3">
      <c r="A152" s="214" t="s">
        <v>224</v>
      </c>
      <c r="B152" s="218" t="s">
        <v>179</v>
      </c>
      <c r="C152" s="219" t="s">
        <v>225</v>
      </c>
      <c r="D152" s="215"/>
    </row>
    <row r="153" spans="1:4" hidden="1" x14ac:dyDescent="0.3">
      <c r="A153" s="214" t="s">
        <v>226</v>
      </c>
      <c r="B153" s="218" t="s">
        <v>179</v>
      </c>
      <c r="C153" s="219" t="s">
        <v>227</v>
      </c>
      <c r="D153" s="215"/>
    </row>
    <row r="154" spans="1:4" hidden="1" x14ac:dyDescent="0.3">
      <c r="A154" s="214" t="s">
        <v>228</v>
      </c>
      <c r="B154" s="218" t="s">
        <v>182</v>
      </c>
      <c r="C154" s="219" t="s">
        <v>183</v>
      </c>
      <c r="D154" s="215"/>
    </row>
    <row r="155" spans="1:4" hidden="1" x14ac:dyDescent="0.3">
      <c r="A155" s="214" t="s">
        <v>229</v>
      </c>
      <c r="B155" s="218" t="s">
        <v>184</v>
      </c>
      <c r="C155" s="219" t="s">
        <v>230</v>
      </c>
      <c r="D155" s="215"/>
    </row>
    <row r="156" spans="1:4" hidden="1" x14ac:dyDescent="0.3">
      <c r="A156" s="214" t="s">
        <v>231</v>
      </c>
      <c r="B156" s="218" t="s">
        <v>182</v>
      </c>
      <c r="C156" s="219" t="s">
        <v>232</v>
      </c>
      <c r="D156" s="215"/>
    </row>
    <row r="157" spans="1:4" hidden="1" x14ac:dyDescent="0.3">
      <c r="A157" s="214" t="s">
        <v>233</v>
      </c>
      <c r="B157" s="218" t="s">
        <v>187</v>
      </c>
      <c r="C157" s="219" t="s">
        <v>234</v>
      </c>
      <c r="D157" s="215"/>
    </row>
    <row r="158" spans="1:4" hidden="1" x14ac:dyDescent="0.3">
      <c r="A158" s="214" t="s">
        <v>235</v>
      </c>
      <c r="B158" s="218" t="s">
        <v>189</v>
      </c>
      <c r="C158" s="219" t="s">
        <v>234</v>
      </c>
      <c r="D158" s="215"/>
    </row>
    <row r="159" spans="1:4" hidden="1" x14ac:dyDescent="0.3">
      <c r="A159" s="214" t="s">
        <v>236</v>
      </c>
      <c r="B159" s="218" t="s">
        <v>179</v>
      </c>
      <c r="C159" s="219" t="s">
        <v>192</v>
      </c>
      <c r="D159" s="215"/>
    </row>
    <row r="160" spans="1:4" hidden="1" x14ac:dyDescent="0.3">
      <c r="A160" s="214"/>
      <c r="B160" s="214"/>
      <c r="C160" s="219"/>
      <c r="D160" s="215"/>
    </row>
    <row r="161" spans="1:4" hidden="1" x14ac:dyDescent="0.3">
      <c r="A161" s="214" t="s">
        <v>237</v>
      </c>
      <c r="B161" s="218" t="s">
        <v>160</v>
      </c>
      <c r="C161" s="219" t="s">
        <v>238</v>
      </c>
      <c r="D161" s="215"/>
    </row>
    <row r="162" spans="1:4" hidden="1" x14ac:dyDescent="0.3">
      <c r="A162" s="214" t="s">
        <v>239</v>
      </c>
      <c r="B162" s="218" t="s">
        <v>194</v>
      </c>
      <c r="C162" s="219" t="s">
        <v>240</v>
      </c>
      <c r="D162" s="215"/>
    </row>
    <row r="163" spans="1:4" hidden="1" x14ac:dyDescent="0.3">
      <c r="A163" s="214" t="s">
        <v>241</v>
      </c>
      <c r="B163" s="218" t="s">
        <v>196</v>
      </c>
      <c r="C163" s="219" t="s">
        <v>242</v>
      </c>
      <c r="D163" s="215"/>
    </row>
    <row r="164" spans="1:4" hidden="1" x14ac:dyDescent="0.3">
      <c r="A164" s="214" t="s">
        <v>243</v>
      </c>
      <c r="B164" s="218" t="s">
        <v>268</v>
      </c>
      <c r="C164" s="219" t="s">
        <v>244</v>
      </c>
      <c r="D164" s="215"/>
    </row>
    <row r="165" spans="1:4" hidden="1" x14ac:dyDescent="0.3">
      <c r="A165" s="214" t="s">
        <v>245</v>
      </c>
      <c r="B165" s="218" t="s">
        <v>269</v>
      </c>
      <c r="C165" s="219" t="s">
        <v>246</v>
      </c>
      <c r="D165" s="215"/>
    </row>
    <row r="166" spans="1:4" hidden="1" x14ac:dyDescent="0.3">
      <c r="A166" s="214" t="s">
        <v>247</v>
      </c>
      <c r="B166" s="218" t="s">
        <v>202</v>
      </c>
      <c r="C166" s="219" t="s">
        <v>248</v>
      </c>
      <c r="D166" s="215"/>
    </row>
    <row r="167" spans="1:4" hidden="1" x14ac:dyDescent="0.3">
      <c r="A167" s="214" t="s">
        <v>249</v>
      </c>
      <c r="B167" s="218" t="s">
        <v>202</v>
      </c>
      <c r="C167" s="219" t="s">
        <v>250</v>
      </c>
      <c r="D167" s="215"/>
    </row>
    <row r="168" spans="1:4" hidden="1" x14ac:dyDescent="0.3">
      <c r="A168" s="214" t="s">
        <v>251</v>
      </c>
      <c r="B168" s="218" t="s">
        <v>202</v>
      </c>
      <c r="C168" s="219" t="s">
        <v>252</v>
      </c>
      <c r="D168" s="215"/>
    </row>
    <row r="169" spans="1:4" hidden="1" x14ac:dyDescent="0.3">
      <c r="A169" s="214" t="s">
        <v>253</v>
      </c>
      <c r="B169" s="218" t="s">
        <v>202</v>
      </c>
      <c r="C169" s="219" t="s">
        <v>254</v>
      </c>
      <c r="D169" s="215"/>
    </row>
    <row r="170" spans="1:4" hidden="1" x14ac:dyDescent="0.3">
      <c r="A170" s="214" t="s">
        <v>255</v>
      </c>
      <c r="B170" s="218" t="s">
        <v>166</v>
      </c>
      <c r="C170" s="219" t="s">
        <v>207</v>
      </c>
      <c r="D170" s="215"/>
    </row>
    <row r="171" spans="1:4" hidden="1" x14ac:dyDescent="0.3">
      <c r="A171" s="214" t="s">
        <v>256</v>
      </c>
      <c r="B171" s="218" t="s">
        <v>208</v>
      </c>
      <c r="C171" s="219" t="s">
        <v>209</v>
      </c>
      <c r="D171" s="215"/>
    </row>
    <row r="172" spans="1:4" hidden="1" x14ac:dyDescent="0.3">
      <c r="A172" s="214" t="s">
        <v>257</v>
      </c>
      <c r="B172" s="218" t="s">
        <v>202</v>
      </c>
      <c r="C172" s="219" t="s">
        <v>258</v>
      </c>
      <c r="D172" s="215"/>
    </row>
    <row r="173" spans="1:4" hidden="1" x14ac:dyDescent="0.3">
      <c r="B173" s="217"/>
      <c r="C173" s="220"/>
      <c r="D173" s="215"/>
    </row>
    <row r="174" spans="1:4" hidden="1" x14ac:dyDescent="0.3">
      <c r="B174" s="217"/>
      <c r="C174" s="220"/>
      <c r="D174" s="215"/>
    </row>
    <row r="175" spans="1:4" hidden="1" x14ac:dyDescent="0.3">
      <c r="B175" s="217"/>
      <c r="C175" s="220"/>
      <c r="D175" s="215"/>
    </row>
    <row r="176" spans="1:4" hidden="1" x14ac:dyDescent="0.3">
      <c r="B176" s="214" t="s">
        <v>259</v>
      </c>
      <c r="C176" s="221">
        <f>NvsElapsedTime</f>
        <v>1.15740695036948E-5</v>
      </c>
      <c r="D176" s="215"/>
    </row>
    <row r="177" spans="2:5" hidden="1" x14ac:dyDescent="0.3">
      <c r="B177" s="214" t="s">
        <v>260</v>
      </c>
      <c r="C177" s="222">
        <f>NvsEndTime</f>
        <v>41808.6023263889</v>
      </c>
      <c r="D177" s="215"/>
    </row>
    <row r="178" spans="2:5" x14ac:dyDescent="0.3">
      <c r="B178" s="223"/>
      <c r="C178" s="215"/>
      <c r="D178" s="215"/>
      <c r="E178" s="216"/>
    </row>
    <row r="179" spans="2:5" x14ac:dyDescent="0.3">
      <c r="C179" s="183"/>
      <c r="D179" s="183"/>
    </row>
    <row r="180" spans="2:5" x14ac:dyDescent="0.3">
      <c r="C180" s="183"/>
      <c r="D180" s="18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9" priority="2" stopIfTrue="1" operator="lessThan">
      <formula>0</formula>
    </cfRule>
  </conditionalFormatting>
  <conditionalFormatting sqref="A141:A172">
    <cfRule type="cellIs" dxfId="7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2"/>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30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1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12"/>
      <c r="N2" s="3"/>
      <c r="O2" s="1"/>
      <c r="V2" s="8">
        <f>'1571 updated'!B2</f>
        <v>50</v>
      </c>
      <c r="W2" s="449" t="s">
        <v>4</v>
      </c>
      <c r="X2" s="450"/>
      <c r="Y2" s="451"/>
      <c r="Z2" s="451"/>
      <c r="AA2" s="451"/>
      <c r="AB2" s="451"/>
      <c r="AC2" s="451"/>
      <c r="AD2" s="9"/>
    </row>
    <row r="3" spans="1:30" ht="20.399999999999999" x14ac:dyDescent="0.35">
      <c r="B3" s="10" t="str">
        <f>"Revenue Estimate Worksheet for "&amp;B126</f>
        <v>Revenue Estimate Worksheet for South Tech Community High</v>
      </c>
      <c r="C3" s="11"/>
      <c r="D3" s="11"/>
      <c r="E3" s="11"/>
      <c r="F3" s="11"/>
      <c r="G3" s="11"/>
      <c r="H3" s="11"/>
      <c r="I3" s="11"/>
      <c r="J3" s="11"/>
      <c r="K3" s="11"/>
      <c r="L3" s="313"/>
      <c r="M3" s="10"/>
      <c r="N3" s="10"/>
      <c r="O3" s="10"/>
      <c r="P3" s="10"/>
      <c r="Q3" s="10"/>
      <c r="V3" s="452" t="s">
        <v>5</v>
      </c>
      <c r="W3" s="452"/>
      <c r="X3" s="452"/>
      <c r="Y3" s="452"/>
      <c r="Z3" s="452"/>
      <c r="AA3" s="452"/>
      <c r="AB3" s="452"/>
      <c r="AC3" s="452"/>
      <c r="AD3" s="12"/>
    </row>
    <row r="4" spans="1:30" ht="17.399999999999999" x14ac:dyDescent="0.3">
      <c r="B4" s="391" t="s">
        <v>494</v>
      </c>
      <c r="C4" s="391"/>
      <c r="D4" s="391"/>
      <c r="E4" s="391"/>
      <c r="F4" s="391"/>
      <c r="G4" s="391"/>
      <c r="H4" s="391"/>
      <c r="I4" s="391"/>
      <c r="J4" s="298"/>
      <c r="K4" s="298"/>
      <c r="L4" s="314"/>
      <c r="M4" s="14"/>
      <c r="N4" s="14"/>
      <c r="O4" s="14"/>
      <c r="P4" s="14"/>
      <c r="Q4" s="14"/>
      <c r="V4" s="453" t="str">
        <f>+Based_on_the_Second_Calculation_of_the_FEFP_2010_11</f>
        <v>Based on the Third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315"/>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314"/>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316"/>
      <c r="O7" s="1"/>
      <c r="V7" s="442" t="s">
        <v>11</v>
      </c>
      <c r="W7" s="442"/>
      <c r="X7" s="443">
        <f>'1571 updated'!G7</f>
        <v>4031.77</v>
      </c>
      <c r="Y7" s="443"/>
      <c r="Z7" s="444" t="s">
        <v>12</v>
      </c>
      <c r="AA7" s="444"/>
      <c r="AB7" s="445">
        <f>+K7</f>
        <v>1.0289999999999999</v>
      </c>
      <c r="AC7" s="445"/>
      <c r="AD7" s="9"/>
    </row>
    <row r="8" spans="1:30" ht="51" customHeight="1" x14ac:dyDescent="0.3">
      <c r="B8" s="27" t="s">
        <v>13</v>
      </c>
      <c r="C8" s="27"/>
      <c r="D8" s="28" t="s">
        <v>491</v>
      </c>
      <c r="E8" s="28" t="s">
        <v>492</v>
      </c>
      <c r="F8" s="310"/>
      <c r="G8" s="30" t="s">
        <v>14</v>
      </c>
      <c r="H8" s="31"/>
      <c r="I8" s="32" t="s">
        <v>15</v>
      </c>
      <c r="J8" s="33"/>
      <c r="K8" s="34" t="s">
        <v>16</v>
      </c>
      <c r="L8" s="317"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318" t="s">
        <v>25</v>
      </c>
      <c r="O9" s="1"/>
      <c r="V9" s="456" t="s">
        <v>21</v>
      </c>
      <c r="W9" s="456"/>
      <c r="X9" s="457" t="s">
        <v>22</v>
      </c>
      <c r="Y9" s="457"/>
      <c r="Z9" s="458" t="s">
        <v>23</v>
      </c>
      <c r="AA9" s="458"/>
      <c r="AB9" s="43" t="s">
        <v>24</v>
      </c>
      <c r="AC9" s="44" t="s">
        <v>25</v>
      </c>
      <c r="AD9" s="9"/>
    </row>
    <row r="10" spans="1:30" x14ac:dyDescent="0.3">
      <c r="A10" s="1" t="s">
        <v>26</v>
      </c>
      <c r="B10" s="296" t="s">
        <v>27</v>
      </c>
      <c r="C10" s="296"/>
      <c r="D10" s="296"/>
      <c r="E10" s="296">
        <v>0</v>
      </c>
      <c r="F10" s="296">
        <v>0</v>
      </c>
      <c r="G10" s="46">
        <f>IF($B$156&lt;8,D10*2,D10+E10)</f>
        <v>0</v>
      </c>
      <c r="H10" s="47"/>
      <c r="I10" s="48">
        <v>1.1259999999999999</v>
      </c>
      <c r="J10" s="48"/>
      <c r="K10" s="49">
        <f>ROUND(G10*I10,4)</f>
        <v>0</v>
      </c>
      <c r="L10" s="319">
        <f>SUM(K10*$G$7)*($K$7)</f>
        <v>0</v>
      </c>
      <c r="N10" s="51">
        <v>5101</v>
      </c>
      <c r="O10" s="52">
        <v>101</v>
      </c>
      <c r="Q10" s="259"/>
      <c r="V10" s="439" t="s">
        <v>27</v>
      </c>
      <c r="W10" s="439"/>
      <c r="X10" s="434">
        <f>IF('1571 updated'!K$84=1,'1571 updated'!G10,0)</f>
        <v>0</v>
      </c>
      <c r="Y10" s="434"/>
      <c r="Z10" s="440">
        <v>1</v>
      </c>
      <c r="AA10" s="440"/>
      <c r="AB10" s="54">
        <f t="shared" ref="AB10:AB25" si="0">ROUND(X10*Z10,4)</f>
        <v>0</v>
      </c>
      <c r="AC10" s="55">
        <f t="shared" ref="AC10:AC25" si="1">ROUND(ROUND(AB10*$X$7,4)*($AB$7),0)</f>
        <v>0</v>
      </c>
      <c r="AD10" s="9">
        <v>1</v>
      </c>
    </row>
    <row r="11" spans="1:30" x14ac:dyDescent="0.3">
      <c r="A11" s="1" t="s">
        <v>28</v>
      </c>
      <c r="B11" s="298" t="s">
        <v>29</v>
      </c>
      <c r="C11" s="298"/>
      <c r="D11" s="298">
        <v>0</v>
      </c>
      <c r="E11" s="298">
        <v>0</v>
      </c>
      <c r="F11" s="298">
        <v>0</v>
      </c>
      <c r="G11" s="46">
        <f t="shared" ref="G11:G25" si="2">IF($B$156&lt;8,D11*2,D11+E11)</f>
        <v>0</v>
      </c>
      <c r="H11" s="47"/>
      <c r="I11" s="56">
        <f>I10</f>
        <v>1.1259999999999999</v>
      </c>
      <c r="J11" s="56"/>
      <c r="K11" s="49">
        <f t="shared" ref="K11:K25" si="3">ROUND(G11*I11,4)</f>
        <v>0</v>
      </c>
      <c r="L11" s="319">
        <f t="shared" ref="L11:L25" si="4">SUM(K11*$G$7)*($K$7)</f>
        <v>0</v>
      </c>
      <c r="M11" s="1" t="str">
        <f>IF(ROUND(G11,2)=ROUND(SUM(G28:G30),2)," ","CHECK 2. PK-3 Lines Below")</f>
        <v xml:space="preserve"> </v>
      </c>
      <c r="N11" s="51">
        <v>5101</v>
      </c>
      <c r="O11" s="57" t="s">
        <v>30</v>
      </c>
      <c r="Q11" s="259"/>
      <c r="V11" s="395" t="s">
        <v>29</v>
      </c>
      <c r="W11" s="395"/>
      <c r="X11" s="434">
        <f>IF('1571 updated'!K$84=1,'1571 updated'!G11,0)</f>
        <v>0</v>
      </c>
      <c r="Y11" s="434"/>
      <c r="Z11" s="435">
        <v>1</v>
      </c>
      <c r="AA11" s="435"/>
      <c r="AB11" s="54">
        <f t="shared" si="0"/>
        <v>0</v>
      </c>
      <c r="AC11" s="55">
        <f t="shared" si="1"/>
        <v>0</v>
      </c>
      <c r="AD11" s="9"/>
    </row>
    <row r="12" spans="1:30" x14ac:dyDescent="0.3">
      <c r="A12" s="1" t="s">
        <v>31</v>
      </c>
      <c r="B12" s="298" t="s">
        <v>32</v>
      </c>
      <c r="C12" s="298"/>
      <c r="D12" s="298">
        <v>0</v>
      </c>
      <c r="E12" s="298">
        <v>0</v>
      </c>
      <c r="F12" s="298">
        <v>0</v>
      </c>
      <c r="G12" s="46">
        <f t="shared" si="2"/>
        <v>0</v>
      </c>
      <c r="H12" s="47"/>
      <c r="I12" s="56">
        <v>1</v>
      </c>
      <c r="J12" s="56"/>
      <c r="K12" s="49">
        <f t="shared" si="3"/>
        <v>0</v>
      </c>
      <c r="L12" s="319">
        <f t="shared" si="4"/>
        <v>0</v>
      </c>
      <c r="N12" s="51">
        <v>5102</v>
      </c>
      <c r="O12" s="52">
        <v>102</v>
      </c>
      <c r="Q12" s="259"/>
      <c r="V12" s="395" t="s">
        <v>32</v>
      </c>
      <c r="W12" s="395"/>
      <c r="X12" s="434">
        <f>IF('1571 updated'!K$84=1,'1571 updated'!G12,0)</f>
        <v>0</v>
      </c>
      <c r="Y12" s="434"/>
      <c r="Z12" s="435">
        <v>1</v>
      </c>
      <c r="AA12" s="435"/>
      <c r="AB12" s="54">
        <f t="shared" si="0"/>
        <v>0</v>
      </c>
      <c r="AC12" s="55">
        <f t="shared" si="1"/>
        <v>0</v>
      </c>
      <c r="AD12" s="9"/>
    </row>
    <row r="13" spans="1:30" x14ac:dyDescent="0.3">
      <c r="A13" s="1" t="s">
        <v>33</v>
      </c>
      <c r="B13" s="298" t="s">
        <v>34</v>
      </c>
      <c r="C13" s="298"/>
      <c r="D13" s="298">
        <v>0</v>
      </c>
      <c r="E13" s="298">
        <v>0</v>
      </c>
      <c r="F13" s="298">
        <v>0</v>
      </c>
      <c r="G13" s="46">
        <f t="shared" si="2"/>
        <v>0</v>
      </c>
      <c r="H13" s="47"/>
      <c r="I13" s="56">
        <f>I12</f>
        <v>1</v>
      </c>
      <c r="J13" s="56"/>
      <c r="K13" s="49">
        <f t="shared" si="3"/>
        <v>0</v>
      </c>
      <c r="L13" s="319">
        <f t="shared" si="4"/>
        <v>0</v>
      </c>
      <c r="M13" s="1" t="str">
        <f>IF(ROUND(G13,2)=ROUND(SUM(G31:G33),2)," ","CHECK 2. 4-8 Lines Below")</f>
        <v xml:space="preserve"> </v>
      </c>
      <c r="N13" s="51">
        <v>5102</v>
      </c>
      <c r="O13" s="57" t="s">
        <v>35</v>
      </c>
      <c r="Q13" s="259"/>
      <c r="V13" s="395" t="s">
        <v>34</v>
      </c>
      <c r="W13" s="395"/>
      <c r="X13" s="434">
        <f>IF('1571 updated'!K$84=1,'1571 updated'!G13,0)</f>
        <v>0</v>
      </c>
      <c r="Y13" s="434"/>
      <c r="Z13" s="435">
        <v>1</v>
      </c>
      <c r="AA13" s="435"/>
      <c r="AB13" s="54">
        <f t="shared" si="0"/>
        <v>0</v>
      </c>
      <c r="AC13" s="55">
        <f t="shared" si="1"/>
        <v>0</v>
      </c>
      <c r="AD13" s="9"/>
    </row>
    <row r="14" spans="1:30" x14ac:dyDescent="0.3">
      <c r="A14" s="1" t="s">
        <v>36</v>
      </c>
      <c r="B14" s="298" t="s">
        <v>37</v>
      </c>
      <c r="C14" s="298"/>
      <c r="D14" s="298">
        <v>309.68</v>
      </c>
      <c r="E14" s="298">
        <v>0</v>
      </c>
      <c r="F14" s="298">
        <v>0</v>
      </c>
      <c r="G14" s="46">
        <f t="shared" si="2"/>
        <v>619.36</v>
      </c>
      <c r="H14" s="47"/>
      <c r="I14" s="56">
        <v>1.004</v>
      </c>
      <c r="J14" s="56"/>
      <c r="K14" s="49">
        <f t="shared" si="3"/>
        <v>621.8374</v>
      </c>
      <c r="L14" s="319">
        <f t="shared" si="4"/>
        <v>2579811.4300497416</v>
      </c>
      <c r="N14" s="51">
        <v>5103</v>
      </c>
      <c r="O14" s="52">
        <v>103</v>
      </c>
      <c r="Q14" s="259"/>
      <c r="V14" s="395" t="s">
        <v>37</v>
      </c>
      <c r="W14" s="395"/>
      <c r="X14" s="434">
        <f>IF('1571 updated'!K$84=1,'1571 updated'!G14,0)</f>
        <v>0</v>
      </c>
      <c r="Y14" s="434"/>
      <c r="Z14" s="435">
        <v>1</v>
      </c>
      <c r="AA14" s="435"/>
      <c r="AB14" s="54">
        <f t="shared" si="0"/>
        <v>0</v>
      </c>
      <c r="AC14" s="55">
        <f t="shared" si="1"/>
        <v>0</v>
      </c>
      <c r="AD14" s="9"/>
    </row>
    <row r="15" spans="1:30" x14ac:dyDescent="0.3">
      <c r="A15" s="1" t="s">
        <v>38</v>
      </c>
      <c r="B15" s="298" t="s">
        <v>39</v>
      </c>
      <c r="C15" s="298"/>
      <c r="D15" s="298">
        <v>114.54</v>
      </c>
      <c r="E15" s="298">
        <v>0</v>
      </c>
      <c r="F15" s="298">
        <v>0</v>
      </c>
      <c r="G15" s="46">
        <f t="shared" si="2"/>
        <v>229.08</v>
      </c>
      <c r="H15" s="47"/>
      <c r="I15" s="56">
        <f>I14</f>
        <v>1.004</v>
      </c>
      <c r="J15" s="56"/>
      <c r="K15" s="49">
        <f t="shared" si="3"/>
        <v>229.99629999999999</v>
      </c>
      <c r="L15" s="319">
        <f t="shared" si="4"/>
        <v>954183.6557420789</v>
      </c>
      <c r="M15" s="1" t="str">
        <f>IF(ROUND(G15,2)=ROUND(SUM(G34:G36),2)," ","CHECK 2. 9-12 Lines Below")</f>
        <v xml:space="preserve"> </v>
      </c>
      <c r="N15" s="51">
        <v>5103</v>
      </c>
      <c r="O15" s="57" t="s">
        <v>40</v>
      </c>
      <c r="Q15" s="259"/>
      <c r="V15" s="395" t="s">
        <v>39</v>
      </c>
      <c r="W15" s="395"/>
      <c r="X15" s="434">
        <f>IF('1571 updated'!K$84=1,'1571 updated'!G15,0)</f>
        <v>0</v>
      </c>
      <c r="Y15" s="434"/>
      <c r="Z15" s="435">
        <v>1</v>
      </c>
      <c r="AA15" s="435"/>
      <c r="AB15" s="54">
        <f t="shared" si="0"/>
        <v>0</v>
      </c>
      <c r="AC15" s="58">
        <f t="shared" si="1"/>
        <v>0</v>
      </c>
      <c r="AD15" s="9"/>
    </row>
    <row r="16" spans="1:30" ht="16.2" x14ac:dyDescent="0.35">
      <c r="A16" s="1" t="s">
        <v>41</v>
      </c>
      <c r="B16" s="298" t="s">
        <v>42</v>
      </c>
      <c r="C16" s="298"/>
      <c r="D16" s="298">
        <v>0</v>
      </c>
      <c r="E16" s="298">
        <v>0</v>
      </c>
      <c r="F16" s="298">
        <v>0</v>
      </c>
      <c r="G16" s="46">
        <f t="shared" si="2"/>
        <v>0</v>
      </c>
      <c r="H16" s="47"/>
      <c r="I16" s="56">
        <v>3.548</v>
      </c>
      <c r="J16" s="56"/>
      <c r="K16" s="49">
        <f t="shared" si="3"/>
        <v>0</v>
      </c>
      <c r="L16" s="319">
        <f t="shared" si="4"/>
        <v>0</v>
      </c>
      <c r="N16" s="51">
        <v>5101</v>
      </c>
      <c r="O16" s="1">
        <v>254</v>
      </c>
      <c r="Q16" s="259"/>
      <c r="V16" s="395" t="s">
        <v>42</v>
      </c>
      <c r="W16" s="395"/>
      <c r="X16" s="434">
        <f>IF('1571 updated'!K$84=1,'1571 updated'!G16,0)</f>
        <v>0</v>
      </c>
      <c r="Y16" s="434"/>
      <c r="Z16" s="435">
        <v>1</v>
      </c>
      <c r="AA16" s="435"/>
      <c r="AB16" s="54">
        <f t="shared" si="0"/>
        <v>0</v>
      </c>
      <c r="AC16" s="55">
        <f t="shared" si="1"/>
        <v>0</v>
      </c>
      <c r="AD16" s="9"/>
    </row>
    <row r="17" spans="1:30" ht="16.2" x14ac:dyDescent="0.35">
      <c r="A17" s="1" t="s">
        <v>43</v>
      </c>
      <c r="B17" s="298" t="s">
        <v>44</v>
      </c>
      <c r="C17" s="298"/>
      <c r="D17" s="298">
        <v>0</v>
      </c>
      <c r="E17" s="298">
        <v>0</v>
      </c>
      <c r="F17" s="298">
        <v>0</v>
      </c>
      <c r="G17" s="46">
        <f t="shared" si="2"/>
        <v>0</v>
      </c>
      <c r="H17" s="47"/>
      <c r="I17" s="56">
        <f>I16</f>
        <v>3.548</v>
      </c>
      <c r="J17" s="56"/>
      <c r="K17" s="49">
        <f t="shared" si="3"/>
        <v>0</v>
      </c>
      <c r="L17" s="319">
        <f t="shared" si="4"/>
        <v>0</v>
      </c>
      <c r="N17" s="51">
        <v>5102</v>
      </c>
      <c r="O17" s="259">
        <v>254</v>
      </c>
      <c r="Q17" s="259"/>
      <c r="V17" s="395" t="s">
        <v>44</v>
      </c>
      <c r="W17" s="395"/>
      <c r="X17" s="434">
        <f>IF('1571 updated'!K$84=1,'1571 updated'!G17,0)</f>
        <v>0</v>
      </c>
      <c r="Y17" s="434"/>
      <c r="Z17" s="435">
        <v>1</v>
      </c>
      <c r="AA17" s="435"/>
      <c r="AB17" s="54">
        <f t="shared" si="0"/>
        <v>0</v>
      </c>
      <c r="AC17" s="55">
        <f t="shared" si="1"/>
        <v>0</v>
      </c>
      <c r="AD17" s="9"/>
    </row>
    <row r="18" spans="1:30" ht="16.2" x14ac:dyDescent="0.35">
      <c r="A18" s="1" t="s">
        <v>45</v>
      </c>
      <c r="B18" s="298" t="s">
        <v>46</v>
      </c>
      <c r="C18" s="298"/>
      <c r="D18" s="298">
        <v>0</v>
      </c>
      <c r="E18" s="298">
        <v>0</v>
      </c>
      <c r="F18" s="298">
        <v>0</v>
      </c>
      <c r="G18" s="46">
        <f t="shared" si="2"/>
        <v>0</v>
      </c>
      <c r="H18" s="47"/>
      <c r="I18" s="56">
        <f>I17</f>
        <v>3.548</v>
      </c>
      <c r="J18" s="56"/>
      <c r="K18" s="49">
        <f t="shared" si="3"/>
        <v>0</v>
      </c>
      <c r="L18" s="319">
        <f t="shared" si="4"/>
        <v>0</v>
      </c>
      <c r="N18" s="51">
        <v>5103</v>
      </c>
      <c r="O18" s="259">
        <v>254</v>
      </c>
      <c r="Q18" s="259"/>
      <c r="V18" s="395" t="s">
        <v>46</v>
      </c>
      <c r="W18" s="395"/>
      <c r="X18" s="434">
        <f>IF('1571 updated'!K$84=1,'1571 updated'!G18,0)</f>
        <v>0</v>
      </c>
      <c r="Y18" s="434"/>
      <c r="Z18" s="435">
        <v>1</v>
      </c>
      <c r="AA18" s="435"/>
      <c r="AB18" s="54">
        <f t="shared" si="0"/>
        <v>0</v>
      </c>
      <c r="AC18" s="55">
        <f t="shared" si="1"/>
        <v>0</v>
      </c>
      <c r="AD18" s="9"/>
    </row>
    <row r="19" spans="1:30" ht="15" customHeight="1" x14ac:dyDescent="0.35">
      <c r="A19" s="1" t="s">
        <v>47</v>
      </c>
      <c r="B19" s="298" t="s">
        <v>48</v>
      </c>
      <c r="C19" s="298"/>
      <c r="D19" s="298">
        <v>0</v>
      </c>
      <c r="E19" s="298">
        <v>0</v>
      </c>
      <c r="F19" s="298">
        <v>0</v>
      </c>
      <c r="G19" s="46">
        <f t="shared" si="2"/>
        <v>0</v>
      </c>
      <c r="H19" s="47"/>
      <c r="I19" s="56">
        <v>5.1040000000000001</v>
      </c>
      <c r="J19" s="56"/>
      <c r="K19" s="49">
        <f t="shared" si="3"/>
        <v>0</v>
      </c>
      <c r="L19" s="319">
        <f t="shared" si="4"/>
        <v>0</v>
      </c>
      <c r="N19" s="51">
        <v>5101</v>
      </c>
      <c r="O19" s="1">
        <v>255</v>
      </c>
      <c r="Q19" s="259"/>
      <c r="V19" s="395" t="s">
        <v>48</v>
      </c>
      <c r="W19" s="395"/>
      <c r="X19" s="434">
        <f>IF('1571 updated'!K$84=1,'1571 updated'!G19,0)</f>
        <v>0</v>
      </c>
      <c r="Y19" s="434"/>
      <c r="Z19" s="435">
        <v>1</v>
      </c>
      <c r="AA19" s="435"/>
      <c r="AB19" s="54">
        <f t="shared" si="0"/>
        <v>0</v>
      </c>
      <c r="AC19" s="55">
        <f t="shared" si="1"/>
        <v>0</v>
      </c>
      <c r="AD19" s="9"/>
    </row>
    <row r="20" spans="1:30" ht="15" customHeight="1" x14ac:dyDescent="0.35">
      <c r="A20" s="1" t="s">
        <v>49</v>
      </c>
      <c r="B20" s="298" t="s">
        <v>50</v>
      </c>
      <c r="C20" s="298"/>
      <c r="D20" s="298">
        <v>0</v>
      </c>
      <c r="E20" s="298">
        <v>0</v>
      </c>
      <c r="F20" s="298">
        <v>0</v>
      </c>
      <c r="G20" s="46">
        <f t="shared" si="2"/>
        <v>0</v>
      </c>
      <c r="H20" s="47"/>
      <c r="I20" s="56">
        <f>I19</f>
        <v>5.1040000000000001</v>
      </c>
      <c r="J20" s="56"/>
      <c r="K20" s="49">
        <f t="shared" si="3"/>
        <v>0</v>
      </c>
      <c r="L20" s="319">
        <f t="shared" si="4"/>
        <v>0</v>
      </c>
      <c r="N20" s="51">
        <v>5102</v>
      </c>
      <c r="O20" s="259">
        <v>255</v>
      </c>
      <c r="Q20" s="259"/>
      <c r="V20" s="395" t="s">
        <v>50</v>
      </c>
      <c r="W20" s="395"/>
      <c r="X20" s="434">
        <f>IF('1571 updated'!K$84=1,'1571 updated'!G20,0)</f>
        <v>0</v>
      </c>
      <c r="Y20" s="434"/>
      <c r="Z20" s="435">
        <v>1</v>
      </c>
      <c r="AA20" s="435"/>
      <c r="AB20" s="54">
        <f t="shared" si="0"/>
        <v>0</v>
      </c>
      <c r="AC20" s="55">
        <f t="shared" si="1"/>
        <v>0</v>
      </c>
      <c r="AD20" s="9"/>
    </row>
    <row r="21" spans="1:30" ht="15" customHeight="1" x14ac:dyDescent="0.35">
      <c r="A21" s="1" t="s">
        <v>51</v>
      </c>
      <c r="B21" s="298" t="s">
        <v>52</v>
      </c>
      <c r="C21" s="298"/>
      <c r="D21" s="298">
        <v>0</v>
      </c>
      <c r="E21" s="298">
        <v>0</v>
      </c>
      <c r="F21" s="298">
        <v>0</v>
      </c>
      <c r="G21" s="46">
        <f t="shared" si="2"/>
        <v>0</v>
      </c>
      <c r="H21" s="47"/>
      <c r="I21" s="56">
        <f>I20</f>
        <v>5.1040000000000001</v>
      </c>
      <c r="J21" s="56"/>
      <c r="K21" s="49">
        <f t="shared" si="3"/>
        <v>0</v>
      </c>
      <c r="L21" s="319">
        <f t="shared" si="4"/>
        <v>0</v>
      </c>
      <c r="N21" s="51">
        <v>5103</v>
      </c>
      <c r="O21" s="259">
        <v>255</v>
      </c>
      <c r="Q21" s="259"/>
      <c r="V21" s="395" t="s">
        <v>52</v>
      </c>
      <c r="W21" s="395"/>
      <c r="X21" s="434">
        <f>IF('1571 updated'!K$84=1,'1571 updated'!G21,0)</f>
        <v>0</v>
      </c>
      <c r="Y21" s="434"/>
      <c r="Z21" s="435">
        <v>1</v>
      </c>
      <c r="AA21" s="435"/>
      <c r="AB21" s="54">
        <f t="shared" si="0"/>
        <v>0</v>
      </c>
      <c r="AC21" s="55">
        <f t="shared" si="1"/>
        <v>0</v>
      </c>
      <c r="AD21" s="9"/>
    </row>
    <row r="22" spans="1:30" ht="16.2" x14ac:dyDescent="0.35">
      <c r="A22" s="1" t="s">
        <v>53</v>
      </c>
      <c r="B22" s="298" t="s">
        <v>54</v>
      </c>
      <c r="C22" s="298"/>
      <c r="D22" s="298">
        <v>0</v>
      </c>
      <c r="E22" s="298">
        <v>0</v>
      </c>
      <c r="F22" s="298">
        <v>0</v>
      </c>
      <c r="G22" s="46">
        <f t="shared" si="2"/>
        <v>0</v>
      </c>
      <c r="H22" s="47"/>
      <c r="I22" s="56">
        <v>1.147</v>
      </c>
      <c r="J22" s="56"/>
      <c r="K22" s="49">
        <f t="shared" si="3"/>
        <v>0</v>
      </c>
      <c r="L22" s="319">
        <f t="shared" si="4"/>
        <v>0</v>
      </c>
      <c r="N22" s="51">
        <v>5101</v>
      </c>
      <c r="O22" s="52">
        <v>130</v>
      </c>
      <c r="Q22" s="259"/>
      <c r="V22" s="395" t="s">
        <v>54</v>
      </c>
      <c r="W22" s="395"/>
      <c r="X22" s="434">
        <f>IF('1571 updated'!K$84=1,'1571 updated'!G22,0)</f>
        <v>0</v>
      </c>
      <c r="Y22" s="434"/>
      <c r="Z22" s="435">
        <v>1</v>
      </c>
      <c r="AA22" s="435"/>
      <c r="AB22" s="54">
        <f t="shared" si="0"/>
        <v>0</v>
      </c>
      <c r="AC22" s="55">
        <f t="shared" si="1"/>
        <v>0</v>
      </c>
      <c r="AD22" s="9"/>
    </row>
    <row r="23" spans="1:30" ht="16.2" x14ac:dyDescent="0.35">
      <c r="A23" s="1" t="s">
        <v>55</v>
      </c>
      <c r="B23" s="298" t="s">
        <v>56</v>
      </c>
      <c r="C23" s="298"/>
      <c r="D23" s="298">
        <v>0</v>
      </c>
      <c r="E23" s="298">
        <v>0</v>
      </c>
      <c r="F23" s="298">
        <v>0</v>
      </c>
      <c r="G23" s="46">
        <f t="shared" si="2"/>
        <v>0</v>
      </c>
      <c r="H23" s="47"/>
      <c r="I23" s="56">
        <f>I22</f>
        <v>1.147</v>
      </c>
      <c r="J23" s="56"/>
      <c r="K23" s="49">
        <f t="shared" si="3"/>
        <v>0</v>
      </c>
      <c r="L23" s="319">
        <f t="shared" si="4"/>
        <v>0</v>
      </c>
      <c r="N23" s="51">
        <v>5102</v>
      </c>
      <c r="O23" s="52">
        <v>130</v>
      </c>
      <c r="Q23" s="259"/>
      <c r="V23" s="395" t="s">
        <v>56</v>
      </c>
      <c r="W23" s="395"/>
      <c r="X23" s="434">
        <f>IF('1571 updated'!K$84=1,'1571 updated'!G23,0)</f>
        <v>0</v>
      </c>
      <c r="Y23" s="434"/>
      <c r="Z23" s="435">
        <v>1</v>
      </c>
      <c r="AA23" s="435"/>
      <c r="AB23" s="54">
        <f t="shared" si="0"/>
        <v>0</v>
      </c>
      <c r="AC23" s="55">
        <f t="shared" si="1"/>
        <v>0</v>
      </c>
      <c r="AD23" s="9"/>
    </row>
    <row r="24" spans="1:30" ht="16.2" x14ac:dyDescent="0.35">
      <c r="A24" s="1" t="s">
        <v>57</v>
      </c>
      <c r="B24" s="298" t="s">
        <v>58</v>
      </c>
      <c r="C24" s="298"/>
      <c r="D24" s="298">
        <v>2.66</v>
      </c>
      <c r="E24" s="298">
        <v>0</v>
      </c>
      <c r="F24" s="298">
        <v>0</v>
      </c>
      <c r="G24" s="46">
        <f t="shared" si="2"/>
        <v>5.32</v>
      </c>
      <c r="H24" s="47"/>
      <c r="I24" s="56">
        <f>I23</f>
        <v>1.147</v>
      </c>
      <c r="J24" s="56"/>
      <c r="K24" s="49">
        <f t="shared" si="3"/>
        <v>6.1020000000000003</v>
      </c>
      <c r="L24" s="319">
        <f t="shared" si="4"/>
        <v>25315.314495660001</v>
      </c>
      <c r="N24" s="51">
        <v>5103</v>
      </c>
      <c r="O24" s="52">
        <v>130</v>
      </c>
      <c r="Q24" s="259"/>
      <c r="V24" s="395" t="s">
        <v>58</v>
      </c>
      <c r="W24" s="395"/>
      <c r="X24" s="434">
        <f>IF('1571 updated'!K$84=1,'1571 updated'!G24,0)</f>
        <v>0</v>
      </c>
      <c r="Y24" s="434"/>
      <c r="Z24" s="435">
        <v>1</v>
      </c>
      <c r="AA24" s="435"/>
      <c r="AB24" s="54">
        <f t="shared" si="0"/>
        <v>0</v>
      </c>
      <c r="AC24" s="55">
        <f t="shared" si="1"/>
        <v>0</v>
      </c>
      <c r="AD24" s="9"/>
    </row>
    <row r="25" spans="1:30" ht="16.8" thickBot="1" x14ac:dyDescent="0.4">
      <c r="A25" s="1" t="s">
        <v>59</v>
      </c>
      <c r="B25" s="298" t="s">
        <v>60</v>
      </c>
      <c r="C25" s="298"/>
      <c r="D25" s="298">
        <v>136.76</v>
      </c>
      <c r="E25" s="298">
        <v>0</v>
      </c>
      <c r="F25" s="298">
        <v>0</v>
      </c>
      <c r="G25" s="46">
        <f t="shared" si="2"/>
        <v>273.52</v>
      </c>
      <c r="H25" s="47"/>
      <c r="I25" s="56">
        <v>1.004</v>
      </c>
      <c r="J25" s="56"/>
      <c r="K25" s="49">
        <f t="shared" si="3"/>
        <v>274.61410000000001</v>
      </c>
      <c r="L25" s="319">
        <f t="shared" si="4"/>
        <v>1139289.135765753</v>
      </c>
      <c r="N25" s="51">
        <v>5310</v>
      </c>
      <c r="O25" s="52">
        <v>300</v>
      </c>
      <c r="Q25" s="259"/>
      <c r="V25" s="395" t="s">
        <v>60</v>
      </c>
      <c r="W25" s="395"/>
      <c r="X25" s="434">
        <f>IF('1571 updated'!K$84=1,'1571 updated'!G25,0)</f>
        <v>0</v>
      </c>
      <c r="Y25" s="434"/>
      <c r="Z25" s="435">
        <v>1</v>
      </c>
      <c r="AA25" s="435"/>
      <c r="AB25" s="54">
        <f t="shared" si="0"/>
        <v>0</v>
      </c>
      <c r="AC25" s="55">
        <f t="shared" si="1"/>
        <v>0</v>
      </c>
      <c r="AD25" s="9"/>
    </row>
    <row r="26" spans="1:30" ht="20.25" customHeight="1" thickBot="1" x14ac:dyDescent="0.35">
      <c r="B26" s="59" t="s">
        <v>61</v>
      </c>
      <c r="C26" s="59"/>
      <c r="D26" s="60">
        <f t="shared" ref="D26:E26" si="5">SUM(D10:D25)</f>
        <v>563.6400000000001</v>
      </c>
      <c r="E26" s="60">
        <f t="shared" si="5"/>
        <v>0</v>
      </c>
      <c r="F26" s="60"/>
      <c r="G26" s="60">
        <f>SUM(G10:G25)</f>
        <v>1127.2800000000002</v>
      </c>
      <c r="H26" s="61"/>
      <c r="I26" s="61"/>
      <c r="J26" s="62"/>
      <c r="K26" s="63">
        <f>SUM(K10:K25)</f>
        <v>1132.5498</v>
      </c>
      <c r="L26" s="320">
        <f>SUM(L10:L25)</f>
        <v>4698599.5360532338</v>
      </c>
      <c r="N26" s="259"/>
      <c r="O26" s="64"/>
      <c r="P26" s="259"/>
      <c r="Q26" s="259"/>
      <c r="V26" s="436" t="s">
        <v>61</v>
      </c>
      <c r="W26" s="436"/>
      <c r="X26" s="425">
        <f>SUM(X10:X25)</f>
        <v>0</v>
      </c>
      <c r="Y26" s="425"/>
      <c r="Z26" s="437"/>
      <c r="AA26" s="438"/>
      <c r="AB26" s="65">
        <f>SUM(AB10:AB25)</f>
        <v>0</v>
      </c>
      <c r="AC26" s="66">
        <f>SUM(AC10:AC25)</f>
        <v>0</v>
      </c>
      <c r="AD26" s="9"/>
    </row>
    <row r="27" spans="1:30" ht="51.75" customHeight="1" x14ac:dyDescent="0.3">
      <c r="B27" s="59" t="s">
        <v>62</v>
      </c>
      <c r="C27" s="59"/>
      <c r="D27" s="28" t="s">
        <v>491</v>
      </c>
      <c r="E27" s="28" t="s">
        <v>492</v>
      </c>
      <c r="F27" s="310"/>
      <c r="G27" s="67" t="s">
        <v>63</v>
      </c>
      <c r="H27" s="68"/>
      <c r="I27" s="69" t="s">
        <v>64</v>
      </c>
      <c r="J27" s="69" t="s">
        <v>65</v>
      </c>
      <c r="K27" s="70" t="s">
        <v>66</v>
      </c>
      <c r="N27" s="259"/>
      <c r="O27" s="64"/>
      <c r="P27" s="259"/>
      <c r="Q27" s="259"/>
      <c r="V27" s="406" t="s">
        <v>62</v>
      </c>
      <c r="W27" s="406"/>
      <c r="X27" s="426" t="s">
        <v>63</v>
      </c>
      <c r="Y27" s="426"/>
      <c r="Z27" s="71" t="s">
        <v>64</v>
      </c>
      <c r="AA27" s="72" t="s">
        <v>65</v>
      </c>
      <c r="AB27" s="73" t="s">
        <v>66</v>
      </c>
      <c r="AC27" s="9"/>
      <c r="AD27" s="9"/>
    </row>
    <row r="28" spans="1:30" ht="15.75" customHeight="1" x14ac:dyDescent="0.3">
      <c r="A28" s="1" t="s">
        <v>67</v>
      </c>
      <c r="B28" s="427" t="s">
        <v>68</v>
      </c>
      <c r="C28" s="428"/>
      <c r="D28" s="298">
        <v>0</v>
      </c>
      <c r="E28" s="298">
        <v>0</v>
      </c>
      <c r="F28" s="74">
        <v>0</v>
      </c>
      <c r="G28" s="46">
        <f t="shared" ref="G28:G36" si="6">IF($B$156&lt;8,D28*2,D28+E28)</f>
        <v>0</v>
      </c>
      <c r="H28" s="75"/>
      <c r="I28" s="76" t="s">
        <v>69</v>
      </c>
      <c r="J28" s="51">
        <v>251</v>
      </c>
      <c r="K28" s="77">
        <v>1047</v>
      </c>
      <c r="L28" s="319">
        <f>SUM(G28*K28)</f>
        <v>0</v>
      </c>
      <c r="N28" s="302">
        <v>5101</v>
      </c>
      <c r="O28" s="259">
        <v>251</v>
      </c>
      <c r="P28" s="78"/>
      <c r="Q28" s="79"/>
      <c r="V28" s="433" t="s">
        <v>68</v>
      </c>
      <c r="W28" s="433"/>
      <c r="X28" s="422"/>
      <c r="Y28" s="422"/>
      <c r="Z28" s="80" t="s">
        <v>69</v>
      </c>
      <c r="AA28" s="303">
        <v>251</v>
      </c>
      <c r="AB28" s="82">
        <f>+K28</f>
        <v>1047</v>
      </c>
      <c r="AC28" s="83">
        <f t="shared" ref="AC28:AC36" si="7">ROUND(X28*AB28,0)</f>
        <v>0</v>
      </c>
      <c r="AD28" s="9"/>
    </row>
    <row r="29" spans="1:30" x14ac:dyDescent="0.3">
      <c r="A29" s="1" t="s">
        <v>70</v>
      </c>
      <c r="B29" s="429"/>
      <c r="C29" s="430"/>
      <c r="D29" s="298">
        <v>0</v>
      </c>
      <c r="E29" s="298">
        <v>0</v>
      </c>
      <c r="F29" s="84">
        <v>0</v>
      </c>
      <c r="G29" s="46">
        <f t="shared" si="6"/>
        <v>0</v>
      </c>
      <c r="H29" s="75"/>
      <c r="I29" s="51" t="s">
        <v>69</v>
      </c>
      <c r="J29" s="51">
        <v>252</v>
      </c>
      <c r="K29" s="77">
        <v>3380</v>
      </c>
      <c r="L29" s="319">
        <f t="shared" ref="L29:L36" si="8">SUM(G29*K29)</f>
        <v>0</v>
      </c>
      <c r="N29" s="302">
        <v>5101</v>
      </c>
      <c r="O29" s="259">
        <v>252</v>
      </c>
      <c r="P29" s="78"/>
      <c r="Q29" s="79"/>
      <c r="V29" s="433"/>
      <c r="W29" s="433"/>
      <c r="X29" s="422"/>
      <c r="Y29" s="422"/>
      <c r="Z29" s="303" t="s">
        <v>69</v>
      </c>
      <c r="AA29" s="303">
        <v>252</v>
      </c>
      <c r="AB29" s="82">
        <f t="shared" ref="AB29:AB36" si="9">+K29</f>
        <v>3380</v>
      </c>
      <c r="AC29" s="83">
        <f t="shared" si="7"/>
        <v>0</v>
      </c>
      <c r="AD29" s="9"/>
    </row>
    <row r="30" spans="1:30" x14ac:dyDescent="0.3">
      <c r="A30" s="1" t="s">
        <v>71</v>
      </c>
      <c r="B30" s="429"/>
      <c r="C30" s="430"/>
      <c r="D30" s="298">
        <v>0</v>
      </c>
      <c r="E30" s="298">
        <v>0</v>
      </c>
      <c r="F30" s="84">
        <v>0</v>
      </c>
      <c r="G30" s="46">
        <f t="shared" si="6"/>
        <v>0</v>
      </c>
      <c r="H30" s="75"/>
      <c r="I30" s="51" t="s">
        <v>69</v>
      </c>
      <c r="J30" s="51">
        <v>253</v>
      </c>
      <c r="K30" s="77">
        <v>6896</v>
      </c>
      <c r="L30" s="319">
        <f t="shared" si="8"/>
        <v>0</v>
      </c>
      <c r="N30" s="302">
        <v>5101</v>
      </c>
      <c r="O30" s="259">
        <v>253</v>
      </c>
      <c r="P30" s="78"/>
      <c r="Q30" s="64"/>
      <c r="V30" s="433"/>
      <c r="W30" s="433"/>
      <c r="X30" s="422"/>
      <c r="Y30" s="422"/>
      <c r="Z30" s="303" t="s">
        <v>69</v>
      </c>
      <c r="AA30" s="303">
        <v>253</v>
      </c>
      <c r="AB30" s="82">
        <f t="shared" si="9"/>
        <v>6896</v>
      </c>
      <c r="AC30" s="83">
        <f t="shared" si="7"/>
        <v>0</v>
      </c>
      <c r="AD30" s="9"/>
    </row>
    <row r="31" spans="1:30" x14ac:dyDescent="0.3">
      <c r="A31" s="1" t="s">
        <v>72</v>
      </c>
      <c r="B31" s="429"/>
      <c r="C31" s="430"/>
      <c r="D31" s="298">
        <v>0</v>
      </c>
      <c r="E31" s="298">
        <v>0</v>
      </c>
      <c r="F31" s="84">
        <v>0</v>
      </c>
      <c r="G31" s="46">
        <f t="shared" si="6"/>
        <v>0</v>
      </c>
      <c r="H31" s="75"/>
      <c r="I31" s="85" t="s">
        <v>73</v>
      </c>
      <c r="J31" s="51">
        <v>251</v>
      </c>
      <c r="K31" s="77">
        <v>1173</v>
      </c>
      <c r="L31" s="319">
        <f t="shared" si="8"/>
        <v>0</v>
      </c>
      <c r="N31" s="302">
        <v>5102</v>
      </c>
      <c r="O31" s="259">
        <v>251</v>
      </c>
      <c r="P31" s="78"/>
      <c r="Q31" s="64"/>
      <c r="V31" s="433"/>
      <c r="W31" s="433"/>
      <c r="X31" s="422"/>
      <c r="Y31" s="422"/>
      <c r="Z31" s="86" t="s">
        <v>73</v>
      </c>
      <c r="AA31" s="303">
        <v>251</v>
      </c>
      <c r="AB31" s="82">
        <f t="shared" si="9"/>
        <v>1173</v>
      </c>
      <c r="AC31" s="83">
        <f t="shared" si="7"/>
        <v>0</v>
      </c>
      <c r="AD31" s="9"/>
    </row>
    <row r="32" spans="1:30" x14ac:dyDescent="0.3">
      <c r="A32" s="1" t="s">
        <v>74</v>
      </c>
      <c r="B32" s="429"/>
      <c r="C32" s="430"/>
      <c r="D32" s="298">
        <v>0</v>
      </c>
      <c r="E32" s="298">
        <v>0</v>
      </c>
      <c r="F32" s="84">
        <v>0</v>
      </c>
      <c r="G32" s="46">
        <f t="shared" si="6"/>
        <v>0</v>
      </c>
      <c r="H32" s="75"/>
      <c r="I32" s="85" t="s">
        <v>73</v>
      </c>
      <c r="J32" s="51">
        <v>252</v>
      </c>
      <c r="K32" s="77">
        <v>3506</v>
      </c>
      <c r="L32" s="319">
        <f t="shared" si="8"/>
        <v>0</v>
      </c>
      <c r="N32" s="302">
        <v>5102</v>
      </c>
      <c r="O32" s="259">
        <v>252</v>
      </c>
      <c r="P32" s="78"/>
      <c r="Q32" s="259"/>
      <c r="V32" s="433"/>
      <c r="W32" s="433"/>
      <c r="X32" s="422"/>
      <c r="Y32" s="422"/>
      <c r="Z32" s="86" t="s">
        <v>73</v>
      </c>
      <c r="AA32" s="303">
        <v>252</v>
      </c>
      <c r="AB32" s="82">
        <f t="shared" si="9"/>
        <v>3506</v>
      </c>
      <c r="AC32" s="83">
        <f t="shared" si="7"/>
        <v>0</v>
      </c>
      <c r="AD32" s="9"/>
    </row>
    <row r="33" spans="1:30" x14ac:dyDescent="0.3">
      <c r="A33" s="1" t="s">
        <v>75</v>
      </c>
      <c r="B33" s="429"/>
      <c r="C33" s="430"/>
      <c r="D33" s="298">
        <v>0</v>
      </c>
      <c r="E33" s="298">
        <v>0</v>
      </c>
      <c r="F33" s="84">
        <v>0</v>
      </c>
      <c r="G33" s="46">
        <f t="shared" si="6"/>
        <v>0</v>
      </c>
      <c r="H33" s="75"/>
      <c r="I33" s="85" t="s">
        <v>73</v>
      </c>
      <c r="J33" s="51">
        <v>253</v>
      </c>
      <c r="K33" s="77">
        <v>7023</v>
      </c>
      <c r="L33" s="319">
        <f t="shared" si="8"/>
        <v>0</v>
      </c>
      <c r="N33" s="302">
        <v>5102</v>
      </c>
      <c r="O33" s="259">
        <v>253</v>
      </c>
      <c r="P33" s="78"/>
      <c r="Q33" s="79"/>
      <c r="V33" s="433"/>
      <c r="W33" s="433"/>
      <c r="X33" s="422"/>
      <c r="Y33" s="422"/>
      <c r="Z33" s="86" t="s">
        <v>73</v>
      </c>
      <c r="AA33" s="303">
        <v>253</v>
      </c>
      <c r="AB33" s="82">
        <f t="shared" si="9"/>
        <v>7023</v>
      </c>
      <c r="AC33" s="83">
        <f t="shared" si="7"/>
        <v>0</v>
      </c>
      <c r="AD33" s="9"/>
    </row>
    <row r="34" spans="1:30" x14ac:dyDescent="0.3">
      <c r="A34" s="1" t="s">
        <v>76</v>
      </c>
      <c r="B34" s="429"/>
      <c r="C34" s="430"/>
      <c r="D34" s="298">
        <v>59.54</v>
      </c>
      <c r="E34" s="298">
        <v>0</v>
      </c>
      <c r="F34" s="84">
        <v>0</v>
      </c>
      <c r="G34" s="46">
        <f t="shared" si="6"/>
        <v>119.08</v>
      </c>
      <c r="H34" s="75"/>
      <c r="I34" s="85" t="s">
        <v>77</v>
      </c>
      <c r="J34" s="51">
        <v>251</v>
      </c>
      <c r="K34" s="77">
        <v>835</v>
      </c>
      <c r="L34" s="319">
        <f t="shared" si="8"/>
        <v>99431.8</v>
      </c>
      <c r="N34" s="302">
        <v>5103</v>
      </c>
      <c r="O34" s="259">
        <v>251</v>
      </c>
      <c r="P34" s="78"/>
      <c r="Q34" s="79"/>
      <c r="V34" s="433"/>
      <c r="W34" s="433"/>
      <c r="X34" s="422"/>
      <c r="Y34" s="422"/>
      <c r="Z34" s="86" t="s">
        <v>77</v>
      </c>
      <c r="AA34" s="303">
        <v>251</v>
      </c>
      <c r="AB34" s="82">
        <f t="shared" si="9"/>
        <v>835</v>
      </c>
      <c r="AC34" s="83">
        <f t="shared" si="7"/>
        <v>0</v>
      </c>
      <c r="AD34" s="9"/>
    </row>
    <row r="35" spans="1:30" x14ac:dyDescent="0.3">
      <c r="A35" s="1" t="s">
        <v>78</v>
      </c>
      <c r="B35" s="429"/>
      <c r="C35" s="430"/>
      <c r="D35" s="298">
        <v>53.5</v>
      </c>
      <c r="E35" s="298">
        <v>0</v>
      </c>
      <c r="F35" s="84">
        <v>0</v>
      </c>
      <c r="G35" s="46">
        <f t="shared" si="6"/>
        <v>107</v>
      </c>
      <c r="H35" s="75"/>
      <c r="I35" s="85" t="s">
        <v>77</v>
      </c>
      <c r="J35" s="51">
        <v>252</v>
      </c>
      <c r="K35" s="77">
        <v>3168</v>
      </c>
      <c r="L35" s="319">
        <f t="shared" si="8"/>
        <v>338976</v>
      </c>
      <c r="N35" s="302">
        <v>5103</v>
      </c>
      <c r="O35" s="259">
        <v>252</v>
      </c>
      <c r="P35" s="78"/>
      <c r="Q35" s="87"/>
      <c r="V35" s="433"/>
      <c r="W35" s="433"/>
      <c r="X35" s="422"/>
      <c r="Y35" s="422"/>
      <c r="Z35" s="86" t="s">
        <v>77</v>
      </c>
      <c r="AA35" s="303">
        <v>252</v>
      </c>
      <c r="AB35" s="82">
        <f t="shared" si="9"/>
        <v>3168</v>
      </c>
      <c r="AC35" s="83">
        <f t="shared" si="7"/>
        <v>0</v>
      </c>
      <c r="AD35" s="9"/>
    </row>
    <row r="36" spans="1:30" ht="16.2" thickBot="1" x14ac:dyDescent="0.35">
      <c r="A36" s="1" t="s">
        <v>79</v>
      </c>
      <c r="B36" s="431"/>
      <c r="C36" s="432"/>
      <c r="D36" s="298">
        <v>1.5</v>
      </c>
      <c r="E36" s="298">
        <v>0</v>
      </c>
      <c r="F36" s="84">
        <v>0</v>
      </c>
      <c r="G36" s="46">
        <f t="shared" si="6"/>
        <v>3</v>
      </c>
      <c r="H36" s="75"/>
      <c r="I36" s="85" t="s">
        <v>77</v>
      </c>
      <c r="J36" s="51">
        <v>253</v>
      </c>
      <c r="K36" s="77">
        <v>6685</v>
      </c>
      <c r="L36" s="319">
        <f t="shared" si="8"/>
        <v>20055</v>
      </c>
      <c r="N36" s="302">
        <v>5103</v>
      </c>
      <c r="O36" s="259">
        <v>253</v>
      </c>
      <c r="P36" s="78"/>
      <c r="Q36" s="88"/>
      <c r="V36" s="433"/>
      <c r="W36" s="433"/>
      <c r="X36" s="423"/>
      <c r="Y36" s="423"/>
      <c r="Z36" s="86" t="s">
        <v>77</v>
      </c>
      <c r="AA36" s="303">
        <v>253</v>
      </c>
      <c r="AB36" s="82">
        <f t="shared" si="9"/>
        <v>6685</v>
      </c>
      <c r="AC36" s="89">
        <f t="shared" si="7"/>
        <v>0</v>
      </c>
      <c r="AD36" s="9"/>
    </row>
    <row r="37" spans="1:30" ht="18.75" customHeight="1" x14ac:dyDescent="0.3">
      <c r="B37" s="298" t="s">
        <v>80</v>
      </c>
      <c r="C37" s="298"/>
      <c r="D37" s="60">
        <f t="shared" ref="D37:E37" si="10">SUM(D28:D36)</f>
        <v>114.53999999999999</v>
      </c>
      <c r="E37" s="60">
        <f t="shared" si="10"/>
        <v>0</v>
      </c>
      <c r="F37" s="60"/>
      <c r="G37" s="60">
        <f>SUM(G28:G36)</f>
        <v>229.07999999999998</v>
      </c>
      <c r="H37" s="61"/>
      <c r="I37" s="298" t="s">
        <v>81</v>
      </c>
      <c r="J37" s="298"/>
      <c r="K37" s="298"/>
      <c r="L37" s="319">
        <f>SUM(L28:L36)</f>
        <v>458462.8</v>
      </c>
      <c r="N37" s="259"/>
      <c r="O37" s="64"/>
      <c r="P37" s="259"/>
      <c r="Q37" s="259"/>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321"/>
      <c r="M38" s="64"/>
      <c r="N38" s="259"/>
      <c r="O38" s="64"/>
      <c r="P38" s="259"/>
      <c r="Q38" s="259"/>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298" t="s">
        <v>84</v>
      </c>
      <c r="J39" s="298"/>
      <c r="K39" s="298"/>
      <c r="L39" s="314"/>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182954.62</v>
      </c>
      <c r="H40" s="96"/>
      <c r="I40" s="96"/>
      <c r="J40" s="96"/>
      <c r="K40" s="50">
        <f>ROUND(+G39/G40,0)</f>
        <v>189</v>
      </c>
      <c r="L40" s="319">
        <f>SUM(K40*$G$26)</f>
        <v>213055.92000000004</v>
      </c>
      <c r="N40" s="97"/>
      <c r="O40" s="97"/>
      <c r="P40" s="97"/>
      <c r="Q40" s="97"/>
      <c r="V40" s="420" t="s">
        <v>85</v>
      </c>
      <c r="W40" s="420"/>
      <c r="X40" s="421">
        <f>+G40</f>
        <v>182954.62</v>
      </c>
      <c r="Y40" s="421"/>
      <c r="Z40" s="421"/>
      <c r="AA40" s="421"/>
      <c r="AB40" s="55">
        <f>ROUND(X39/X40,0)</f>
        <v>189</v>
      </c>
      <c r="AC40" s="55">
        <f>ROUND(AB40*$X$26,0)</f>
        <v>0</v>
      </c>
      <c r="AD40" s="9"/>
    </row>
    <row r="41" spans="1:30" ht="15.75" customHeight="1" x14ac:dyDescent="0.3">
      <c r="B41" s="98" t="s">
        <v>86</v>
      </c>
      <c r="C41" s="98"/>
      <c r="D41" s="98"/>
      <c r="E41" s="98"/>
      <c r="F41" s="98"/>
      <c r="G41" s="98"/>
      <c r="H41" s="98"/>
      <c r="I41" s="98"/>
      <c r="J41" s="98"/>
      <c r="K41" s="98"/>
      <c r="L41" s="322"/>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321"/>
      <c r="M42" s="97"/>
      <c r="O42" s="1"/>
      <c r="V42" s="412" t="s">
        <v>87</v>
      </c>
      <c r="W42" s="412"/>
      <c r="X42" s="412"/>
      <c r="Y42" s="412"/>
      <c r="Z42" s="412"/>
      <c r="AA42" s="412"/>
      <c r="AB42" s="412"/>
      <c r="AC42" s="412"/>
      <c r="AD42" s="307"/>
    </row>
    <row r="43" spans="1:30" x14ac:dyDescent="0.3">
      <c r="B43" s="101" t="s">
        <v>88</v>
      </c>
      <c r="C43" s="101"/>
      <c r="D43" s="101"/>
      <c r="E43" s="101"/>
      <c r="F43" s="101"/>
      <c r="G43" s="101"/>
      <c r="H43" s="101"/>
      <c r="I43" s="101"/>
      <c r="J43" s="101"/>
      <c r="K43" s="101"/>
      <c r="L43" s="323"/>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324">
        <f>SUM(L26,L37,L40)</f>
        <v>5370118.2560532335</v>
      </c>
      <c r="O44" s="1"/>
      <c r="V44" s="414" t="s">
        <v>89</v>
      </c>
      <c r="W44" s="414"/>
      <c r="X44" s="414"/>
      <c r="Y44" s="414"/>
      <c r="Z44" s="414"/>
      <c r="AA44" s="414"/>
      <c r="AB44" s="414"/>
      <c r="AC44" s="104">
        <f>SUM(AC26,AC37,AC40)</f>
        <v>0</v>
      </c>
      <c r="AD44" s="9"/>
    </row>
    <row r="45" spans="1:30" ht="30.75" customHeight="1" x14ac:dyDescent="0.3">
      <c r="B45" s="90" t="s">
        <v>90</v>
      </c>
      <c r="C45" s="90"/>
      <c r="D45" s="90"/>
      <c r="E45" s="90"/>
      <c r="F45" s="90"/>
      <c r="G45" s="90"/>
      <c r="H45" s="90"/>
      <c r="I45" s="90"/>
      <c r="J45" s="90"/>
      <c r="K45" s="90"/>
      <c r="L45" s="321"/>
      <c r="M45" s="105"/>
      <c r="O45" s="1"/>
      <c r="V45" s="412" t="s">
        <v>90</v>
      </c>
      <c r="W45" s="412"/>
      <c r="X45" s="412"/>
      <c r="Y45" s="412"/>
      <c r="Z45" s="412"/>
      <c r="AA45" s="412"/>
      <c r="AB45" s="412"/>
      <c r="AC45" s="412"/>
      <c r="AD45" s="306"/>
    </row>
    <row r="46" spans="1:30" ht="18.75" customHeight="1" x14ac:dyDescent="0.3">
      <c r="B46" s="1"/>
      <c r="C46" s="107" t="s">
        <v>91</v>
      </c>
      <c r="D46" s="107"/>
      <c r="E46" s="107"/>
      <c r="F46" s="107"/>
      <c r="G46" s="107" t="s">
        <v>92</v>
      </c>
      <c r="H46" s="108"/>
      <c r="I46" s="109" t="s">
        <v>93</v>
      </c>
      <c r="J46" s="110"/>
      <c r="K46" s="110"/>
      <c r="L46" s="325"/>
      <c r="M46" s="111"/>
      <c r="O46" s="1"/>
      <c r="V46" s="9"/>
      <c r="W46" s="309"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1317.85</v>
      </c>
      <c r="J47" s="117" t="s">
        <v>96</v>
      </c>
      <c r="K47" s="118">
        <f>ROUND(C47*G47*I47,0)</f>
        <v>0</v>
      </c>
      <c r="L47" s="326"/>
      <c r="O47" s="1"/>
      <c r="V47" s="307" t="s">
        <v>95</v>
      </c>
      <c r="W47" s="119">
        <f>AB10+AB11+AB16+AB19+AB22</f>
        <v>0</v>
      </c>
      <c r="X47" s="407">
        <f>AB7</f>
        <v>1.0289999999999999</v>
      </c>
      <c r="Y47" s="407"/>
      <c r="Z47" s="120">
        <f>+I47</f>
        <v>1317.85</v>
      </c>
      <c r="AA47" s="121" t="s">
        <v>96</v>
      </c>
      <c r="AB47" s="122">
        <f>ROUND(W47*X47*Z47,0)</f>
        <v>0</v>
      </c>
      <c r="AC47" s="123"/>
      <c r="AD47" s="9"/>
    </row>
    <row r="48" spans="1:30" ht="18" customHeight="1" x14ac:dyDescent="0.3">
      <c r="B48" s="124" t="s">
        <v>73</v>
      </c>
      <c r="C48" s="114">
        <f>K12+K13+K17+K20+K23</f>
        <v>0</v>
      </c>
      <c r="D48" s="114"/>
      <c r="E48" s="114"/>
      <c r="F48" s="114"/>
      <c r="G48" s="115">
        <f>K7</f>
        <v>1.0289999999999999</v>
      </c>
      <c r="H48" s="115"/>
      <c r="I48" s="116">
        <v>898.92</v>
      </c>
      <c r="J48" s="117" t="s">
        <v>96</v>
      </c>
      <c r="K48" s="118">
        <f>ROUND(C48*G48*I48,0)</f>
        <v>0</v>
      </c>
      <c r="L48" s="327"/>
      <c r="O48" s="1"/>
      <c r="V48" s="125" t="s">
        <v>73</v>
      </c>
      <c r="W48" s="119">
        <f>AB12+AB13+AB17+AB20+AB23</f>
        <v>0</v>
      </c>
      <c r="X48" s="407">
        <f>AB7</f>
        <v>1.0289999999999999</v>
      </c>
      <c r="Y48" s="407"/>
      <c r="Z48" s="120">
        <f>+I48</f>
        <v>898.92</v>
      </c>
      <c r="AA48" s="121" t="s">
        <v>96</v>
      </c>
      <c r="AB48" s="122">
        <f>ROUND(W48*X48*Z48,0)</f>
        <v>0</v>
      </c>
      <c r="AC48" s="126"/>
      <c r="AD48" s="9"/>
    </row>
    <row r="49" spans="2:30" ht="19.5" customHeight="1" thickBot="1" x14ac:dyDescent="0.4">
      <c r="B49" s="127" t="s">
        <v>77</v>
      </c>
      <c r="C49" s="128">
        <f>K14+K15+K18+K21+K24+K25</f>
        <v>1132.5498</v>
      </c>
      <c r="D49" s="114"/>
      <c r="E49" s="114"/>
      <c r="F49" s="114"/>
      <c r="G49" s="115">
        <f>K7</f>
        <v>1.0289999999999999</v>
      </c>
      <c r="H49" s="115"/>
      <c r="I49" s="116">
        <v>901.09</v>
      </c>
      <c r="J49" s="117" t="s">
        <v>96</v>
      </c>
      <c r="K49" s="118">
        <f>ROUND(C49*G49*I49,0)</f>
        <v>1050125</v>
      </c>
      <c r="L49" s="327"/>
      <c r="M49" s="102"/>
      <c r="N49" s="129"/>
      <c r="O49" s="130"/>
      <c r="P49" s="64"/>
      <c r="Q49" s="131"/>
      <c r="V49" s="132" t="s">
        <v>77</v>
      </c>
      <c r="W49" s="133">
        <f>AB14+AB15+AB18+AB21+AB24+AB25</f>
        <v>0</v>
      </c>
      <c r="X49" s="407">
        <f>AB7</f>
        <v>1.0289999999999999</v>
      </c>
      <c r="Y49" s="407"/>
      <c r="Z49" s="120">
        <f>+I49</f>
        <v>901.09</v>
      </c>
      <c r="AA49" s="121" t="s">
        <v>96</v>
      </c>
      <c r="AB49" s="122">
        <f>ROUND(W49*X49*Z49,0)</f>
        <v>0</v>
      </c>
      <c r="AC49" s="126"/>
      <c r="AD49" s="103"/>
    </row>
    <row r="50" spans="2:30" ht="24" customHeight="1" thickBot="1" x14ac:dyDescent="0.35">
      <c r="B50" s="134" t="s">
        <v>97</v>
      </c>
      <c r="C50" s="135">
        <f>SUM(C47:C49)</f>
        <v>1132.5498</v>
      </c>
      <c r="D50" s="136"/>
      <c r="E50" s="137"/>
      <c r="F50" s="137"/>
      <c r="G50" s="138" t="s">
        <v>98</v>
      </c>
      <c r="H50" s="138"/>
      <c r="I50" s="138"/>
      <c r="J50" s="138"/>
      <c r="K50" s="138"/>
      <c r="L50" s="319">
        <f>IF(B2=75,0,K49+K48+K47)</f>
        <v>1050125</v>
      </c>
      <c r="N50" s="3"/>
      <c r="O50" s="1"/>
      <c r="V50" s="308" t="s">
        <v>97</v>
      </c>
      <c r="W50" s="140">
        <f>SUM(W47:W49)</f>
        <v>0</v>
      </c>
      <c r="X50" s="408" t="s">
        <v>98</v>
      </c>
      <c r="Y50" s="409"/>
      <c r="Z50" s="409"/>
      <c r="AA50" s="409"/>
      <c r="AB50" s="409"/>
      <c r="AC50" s="55">
        <f>IF(V2=75,0,AB49+AB48+AB47)</f>
        <v>0</v>
      </c>
      <c r="AD50" s="9"/>
    </row>
    <row r="51" spans="2:30" ht="19.5" customHeight="1" x14ac:dyDescent="0.35">
      <c r="B51" s="141" t="s">
        <v>99</v>
      </c>
      <c r="C51" s="141"/>
      <c r="D51" s="141"/>
      <c r="E51" s="141"/>
      <c r="F51" s="141"/>
      <c r="G51" s="141"/>
      <c r="H51" s="141"/>
      <c r="I51" s="141"/>
      <c r="J51" s="141"/>
      <c r="K51" s="141"/>
      <c r="L51" s="328"/>
      <c r="M51" s="129"/>
      <c r="N51" s="64"/>
      <c r="O51" s="1"/>
      <c r="V51" s="410" t="s">
        <v>99</v>
      </c>
      <c r="W51" s="410"/>
      <c r="X51" s="410"/>
      <c r="Y51" s="410"/>
      <c r="Z51" s="410"/>
      <c r="AA51" s="410"/>
      <c r="AB51" s="410"/>
      <c r="AC51" s="410"/>
      <c r="AD51" s="142"/>
    </row>
    <row r="52" spans="2:30" ht="27.75" customHeight="1" x14ac:dyDescent="0.3">
      <c r="B52" s="298" t="s">
        <v>100</v>
      </c>
      <c r="C52" s="298"/>
      <c r="D52" s="298"/>
      <c r="E52" s="298"/>
      <c r="F52" s="298"/>
      <c r="G52" s="298"/>
      <c r="H52" s="298"/>
      <c r="I52" s="298"/>
      <c r="J52" s="298"/>
      <c r="K52" s="298"/>
      <c r="L52" s="314"/>
      <c r="O52" s="1"/>
      <c r="V52" s="392" t="s">
        <v>100</v>
      </c>
      <c r="W52" s="392"/>
      <c r="X52" s="392"/>
      <c r="Y52" s="392"/>
      <c r="Z52" s="392"/>
      <c r="AA52" s="392"/>
      <c r="AB52" s="392"/>
      <c r="AC52" s="392"/>
      <c r="AD52" s="9"/>
    </row>
    <row r="53" spans="2:30" x14ac:dyDescent="0.3">
      <c r="B53" s="298" t="s">
        <v>101</v>
      </c>
      <c r="C53" s="298"/>
      <c r="D53" s="298"/>
      <c r="E53" s="298"/>
      <c r="F53" s="298"/>
      <c r="G53" s="143">
        <f>K26</f>
        <v>1132.5498</v>
      </c>
      <c r="H53" s="56" t="s">
        <v>102</v>
      </c>
      <c r="I53" s="56"/>
      <c r="J53" s="144">
        <v>200815.52</v>
      </c>
      <c r="K53" s="144"/>
      <c r="L53" s="329"/>
      <c r="N53" s="3"/>
      <c r="O53" s="1"/>
      <c r="V53" s="402" t="s">
        <v>101</v>
      </c>
      <c r="W53" s="402"/>
      <c r="X53" s="145">
        <f>AB26</f>
        <v>0</v>
      </c>
      <c r="Y53" s="403" t="s">
        <v>102</v>
      </c>
      <c r="Z53" s="403"/>
      <c r="AA53" s="404">
        <f>+J53</f>
        <v>200815.52</v>
      </c>
      <c r="AB53" s="404"/>
      <c r="AC53" s="404"/>
      <c r="AD53" s="9"/>
    </row>
    <row r="54" spans="2:30" x14ac:dyDescent="0.3">
      <c r="B54" s="298" t="s">
        <v>103</v>
      </c>
      <c r="C54" s="298"/>
      <c r="D54" s="298"/>
      <c r="E54" s="298"/>
      <c r="F54" s="298"/>
      <c r="G54" s="298"/>
      <c r="H54" s="298"/>
      <c r="I54" s="298"/>
      <c r="J54" s="298"/>
      <c r="K54" s="146">
        <f>ROUND(G53/J53,6)</f>
        <v>5.64E-3</v>
      </c>
      <c r="L54" s="314"/>
      <c r="N54" s="64"/>
      <c r="O54" s="1"/>
      <c r="V54" s="402" t="s">
        <v>103</v>
      </c>
      <c r="W54" s="402"/>
      <c r="X54" s="402"/>
      <c r="Y54" s="402"/>
      <c r="Z54" s="402"/>
      <c r="AA54" s="402"/>
      <c r="AB54" s="405">
        <f>ROUND(X53/AA53,6)</f>
        <v>0</v>
      </c>
      <c r="AC54" s="405"/>
      <c r="AD54" s="9"/>
    </row>
    <row r="55" spans="2:30" ht="24" customHeight="1" x14ac:dyDescent="0.3">
      <c r="B55" s="298" t="s">
        <v>104</v>
      </c>
      <c r="C55" s="298"/>
      <c r="D55" s="298"/>
      <c r="E55" s="298"/>
      <c r="F55" s="298"/>
      <c r="G55" s="298"/>
      <c r="H55" s="298"/>
      <c r="I55" s="298"/>
      <c r="J55" s="298"/>
      <c r="K55" s="298"/>
      <c r="L55" s="314"/>
      <c r="O55" s="1"/>
      <c r="V55" s="392" t="s">
        <v>104</v>
      </c>
      <c r="W55" s="392"/>
      <c r="X55" s="392"/>
      <c r="Y55" s="392"/>
      <c r="Z55" s="392"/>
      <c r="AA55" s="392"/>
      <c r="AB55" s="392"/>
      <c r="AC55" s="392"/>
      <c r="AD55" s="9"/>
    </row>
    <row r="56" spans="2:30" x14ac:dyDescent="0.3">
      <c r="B56" s="298" t="s">
        <v>105</v>
      </c>
      <c r="C56" s="298"/>
      <c r="D56" s="298"/>
      <c r="E56" s="298"/>
      <c r="F56" s="298"/>
      <c r="G56" s="147">
        <f>G26</f>
        <v>1127.2800000000002</v>
      </c>
      <c r="H56" s="56" t="s">
        <v>106</v>
      </c>
      <c r="I56" s="56"/>
      <c r="J56" s="144">
        <f>+G40</f>
        <v>182954.62</v>
      </c>
      <c r="K56" s="144"/>
      <c r="L56" s="329"/>
      <c r="O56" s="1"/>
      <c r="V56" s="402" t="s">
        <v>105</v>
      </c>
      <c r="W56" s="402"/>
      <c r="X56" s="148">
        <f>X26</f>
        <v>0</v>
      </c>
      <c r="Y56" s="403" t="s">
        <v>106</v>
      </c>
      <c r="Z56" s="403"/>
      <c r="AA56" s="404">
        <f>+J56</f>
        <v>182954.62</v>
      </c>
      <c r="AB56" s="404"/>
      <c r="AC56" s="404"/>
      <c r="AD56" s="9"/>
    </row>
    <row r="57" spans="2:30" x14ac:dyDescent="0.3">
      <c r="B57" s="298" t="s">
        <v>107</v>
      </c>
      <c r="C57" s="298"/>
      <c r="D57" s="298"/>
      <c r="E57" s="298"/>
      <c r="F57" s="298"/>
      <c r="G57" s="298"/>
      <c r="H57" s="298"/>
      <c r="I57" s="298"/>
      <c r="J57" s="298"/>
      <c r="K57" s="146">
        <f>ROUND(G56/J56,6)</f>
        <v>6.1619999999999999E-3</v>
      </c>
      <c r="L57" s="314"/>
      <c r="O57" s="1"/>
      <c r="V57" s="402" t="s">
        <v>107</v>
      </c>
      <c r="W57" s="402"/>
      <c r="X57" s="402"/>
      <c r="Y57" s="402"/>
      <c r="Z57" s="402"/>
      <c r="AA57" s="402"/>
      <c r="AB57" s="405">
        <f>ROUND(X56/AA56,6)</f>
        <v>0</v>
      </c>
      <c r="AC57" s="405"/>
      <c r="AD57" s="9"/>
    </row>
    <row r="58" spans="2:30" ht="20.25" customHeight="1" x14ac:dyDescent="0.3">
      <c r="B58" s="149" t="s">
        <v>108</v>
      </c>
      <c r="C58" s="149"/>
      <c r="D58" s="149"/>
      <c r="E58" s="149"/>
      <c r="F58" s="149"/>
      <c r="G58" s="149"/>
      <c r="H58" s="149"/>
      <c r="I58" s="149"/>
      <c r="J58" s="149"/>
      <c r="K58" s="149"/>
      <c r="L58" s="327"/>
      <c r="N58" s="19"/>
      <c r="O58" s="19"/>
      <c r="V58" s="406" t="s">
        <v>109</v>
      </c>
      <c r="W58" s="406"/>
      <c r="X58" s="406"/>
      <c r="Y58" s="393">
        <f>X65+X64+X62+X61+X60</f>
        <v>4235563</v>
      </c>
      <c r="Z58" s="393"/>
      <c r="AA58" s="305" t="s">
        <v>110</v>
      </c>
      <c r="AB58" s="151">
        <f>AB54</f>
        <v>0</v>
      </c>
      <c r="AC58" s="55">
        <f>ROUND(Y58*AB58,0)</f>
        <v>0</v>
      </c>
      <c r="AD58" s="9"/>
    </row>
    <row r="59" spans="2:30" x14ac:dyDescent="0.3">
      <c r="B59" s="59" t="s">
        <v>109</v>
      </c>
      <c r="C59" s="59"/>
      <c r="D59" s="59"/>
      <c r="E59" s="59"/>
      <c r="F59" s="59"/>
      <c r="G59" s="59"/>
      <c r="H59" s="152" t="s">
        <v>21</v>
      </c>
      <c r="I59" s="118">
        <v>4235563</v>
      </c>
      <c r="J59" s="153" t="s">
        <v>110</v>
      </c>
      <c r="K59" s="154">
        <f>K54</f>
        <v>5.64E-3</v>
      </c>
      <c r="L59" s="319">
        <f>SUM(I59*K59)</f>
        <v>23888.57532</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327"/>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327"/>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327"/>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327"/>
      <c r="O63" s="1"/>
      <c r="P63" s="153"/>
      <c r="Q63" s="153"/>
      <c r="V63" s="399" t="s">
        <v>115</v>
      </c>
      <c r="W63" s="399"/>
      <c r="X63" s="399"/>
      <c r="Y63" s="399"/>
      <c r="Z63" s="399"/>
      <c r="AA63" s="399"/>
      <c r="AB63" s="399"/>
      <c r="AC63" s="399"/>
      <c r="AD63" s="306"/>
    </row>
    <row r="64" spans="2:30" ht="13.5" customHeight="1" x14ac:dyDescent="0.3">
      <c r="B64" s="59" t="s">
        <v>115</v>
      </c>
      <c r="C64" s="59"/>
      <c r="D64" s="59"/>
      <c r="E64" s="59"/>
      <c r="F64" s="59"/>
      <c r="G64" s="59"/>
      <c r="H64" s="59"/>
      <c r="I64" s="59"/>
      <c r="J64" s="59"/>
      <c r="K64" s="59"/>
      <c r="L64" s="327"/>
      <c r="M64" s="105"/>
      <c r="N64" s="19"/>
      <c r="O64" s="1"/>
      <c r="V64" s="400" t="s">
        <v>116</v>
      </c>
      <c r="W64" s="400"/>
      <c r="X64" s="401">
        <f>+G65</f>
        <v>4235563</v>
      </c>
      <c r="Y64" s="401"/>
      <c r="Z64" s="401"/>
      <c r="AA64" s="401"/>
      <c r="AB64" s="401"/>
      <c r="AC64" s="401"/>
      <c r="AD64" s="9"/>
    </row>
    <row r="65" spans="1:30" ht="12.75" customHeight="1" x14ac:dyDescent="0.3">
      <c r="B65" s="155" t="s">
        <v>116</v>
      </c>
      <c r="C65" s="59"/>
      <c r="D65" s="59"/>
      <c r="E65" s="59"/>
      <c r="F65" s="59"/>
      <c r="G65" s="156">
        <f>+I59</f>
        <v>4235563</v>
      </c>
      <c r="H65" s="156"/>
      <c r="I65" s="156"/>
      <c r="J65" s="156"/>
      <c r="K65" s="156"/>
      <c r="L65" s="327"/>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327"/>
      <c r="M66" s="19"/>
      <c r="N66" s="3"/>
      <c r="O66" s="157"/>
      <c r="P66" s="157"/>
      <c r="Q66" s="157"/>
      <c r="V66" s="392" t="s">
        <v>118</v>
      </c>
      <c r="W66" s="392"/>
      <c r="X66" s="392"/>
      <c r="Y66" s="393">
        <f>+I67</f>
        <v>107785963</v>
      </c>
      <c r="Z66" s="393"/>
      <c r="AA66" s="305" t="s">
        <v>110</v>
      </c>
      <c r="AB66" s="151">
        <f>AB54</f>
        <v>0</v>
      </c>
      <c r="AC66" s="55">
        <f>ROUND(Y66*AB66,0)</f>
        <v>0</v>
      </c>
      <c r="AD66" s="9"/>
    </row>
    <row r="67" spans="1:30" ht="20.25" customHeight="1" x14ac:dyDescent="0.3">
      <c r="B67" s="298" t="s">
        <v>118</v>
      </c>
      <c r="C67" s="298"/>
      <c r="D67" s="298"/>
      <c r="E67" s="298"/>
      <c r="F67" s="298"/>
      <c r="H67" s="152" t="s">
        <v>23</v>
      </c>
      <c r="I67" s="118">
        <v>107785963</v>
      </c>
      <c r="J67" s="153" t="s">
        <v>110</v>
      </c>
      <c r="K67" s="154">
        <f>K54</f>
        <v>5.64E-3</v>
      </c>
      <c r="L67" s="319">
        <f>SUM(I67*K67)</f>
        <v>607912.83132</v>
      </c>
      <c r="O67" s="1"/>
      <c r="V67" s="392" t="s">
        <v>119</v>
      </c>
      <c r="W67" s="392"/>
      <c r="X67" s="392"/>
      <c r="Y67" s="392"/>
      <c r="Z67" s="392"/>
      <c r="AA67" s="392"/>
      <c r="AB67" s="392"/>
      <c r="AC67" s="392"/>
      <c r="AD67" s="9"/>
    </row>
    <row r="68" spans="1:30" ht="20.25" customHeight="1" x14ac:dyDescent="0.3">
      <c r="B68" s="298" t="s">
        <v>119</v>
      </c>
      <c r="C68" s="298"/>
      <c r="D68" s="298"/>
      <c r="E68" s="298"/>
      <c r="F68" s="298"/>
      <c r="H68" s="298"/>
      <c r="I68" s="298"/>
      <c r="J68" s="51"/>
      <c r="K68" s="298"/>
      <c r="L68" s="314"/>
      <c r="O68" s="1"/>
      <c r="V68" s="397" t="s">
        <v>120</v>
      </c>
      <c r="W68" s="397"/>
      <c r="X68" s="397"/>
      <c r="Y68" s="393">
        <f>+I69</f>
        <v>0</v>
      </c>
      <c r="Z68" s="393"/>
      <c r="AA68" s="305" t="s">
        <v>110</v>
      </c>
      <c r="AB68" s="151">
        <f>AB57</f>
        <v>0</v>
      </c>
      <c r="AC68" s="55">
        <f>ROUND(Y68*AB68,0)</f>
        <v>0</v>
      </c>
      <c r="AD68" s="9"/>
    </row>
    <row r="69" spans="1:30" ht="15" customHeight="1" x14ac:dyDescent="0.3">
      <c r="B69" s="158" t="s">
        <v>120</v>
      </c>
      <c r="C69" s="298"/>
      <c r="D69" s="298"/>
      <c r="E69" s="298"/>
      <c r="F69" s="298"/>
      <c r="H69" s="152" t="s">
        <v>22</v>
      </c>
      <c r="I69" s="118">
        <v>0</v>
      </c>
      <c r="J69" s="153" t="s">
        <v>110</v>
      </c>
      <c r="K69" s="154">
        <f>K57</f>
        <v>6.1619999999999999E-3</v>
      </c>
      <c r="L69" s="319">
        <f t="shared" ref="L69:L72" si="11">SUM(I69*K69)</f>
        <v>0</v>
      </c>
      <c r="O69" s="1"/>
      <c r="V69" s="392" t="s">
        <v>121</v>
      </c>
      <c r="W69" s="392"/>
      <c r="X69" s="392"/>
      <c r="Y69" s="398">
        <f>+I70</f>
        <v>-4207636</v>
      </c>
      <c r="Z69" s="398"/>
      <c r="AA69" s="305" t="s">
        <v>110</v>
      </c>
      <c r="AB69" s="151">
        <f>AB54</f>
        <v>0</v>
      </c>
      <c r="AC69" s="55">
        <f>ROUND(Y69*AB69,0)</f>
        <v>0</v>
      </c>
      <c r="AD69" s="9"/>
    </row>
    <row r="70" spans="1:30" ht="20.25" customHeight="1" x14ac:dyDescent="0.3">
      <c r="B70" s="298" t="s">
        <v>121</v>
      </c>
      <c r="C70" s="298"/>
      <c r="D70" s="298"/>
      <c r="E70" s="298"/>
      <c r="F70" s="298"/>
      <c r="H70" s="152" t="s">
        <v>21</v>
      </c>
      <c r="I70" s="118">
        <v>-4207636</v>
      </c>
      <c r="J70" s="153" t="s">
        <v>110</v>
      </c>
      <c r="K70" s="154">
        <f>K54</f>
        <v>5.64E-3</v>
      </c>
      <c r="L70" s="319">
        <f t="shared" si="11"/>
        <v>-23731.067040000002</v>
      </c>
      <c r="O70" s="1"/>
      <c r="V70" s="392" t="s">
        <v>122</v>
      </c>
      <c r="W70" s="392"/>
      <c r="X70" s="392"/>
      <c r="Y70" s="394">
        <f>+I71</f>
        <v>1882126</v>
      </c>
      <c r="Z70" s="394"/>
      <c r="AA70" s="305" t="s">
        <v>110</v>
      </c>
      <c r="AB70" s="151">
        <f>AB54</f>
        <v>0</v>
      </c>
      <c r="AC70" s="55">
        <f>ROUND(Y70*AB70,0)</f>
        <v>0</v>
      </c>
      <c r="AD70" s="9"/>
    </row>
    <row r="71" spans="1:30" ht="20.25" customHeight="1" x14ac:dyDescent="0.3">
      <c r="B71" s="298" t="s">
        <v>122</v>
      </c>
      <c r="C71" s="298"/>
      <c r="D71" s="298"/>
      <c r="E71" s="298"/>
      <c r="F71" s="298"/>
      <c r="H71" s="152" t="s">
        <v>21</v>
      </c>
      <c r="I71" s="118">
        <v>1882126</v>
      </c>
      <c r="J71" s="153" t="s">
        <v>110</v>
      </c>
      <c r="K71" s="154">
        <f>K54</f>
        <v>5.64E-3</v>
      </c>
      <c r="L71" s="319">
        <f t="shared" si="11"/>
        <v>10615.190640000001</v>
      </c>
      <c r="O71" s="1"/>
      <c r="V71" s="392" t="s">
        <v>123</v>
      </c>
      <c r="W71" s="392"/>
      <c r="X71" s="392"/>
      <c r="Y71" s="394">
        <f>+I72</f>
        <v>14221398</v>
      </c>
      <c r="Z71" s="394"/>
      <c r="AA71" s="305" t="s">
        <v>110</v>
      </c>
      <c r="AB71" s="151">
        <f>AB57</f>
        <v>0</v>
      </c>
      <c r="AC71" s="55">
        <f>ROUND(Y71*AB71,0)</f>
        <v>0</v>
      </c>
      <c r="AD71" s="9"/>
    </row>
    <row r="72" spans="1:30" ht="21" customHeight="1" x14ac:dyDescent="0.35">
      <c r="B72" s="298" t="s">
        <v>123</v>
      </c>
      <c r="C72" s="298"/>
      <c r="D72" s="298"/>
      <c r="E72" s="298"/>
      <c r="F72" s="298"/>
      <c r="H72" s="152" t="s">
        <v>22</v>
      </c>
      <c r="I72" s="118">
        <v>14221398</v>
      </c>
      <c r="J72" s="153" t="s">
        <v>110</v>
      </c>
      <c r="K72" s="154">
        <f>K57</f>
        <v>6.1619999999999999E-3</v>
      </c>
      <c r="L72" s="319">
        <f t="shared" si="11"/>
        <v>87632.254476000002</v>
      </c>
      <c r="O72" s="1"/>
      <c r="V72" s="395" t="s">
        <v>124</v>
      </c>
      <c r="W72" s="395"/>
      <c r="X72" s="395"/>
      <c r="Y72" s="395"/>
      <c r="Z72" s="395"/>
      <c r="AA72" s="395"/>
      <c r="AB72" s="395"/>
      <c r="AC72" s="58"/>
      <c r="AD72" s="9"/>
    </row>
    <row r="73" spans="1:30" ht="17.25" customHeight="1" x14ac:dyDescent="0.35">
      <c r="B73" s="298" t="s">
        <v>124</v>
      </c>
      <c r="C73" s="298"/>
      <c r="D73" s="298"/>
      <c r="E73" s="298"/>
      <c r="F73" s="298"/>
      <c r="H73" s="298"/>
      <c r="I73" s="298"/>
      <c r="J73" s="51"/>
      <c r="K73" s="298"/>
      <c r="L73" s="330"/>
      <c r="O73" s="1"/>
      <c r="V73" s="392" t="s">
        <v>125</v>
      </c>
      <c r="W73" s="392"/>
      <c r="X73" s="392"/>
      <c r="Y73" s="392"/>
      <c r="Z73" s="392"/>
      <c r="AA73" s="392"/>
      <c r="AB73" s="392"/>
      <c r="AC73" s="392"/>
      <c r="AD73" s="9"/>
    </row>
    <row r="74" spans="1:30" ht="31.2" x14ac:dyDescent="0.3">
      <c r="B74" s="298" t="s">
        <v>125</v>
      </c>
      <c r="C74" s="298"/>
      <c r="D74" s="310" t="s">
        <v>126</v>
      </c>
      <c r="E74" s="310" t="s">
        <v>127</v>
      </c>
      <c r="F74" s="310"/>
      <c r="H74" s="152" t="s">
        <v>24</v>
      </c>
      <c r="I74" s="17"/>
      <c r="J74" s="152"/>
      <c r="K74" s="17"/>
      <c r="L74" s="326"/>
      <c r="O74" s="1"/>
      <c r="V74" s="396" t="s">
        <v>128</v>
      </c>
      <c r="W74" s="396"/>
      <c r="X74" s="159" t="s">
        <v>129</v>
      </c>
      <c r="Y74" s="160"/>
      <c r="Z74" s="161">
        <f>+I75</f>
        <v>846</v>
      </c>
      <c r="AA74" s="304" t="s">
        <v>130</v>
      </c>
      <c r="AB74" s="163">
        <f>+K75</f>
        <v>365</v>
      </c>
      <c r="AC74" s="55">
        <f>ROUND(AB74*Z74,0)</f>
        <v>308790</v>
      </c>
      <c r="AD74" s="9"/>
    </row>
    <row r="75" spans="1:30" ht="19.5" customHeight="1" x14ac:dyDescent="0.3">
      <c r="A75" s="1" t="s">
        <v>131</v>
      </c>
      <c r="B75" s="164" t="s">
        <v>128</v>
      </c>
      <c r="C75" s="165" t="s">
        <v>129</v>
      </c>
      <c r="D75" s="164">
        <v>846</v>
      </c>
      <c r="E75" s="164">
        <v>0</v>
      </c>
      <c r="F75" s="164">
        <v>0</v>
      </c>
      <c r="G75" s="166">
        <f>IF($B$156&lt;8,D75,E75)</f>
        <v>846</v>
      </c>
      <c r="H75" s="167"/>
      <c r="I75" s="168">
        <f>AVERAGE(G75,D75)</f>
        <v>846</v>
      </c>
      <c r="J75" s="169" t="s">
        <v>130</v>
      </c>
      <c r="K75" s="170">
        <v>365</v>
      </c>
      <c r="L75" s="319">
        <f t="shared" ref="L75:L78" si="12">SUM(I75*K75)</f>
        <v>308790</v>
      </c>
      <c r="N75" s="1">
        <v>7802</v>
      </c>
      <c r="O75" s="1">
        <v>0</v>
      </c>
      <c r="V75" s="396" t="s">
        <v>128</v>
      </c>
      <c r="W75" s="396"/>
      <c r="X75" s="159" t="s">
        <v>132</v>
      </c>
      <c r="Y75" s="171"/>
      <c r="Z75" s="172">
        <f>+I76</f>
        <v>0</v>
      </c>
      <c r="AA75" s="304" t="s">
        <v>130</v>
      </c>
      <c r="AB75" s="173">
        <f>+K76</f>
        <v>1373</v>
      </c>
      <c r="AC75" s="55">
        <f>ROUND(AB75*Z75,0)</f>
        <v>0</v>
      </c>
      <c r="AD75" s="9"/>
    </row>
    <row r="76" spans="1:30" ht="19.5" customHeight="1" x14ac:dyDescent="0.3">
      <c r="A76" s="1" t="s">
        <v>133</v>
      </c>
      <c r="B76" s="164" t="s">
        <v>128</v>
      </c>
      <c r="C76" s="165" t="s">
        <v>132</v>
      </c>
      <c r="D76" s="164">
        <v>0</v>
      </c>
      <c r="E76" s="164">
        <v>0</v>
      </c>
      <c r="F76" s="164">
        <v>0</v>
      </c>
      <c r="G76" s="166">
        <f>IF($B$156&lt;8,D76,E76)</f>
        <v>0</v>
      </c>
      <c r="H76" s="167"/>
      <c r="I76" s="168">
        <f>AVERAGE(G76,D76)</f>
        <v>0</v>
      </c>
      <c r="J76" s="169" t="s">
        <v>130</v>
      </c>
      <c r="K76" s="174">
        <v>1373</v>
      </c>
      <c r="L76" s="319">
        <f t="shared" si="12"/>
        <v>0</v>
      </c>
      <c r="N76" s="1">
        <v>7802</v>
      </c>
      <c r="O76" s="1">
        <v>110</v>
      </c>
      <c r="V76" s="392" t="str">
        <f>+B77</f>
        <v>14.  Digital Classrooms Allocation (UFTE share)</v>
      </c>
      <c r="W76" s="392"/>
      <c r="X76" s="392"/>
      <c r="Y76" s="393">
        <f>+I77</f>
        <v>1722101</v>
      </c>
      <c r="Z76" s="393"/>
      <c r="AA76" s="304" t="s">
        <v>130</v>
      </c>
      <c r="AB76" s="151">
        <f>AB57</f>
        <v>0</v>
      </c>
      <c r="AC76" s="55">
        <f>ROUND(Y76*AB76,0)</f>
        <v>0</v>
      </c>
      <c r="AD76" s="9"/>
    </row>
    <row r="77" spans="1:30" ht="26.25" customHeight="1" x14ac:dyDescent="0.3">
      <c r="B77" s="298" t="s">
        <v>134</v>
      </c>
      <c r="C77" s="298"/>
      <c r="D77" s="298"/>
      <c r="E77" s="298"/>
      <c r="F77" s="298"/>
      <c r="H77" s="152" t="s">
        <v>25</v>
      </c>
      <c r="I77" s="175">
        <v>1722101</v>
      </c>
      <c r="J77" s="153" t="s">
        <v>110</v>
      </c>
      <c r="K77" s="154">
        <f>K57</f>
        <v>6.1619999999999999E-3</v>
      </c>
      <c r="L77" s="319">
        <f t="shared" si="12"/>
        <v>10611.586362</v>
      </c>
      <c r="O77" s="1"/>
      <c r="V77" s="392" t="str">
        <f>+B78</f>
        <v>15.  Florida Teachers Classroom Supply Assistance Program</v>
      </c>
      <c r="W77" s="392"/>
      <c r="X77" s="392"/>
      <c r="Y77" s="393">
        <f>+I78</f>
        <v>0</v>
      </c>
      <c r="Z77" s="393"/>
      <c r="AA77" s="304" t="s">
        <v>130</v>
      </c>
      <c r="AB77" s="151">
        <f>AB54</f>
        <v>0</v>
      </c>
      <c r="AC77" s="55">
        <f>ROUND(Y77*AB77,0)</f>
        <v>0</v>
      </c>
      <c r="AD77" s="9"/>
    </row>
    <row r="78" spans="1:30" ht="26.25" customHeight="1" x14ac:dyDescent="0.3">
      <c r="B78" s="391" t="s">
        <v>135</v>
      </c>
      <c r="C78" s="391"/>
      <c r="D78" s="391"/>
      <c r="E78" s="298"/>
      <c r="F78" s="298"/>
      <c r="H78" s="152" t="s">
        <v>136</v>
      </c>
      <c r="I78" s="176">
        <v>0</v>
      </c>
      <c r="J78" s="153" t="s">
        <v>110</v>
      </c>
      <c r="K78" s="154">
        <f>K54</f>
        <v>5.64E-3</v>
      </c>
      <c r="L78" s="319">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298"/>
      <c r="F79" s="298"/>
      <c r="H79" s="152" t="s">
        <v>138</v>
      </c>
      <c r="I79" s="17"/>
      <c r="J79" s="17"/>
      <c r="K79" s="17"/>
      <c r="L79" s="319"/>
      <c r="N79" s="178"/>
      <c r="O79" s="1"/>
      <c r="Q79" s="152"/>
      <c r="V79" s="392"/>
      <c r="W79" s="392"/>
      <c r="X79" s="392"/>
      <c r="Y79" s="177"/>
      <c r="Z79" s="177"/>
      <c r="AA79" s="177"/>
      <c r="AB79" s="177"/>
      <c r="AC79" s="179"/>
      <c r="AD79" s="9"/>
    </row>
    <row r="80" spans="1:30" ht="21" customHeight="1" x14ac:dyDescent="0.3">
      <c r="B80" s="391"/>
      <c r="C80" s="391"/>
      <c r="D80" s="391"/>
      <c r="E80" s="298"/>
      <c r="F80" s="298"/>
      <c r="H80" s="180"/>
      <c r="I80" s="181"/>
      <c r="J80" s="181"/>
      <c r="K80" s="181"/>
      <c r="L80" s="330"/>
      <c r="N80" s="182"/>
      <c r="O80" s="1"/>
      <c r="Q80" s="152"/>
      <c r="V80" s="177"/>
      <c r="W80" s="177"/>
      <c r="X80" s="177"/>
      <c r="Y80" s="177"/>
      <c r="Z80" s="177"/>
      <c r="AA80" s="177"/>
      <c r="AB80" s="177"/>
      <c r="AC80" s="179"/>
      <c r="AD80" s="9"/>
    </row>
    <row r="81" spans="1:30" ht="21" customHeight="1" thickBot="1" x14ac:dyDescent="0.35">
      <c r="B81" s="298"/>
      <c r="C81" s="298"/>
      <c r="D81" s="298"/>
      <c r="E81" s="298"/>
      <c r="F81" s="298"/>
      <c r="G81" s="298"/>
      <c r="H81" s="298"/>
      <c r="I81" s="298"/>
      <c r="J81" s="298"/>
      <c r="K81" s="298"/>
      <c r="L81" s="330"/>
      <c r="M81" s="183"/>
      <c r="N81" s="182"/>
      <c r="O81" s="1"/>
      <c r="Q81" s="152"/>
      <c r="V81" s="177" t="s">
        <v>139</v>
      </c>
      <c r="W81" s="177"/>
      <c r="X81" s="177"/>
      <c r="Y81" s="177"/>
      <c r="Z81" s="177"/>
      <c r="AA81" s="177"/>
      <c r="AB81" s="177"/>
      <c r="AC81" s="184">
        <f>SUM(AC44:AC80)</f>
        <v>308790</v>
      </c>
      <c r="AD81" s="185"/>
    </row>
    <row r="82" spans="1:30" ht="22.5" customHeight="1" thickTop="1" thickBot="1" x14ac:dyDescent="0.35">
      <c r="B82" s="298" t="s">
        <v>140</v>
      </c>
      <c r="C82" s="298"/>
      <c r="D82" s="298"/>
      <c r="E82" s="298"/>
      <c r="F82" s="298"/>
      <c r="G82" s="298"/>
      <c r="H82" s="298"/>
      <c r="I82" s="298"/>
      <c r="J82" s="298"/>
      <c r="K82" s="298"/>
      <c r="L82" s="331">
        <f>SUM(L44:L81)</f>
        <v>7445962.6271312321</v>
      </c>
      <c r="M82" s="186"/>
      <c r="N82" s="187"/>
      <c r="O82" s="1"/>
      <c r="Q82" s="152"/>
      <c r="V82" s="177"/>
      <c r="W82" s="177"/>
      <c r="X82" s="177"/>
      <c r="Y82" s="177"/>
      <c r="Z82" s="177"/>
      <c r="AA82" s="177"/>
      <c r="AB82" s="177"/>
      <c r="AC82" s="188"/>
      <c r="AD82" s="185"/>
    </row>
    <row r="83" spans="1:30" ht="27.75" customHeight="1" thickTop="1" x14ac:dyDescent="0.3">
      <c r="B83" s="298" t="s">
        <v>141</v>
      </c>
      <c r="C83" s="298"/>
      <c r="D83" s="298"/>
      <c r="E83" s="298"/>
      <c r="F83" s="298"/>
      <c r="G83" s="298"/>
      <c r="H83" s="298"/>
      <c r="I83" s="298"/>
      <c r="J83" s="298"/>
      <c r="K83" s="51" t="s">
        <v>142</v>
      </c>
      <c r="L83" s="326" t="s">
        <v>143</v>
      </c>
      <c r="M83" s="186"/>
      <c r="N83" s="187"/>
      <c r="O83" s="1"/>
      <c r="Q83" s="152"/>
      <c r="V83" s="9" t="s">
        <v>144</v>
      </c>
      <c r="W83" s="9"/>
      <c r="X83" s="9"/>
      <c r="Y83" s="9"/>
      <c r="Z83" s="9"/>
      <c r="AA83" s="9"/>
      <c r="AB83" s="9"/>
      <c r="AC83" s="9"/>
      <c r="AD83" s="189"/>
    </row>
    <row r="84" spans="1:30" ht="18.75" customHeight="1" thickBot="1" x14ac:dyDescent="0.35">
      <c r="B84" s="298" t="s">
        <v>145</v>
      </c>
      <c r="C84" s="298"/>
      <c r="D84" s="298"/>
      <c r="E84" s="298"/>
      <c r="F84" s="298"/>
      <c r="G84" s="298"/>
      <c r="H84" s="298"/>
      <c r="I84" s="298"/>
      <c r="J84" s="298"/>
      <c r="K84" s="190" t="str">
        <f>IF(G26=0,"",IF((G11+G13+SUM(G15:G21))/G26&gt;0.75,1,""))</f>
        <v/>
      </c>
      <c r="L84" s="331">
        <f>'1571 updated'!AC81</f>
        <v>308790</v>
      </c>
      <c r="M84" s="186"/>
      <c r="N84" s="187"/>
      <c r="O84" s="1"/>
      <c r="Q84" s="152"/>
      <c r="V84" s="191" t="s">
        <v>146</v>
      </c>
      <c r="W84" s="191"/>
      <c r="X84" s="191"/>
      <c r="Y84" s="191"/>
      <c r="Z84" s="191"/>
      <c r="AA84" s="191"/>
      <c r="AB84" s="191"/>
      <c r="AC84" s="191"/>
      <c r="AD84" s="9"/>
    </row>
    <row r="85" spans="1:30" ht="18.75" customHeight="1" thickTop="1" x14ac:dyDescent="0.3">
      <c r="B85" s="298"/>
      <c r="C85" s="298"/>
      <c r="D85" s="298"/>
      <c r="E85" s="298"/>
      <c r="F85" s="298"/>
      <c r="G85" s="298"/>
      <c r="H85" s="298"/>
      <c r="I85" s="298"/>
      <c r="J85" s="298"/>
      <c r="M85" s="186"/>
      <c r="N85" s="187"/>
      <c r="O85" s="1"/>
      <c r="Q85" s="152"/>
      <c r="V85" s="191" t="s">
        <v>147</v>
      </c>
      <c r="W85" s="191"/>
      <c r="X85" s="191"/>
      <c r="Y85" s="191"/>
      <c r="Z85" s="191"/>
      <c r="AA85" s="191"/>
      <c r="AB85" s="191"/>
      <c r="AC85" s="191"/>
      <c r="AD85" s="189"/>
    </row>
    <row r="86" spans="1:30" ht="18.75" customHeight="1" x14ac:dyDescent="0.3">
      <c r="B86" s="302" t="s">
        <v>148</v>
      </c>
      <c r="C86" s="298"/>
      <c r="D86" s="298"/>
      <c r="E86" s="298"/>
      <c r="F86" s="298"/>
      <c r="G86" s="298"/>
      <c r="H86" s="298"/>
      <c r="I86" s="298"/>
      <c r="J86" s="192" t="s">
        <v>149</v>
      </c>
      <c r="K86" s="193">
        <f>IF(K84=1,L84,L82)</f>
        <v>7445962.6271312321</v>
      </c>
      <c r="L86" s="319">
        <f>IF(G26=0,0,IF(G26&gt;250,-(((250/G26)*K86)*IF(M86="H",0.02,0.05)),IF(M86="H",-0.02*K86,-0.05*K86)))</f>
        <v>-82565.585159978349</v>
      </c>
      <c r="M86" s="186" t="str">
        <f>IF(B125="2911","H",IF(B125="3396","H"," "))</f>
        <v xml:space="preserve"> </v>
      </c>
      <c r="N86" s="187"/>
      <c r="O86" s="1"/>
      <c r="Q86" s="152"/>
      <c r="V86" s="191" t="s">
        <v>150</v>
      </c>
      <c r="W86" s="191"/>
      <c r="X86" s="191"/>
      <c r="Y86" s="191"/>
      <c r="Z86" s="191"/>
      <c r="AA86" s="191"/>
      <c r="AB86" s="191"/>
      <c r="AC86" s="191"/>
      <c r="AD86" s="189"/>
    </row>
    <row r="87" spans="1:30" ht="18.75" customHeight="1" x14ac:dyDescent="0.3">
      <c r="B87" s="302" t="s">
        <v>151</v>
      </c>
      <c r="C87" s="298"/>
      <c r="D87" s="298"/>
      <c r="E87" s="298"/>
      <c r="F87" s="298"/>
      <c r="G87" s="298"/>
      <c r="H87" s="298"/>
      <c r="I87" s="298"/>
      <c r="J87" s="298"/>
      <c r="K87" s="194"/>
      <c r="L87" s="326">
        <f>L82+L86</f>
        <v>7363397.0419712542</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260"/>
    </row>
    <row r="89" spans="1:30" ht="18.75" customHeight="1" x14ac:dyDescent="0.3">
      <c r="A89" s="1" t="s">
        <v>152</v>
      </c>
      <c r="B89" s="298" t="s">
        <v>153</v>
      </c>
      <c r="C89" s="298"/>
      <c r="D89" s="298"/>
      <c r="E89" s="298"/>
      <c r="F89" s="298">
        <v>0</v>
      </c>
      <c r="G89" s="298"/>
      <c r="H89" s="298"/>
      <c r="I89" s="298"/>
      <c r="J89" s="298"/>
      <c r="K89" s="194"/>
      <c r="L89" s="319">
        <v>-3653061.7</v>
      </c>
      <c r="M89" s="186"/>
      <c r="N89" s="187"/>
      <c r="O89" s="1"/>
      <c r="Q89" s="152"/>
      <c r="V89" s="183"/>
      <c r="W89" s="183"/>
      <c r="X89" s="183"/>
      <c r="Y89" s="183"/>
      <c r="Z89" s="183"/>
      <c r="AA89" s="183"/>
      <c r="AB89" s="183"/>
      <c r="AC89" s="183"/>
      <c r="AD89" s="195"/>
    </row>
    <row r="90" spans="1:30" ht="18.75" customHeight="1" x14ac:dyDescent="0.3">
      <c r="B90" s="298" t="s">
        <v>154</v>
      </c>
      <c r="C90" s="298"/>
      <c r="D90" s="298"/>
      <c r="E90" s="298"/>
      <c r="F90" s="298"/>
      <c r="G90" s="298"/>
      <c r="H90" s="298"/>
      <c r="I90" s="298"/>
      <c r="J90" s="298"/>
      <c r="K90" s="194"/>
      <c r="L90" s="326">
        <f>L87+L89</f>
        <v>3710335.341971254</v>
      </c>
      <c r="M90" s="186"/>
      <c r="N90" s="187"/>
      <c r="O90" s="1"/>
      <c r="Q90" s="152"/>
      <c r="V90" s="183">
        <v>2911</v>
      </c>
      <c r="W90" s="197"/>
      <c r="X90" s="197"/>
      <c r="Y90" s="197"/>
      <c r="Z90" s="197"/>
      <c r="AA90" s="197"/>
      <c r="AB90" s="197"/>
      <c r="AC90" s="197"/>
      <c r="AD90" s="195"/>
    </row>
    <row r="91" spans="1:30" ht="18.75" customHeight="1" x14ac:dyDescent="0.3">
      <c r="B91" s="298" t="s">
        <v>155</v>
      </c>
      <c r="C91" s="298"/>
      <c r="D91" s="298"/>
      <c r="E91" s="298"/>
      <c r="F91" s="298"/>
      <c r="G91" s="298"/>
      <c r="H91" s="298"/>
      <c r="I91" s="298"/>
      <c r="J91" s="298"/>
      <c r="K91" s="194"/>
      <c r="L91" s="332">
        <v>6</v>
      </c>
      <c r="M91" s="186"/>
      <c r="N91" s="187"/>
      <c r="O91" s="1"/>
      <c r="Q91" s="152"/>
      <c r="V91" s="183"/>
      <c r="W91" s="197"/>
      <c r="X91" s="197"/>
      <c r="Y91" s="197"/>
      <c r="Z91" s="197"/>
      <c r="AA91" s="197"/>
      <c r="AB91" s="197"/>
      <c r="AC91" s="197"/>
      <c r="AD91" s="195"/>
    </row>
    <row r="92" spans="1:30" ht="18.75" customHeight="1" x14ac:dyDescent="0.3">
      <c r="B92" s="298" t="s">
        <v>156</v>
      </c>
      <c r="C92" s="298"/>
      <c r="D92" s="298"/>
      <c r="E92" s="298"/>
      <c r="F92" s="298"/>
      <c r="G92" s="298"/>
      <c r="H92" s="298"/>
      <c r="I92" s="298"/>
      <c r="J92" s="298"/>
      <c r="K92" s="194"/>
      <c r="L92" s="368">
        <f>L90/L91</f>
        <v>618389.2236618757</v>
      </c>
      <c r="M92" s="186"/>
      <c r="N92" s="187"/>
      <c r="O92" s="1"/>
      <c r="Q92" s="152"/>
      <c r="V92" s="183">
        <v>3396</v>
      </c>
      <c r="W92" s="198"/>
      <c r="X92" s="198"/>
      <c r="Y92" s="198"/>
      <c r="Z92" s="198"/>
      <c r="AA92" s="198"/>
      <c r="AB92" s="198"/>
      <c r="AC92" s="198"/>
      <c r="AD92" s="199"/>
    </row>
    <row r="93" spans="1:30" ht="18.75" customHeight="1" x14ac:dyDescent="0.3">
      <c r="B93" s="298"/>
      <c r="C93" s="298"/>
      <c r="D93" s="298"/>
      <c r="E93" s="298"/>
      <c r="F93" s="298"/>
      <c r="G93" s="298"/>
      <c r="H93" s="298"/>
      <c r="I93" s="298"/>
      <c r="J93" s="298"/>
      <c r="K93" s="336" t="s">
        <v>497</v>
      </c>
      <c r="L93" s="319">
        <v>609361.09466944356</v>
      </c>
      <c r="M93" s="186"/>
      <c r="N93" s="187"/>
      <c r="O93" s="1"/>
      <c r="Q93" s="152"/>
      <c r="V93" s="183"/>
      <c r="W93" s="198"/>
      <c r="X93" s="198"/>
      <c r="Y93" s="198"/>
      <c r="Z93" s="198"/>
      <c r="AA93" s="198"/>
      <c r="AB93" s="198"/>
      <c r="AC93" s="198"/>
      <c r="AD93" s="199"/>
    </row>
    <row r="94" spans="1:30" ht="18.75" customHeight="1" x14ac:dyDescent="0.3">
      <c r="B94" s="298"/>
      <c r="C94" s="298"/>
      <c r="D94" s="298"/>
      <c r="E94" s="298"/>
      <c r="F94" s="298"/>
      <c r="G94" s="298"/>
      <c r="H94" s="298"/>
      <c r="I94" s="298"/>
      <c r="J94" s="298"/>
      <c r="K94" s="336" t="s">
        <v>498</v>
      </c>
      <c r="L94" s="326">
        <f>+L92-L93</f>
        <v>9028.1289924321463</v>
      </c>
      <c r="M94" s="186"/>
      <c r="N94" s="187"/>
      <c r="O94" s="1"/>
      <c r="Q94" s="152"/>
      <c r="V94" s="183"/>
      <c r="W94" s="198"/>
      <c r="X94" s="198"/>
      <c r="Y94" s="198"/>
      <c r="Z94" s="198"/>
      <c r="AA94" s="198"/>
      <c r="AB94" s="198"/>
      <c r="AC94" s="198"/>
      <c r="AD94" s="199"/>
    </row>
    <row r="95" spans="1:30" ht="18.75" customHeight="1" x14ac:dyDescent="0.3">
      <c r="B95" s="298"/>
      <c r="C95" s="298"/>
      <c r="D95" s="298"/>
      <c r="E95" s="298"/>
      <c r="F95" s="298"/>
      <c r="G95" s="298"/>
      <c r="H95" s="298"/>
      <c r="I95" s="298"/>
      <c r="J95" s="298"/>
      <c r="K95" s="194"/>
      <c r="L95" s="326"/>
      <c r="M95" s="186"/>
      <c r="N95" s="187"/>
      <c r="O95" s="1"/>
      <c r="Q95" s="152"/>
      <c r="V95" s="183"/>
      <c r="W95" s="198"/>
      <c r="X95" s="198"/>
      <c r="Y95" s="198"/>
      <c r="Z95" s="198"/>
      <c r="AA95" s="198"/>
      <c r="AB95" s="198"/>
      <c r="AC95" s="198"/>
      <c r="AD95" s="199"/>
    </row>
    <row r="96" spans="1:30" ht="18.75" customHeight="1" thickBot="1" x14ac:dyDescent="0.35">
      <c r="B96" s="201" t="s">
        <v>157</v>
      </c>
      <c r="C96" s="298"/>
      <c r="D96" s="298"/>
      <c r="E96" s="298"/>
      <c r="G96" s="298"/>
      <c r="H96" s="298"/>
      <c r="I96" s="298"/>
      <c r="J96" s="298"/>
      <c r="L96" s="331">
        <f>IF(M86="H",(K86*0.02)+L86,(K86*0.05)+L86)</f>
        <v>289732.54619658325</v>
      </c>
      <c r="M96" s="186"/>
      <c r="V96" s="202"/>
      <c r="W96" s="202"/>
      <c r="X96" s="202"/>
      <c r="Y96" s="202"/>
      <c r="Z96" s="202"/>
      <c r="AA96" s="202"/>
      <c r="AB96" s="202"/>
      <c r="AC96" s="202"/>
      <c r="AD96" s="195"/>
    </row>
    <row r="97" spans="2:30" ht="21.75" customHeight="1" thickTop="1" x14ac:dyDescent="0.3">
      <c r="B97" s="203" t="s">
        <v>158</v>
      </c>
      <c r="C97" s="203"/>
      <c r="D97" s="203"/>
      <c r="E97" s="203"/>
      <c r="F97" s="203"/>
      <c r="G97" s="203"/>
      <c r="H97" s="203"/>
      <c r="I97" s="203"/>
      <c r="J97" s="203"/>
      <c r="K97" s="203"/>
      <c r="L97" s="333"/>
      <c r="M97" s="199"/>
      <c r="V97" s="202"/>
      <c r="W97" s="202"/>
      <c r="X97" s="202"/>
      <c r="Y97" s="202"/>
      <c r="Z97" s="202"/>
      <c r="AA97" s="202"/>
      <c r="AB97" s="202"/>
      <c r="AC97" s="202"/>
      <c r="AD97" s="195"/>
    </row>
    <row r="98" spans="2:30" x14ac:dyDescent="0.3">
      <c r="B98" s="204"/>
      <c r="V98" s="202"/>
      <c r="W98" s="202"/>
      <c r="X98" s="202"/>
      <c r="Y98" s="202"/>
      <c r="Z98" s="202"/>
      <c r="AA98" s="202"/>
      <c r="AB98" s="202"/>
      <c r="AC98" s="202"/>
      <c r="AD98" s="199"/>
    </row>
    <row r="99" spans="2:30" x14ac:dyDescent="0.3">
      <c r="B99" s="204"/>
      <c r="V99" s="202"/>
      <c r="W99" s="202"/>
      <c r="X99" s="202"/>
      <c r="Y99" s="202"/>
      <c r="Z99" s="202"/>
      <c r="AA99" s="202"/>
      <c r="AB99" s="202"/>
      <c r="AC99" s="202"/>
      <c r="AD99" s="199"/>
    </row>
    <row r="100" spans="2:30" hidden="1" x14ac:dyDescent="0.3">
      <c r="B100" s="205" t="s">
        <v>159</v>
      </c>
      <c r="C100" s="206"/>
      <c r="V100" s="207"/>
      <c r="W100" s="207"/>
      <c r="X100" s="207"/>
      <c r="Y100" s="207"/>
      <c r="Z100" s="207"/>
      <c r="AA100" s="207"/>
      <c r="AB100" s="207"/>
      <c r="AC100" s="207"/>
    </row>
    <row r="101" spans="2:30" hidden="1" x14ac:dyDescent="0.3">
      <c r="B101" s="208"/>
      <c r="C101" s="206"/>
      <c r="V101" s="204"/>
      <c r="W101" s="298"/>
      <c r="X101" s="298"/>
      <c r="Y101" s="298"/>
      <c r="Z101" s="298"/>
      <c r="AA101" s="298"/>
      <c r="AB101" s="298"/>
      <c r="AC101" s="298"/>
    </row>
    <row r="102" spans="2:30" hidden="1" x14ac:dyDescent="0.3">
      <c r="B102" s="209" t="s">
        <v>160</v>
      </c>
      <c r="C102" s="205" t="s">
        <v>161</v>
      </c>
      <c r="V102" s="204"/>
    </row>
    <row r="103" spans="2:30" hidden="1" x14ac:dyDescent="0.3">
      <c r="B103" s="209" t="s">
        <v>162</v>
      </c>
      <c r="C103" s="205" t="s">
        <v>163</v>
      </c>
      <c r="V103" s="204"/>
    </row>
    <row r="104" spans="2:30" hidden="1" x14ac:dyDescent="0.3">
      <c r="B104" s="209" t="s">
        <v>164</v>
      </c>
      <c r="C104" s="205" t="s">
        <v>165</v>
      </c>
      <c r="V104" s="204"/>
      <c r="W104" s="210"/>
      <c r="X104" s="210"/>
      <c r="Y104" s="210"/>
      <c r="Z104" s="210"/>
      <c r="AA104" s="210"/>
      <c r="AB104" s="210"/>
      <c r="AC104" s="210"/>
      <c r="AD104" s="210"/>
    </row>
    <row r="105" spans="2:30" hidden="1" x14ac:dyDescent="0.3">
      <c r="B105" s="209" t="s">
        <v>166</v>
      </c>
      <c r="C105" s="205" t="s">
        <v>167</v>
      </c>
      <c r="V105" s="204"/>
    </row>
    <row r="106" spans="2:30" hidden="1" x14ac:dyDescent="0.3">
      <c r="B106" s="211"/>
      <c r="C106" s="205" t="s">
        <v>168</v>
      </c>
      <c r="V106" s="204"/>
    </row>
    <row r="107" spans="2:30" hidden="1" x14ac:dyDescent="0.3">
      <c r="B107" s="209" t="s">
        <v>169</v>
      </c>
      <c r="C107" s="205" t="s">
        <v>170</v>
      </c>
      <c r="V107" s="204"/>
    </row>
    <row r="108" spans="2:30" hidden="1" x14ac:dyDescent="0.3">
      <c r="B108" s="209" t="s">
        <v>171</v>
      </c>
      <c r="C108" s="205" t="s">
        <v>172</v>
      </c>
      <c r="V108" s="204"/>
    </row>
    <row r="109" spans="2:30" hidden="1" x14ac:dyDescent="0.3">
      <c r="B109" s="209" t="s">
        <v>270</v>
      </c>
      <c r="C109" s="205" t="s">
        <v>174</v>
      </c>
      <c r="V109" s="204"/>
    </row>
    <row r="110" spans="2:30" hidden="1" x14ac:dyDescent="0.3">
      <c r="B110" s="209" t="s">
        <v>175</v>
      </c>
      <c r="C110" s="205" t="s">
        <v>176</v>
      </c>
      <c r="V110" s="204"/>
    </row>
    <row r="111" spans="2:30" hidden="1" x14ac:dyDescent="0.3">
      <c r="B111" s="209" t="s">
        <v>177</v>
      </c>
      <c r="C111" s="205" t="s">
        <v>178</v>
      </c>
      <c r="V111" s="204"/>
    </row>
    <row r="112" spans="2:30" hidden="1" x14ac:dyDescent="0.3">
      <c r="B112" s="211"/>
      <c r="C112" s="205"/>
      <c r="V112" s="204"/>
    </row>
    <row r="113" spans="2:22" hidden="1" x14ac:dyDescent="0.3">
      <c r="B113" s="209" t="s">
        <v>179</v>
      </c>
      <c r="C113" s="205" t="s">
        <v>180</v>
      </c>
      <c r="V113" s="204"/>
    </row>
    <row r="114" spans="2:22" hidden="1" x14ac:dyDescent="0.3">
      <c r="B114" s="209" t="s">
        <v>179</v>
      </c>
      <c r="C114" s="205" t="s">
        <v>181</v>
      </c>
    </row>
    <row r="115" spans="2:22" hidden="1" x14ac:dyDescent="0.3">
      <c r="B115" s="209" t="s">
        <v>182</v>
      </c>
      <c r="C115" s="205" t="s">
        <v>183</v>
      </c>
    </row>
    <row r="116" spans="2:22" hidden="1" x14ac:dyDescent="0.3">
      <c r="B116" s="209" t="s">
        <v>184</v>
      </c>
      <c r="C116" s="205" t="s">
        <v>185</v>
      </c>
    </row>
    <row r="117" spans="2:22" hidden="1" x14ac:dyDescent="0.3">
      <c r="B117" s="209" t="s">
        <v>182</v>
      </c>
      <c r="C117" s="205" t="s">
        <v>186</v>
      </c>
    </row>
    <row r="118" spans="2:22" hidden="1" x14ac:dyDescent="0.3">
      <c r="B118" s="209" t="s">
        <v>187</v>
      </c>
      <c r="C118" s="205" t="s">
        <v>188</v>
      </c>
    </row>
    <row r="119" spans="2:22" hidden="1" x14ac:dyDescent="0.3">
      <c r="B119" s="209" t="s">
        <v>189</v>
      </c>
      <c r="C119" s="205" t="s">
        <v>190</v>
      </c>
    </row>
    <row r="120" spans="2:22" hidden="1" x14ac:dyDescent="0.3">
      <c r="B120" s="211" t="s">
        <v>191</v>
      </c>
      <c r="C120" s="205" t="s">
        <v>192</v>
      </c>
    </row>
    <row r="121" spans="2:22" hidden="1" x14ac:dyDescent="0.3">
      <c r="B121" s="211"/>
      <c r="C121" s="205"/>
    </row>
    <row r="122" spans="2:22" hidden="1" x14ac:dyDescent="0.3">
      <c r="B122" s="209" t="s">
        <v>160</v>
      </c>
      <c r="C122" s="205" t="s">
        <v>193</v>
      </c>
    </row>
    <row r="123" spans="2:22" hidden="1" x14ac:dyDescent="0.3">
      <c r="B123" s="209" t="s">
        <v>194</v>
      </c>
      <c r="C123" s="205" t="s">
        <v>195</v>
      </c>
    </row>
    <row r="124" spans="2:22" hidden="1" x14ac:dyDescent="0.3">
      <c r="B124" s="209" t="s">
        <v>196</v>
      </c>
      <c r="C124" s="205" t="s">
        <v>197</v>
      </c>
    </row>
    <row r="125" spans="2:22" hidden="1" x14ac:dyDescent="0.3">
      <c r="B125" s="209" t="s">
        <v>271</v>
      </c>
      <c r="C125" s="205" t="s">
        <v>199</v>
      </c>
    </row>
    <row r="126" spans="2:22" hidden="1" x14ac:dyDescent="0.3">
      <c r="B126" s="209" t="s">
        <v>272</v>
      </c>
      <c r="C126" s="205" t="s">
        <v>201</v>
      </c>
    </row>
    <row r="127" spans="2:22" hidden="1" x14ac:dyDescent="0.3">
      <c r="B127" s="209" t="s">
        <v>202</v>
      </c>
      <c r="C127" s="205" t="s">
        <v>203</v>
      </c>
    </row>
    <row r="128" spans="2:22" hidden="1" x14ac:dyDescent="0.3">
      <c r="B128" s="209" t="s">
        <v>202</v>
      </c>
      <c r="C128" s="205" t="s">
        <v>204</v>
      </c>
    </row>
    <row r="129" spans="1:5" hidden="1" x14ac:dyDescent="0.3">
      <c r="B129" s="209" t="s">
        <v>202</v>
      </c>
      <c r="C129" s="205" t="s">
        <v>205</v>
      </c>
    </row>
    <row r="130" spans="1:5" hidden="1" x14ac:dyDescent="0.3">
      <c r="B130" s="209" t="s">
        <v>202</v>
      </c>
      <c r="C130" s="205" t="s">
        <v>206</v>
      </c>
    </row>
    <row r="131" spans="1:5" hidden="1" x14ac:dyDescent="0.3">
      <c r="B131" s="209" t="s">
        <v>166</v>
      </c>
      <c r="C131" s="205" t="s">
        <v>207</v>
      </c>
    </row>
    <row r="132" spans="1:5" hidden="1" x14ac:dyDescent="0.3">
      <c r="B132" s="209" t="s">
        <v>208</v>
      </c>
      <c r="C132" s="205" t="s">
        <v>209</v>
      </c>
    </row>
    <row r="133" spans="1:5" hidden="1" x14ac:dyDescent="0.3">
      <c r="B133" s="209" t="s">
        <v>202</v>
      </c>
      <c r="C133" s="205" t="s">
        <v>210</v>
      </c>
    </row>
    <row r="134" spans="1:5" hidden="1" x14ac:dyDescent="0.3">
      <c r="B134" s="205"/>
      <c r="C134" s="205"/>
    </row>
    <row r="135" spans="1:5" hidden="1" x14ac:dyDescent="0.3">
      <c r="B135" s="205"/>
      <c r="C135" s="205"/>
    </row>
    <row r="136" spans="1:5" hidden="1" x14ac:dyDescent="0.3">
      <c r="B136" s="211"/>
      <c r="C136" s="211"/>
    </row>
    <row r="137" spans="1:5" hidden="1" x14ac:dyDescent="0.3">
      <c r="B137" s="211">
        <f>NvsElapsedTime</f>
        <v>1.15740767796524E-5</v>
      </c>
      <c r="C137" s="211"/>
    </row>
    <row r="138" spans="1:5" hidden="1" x14ac:dyDescent="0.3">
      <c r="B138" s="212">
        <f>NvsEndTime</f>
        <v>41808.602337962999</v>
      </c>
      <c r="C138" s="212" t="s">
        <v>211</v>
      </c>
    </row>
    <row r="139" spans="1:5" x14ac:dyDescent="0.3">
      <c r="B139" s="205"/>
      <c r="C139" s="213"/>
    </row>
    <row r="140" spans="1:5" x14ac:dyDescent="0.3">
      <c r="B140" s="205"/>
      <c r="C140" s="205"/>
    </row>
    <row r="141" spans="1:5" hidden="1" x14ac:dyDescent="0.3">
      <c r="B141" s="214" t="s">
        <v>159</v>
      </c>
      <c r="C141" s="215"/>
      <c r="D141" s="215"/>
      <c r="E141" s="216"/>
    </row>
    <row r="142" spans="1:5" hidden="1" x14ac:dyDescent="0.3">
      <c r="B142" s="217"/>
      <c r="C142" s="215"/>
      <c r="D142" s="215"/>
      <c r="E142" s="216"/>
    </row>
    <row r="143" spans="1:5" hidden="1" x14ac:dyDescent="0.3">
      <c r="A143" s="214" t="s">
        <v>212</v>
      </c>
      <c r="B143" s="218" t="s">
        <v>160</v>
      </c>
      <c r="C143" s="219" t="s">
        <v>161</v>
      </c>
      <c r="D143" s="215"/>
    </row>
    <row r="144" spans="1:5" hidden="1" x14ac:dyDescent="0.3">
      <c r="A144" s="214" t="s">
        <v>213</v>
      </c>
      <c r="B144" s="218" t="s">
        <v>162</v>
      </c>
      <c r="C144" s="219" t="s">
        <v>163</v>
      </c>
      <c r="D144" s="215"/>
    </row>
    <row r="145" spans="1:4" hidden="1" x14ac:dyDescent="0.3">
      <c r="A145" s="214" t="s">
        <v>214</v>
      </c>
      <c r="B145" s="218" t="s">
        <v>164</v>
      </c>
      <c r="C145" s="219" t="s">
        <v>165</v>
      </c>
      <c r="D145" s="215"/>
    </row>
    <row r="146" spans="1:4" hidden="1" x14ac:dyDescent="0.3">
      <c r="A146" s="214" t="s">
        <v>215</v>
      </c>
      <c r="B146" s="218" t="s">
        <v>166</v>
      </c>
      <c r="C146" s="219" t="s">
        <v>167</v>
      </c>
      <c r="D146" s="215"/>
    </row>
    <row r="147" spans="1:4" hidden="1" x14ac:dyDescent="0.3">
      <c r="A147" s="214"/>
      <c r="B147" s="214"/>
      <c r="C147" s="219" t="s">
        <v>168</v>
      </c>
      <c r="D147" s="215"/>
    </row>
    <row r="148" spans="1:4" hidden="1" x14ac:dyDescent="0.3">
      <c r="A148" s="214" t="s">
        <v>216</v>
      </c>
      <c r="B148" s="218" t="s">
        <v>169</v>
      </c>
      <c r="C148" s="219" t="s">
        <v>170</v>
      </c>
      <c r="D148" s="215"/>
    </row>
    <row r="149" spans="1:4" hidden="1" x14ac:dyDescent="0.3">
      <c r="A149" s="214" t="s">
        <v>217</v>
      </c>
      <c r="B149" s="218" t="s">
        <v>171</v>
      </c>
      <c r="C149" s="219" t="s">
        <v>218</v>
      </c>
      <c r="D149" s="215"/>
    </row>
    <row r="150" spans="1:4" hidden="1" x14ac:dyDescent="0.3">
      <c r="A150" s="214" t="s">
        <v>219</v>
      </c>
      <c r="B150" s="218" t="s">
        <v>270</v>
      </c>
      <c r="C150" s="219" t="s">
        <v>174</v>
      </c>
      <c r="D150" s="215"/>
    </row>
    <row r="151" spans="1:4" hidden="1" x14ac:dyDescent="0.3">
      <c r="A151" s="214" t="s">
        <v>220</v>
      </c>
      <c r="B151" s="218" t="s">
        <v>175</v>
      </c>
      <c r="C151" s="219" t="s">
        <v>221</v>
      </c>
      <c r="D151" s="215"/>
    </row>
    <row r="152" spans="1:4" hidden="1" x14ac:dyDescent="0.3">
      <c r="A152" s="214" t="s">
        <v>222</v>
      </c>
      <c r="B152" s="218" t="s">
        <v>177</v>
      </c>
      <c r="C152" s="219" t="s">
        <v>223</v>
      </c>
      <c r="D152" s="215"/>
    </row>
    <row r="153" spans="1:4" hidden="1" x14ac:dyDescent="0.3">
      <c r="A153" s="214"/>
      <c r="B153" s="214"/>
      <c r="C153" s="219"/>
      <c r="D153" s="215"/>
    </row>
    <row r="154" spans="1:4" hidden="1" x14ac:dyDescent="0.3">
      <c r="A154" s="214" t="s">
        <v>224</v>
      </c>
      <c r="B154" s="218" t="s">
        <v>179</v>
      </c>
      <c r="C154" s="219" t="s">
        <v>225</v>
      </c>
      <c r="D154" s="215"/>
    </row>
    <row r="155" spans="1:4" hidden="1" x14ac:dyDescent="0.3">
      <c r="A155" s="214" t="s">
        <v>226</v>
      </c>
      <c r="B155" s="218" t="s">
        <v>179</v>
      </c>
      <c r="C155" s="219" t="s">
        <v>227</v>
      </c>
      <c r="D155" s="215"/>
    </row>
    <row r="156" spans="1:4" hidden="1" x14ac:dyDescent="0.3">
      <c r="A156" s="214" t="s">
        <v>228</v>
      </c>
      <c r="B156" s="218">
        <v>6</v>
      </c>
      <c r="C156" s="219" t="s">
        <v>183</v>
      </c>
      <c r="D156" s="215"/>
    </row>
    <row r="157" spans="1:4" hidden="1" x14ac:dyDescent="0.3">
      <c r="A157" s="214" t="s">
        <v>229</v>
      </c>
      <c r="B157" s="218" t="s">
        <v>184</v>
      </c>
      <c r="C157" s="219" t="s">
        <v>230</v>
      </c>
      <c r="D157" s="215"/>
    </row>
    <row r="158" spans="1:4" hidden="1" x14ac:dyDescent="0.3">
      <c r="A158" s="214" t="s">
        <v>231</v>
      </c>
      <c r="B158" s="218" t="s">
        <v>182</v>
      </c>
      <c r="C158" s="219" t="s">
        <v>232</v>
      </c>
      <c r="D158" s="215"/>
    </row>
    <row r="159" spans="1:4" hidden="1" x14ac:dyDescent="0.3">
      <c r="A159" s="214" t="s">
        <v>233</v>
      </c>
      <c r="B159" s="218" t="s">
        <v>187</v>
      </c>
      <c r="C159" s="219" t="s">
        <v>234</v>
      </c>
      <c r="D159" s="215"/>
    </row>
    <row r="160" spans="1:4" hidden="1" x14ac:dyDescent="0.3">
      <c r="A160" s="214" t="s">
        <v>235</v>
      </c>
      <c r="B160" s="218" t="s">
        <v>189</v>
      </c>
      <c r="C160" s="219" t="s">
        <v>234</v>
      </c>
      <c r="D160" s="215"/>
    </row>
    <row r="161" spans="1:4" hidden="1" x14ac:dyDescent="0.3">
      <c r="A161" s="214" t="s">
        <v>236</v>
      </c>
      <c r="B161" s="218" t="s">
        <v>179</v>
      </c>
      <c r="C161" s="219" t="s">
        <v>192</v>
      </c>
      <c r="D161" s="215"/>
    </row>
    <row r="162" spans="1:4" hidden="1" x14ac:dyDescent="0.3">
      <c r="A162" s="214"/>
      <c r="B162" s="214"/>
      <c r="C162" s="219"/>
      <c r="D162" s="215"/>
    </row>
    <row r="163" spans="1:4" hidden="1" x14ac:dyDescent="0.3">
      <c r="A163" s="214" t="s">
        <v>237</v>
      </c>
      <c r="B163" s="218" t="s">
        <v>160</v>
      </c>
      <c r="C163" s="219" t="s">
        <v>238</v>
      </c>
      <c r="D163" s="215"/>
    </row>
    <row r="164" spans="1:4" hidden="1" x14ac:dyDescent="0.3">
      <c r="A164" s="214" t="s">
        <v>239</v>
      </c>
      <c r="B164" s="218" t="s">
        <v>194</v>
      </c>
      <c r="C164" s="219" t="s">
        <v>240</v>
      </c>
      <c r="D164" s="215"/>
    </row>
    <row r="165" spans="1:4" hidden="1" x14ac:dyDescent="0.3">
      <c r="A165" s="214" t="s">
        <v>241</v>
      </c>
      <c r="B165" s="218" t="s">
        <v>196</v>
      </c>
      <c r="C165" s="219" t="s">
        <v>242</v>
      </c>
      <c r="D165" s="215"/>
    </row>
    <row r="166" spans="1:4" hidden="1" x14ac:dyDescent="0.3">
      <c r="A166" s="214" t="s">
        <v>243</v>
      </c>
      <c r="B166" s="218" t="s">
        <v>271</v>
      </c>
      <c r="C166" s="219" t="s">
        <v>244</v>
      </c>
      <c r="D166" s="215"/>
    </row>
    <row r="167" spans="1:4" hidden="1" x14ac:dyDescent="0.3">
      <c r="A167" s="214" t="s">
        <v>245</v>
      </c>
      <c r="B167" s="218" t="s">
        <v>272</v>
      </c>
      <c r="C167" s="219" t="s">
        <v>246</v>
      </c>
      <c r="D167" s="215"/>
    </row>
    <row r="168" spans="1:4" hidden="1" x14ac:dyDescent="0.3">
      <c r="A168" s="214" t="s">
        <v>247</v>
      </c>
      <c r="B168" s="218" t="s">
        <v>202</v>
      </c>
      <c r="C168" s="219" t="s">
        <v>248</v>
      </c>
      <c r="D168" s="215"/>
    </row>
    <row r="169" spans="1:4" hidden="1" x14ac:dyDescent="0.3">
      <c r="A169" s="214" t="s">
        <v>249</v>
      </c>
      <c r="B169" s="218" t="s">
        <v>202</v>
      </c>
      <c r="C169" s="219" t="s">
        <v>250</v>
      </c>
      <c r="D169" s="215"/>
    </row>
    <row r="170" spans="1:4" hidden="1" x14ac:dyDescent="0.3">
      <c r="A170" s="214" t="s">
        <v>251</v>
      </c>
      <c r="B170" s="218" t="s">
        <v>202</v>
      </c>
      <c r="C170" s="219" t="s">
        <v>252</v>
      </c>
      <c r="D170" s="215"/>
    </row>
    <row r="171" spans="1:4" hidden="1" x14ac:dyDescent="0.3">
      <c r="A171" s="214" t="s">
        <v>253</v>
      </c>
      <c r="B171" s="218" t="s">
        <v>202</v>
      </c>
      <c r="C171" s="219" t="s">
        <v>254</v>
      </c>
      <c r="D171" s="215"/>
    </row>
    <row r="172" spans="1:4" hidden="1" x14ac:dyDescent="0.3">
      <c r="A172" s="214" t="s">
        <v>255</v>
      </c>
      <c r="B172" s="218" t="s">
        <v>166</v>
      </c>
      <c r="C172" s="219" t="s">
        <v>207</v>
      </c>
      <c r="D172" s="215"/>
    </row>
    <row r="173" spans="1:4" hidden="1" x14ac:dyDescent="0.3">
      <c r="A173" s="214" t="s">
        <v>256</v>
      </c>
      <c r="B173" s="218" t="s">
        <v>208</v>
      </c>
      <c r="C173" s="219" t="s">
        <v>209</v>
      </c>
      <c r="D173" s="215"/>
    </row>
    <row r="174" spans="1:4" hidden="1" x14ac:dyDescent="0.3">
      <c r="A174" s="214" t="s">
        <v>257</v>
      </c>
      <c r="B174" s="218" t="s">
        <v>202</v>
      </c>
      <c r="C174" s="219" t="s">
        <v>258</v>
      </c>
      <c r="D174" s="215"/>
    </row>
    <row r="175" spans="1:4" hidden="1" x14ac:dyDescent="0.3">
      <c r="B175" s="217"/>
      <c r="C175" s="220"/>
      <c r="D175" s="215"/>
    </row>
    <row r="176" spans="1:4" hidden="1" x14ac:dyDescent="0.3">
      <c r="B176" s="217"/>
      <c r="C176" s="220"/>
      <c r="D176" s="215"/>
    </row>
    <row r="177" spans="2:5" hidden="1" x14ac:dyDescent="0.3">
      <c r="B177" s="217"/>
      <c r="C177" s="220"/>
      <c r="D177" s="215"/>
    </row>
    <row r="178" spans="2:5" hidden="1" x14ac:dyDescent="0.3">
      <c r="B178" s="214" t="s">
        <v>259</v>
      </c>
      <c r="C178" s="221">
        <f>NvsElapsedTime</f>
        <v>1.15740767796524E-5</v>
      </c>
      <c r="D178" s="215"/>
    </row>
    <row r="179" spans="2:5" hidden="1" x14ac:dyDescent="0.3">
      <c r="B179" s="214" t="s">
        <v>260</v>
      </c>
      <c r="C179" s="222">
        <f>NvsEndTime</f>
        <v>41808.602337962999</v>
      </c>
      <c r="D179" s="215"/>
    </row>
    <row r="180" spans="2:5" x14ac:dyDescent="0.3">
      <c r="B180" s="223"/>
      <c r="C180" s="215"/>
      <c r="D180" s="215"/>
      <c r="E180" s="216"/>
    </row>
    <row r="181" spans="2:5" x14ac:dyDescent="0.3">
      <c r="C181" s="183"/>
      <c r="D181" s="183"/>
    </row>
    <row r="182" spans="2:5" x14ac:dyDescent="0.3">
      <c r="C182" s="183"/>
      <c r="D182" s="18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8:C179 B143:C174">
    <cfRule type="cellIs" dxfId="77" priority="2" stopIfTrue="1" operator="lessThan">
      <formula>0</formula>
    </cfRule>
  </conditionalFormatting>
  <conditionalFormatting sqref="A143:A174">
    <cfRule type="cellIs" dxfId="7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80"/>
  <sheetViews>
    <sheetView topLeftCell="B2" zoomScale="70" zoomScaleNormal="70" workbookViewId="0">
      <selection activeCell="B2" sqref="B2"/>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27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76"/>
      <c r="N2" s="3"/>
      <c r="O2" s="1"/>
      <c r="V2" s="8">
        <f>'2521'!B2</f>
        <v>50</v>
      </c>
      <c r="W2" s="449" t="s">
        <v>4</v>
      </c>
      <c r="X2" s="450"/>
      <c r="Y2" s="451"/>
      <c r="Z2" s="451"/>
      <c r="AA2" s="451"/>
      <c r="AB2" s="451"/>
      <c r="AC2" s="451"/>
      <c r="AD2" s="9"/>
    </row>
    <row r="3" spans="1:30" ht="20.399999999999999" x14ac:dyDescent="0.35">
      <c r="B3" s="10" t="str">
        <f>"Revenue Estimate Worksheet for "&amp;B124</f>
        <v>Revenue Estimate Worksheet for Ed Venture Charter School</v>
      </c>
      <c r="C3" s="11"/>
      <c r="D3" s="11"/>
      <c r="E3" s="11"/>
      <c r="F3" s="11"/>
      <c r="G3" s="11"/>
      <c r="H3" s="11"/>
      <c r="I3" s="11"/>
      <c r="J3" s="11"/>
      <c r="K3" s="11"/>
      <c r="L3" s="277"/>
      <c r="M3" s="10"/>
      <c r="N3" s="10"/>
      <c r="O3" s="10"/>
      <c r="P3" s="10"/>
      <c r="Q3" s="10"/>
      <c r="V3" s="452" t="s">
        <v>5</v>
      </c>
      <c r="W3" s="452"/>
      <c r="X3" s="452"/>
      <c r="Y3" s="452"/>
      <c r="Z3" s="452"/>
      <c r="AA3" s="452"/>
      <c r="AB3" s="452"/>
      <c r="AC3" s="452"/>
      <c r="AD3" s="12"/>
    </row>
    <row r="4" spans="1:30" ht="17.399999999999999" x14ac:dyDescent="0.3">
      <c r="B4" s="391" t="s">
        <v>6</v>
      </c>
      <c r="C4" s="391"/>
      <c r="D4" s="391"/>
      <c r="E4" s="391"/>
      <c r="F4" s="391"/>
      <c r="G4" s="391"/>
      <c r="H4" s="391"/>
      <c r="I4" s="391"/>
      <c r="J4" s="13"/>
      <c r="K4" s="13"/>
      <c r="L4" s="278"/>
      <c r="M4" s="14"/>
      <c r="N4" s="14"/>
      <c r="O4" s="14"/>
      <c r="P4" s="14"/>
      <c r="Q4" s="14"/>
      <c r="V4" s="453" t="str">
        <f>+Based_on_the_Second_Calculation_of_the_FEFP_2010_11</f>
        <v>Based on the Final Conference Calculation of the FEFP 2014-15</v>
      </c>
      <c r="W4" s="453"/>
      <c r="X4" s="453"/>
      <c r="Y4" s="453"/>
      <c r="Z4" s="453"/>
      <c r="AA4" s="453"/>
      <c r="AB4" s="453"/>
      <c r="AC4" s="453"/>
      <c r="AD4" s="15"/>
    </row>
    <row r="5" spans="1:30" ht="18.75" customHeight="1" x14ac:dyDescent="0.3">
      <c r="B5" s="16" t="s">
        <v>7</v>
      </c>
      <c r="C5" s="16"/>
      <c r="D5" s="17"/>
      <c r="E5" s="16"/>
      <c r="F5" s="16"/>
      <c r="G5" s="18" t="s">
        <v>8</v>
      </c>
      <c r="H5" s="18"/>
      <c r="I5" s="18"/>
      <c r="J5" s="18"/>
      <c r="K5" s="18"/>
      <c r="L5" s="279"/>
      <c r="M5" s="19"/>
      <c r="N5" s="19"/>
      <c r="O5" s="19"/>
      <c r="P5" s="19"/>
      <c r="Q5" s="19"/>
      <c r="V5" s="454" t="s">
        <v>7</v>
      </c>
      <c r="W5" s="454"/>
      <c r="X5" s="455" t="s">
        <v>8</v>
      </c>
      <c r="Y5" s="455"/>
      <c r="Z5" s="20"/>
      <c r="AA5" s="20"/>
      <c r="AB5" s="20"/>
      <c r="AC5" s="20"/>
      <c r="AD5" s="21"/>
    </row>
    <row r="6" spans="1:30" ht="21" customHeight="1" x14ac:dyDescent="0.3">
      <c r="B6" s="16" t="s">
        <v>9</v>
      </c>
      <c r="C6" s="16"/>
      <c r="D6" s="16"/>
      <c r="E6" s="16"/>
      <c r="F6" s="16"/>
      <c r="G6" s="16"/>
      <c r="H6" s="16"/>
      <c r="I6" s="16"/>
      <c r="J6" s="16"/>
      <c r="K6" s="16"/>
      <c r="L6" s="278"/>
      <c r="M6" s="22"/>
      <c r="N6" s="22"/>
      <c r="O6" s="19"/>
      <c r="P6" s="19"/>
      <c r="Q6" s="19"/>
      <c r="V6" s="441" t="s">
        <v>10</v>
      </c>
      <c r="W6" s="441"/>
      <c r="X6" s="441"/>
      <c r="Y6" s="441"/>
      <c r="Z6" s="441"/>
      <c r="AA6" s="441"/>
      <c r="AB6" s="441"/>
      <c r="AC6" s="441"/>
      <c r="AD6" s="23"/>
    </row>
    <row r="7" spans="1:30" ht="18" customHeight="1" x14ac:dyDescent="0.3">
      <c r="B7" s="24" t="s">
        <v>11</v>
      </c>
      <c r="C7" s="24"/>
      <c r="D7" s="24"/>
      <c r="E7" s="24"/>
      <c r="F7" s="24"/>
      <c r="G7" s="25">
        <v>4031.77</v>
      </c>
      <c r="H7" s="25"/>
      <c r="I7" s="24" t="s">
        <v>12</v>
      </c>
      <c r="J7" s="24"/>
      <c r="K7" s="26">
        <v>1.0289999999999999</v>
      </c>
      <c r="L7" s="280"/>
      <c r="O7" s="1"/>
      <c r="V7" s="442" t="s">
        <v>11</v>
      </c>
      <c r="W7" s="442"/>
      <c r="X7" s="443">
        <f>'2521'!G7</f>
        <v>4031.77</v>
      </c>
      <c r="Y7" s="443"/>
      <c r="Z7" s="444" t="s">
        <v>12</v>
      </c>
      <c r="AA7" s="444"/>
      <c r="AB7" s="445">
        <f>+K7</f>
        <v>1.0289999999999999</v>
      </c>
      <c r="AC7" s="445"/>
      <c r="AD7" s="9"/>
    </row>
    <row r="8" spans="1:30" ht="51" customHeight="1" x14ac:dyDescent="0.3">
      <c r="B8" s="27" t="s">
        <v>13</v>
      </c>
      <c r="C8" s="27"/>
      <c r="D8" s="28" t="s">
        <v>491</v>
      </c>
      <c r="E8" s="28" t="s">
        <v>492</v>
      </c>
      <c r="F8" s="29"/>
      <c r="G8" s="30" t="s">
        <v>14</v>
      </c>
      <c r="H8" s="31"/>
      <c r="I8" s="32" t="s">
        <v>15</v>
      </c>
      <c r="J8" s="33"/>
      <c r="K8" s="34" t="s">
        <v>16</v>
      </c>
      <c r="L8" s="281" t="s">
        <v>17</v>
      </c>
      <c r="N8" s="1" t="s">
        <v>18</v>
      </c>
      <c r="O8" s="1" t="s">
        <v>19</v>
      </c>
      <c r="V8" s="446" t="s">
        <v>13</v>
      </c>
      <c r="W8" s="446"/>
      <c r="X8" s="447" t="s">
        <v>14</v>
      </c>
      <c r="Y8" s="447"/>
      <c r="Z8" s="448" t="s">
        <v>15</v>
      </c>
      <c r="AA8" s="448"/>
      <c r="AB8" s="35" t="s">
        <v>16</v>
      </c>
      <c r="AC8" s="36" t="s">
        <v>20</v>
      </c>
      <c r="AD8" s="9"/>
    </row>
    <row r="9" spans="1:30" ht="14.25" customHeight="1" x14ac:dyDescent="0.3">
      <c r="B9" s="37" t="s">
        <v>21</v>
      </c>
      <c r="C9" s="37"/>
      <c r="D9" s="37"/>
      <c r="E9" s="37"/>
      <c r="F9" s="37"/>
      <c r="G9" s="38" t="s">
        <v>22</v>
      </c>
      <c r="H9" s="39"/>
      <c r="I9" s="40" t="s">
        <v>23</v>
      </c>
      <c r="J9" s="41"/>
      <c r="K9" s="42" t="s">
        <v>24</v>
      </c>
      <c r="L9" s="282" t="s">
        <v>25</v>
      </c>
      <c r="O9" s="1"/>
      <c r="V9" s="456" t="s">
        <v>21</v>
      </c>
      <c r="W9" s="456"/>
      <c r="X9" s="457" t="s">
        <v>22</v>
      </c>
      <c r="Y9" s="457"/>
      <c r="Z9" s="458" t="s">
        <v>23</v>
      </c>
      <c r="AA9" s="458"/>
      <c r="AB9" s="43" t="s">
        <v>24</v>
      </c>
      <c r="AC9" s="44" t="s">
        <v>25</v>
      </c>
      <c r="AD9" s="9"/>
    </row>
    <row r="10" spans="1:30" x14ac:dyDescent="0.3">
      <c r="A10" s="1" t="s">
        <v>26</v>
      </c>
      <c r="B10" s="45" t="s">
        <v>27</v>
      </c>
      <c r="C10" s="45"/>
      <c r="D10" s="45">
        <v>0</v>
      </c>
      <c r="E10" s="45">
        <v>0</v>
      </c>
      <c r="F10" s="45">
        <v>0</v>
      </c>
      <c r="G10" s="46">
        <f>IF($B$154&lt;8,D10*2,D10+E10)</f>
        <v>0</v>
      </c>
      <c r="H10" s="47"/>
      <c r="I10" s="48">
        <v>1.1259999999999999</v>
      </c>
      <c r="J10" s="48"/>
      <c r="K10" s="49">
        <f>ROUND(G10*I10,4)</f>
        <v>0</v>
      </c>
      <c r="L10" s="273">
        <f>SUM(K10*$G$7)*($K$7)</f>
        <v>0</v>
      </c>
      <c r="N10" s="51">
        <v>5101</v>
      </c>
      <c r="O10" s="52">
        <v>101</v>
      </c>
      <c r="Q10" s="53"/>
      <c r="V10" s="439" t="s">
        <v>27</v>
      </c>
      <c r="W10" s="439"/>
      <c r="X10" s="434">
        <f>IF('2521'!K$84=1,'2521'!G10,0)</f>
        <v>0</v>
      </c>
      <c r="Y10" s="434"/>
      <c r="Z10" s="440">
        <v>1</v>
      </c>
      <c r="AA10" s="440"/>
      <c r="AB10" s="54">
        <f t="shared" ref="AB10:AB25" si="0">ROUND(X10*Z10,4)</f>
        <v>0</v>
      </c>
      <c r="AC10" s="55">
        <f t="shared" ref="AC10:AC25" si="1">ROUND(ROUND(AB10*$X$7,4)*($AB$7),0)</f>
        <v>0</v>
      </c>
      <c r="AD10" s="9">
        <v>1</v>
      </c>
    </row>
    <row r="11" spans="1:30" x14ac:dyDescent="0.3">
      <c r="A11" s="1" t="s">
        <v>28</v>
      </c>
      <c r="B11" s="13" t="s">
        <v>29</v>
      </c>
      <c r="C11" s="13"/>
      <c r="D11" s="13">
        <v>0</v>
      </c>
      <c r="E11" s="13">
        <v>0</v>
      </c>
      <c r="F11" s="13">
        <v>0</v>
      </c>
      <c r="G11" s="46">
        <f t="shared" ref="G11:G25" si="2">IF($B$154&lt;8,D11*2,D11+E11)</f>
        <v>0</v>
      </c>
      <c r="H11" s="47"/>
      <c r="I11" s="56">
        <f>I10</f>
        <v>1.1259999999999999</v>
      </c>
      <c r="J11" s="56"/>
      <c r="K11" s="49">
        <f t="shared" ref="K11:K25" si="3">ROUND(G11*I11,4)</f>
        <v>0</v>
      </c>
      <c r="L11" s="273">
        <f t="shared" ref="L11:L25" si="4">SUM(K11*$G$7)*($K$7)</f>
        <v>0</v>
      </c>
      <c r="M11" s="1" t="str">
        <f>IF(ROUND(G11,2)=ROUND(SUM(G28:G30),2)," ","CHECK 2. PK-3 Lines Below")</f>
        <v xml:space="preserve"> </v>
      </c>
      <c r="N11" s="51">
        <v>5101</v>
      </c>
      <c r="O11" s="57" t="s">
        <v>30</v>
      </c>
      <c r="Q11" s="53"/>
      <c r="V11" s="395" t="s">
        <v>29</v>
      </c>
      <c r="W11" s="395"/>
      <c r="X11" s="434">
        <f>IF('2521'!K$84=1,'2521'!G11,0)</f>
        <v>0</v>
      </c>
      <c r="Y11" s="434"/>
      <c r="Z11" s="435">
        <v>1</v>
      </c>
      <c r="AA11" s="435"/>
      <c r="AB11" s="54">
        <f t="shared" si="0"/>
        <v>0</v>
      </c>
      <c r="AC11" s="55">
        <f t="shared" si="1"/>
        <v>0</v>
      </c>
      <c r="AD11" s="9"/>
    </row>
    <row r="12" spans="1:30" x14ac:dyDescent="0.3">
      <c r="A12" s="1" t="s">
        <v>31</v>
      </c>
      <c r="B12" s="13" t="s">
        <v>32</v>
      </c>
      <c r="C12" s="13"/>
      <c r="D12" s="13">
        <v>0</v>
      </c>
      <c r="E12" s="13">
        <v>0</v>
      </c>
      <c r="F12" s="13">
        <v>0</v>
      </c>
      <c r="G12" s="46">
        <f t="shared" si="2"/>
        <v>0</v>
      </c>
      <c r="H12" s="47"/>
      <c r="I12" s="56">
        <v>1</v>
      </c>
      <c r="J12" s="56"/>
      <c r="K12" s="49">
        <f t="shared" si="3"/>
        <v>0</v>
      </c>
      <c r="L12" s="273">
        <f t="shared" si="4"/>
        <v>0</v>
      </c>
      <c r="N12" s="51">
        <v>5102</v>
      </c>
      <c r="O12" s="52">
        <v>102</v>
      </c>
      <c r="Q12" s="53"/>
      <c r="V12" s="395" t="s">
        <v>32</v>
      </c>
      <c r="W12" s="395"/>
      <c r="X12" s="434">
        <f>IF('2521'!K$84=1,'2521'!G12,0)</f>
        <v>0</v>
      </c>
      <c r="Y12" s="434"/>
      <c r="Z12" s="435">
        <v>1</v>
      </c>
      <c r="AA12" s="435"/>
      <c r="AB12" s="54">
        <f t="shared" si="0"/>
        <v>0</v>
      </c>
      <c r="AC12" s="55">
        <f t="shared" si="1"/>
        <v>0</v>
      </c>
      <c r="AD12" s="9"/>
    </row>
    <row r="13" spans="1:30" x14ac:dyDescent="0.3">
      <c r="A13" s="1" t="s">
        <v>33</v>
      </c>
      <c r="B13" s="13" t="s">
        <v>34</v>
      </c>
      <c r="C13" s="13"/>
      <c r="D13" s="13">
        <v>0</v>
      </c>
      <c r="E13" s="13">
        <v>0</v>
      </c>
      <c r="F13" s="13">
        <v>0</v>
      </c>
      <c r="G13" s="46">
        <f t="shared" si="2"/>
        <v>0</v>
      </c>
      <c r="H13" s="47"/>
      <c r="I13" s="56">
        <f>I12</f>
        <v>1</v>
      </c>
      <c r="J13" s="56"/>
      <c r="K13" s="49">
        <f t="shared" si="3"/>
        <v>0</v>
      </c>
      <c r="L13" s="273">
        <f t="shared" si="4"/>
        <v>0</v>
      </c>
      <c r="M13" s="1" t="str">
        <f>IF(ROUND(G13,2)=ROUND(SUM(G31:G33),2)," ","CHECK 2. 4-8 Lines Below")</f>
        <v xml:space="preserve"> </v>
      </c>
      <c r="N13" s="51">
        <v>5102</v>
      </c>
      <c r="O13" s="57" t="s">
        <v>35</v>
      </c>
      <c r="Q13" s="53"/>
      <c r="V13" s="395" t="s">
        <v>34</v>
      </c>
      <c r="W13" s="395"/>
      <c r="X13" s="434">
        <f>IF('2521'!K$84=1,'2521'!G13,0)</f>
        <v>0</v>
      </c>
      <c r="Y13" s="434"/>
      <c r="Z13" s="435">
        <v>1</v>
      </c>
      <c r="AA13" s="435"/>
      <c r="AB13" s="54">
        <f t="shared" si="0"/>
        <v>0</v>
      </c>
      <c r="AC13" s="55">
        <f t="shared" si="1"/>
        <v>0</v>
      </c>
      <c r="AD13" s="9"/>
    </row>
    <row r="14" spans="1:30" x14ac:dyDescent="0.3">
      <c r="A14" s="1" t="s">
        <v>36</v>
      </c>
      <c r="B14" s="13" t="s">
        <v>37</v>
      </c>
      <c r="C14" s="13"/>
      <c r="D14" s="13">
        <v>0</v>
      </c>
      <c r="E14" s="13">
        <v>0</v>
      </c>
      <c r="F14" s="13">
        <v>0</v>
      </c>
      <c r="G14" s="46">
        <f t="shared" si="2"/>
        <v>0</v>
      </c>
      <c r="H14" s="47"/>
      <c r="I14" s="56">
        <v>1.004</v>
      </c>
      <c r="J14" s="56"/>
      <c r="K14" s="49">
        <f t="shared" si="3"/>
        <v>0</v>
      </c>
      <c r="L14" s="273">
        <f t="shared" si="4"/>
        <v>0</v>
      </c>
      <c r="N14" s="51">
        <v>5103</v>
      </c>
      <c r="O14" s="52">
        <v>103</v>
      </c>
      <c r="Q14" s="53"/>
      <c r="V14" s="395" t="s">
        <v>37</v>
      </c>
      <c r="W14" s="395"/>
      <c r="X14" s="434">
        <f>IF('2521'!K$84=1,'2521'!G14,0)</f>
        <v>0</v>
      </c>
      <c r="Y14" s="434"/>
      <c r="Z14" s="435">
        <v>1</v>
      </c>
      <c r="AA14" s="435"/>
      <c r="AB14" s="54">
        <f t="shared" si="0"/>
        <v>0</v>
      </c>
      <c r="AC14" s="55">
        <f t="shared" si="1"/>
        <v>0</v>
      </c>
      <c r="AD14" s="9"/>
    </row>
    <row r="15" spans="1:30" x14ac:dyDescent="0.3">
      <c r="A15" s="1" t="s">
        <v>38</v>
      </c>
      <c r="B15" s="13" t="s">
        <v>39</v>
      </c>
      <c r="C15" s="13"/>
      <c r="D15" s="13">
        <v>31.76</v>
      </c>
      <c r="E15" s="13">
        <v>35.06</v>
      </c>
      <c r="F15" s="13">
        <v>0</v>
      </c>
      <c r="G15" s="46">
        <f t="shared" si="2"/>
        <v>66.820000000000007</v>
      </c>
      <c r="H15" s="47"/>
      <c r="I15" s="56">
        <f>I14</f>
        <v>1.004</v>
      </c>
      <c r="J15" s="56"/>
      <c r="K15" s="49">
        <f t="shared" si="3"/>
        <v>67.087299999999999</v>
      </c>
      <c r="L15" s="273">
        <f t="shared" si="4"/>
        <v>278324.49986310897</v>
      </c>
      <c r="M15" s="1" t="str">
        <f>IF(ROUND(G15,2)=ROUND(SUM(G34:G36),2)," ","CHECK 2. 9-12 Lines Below")</f>
        <v xml:space="preserve"> </v>
      </c>
      <c r="N15" s="51">
        <v>5103</v>
      </c>
      <c r="O15" s="57" t="s">
        <v>40</v>
      </c>
      <c r="Q15" s="53"/>
      <c r="V15" s="395" t="s">
        <v>39</v>
      </c>
      <c r="W15" s="395"/>
      <c r="X15" s="434">
        <f>IF('2521'!K$84=1,'2521'!G15,0)</f>
        <v>66.820000000000007</v>
      </c>
      <c r="Y15" s="434"/>
      <c r="Z15" s="435">
        <v>1</v>
      </c>
      <c r="AA15" s="435"/>
      <c r="AB15" s="54">
        <f t="shared" si="0"/>
        <v>66.819999999999993</v>
      </c>
      <c r="AC15" s="58">
        <f t="shared" si="1"/>
        <v>277216</v>
      </c>
      <c r="AD15" s="9"/>
    </row>
    <row r="16" spans="1:30" ht="16.2" x14ac:dyDescent="0.35">
      <c r="A16" s="1" t="s">
        <v>41</v>
      </c>
      <c r="B16" s="13" t="s">
        <v>42</v>
      </c>
      <c r="C16" s="13"/>
      <c r="D16" s="13">
        <v>0</v>
      </c>
      <c r="E16" s="13">
        <v>0</v>
      </c>
      <c r="F16" s="13">
        <v>0</v>
      </c>
      <c r="G16" s="46">
        <f t="shared" si="2"/>
        <v>0</v>
      </c>
      <c r="H16" s="47"/>
      <c r="I16" s="56">
        <v>3.548</v>
      </c>
      <c r="J16" s="56"/>
      <c r="K16" s="49">
        <f t="shared" si="3"/>
        <v>0</v>
      </c>
      <c r="L16" s="273">
        <f t="shared" si="4"/>
        <v>0</v>
      </c>
      <c r="N16" s="51">
        <v>5101</v>
      </c>
      <c r="O16" s="1">
        <v>254</v>
      </c>
      <c r="Q16" s="53"/>
      <c r="V16" s="395" t="s">
        <v>42</v>
      </c>
      <c r="W16" s="395"/>
      <c r="X16" s="434">
        <f>IF('2521'!K$84=1,'2521'!G16,0)</f>
        <v>0</v>
      </c>
      <c r="Y16" s="434"/>
      <c r="Z16" s="435">
        <v>1</v>
      </c>
      <c r="AA16" s="435"/>
      <c r="AB16" s="54">
        <f t="shared" si="0"/>
        <v>0</v>
      </c>
      <c r="AC16" s="55">
        <f t="shared" si="1"/>
        <v>0</v>
      </c>
      <c r="AD16" s="9"/>
    </row>
    <row r="17" spans="1:30" ht="16.2" x14ac:dyDescent="0.35">
      <c r="A17" s="1" t="s">
        <v>43</v>
      </c>
      <c r="B17" s="13" t="s">
        <v>44</v>
      </c>
      <c r="C17" s="13"/>
      <c r="D17" s="13">
        <v>0</v>
      </c>
      <c r="E17" s="13">
        <v>0</v>
      </c>
      <c r="F17" s="13">
        <v>0</v>
      </c>
      <c r="G17" s="46">
        <f t="shared" si="2"/>
        <v>0</v>
      </c>
      <c r="H17" s="47"/>
      <c r="I17" s="56">
        <f>I16</f>
        <v>3.548</v>
      </c>
      <c r="J17" s="56"/>
      <c r="K17" s="49">
        <f t="shared" si="3"/>
        <v>0</v>
      </c>
      <c r="L17" s="273">
        <f t="shared" si="4"/>
        <v>0</v>
      </c>
      <c r="N17" s="51">
        <v>5102</v>
      </c>
      <c r="O17" s="53">
        <v>254</v>
      </c>
      <c r="Q17" s="53"/>
      <c r="V17" s="395" t="s">
        <v>44</v>
      </c>
      <c r="W17" s="395"/>
      <c r="X17" s="434">
        <f>IF('2521'!K$84=1,'2521'!G17,0)</f>
        <v>0</v>
      </c>
      <c r="Y17" s="434"/>
      <c r="Z17" s="435">
        <v>1</v>
      </c>
      <c r="AA17" s="435"/>
      <c r="AB17" s="54">
        <f t="shared" si="0"/>
        <v>0</v>
      </c>
      <c r="AC17" s="55">
        <f t="shared" si="1"/>
        <v>0</v>
      </c>
      <c r="AD17" s="9"/>
    </row>
    <row r="18" spans="1:30" ht="16.2" x14ac:dyDescent="0.35">
      <c r="A18" s="1" t="s">
        <v>45</v>
      </c>
      <c r="B18" s="13" t="s">
        <v>46</v>
      </c>
      <c r="C18" s="13"/>
      <c r="D18" s="13">
        <v>11.29</v>
      </c>
      <c r="E18" s="13">
        <v>10.89</v>
      </c>
      <c r="F18" s="13">
        <v>0</v>
      </c>
      <c r="G18" s="46">
        <f t="shared" si="2"/>
        <v>22.18</v>
      </c>
      <c r="H18" s="47"/>
      <c r="I18" s="56">
        <f>I17</f>
        <v>3.548</v>
      </c>
      <c r="J18" s="56"/>
      <c r="K18" s="49">
        <f t="shared" si="3"/>
        <v>78.694599999999994</v>
      </c>
      <c r="L18" s="273">
        <f t="shared" si="4"/>
        <v>326479.60473781795</v>
      </c>
      <c r="N18" s="51">
        <v>5103</v>
      </c>
      <c r="O18" s="53">
        <v>254</v>
      </c>
      <c r="Q18" s="53"/>
      <c r="V18" s="395" t="s">
        <v>46</v>
      </c>
      <c r="W18" s="395"/>
      <c r="X18" s="434">
        <f>IF('2521'!K$84=1,'2521'!G18,0)</f>
        <v>22.18</v>
      </c>
      <c r="Y18" s="434"/>
      <c r="Z18" s="435">
        <v>1</v>
      </c>
      <c r="AA18" s="435"/>
      <c r="AB18" s="54">
        <f t="shared" si="0"/>
        <v>22.18</v>
      </c>
      <c r="AC18" s="55">
        <f t="shared" si="1"/>
        <v>92018</v>
      </c>
      <c r="AD18" s="9"/>
    </row>
    <row r="19" spans="1:30" ht="15" customHeight="1" x14ac:dyDescent="0.35">
      <c r="A19" s="1" t="s">
        <v>47</v>
      </c>
      <c r="B19" s="13" t="s">
        <v>48</v>
      </c>
      <c r="C19" s="13"/>
      <c r="D19" s="13">
        <v>0</v>
      </c>
      <c r="E19" s="13">
        <v>0</v>
      </c>
      <c r="F19" s="13">
        <v>0</v>
      </c>
      <c r="G19" s="46">
        <f t="shared" si="2"/>
        <v>0</v>
      </c>
      <c r="H19" s="47"/>
      <c r="I19" s="56">
        <v>5.1040000000000001</v>
      </c>
      <c r="J19" s="56"/>
      <c r="K19" s="49">
        <f t="shared" si="3"/>
        <v>0</v>
      </c>
      <c r="L19" s="273">
        <f t="shared" si="4"/>
        <v>0</v>
      </c>
      <c r="N19" s="51">
        <v>5101</v>
      </c>
      <c r="O19" s="1">
        <v>255</v>
      </c>
      <c r="Q19" s="53"/>
      <c r="V19" s="395" t="s">
        <v>48</v>
      </c>
      <c r="W19" s="395"/>
      <c r="X19" s="434">
        <f>IF('2521'!K$84=1,'2521'!G19,0)</f>
        <v>0</v>
      </c>
      <c r="Y19" s="434"/>
      <c r="Z19" s="435">
        <v>1</v>
      </c>
      <c r="AA19" s="435"/>
      <c r="AB19" s="54">
        <f t="shared" si="0"/>
        <v>0</v>
      </c>
      <c r="AC19" s="55">
        <f t="shared" si="1"/>
        <v>0</v>
      </c>
      <c r="AD19" s="9"/>
    </row>
    <row r="20" spans="1:30" ht="15" customHeight="1" x14ac:dyDescent="0.35">
      <c r="A20" s="1" t="s">
        <v>49</v>
      </c>
      <c r="B20" s="13" t="s">
        <v>50</v>
      </c>
      <c r="C20" s="13"/>
      <c r="D20" s="13">
        <v>0</v>
      </c>
      <c r="E20" s="13">
        <v>0</v>
      </c>
      <c r="F20" s="13">
        <v>0</v>
      </c>
      <c r="G20" s="46">
        <f t="shared" si="2"/>
        <v>0</v>
      </c>
      <c r="H20" s="47"/>
      <c r="I20" s="56">
        <f>I19</f>
        <v>5.1040000000000001</v>
      </c>
      <c r="J20" s="56"/>
      <c r="K20" s="49">
        <f t="shared" si="3"/>
        <v>0</v>
      </c>
      <c r="L20" s="273">
        <f t="shared" si="4"/>
        <v>0</v>
      </c>
      <c r="N20" s="51">
        <v>5102</v>
      </c>
      <c r="O20" s="53">
        <v>255</v>
      </c>
      <c r="Q20" s="53"/>
      <c r="V20" s="395" t="s">
        <v>50</v>
      </c>
      <c r="W20" s="395"/>
      <c r="X20" s="434">
        <f>IF('2521'!K$84=1,'2521'!G20,0)</f>
        <v>0</v>
      </c>
      <c r="Y20" s="434"/>
      <c r="Z20" s="435">
        <v>1</v>
      </c>
      <c r="AA20" s="435"/>
      <c r="AB20" s="54">
        <f t="shared" si="0"/>
        <v>0</v>
      </c>
      <c r="AC20" s="55">
        <f t="shared" si="1"/>
        <v>0</v>
      </c>
      <c r="AD20" s="9"/>
    </row>
    <row r="21" spans="1:30" ht="15" customHeight="1" x14ac:dyDescent="0.35">
      <c r="A21" s="1" t="s">
        <v>51</v>
      </c>
      <c r="B21" s="13" t="s">
        <v>52</v>
      </c>
      <c r="C21" s="13"/>
      <c r="D21" s="13">
        <v>0</v>
      </c>
      <c r="E21" s="13">
        <v>0</v>
      </c>
      <c r="F21" s="13">
        <v>0</v>
      </c>
      <c r="G21" s="46">
        <f t="shared" si="2"/>
        <v>0</v>
      </c>
      <c r="H21" s="47"/>
      <c r="I21" s="56">
        <f>I20</f>
        <v>5.1040000000000001</v>
      </c>
      <c r="J21" s="56"/>
      <c r="K21" s="49">
        <f t="shared" si="3"/>
        <v>0</v>
      </c>
      <c r="L21" s="273">
        <f t="shared" si="4"/>
        <v>0</v>
      </c>
      <c r="N21" s="51">
        <v>5103</v>
      </c>
      <c r="O21" s="53">
        <v>255</v>
      </c>
      <c r="Q21" s="53"/>
      <c r="V21" s="395" t="s">
        <v>52</v>
      </c>
      <c r="W21" s="395"/>
      <c r="X21" s="434">
        <f>IF('2521'!K$84=1,'2521'!G21,0)</f>
        <v>0</v>
      </c>
      <c r="Y21" s="434"/>
      <c r="Z21" s="435">
        <v>1</v>
      </c>
      <c r="AA21" s="435"/>
      <c r="AB21" s="54">
        <f t="shared" si="0"/>
        <v>0</v>
      </c>
      <c r="AC21" s="55">
        <f t="shared" si="1"/>
        <v>0</v>
      </c>
      <c r="AD21" s="9"/>
    </row>
    <row r="22" spans="1:30" ht="16.2" x14ac:dyDescent="0.35">
      <c r="A22" s="1" t="s">
        <v>53</v>
      </c>
      <c r="B22" s="13" t="s">
        <v>54</v>
      </c>
      <c r="C22" s="13"/>
      <c r="D22" s="13">
        <v>0</v>
      </c>
      <c r="E22" s="13">
        <v>0</v>
      </c>
      <c r="F22" s="13">
        <v>0</v>
      </c>
      <c r="G22" s="46">
        <f t="shared" si="2"/>
        <v>0</v>
      </c>
      <c r="H22" s="47"/>
      <c r="I22" s="56">
        <v>1.147</v>
      </c>
      <c r="J22" s="56"/>
      <c r="K22" s="49">
        <f t="shared" si="3"/>
        <v>0</v>
      </c>
      <c r="L22" s="273">
        <f t="shared" si="4"/>
        <v>0</v>
      </c>
      <c r="N22" s="51">
        <v>5101</v>
      </c>
      <c r="O22" s="52">
        <v>130</v>
      </c>
      <c r="Q22" s="53"/>
      <c r="V22" s="395" t="s">
        <v>54</v>
      </c>
      <c r="W22" s="395"/>
      <c r="X22" s="434">
        <f>IF('2521'!K$84=1,'2521'!G22,0)</f>
        <v>0</v>
      </c>
      <c r="Y22" s="434"/>
      <c r="Z22" s="435">
        <v>1</v>
      </c>
      <c r="AA22" s="435"/>
      <c r="AB22" s="54">
        <f t="shared" si="0"/>
        <v>0</v>
      </c>
      <c r="AC22" s="55">
        <f t="shared" si="1"/>
        <v>0</v>
      </c>
      <c r="AD22" s="9"/>
    </row>
    <row r="23" spans="1:30" ht="16.2" x14ac:dyDescent="0.35">
      <c r="A23" s="1" t="s">
        <v>55</v>
      </c>
      <c r="B23" s="13" t="s">
        <v>56</v>
      </c>
      <c r="C23" s="13"/>
      <c r="D23" s="13">
        <v>0</v>
      </c>
      <c r="E23" s="13">
        <v>0</v>
      </c>
      <c r="F23" s="13">
        <v>0</v>
      </c>
      <c r="G23" s="46">
        <f t="shared" si="2"/>
        <v>0</v>
      </c>
      <c r="H23" s="47"/>
      <c r="I23" s="56">
        <f>I22</f>
        <v>1.147</v>
      </c>
      <c r="J23" s="56"/>
      <c r="K23" s="49">
        <f t="shared" si="3"/>
        <v>0</v>
      </c>
      <c r="L23" s="273">
        <f t="shared" si="4"/>
        <v>0</v>
      </c>
      <c r="N23" s="51">
        <v>5102</v>
      </c>
      <c r="O23" s="52">
        <v>130</v>
      </c>
      <c r="Q23" s="53"/>
      <c r="V23" s="395" t="s">
        <v>56</v>
      </c>
      <c r="W23" s="395"/>
      <c r="X23" s="434">
        <f>IF('2521'!K$84=1,'2521'!G23,0)</f>
        <v>0</v>
      </c>
      <c r="Y23" s="434"/>
      <c r="Z23" s="435">
        <v>1</v>
      </c>
      <c r="AA23" s="435"/>
      <c r="AB23" s="54">
        <f t="shared" si="0"/>
        <v>0</v>
      </c>
      <c r="AC23" s="55">
        <f t="shared" si="1"/>
        <v>0</v>
      </c>
      <c r="AD23" s="9"/>
    </row>
    <row r="24" spans="1:30" ht="16.2" x14ac:dyDescent="0.35">
      <c r="A24" s="1" t="s">
        <v>57</v>
      </c>
      <c r="B24" s="13" t="s">
        <v>58</v>
      </c>
      <c r="C24" s="13"/>
      <c r="D24" s="13">
        <v>0</v>
      </c>
      <c r="E24" s="13">
        <v>0</v>
      </c>
      <c r="F24" s="13">
        <v>0</v>
      </c>
      <c r="G24" s="46">
        <f t="shared" si="2"/>
        <v>0</v>
      </c>
      <c r="H24" s="47"/>
      <c r="I24" s="56">
        <f>I23</f>
        <v>1.147</v>
      </c>
      <c r="J24" s="56"/>
      <c r="K24" s="49">
        <f t="shared" si="3"/>
        <v>0</v>
      </c>
      <c r="L24" s="273">
        <f t="shared" si="4"/>
        <v>0</v>
      </c>
      <c r="N24" s="51">
        <v>5103</v>
      </c>
      <c r="O24" s="52">
        <v>130</v>
      </c>
      <c r="Q24" s="53"/>
      <c r="V24" s="395" t="s">
        <v>58</v>
      </c>
      <c r="W24" s="395"/>
      <c r="X24" s="434">
        <f>IF('2521'!K$84=1,'2521'!G24,0)</f>
        <v>0</v>
      </c>
      <c r="Y24" s="434"/>
      <c r="Z24" s="435">
        <v>1</v>
      </c>
      <c r="AA24" s="435"/>
      <c r="AB24" s="54">
        <f t="shared" si="0"/>
        <v>0</v>
      </c>
      <c r="AC24" s="55">
        <f t="shared" si="1"/>
        <v>0</v>
      </c>
      <c r="AD24" s="9"/>
    </row>
    <row r="25" spans="1:30" ht="16.8" thickBot="1" x14ac:dyDescent="0.4">
      <c r="A25" s="1" t="s">
        <v>59</v>
      </c>
      <c r="B25" s="13" t="s">
        <v>60</v>
      </c>
      <c r="C25" s="13"/>
      <c r="D25" s="13">
        <v>0</v>
      </c>
      <c r="E25" s="13">
        <v>0</v>
      </c>
      <c r="F25" s="13">
        <v>0</v>
      </c>
      <c r="G25" s="46">
        <f t="shared" si="2"/>
        <v>0</v>
      </c>
      <c r="H25" s="47"/>
      <c r="I25" s="56">
        <v>1.004</v>
      </c>
      <c r="J25" s="56"/>
      <c r="K25" s="49">
        <f t="shared" si="3"/>
        <v>0</v>
      </c>
      <c r="L25" s="273">
        <f t="shared" si="4"/>
        <v>0</v>
      </c>
      <c r="N25" s="51">
        <v>5310</v>
      </c>
      <c r="O25" s="52">
        <v>300</v>
      </c>
      <c r="Q25" s="53"/>
      <c r="V25" s="395" t="s">
        <v>60</v>
      </c>
      <c r="W25" s="395"/>
      <c r="X25" s="434">
        <f>IF('2521'!K$84=1,'2521'!G25,0)</f>
        <v>0</v>
      </c>
      <c r="Y25" s="434"/>
      <c r="Z25" s="435">
        <v>1</v>
      </c>
      <c r="AA25" s="435"/>
      <c r="AB25" s="54">
        <f t="shared" si="0"/>
        <v>0</v>
      </c>
      <c r="AC25" s="55">
        <f t="shared" si="1"/>
        <v>0</v>
      </c>
      <c r="AD25" s="9"/>
    </row>
    <row r="26" spans="1:30" ht="20.25" customHeight="1" thickBot="1" x14ac:dyDescent="0.35">
      <c r="B26" s="59" t="s">
        <v>61</v>
      </c>
      <c r="C26" s="59"/>
      <c r="D26" s="60">
        <f t="shared" ref="D26:E26" si="5">SUM(D10:D25)</f>
        <v>43.05</v>
      </c>
      <c r="E26" s="60">
        <f t="shared" si="5"/>
        <v>45.95</v>
      </c>
      <c r="F26" s="60"/>
      <c r="G26" s="60">
        <f>SUM(G10:G25)</f>
        <v>89</v>
      </c>
      <c r="H26" s="61"/>
      <c r="I26" s="61"/>
      <c r="J26" s="62"/>
      <c r="K26" s="63">
        <f>SUM(K10:K25)</f>
        <v>145.78190000000001</v>
      </c>
      <c r="L26" s="272">
        <f>SUM(L10:L25)</f>
        <v>604804.10460092686</v>
      </c>
      <c r="N26" s="53"/>
      <c r="O26" s="64"/>
      <c r="P26" s="53"/>
      <c r="Q26" s="53"/>
      <c r="V26" s="436" t="s">
        <v>61</v>
      </c>
      <c r="W26" s="436"/>
      <c r="X26" s="425">
        <f>SUM(X10:X25)</f>
        <v>89</v>
      </c>
      <c r="Y26" s="425"/>
      <c r="Z26" s="437"/>
      <c r="AA26" s="438"/>
      <c r="AB26" s="65">
        <f>SUM(AB10:AB25)</f>
        <v>89</v>
      </c>
      <c r="AC26" s="66">
        <f>SUM(AC10:AC25)</f>
        <v>369234</v>
      </c>
      <c r="AD26" s="9"/>
    </row>
    <row r="27" spans="1:30" ht="51.75" customHeight="1" x14ac:dyDescent="0.3">
      <c r="B27" s="59" t="s">
        <v>62</v>
      </c>
      <c r="C27" s="59"/>
      <c r="D27" s="28" t="s">
        <v>491</v>
      </c>
      <c r="E27" s="28" t="s">
        <v>492</v>
      </c>
      <c r="F27" s="29"/>
      <c r="G27" s="67" t="s">
        <v>63</v>
      </c>
      <c r="H27" s="68"/>
      <c r="I27" s="69" t="s">
        <v>64</v>
      </c>
      <c r="J27" s="69" t="s">
        <v>65</v>
      </c>
      <c r="K27" s="70" t="s">
        <v>66</v>
      </c>
      <c r="N27" s="53"/>
      <c r="O27" s="64"/>
      <c r="P27" s="53"/>
      <c r="Q27" s="53"/>
      <c r="V27" s="406" t="s">
        <v>62</v>
      </c>
      <c r="W27" s="406"/>
      <c r="X27" s="426" t="s">
        <v>63</v>
      </c>
      <c r="Y27" s="426"/>
      <c r="Z27" s="71" t="s">
        <v>64</v>
      </c>
      <c r="AA27" s="72" t="s">
        <v>65</v>
      </c>
      <c r="AB27" s="73" t="s">
        <v>66</v>
      </c>
      <c r="AC27" s="9"/>
      <c r="AD27" s="9"/>
    </row>
    <row r="28" spans="1:30" ht="15.75" customHeight="1" x14ac:dyDescent="0.3">
      <c r="A28" s="1" t="s">
        <v>67</v>
      </c>
      <c r="B28" s="427" t="s">
        <v>68</v>
      </c>
      <c r="C28" s="428"/>
      <c r="D28" s="13">
        <v>0</v>
      </c>
      <c r="E28" s="13">
        <v>0</v>
      </c>
      <c r="F28" s="74">
        <v>0</v>
      </c>
      <c r="G28" s="46">
        <f t="shared" ref="G28:G36" si="6">IF($B$154&lt;8,D28*2,D28+E28)</f>
        <v>0</v>
      </c>
      <c r="H28" s="75"/>
      <c r="I28" s="76" t="s">
        <v>69</v>
      </c>
      <c r="J28" s="51">
        <v>251</v>
      </c>
      <c r="K28" s="77">
        <v>1047</v>
      </c>
      <c r="L28" s="273">
        <f>SUM(G28*K28)</f>
        <v>0</v>
      </c>
      <c r="N28" s="2">
        <v>5101</v>
      </c>
      <c r="O28" s="53">
        <v>251</v>
      </c>
      <c r="P28" s="78"/>
      <c r="Q28" s="79"/>
      <c r="V28" s="433" t="s">
        <v>68</v>
      </c>
      <c r="W28" s="433"/>
      <c r="X28" s="422"/>
      <c r="Y28" s="422"/>
      <c r="Z28" s="80" t="s">
        <v>69</v>
      </c>
      <c r="AA28" s="81">
        <v>251</v>
      </c>
      <c r="AB28" s="82">
        <f>+K28</f>
        <v>1047</v>
      </c>
      <c r="AC28" s="83">
        <f t="shared" ref="AC28:AC36" si="7">ROUND(X28*AB28,0)</f>
        <v>0</v>
      </c>
      <c r="AD28" s="9"/>
    </row>
    <row r="29" spans="1:30" x14ac:dyDescent="0.3">
      <c r="A29" s="1" t="s">
        <v>70</v>
      </c>
      <c r="B29" s="429"/>
      <c r="C29" s="430"/>
      <c r="D29" s="13">
        <v>0</v>
      </c>
      <c r="E29" s="13">
        <v>0</v>
      </c>
      <c r="F29" s="84">
        <v>0</v>
      </c>
      <c r="G29" s="46">
        <f t="shared" si="6"/>
        <v>0</v>
      </c>
      <c r="H29" s="75"/>
      <c r="I29" s="51" t="s">
        <v>69</v>
      </c>
      <c r="J29" s="51">
        <v>252</v>
      </c>
      <c r="K29" s="77">
        <v>3380</v>
      </c>
      <c r="L29" s="273">
        <f t="shared" ref="L29:L36" si="8">SUM(G29*K29)</f>
        <v>0</v>
      </c>
      <c r="N29" s="2">
        <v>5101</v>
      </c>
      <c r="O29" s="53">
        <v>252</v>
      </c>
      <c r="P29" s="78"/>
      <c r="Q29" s="79"/>
      <c r="V29" s="433"/>
      <c r="W29" s="433"/>
      <c r="X29" s="422"/>
      <c r="Y29" s="422"/>
      <c r="Z29" s="81" t="s">
        <v>69</v>
      </c>
      <c r="AA29" s="81">
        <v>252</v>
      </c>
      <c r="AB29" s="82">
        <f t="shared" ref="AB29:AB36" si="9">+K29</f>
        <v>3380</v>
      </c>
      <c r="AC29" s="83">
        <f t="shared" si="7"/>
        <v>0</v>
      </c>
      <c r="AD29" s="9"/>
    </row>
    <row r="30" spans="1:30" x14ac:dyDescent="0.3">
      <c r="A30" s="1" t="s">
        <v>71</v>
      </c>
      <c r="B30" s="429"/>
      <c r="C30" s="430"/>
      <c r="D30" s="13">
        <v>0</v>
      </c>
      <c r="E30" s="13">
        <v>0</v>
      </c>
      <c r="F30" s="84">
        <v>0</v>
      </c>
      <c r="G30" s="46">
        <f t="shared" si="6"/>
        <v>0</v>
      </c>
      <c r="H30" s="75"/>
      <c r="I30" s="51" t="s">
        <v>69</v>
      </c>
      <c r="J30" s="51">
        <v>253</v>
      </c>
      <c r="K30" s="77">
        <v>6896</v>
      </c>
      <c r="L30" s="273">
        <f t="shared" si="8"/>
        <v>0</v>
      </c>
      <c r="N30" s="2">
        <v>5101</v>
      </c>
      <c r="O30" s="53">
        <v>253</v>
      </c>
      <c r="P30" s="78"/>
      <c r="Q30" s="64"/>
      <c r="V30" s="433"/>
      <c r="W30" s="433"/>
      <c r="X30" s="422"/>
      <c r="Y30" s="422"/>
      <c r="Z30" s="81" t="s">
        <v>69</v>
      </c>
      <c r="AA30" s="81">
        <v>253</v>
      </c>
      <c r="AB30" s="82">
        <f t="shared" si="9"/>
        <v>6896</v>
      </c>
      <c r="AC30" s="83">
        <f t="shared" si="7"/>
        <v>0</v>
      </c>
      <c r="AD30" s="9"/>
    </row>
    <row r="31" spans="1:30" x14ac:dyDescent="0.3">
      <c r="A31" s="1" t="s">
        <v>72</v>
      </c>
      <c r="B31" s="429"/>
      <c r="C31" s="430"/>
      <c r="D31" s="13">
        <v>0</v>
      </c>
      <c r="E31" s="13">
        <v>0</v>
      </c>
      <c r="F31" s="84">
        <v>0</v>
      </c>
      <c r="G31" s="46">
        <f t="shared" si="6"/>
        <v>0</v>
      </c>
      <c r="H31" s="75"/>
      <c r="I31" s="85" t="s">
        <v>73</v>
      </c>
      <c r="J31" s="51">
        <v>251</v>
      </c>
      <c r="K31" s="77">
        <v>1173</v>
      </c>
      <c r="L31" s="273">
        <f t="shared" si="8"/>
        <v>0</v>
      </c>
      <c r="N31" s="2">
        <v>5102</v>
      </c>
      <c r="O31" s="53">
        <v>251</v>
      </c>
      <c r="P31" s="78"/>
      <c r="Q31" s="64"/>
      <c r="V31" s="433"/>
      <c r="W31" s="433"/>
      <c r="X31" s="422"/>
      <c r="Y31" s="422"/>
      <c r="Z31" s="86" t="s">
        <v>73</v>
      </c>
      <c r="AA31" s="81">
        <v>251</v>
      </c>
      <c r="AB31" s="82">
        <f t="shared" si="9"/>
        <v>1173</v>
      </c>
      <c r="AC31" s="83">
        <f t="shared" si="7"/>
        <v>0</v>
      </c>
      <c r="AD31" s="9"/>
    </row>
    <row r="32" spans="1:30" x14ac:dyDescent="0.3">
      <c r="A32" s="1" t="s">
        <v>74</v>
      </c>
      <c r="B32" s="429"/>
      <c r="C32" s="430"/>
      <c r="D32" s="13">
        <v>0</v>
      </c>
      <c r="E32" s="13">
        <v>0</v>
      </c>
      <c r="F32" s="84">
        <v>0</v>
      </c>
      <c r="G32" s="46">
        <f t="shared" si="6"/>
        <v>0</v>
      </c>
      <c r="H32" s="75"/>
      <c r="I32" s="85" t="s">
        <v>73</v>
      </c>
      <c r="J32" s="51">
        <v>252</v>
      </c>
      <c r="K32" s="77">
        <v>3506</v>
      </c>
      <c r="L32" s="273">
        <f t="shared" si="8"/>
        <v>0</v>
      </c>
      <c r="N32" s="2">
        <v>5102</v>
      </c>
      <c r="O32" s="53">
        <v>252</v>
      </c>
      <c r="P32" s="78"/>
      <c r="Q32" s="53"/>
      <c r="V32" s="433"/>
      <c r="W32" s="433"/>
      <c r="X32" s="422"/>
      <c r="Y32" s="422"/>
      <c r="Z32" s="86" t="s">
        <v>73</v>
      </c>
      <c r="AA32" s="81">
        <v>252</v>
      </c>
      <c r="AB32" s="82">
        <f t="shared" si="9"/>
        <v>3506</v>
      </c>
      <c r="AC32" s="83">
        <f t="shared" si="7"/>
        <v>0</v>
      </c>
      <c r="AD32" s="9"/>
    </row>
    <row r="33" spans="1:30" x14ac:dyDescent="0.3">
      <c r="A33" s="1" t="s">
        <v>75</v>
      </c>
      <c r="B33" s="429"/>
      <c r="C33" s="430"/>
      <c r="D33" s="13">
        <v>0</v>
      </c>
      <c r="E33" s="13">
        <v>0</v>
      </c>
      <c r="F33" s="84">
        <v>0</v>
      </c>
      <c r="G33" s="46">
        <f t="shared" si="6"/>
        <v>0</v>
      </c>
      <c r="H33" s="75"/>
      <c r="I33" s="85" t="s">
        <v>73</v>
      </c>
      <c r="J33" s="51">
        <v>253</v>
      </c>
      <c r="K33" s="77">
        <v>7023</v>
      </c>
      <c r="L33" s="273">
        <f t="shared" si="8"/>
        <v>0</v>
      </c>
      <c r="N33" s="2">
        <v>5102</v>
      </c>
      <c r="O33" s="53">
        <v>253</v>
      </c>
      <c r="P33" s="78"/>
      <c r="Q33" s="79"/>
      <c r="V33" s="433"/>
      <c r="W33" s="433"/>
      <c r="X33" s="422"/>
      <c r="Y33" s="422"/>
      <c r="Z33" s="86" t="s">
        <v>73</v>
      </c>
      <c r="AA33" s="81">
        <v>253</v>
      </c>
      <c r="AB33" s="82">
        <f t="shared" si="9"/>
        <v>7023</v>
      </c>
      <c r="AC33" s="83">
        <f t="shared" si="7"/>
        <v>0</v>
      </c>
      <c r="AD33" s="9"/>
    </row>
    <row r="34" spans="1:30" x14ac:dyDescent="0.3">
      <c r="A34" s="1" t="s">
        <v>76</v>
      </c>
      <c r="B34" s="429"/>
      <c r="C34" s="430"/>
      <c r="D34" s="13">
        <v>0</v>
      </c>
      <c r="E34" s="13">
        <v>0</v>
      </c>
      <c r="F34" s="84">
        <v>0</v>
      </c>
      <c r="G34" s="46">
        <f t="shared" si="6"/>
        <v>0</v>
      </c>
      <c r="H34" s="75"/>
      <c r="I34" s="85" t="s">
        <v>77</v>
      </c>
      <c r="J34" s="51">
        <v>251</v>
      </c>
      <c r="K34" s="77">
        <v>835</v>
      </c>
      <c r="L34" s="273">
        <f t="shared" si="8"/>
        <v>0</v>
      </c>
      <c r="N34" s="2">
        <v>5103</v>
      </c>
      <c r="O34" s="53">
        <v>251</v>
      </c>
      <c r="P34" s="78"/>
      <c r="Q34" s="79"/>
      <c r="V34" s="433"/>
      <c r="W34" s="433"/>
      <c r="X34" s="422"/>
      <c r="Y34" s="422"/>
      <c r="Z34" s="86" t="s">
        <v>77</v>
      </c>
      <c r="AA34" s="81">
        <v>251</v>
      </c>
      <c r="AB34" s="82">
        <f t="shared" si="9"/>
        <v>835</v>
      </c>
      <c r="AC34" s="83">
        <f t="shared" si="7"/>
        <v>0</v>
      </c>
      <c r="AD34" s="9"/>
    </row>
    <row r="35" spans="1:30" x14ac:dyDescent="0.3">
      <c r="A35" s="1" t="s">
        <v>78</v>
      </c>
      <c r="B35" s="429"/>
      <c r="C35" s="430"/>
      <c r="D35" s="13">
        <v>0</v>
      </c>
      <c r="E35" s="13">
        <v>0</v>
      </c>
      <c r="F35" s="84">
        <v>0</v>
      </c>
      <c r="G35" s="46">
        <f t="shared" si="6"/>
        <v>0</v>
      </c>
      <c r="H35" s="75"/>
      <c r="I35" s="85" t="s">
        <v>77</v>
      </c>
      <c r="J35" s="51">
        <v>252</v>
      </c>
      <c r="K35" s="77">
        <v>3168</v>
      </c>
      <c r="L35" s="273">
        <f t="shared" si="8"/>
        <v>0</v>
      </c>
      <c r="N35" s="2">
        <v>5103</v>
      </c>
      <c r="O35" s="53">
        <v>252</v>
      </c>
      <c r="P35" s="78"/>
      <c r="Q35" s="87"/>
      <c r="V35" s="433"/>
      <c r="W35" s="433"/>
      <c r="X35" s="422"/>
      <c r="Y35" s="422"/>
      <c r="Z35" s="86" t="s">
        <v>77</v>
      </c>
      <c r="AA35" s="81">
        <v>252</v>
      </c>
      <c r="AB35" s="82">
        <f t="shared" si="9"/>
        <v>3168</v>
      </c>
      <c r="AC35" s="83">
        <f t="shared" si="7"/>
        <v>0</v>
      </c>
      <c r="AD35" s="9"/>
    </row>
    <row r="36" spans="1:30" ht="16.2" thickBot="1" x14ac:dyDescent="0.35">
      <c r="A36" s="1" t="s">
        <v>79</v>
      </c>
      <c r="B36" s="431"/>
      <c r="C36" s="432"/>
      <c r="D36" s="13">
        <v>31.76</v>
      </c>
      <c r="E36" s="13">
        <v>35.06</v>
      </c>
      <c r="F36" s="84">
        <v>0</v>
      </c>
      <c r="G36" s="46">
        <f t="shared" si="6"/>
        <v>66.820000000000007</v>
      </c>
      <c r="H36" s="75"/>
      <c r="I36" s="85" t="s">
        <v>77</v>
      </c>
      <c r="J36" s="51">
        <v>253</v>
      </c>
      <c r="K36" s="77">
        <v>6685</v>
      </c>
      <c r="L36" s="273">
        <f t="shared" si="8"/>
        <v>446691.70000000007</v>
      </c>
      <c r="N36" s="2">
        <v>5103</v>
      </c>
      <c r="O36" s="53">
        <v>253</v>
      </c>
      <c r="P36" s="78"/>
      <c r="Q36" s="88"/>
      <c r="V36" s="433"/>
      <c r="W36" s="433"/>
      <c r="X36" s="423"/>
      <c r="Y36" s="423"/>
      <c r="Z36" s="86" t="s">
        <v>77</v>
      </c>
      <c r="AA36" s="81">
        <v>253</v>
      </c>
      <c r="AB36" s="82">
        <f t="shared" si="9"/>
        <v>6685</v>
      </c>
      <c r="AC36" s="89">
        <f t="shared" si="7"/>
        <v>0</v>
      </c>
      <c r="AD36" s="9"/>
    </row>
    <row r="37" spans="1:30" ht="18.75" customHeight="1" x14ac:dyDescent="0.3">
      <c r="B37" s="13" t="s">
        <v>80</v>
      </c>
      <c r="C37" s="13"/>
      <c r="D37" s="60">
        <f t="shared" ref="D37:E37" si="10">SUM(D28:D36)</f>
        <v>31.76</v>
      </c>
      <c r="E37" s="60">
        <f t="shared" si="10"/>
        <v>35.06</v>
      </c>
      <c r="F37" s="60"/>
      <c r="G37" s="60">
        <f>SUM(G28:G36)</f>
        <v>66.820000000000007</v>
      </c>
      <c r="H37" s="61"/>
      <c r="I37" s="13" t="s">
        <v>81</v>
      </c>
      <c r="J37" s="13"/>
      <c r="K37" s="13"/>
      <c r="L37" s="273">
        <f>SUM(L28:L36)</f>
        <v>446691.70000000007</v>
      </c>
      <c r="N37" s="53"/>
      <c r="O37" s="64"/>
      <c r="P37" s="53"/>
      <c r="Q37" s="53"/>
      <c r="V37" s="424" t="s">
        <v>80</v>
      </c>
      <c r="W37" s="424"/>
      <c r="X37" s="425">
        <f>SUM(X28:X36)</f>
        <v>0</v>
      </c>
      <c r="Y37" s="425"/>
      <c r="Z37" s="424" t="s">
        <v>81</v>
      </c>
      <c r="AA37" s="424"/>
      <c r="AB37" s="424"/>
      <c r="AC37" s="55">
        <f>SUM(AC28:AC36)</f>
        <v>0</v>
      </c>
      <c r="AD37" s="9"/>
    </row>
    <row r="38" spans="1:30" ht="30.75" customHeight="1" x14ac:dyDescent="0.3">
      <c r="B38" s="90" t="s">
        <v>82</v>
      </c>
      <c r="C38" s="90"/>
      <c r="D38" s="90"/>
      <c r="E38" s="90"/>
      <c r="F38" s="90"/>
      <c r="G38" s="90"/>
      <c r="H38" s="91"/>
      <c r="I38" s="90"/>
      <c r="J38" s="90"/>
      <c r="K38" s="90"/>
      <c r="L38" s="283"/>
      <c r="M38" s="64"/>
      <c r="N38" s="53"/>
      <c r="O38" s="64"/>
      <c r="P38" s="53"/>
      <c r="Q38" s="53"/>
      <c r="V38" s="412" t="s">
        <v>82</v>
      </c>
      <c r="W38" s="412"/>
      <c r="X38" s="412"/>
      <c r="Y38" s="412"/>
      <c r="Z38" s="412"/>
      <c r="AA38" s="412"/>
      <c r="AB38" s="412"/>
      <c r="AC38" s="412"/>
      <c r="AD38" s="92"/>
    </row>
    <row r="39" spans="1:30" ht="15.75" customHeight="1" x14ac:dyDescent="0.3">
      <c r="B39" s="93" t="s">
        <v>83</v>
      </c>
      <c r="C39" s="93"/>
      <c r="D39" s="93"/>
      <c r="E39" s="93"/>
      <c r="F39" s="93"/>
      <c r="G39" s="94">
        <v>34651002</v>
      </c>
      <c r="H39" s="94"/>
      <c r="I39" s="13" t="s">
        <v>84</v>
      </c>
      <c r="J39" s="13"/>
      <c r="K39" s="13"/>
      <c r="L39" s="278"/>
      <c r="O39" s="1"/>
      <c r="V39" s="417" t="s">
        <v>83</v>
      </c>
      <c r="W39" s="417"/>
      <c r="X39" s="418">
        <f>+G39</f>
        <v>34651002</v>
      </c>
      <c r="Y39" s="418"/>
      <c r="Z39" s="419" t="s">
        <v>84</v>
      </c>
      <c r="AA39" s="419"/>
      <c r="AB39" s="419"/>
      <c r="AC39" s="419"/>
      <c r="AD39" s="9"/>
    </row>
    <row r="40" spans="1:30" ht="15.75" customHeight="1" x14ac:dyDescent="0.3">
      <c r="B40" s="95" t="s">
        <v>85</v>
      </c>
      <c r="C40" s="95"/>
      <c r="D40" s="95"/>
      <c r="E40" s="95"/>
      <c r="F40" s="95"/>
      <c r="G40" s="96">
        <v>181379.8</v>
      </c>
      <c r="H40" s="96"/>
      <c r="I40" s="96"/>
      <c r="J40" s="96"/>
      <c r="K40" s="50">
        <f>ROUND(+G39/G40,0)</f>
        <v>191</v>
      </c>
      <c r="L40" s="273">
        <f>SUM(K40*$G$26)</f>
        <v>16999</v>
      </c>
      <c r="N40" s="97"/>
      <c r="O40" s="97"/>
      <c r="P40" s="97"/>
      <c r="Q40" s="97"/>
      <c r="V40" s="420" t="s">
        <v>85</v>
      </c>
      <c r="W40" s="420"/>
      <c r="X40" s="421">
        <f>+G40</f>
        <v>181379.8</v>
      </c>
      <c r="Y40" s="421"/>
      <c r="Z40" s="421"/>
      <c r="AA40" s="421"/>
      <c r="AB40" s="55">
        <f>ROUND(X39/X40,0)</f>
        <v>191</v>
      </c>
      <c r="AC40" s="55">
        <f>ROUND(AB40*$X$26,0)</f>
        <v>16999</v>
      </c>
      <c r="AD40" s="9"/>
    </row>
    <row r="41" spans="1:30" ht="15.75" customHeight="1" x14ac:dyDescent="0.3">
      <c r="B41" s="98" t="s">
        <v>86</v>
      </c>
      <c r="C41" s="98"/>
      <c r="D41" s="98"/>
      <c r="E41" s="98"/>
      <c r="F41" s="98"/>
      <c r="G41" s="98"/>
      <c r="H41" s="98"/>
      <c r="I41" s="98"/>
      <c r="J41" s="98"/>
      <c r="K41" s="98"/>
      <c r="L41" s="284"/>
      <c r="N41" s="64"/>
      <c r="O41" s="99"/>
      <c r="P41" s="64"/>
      <c r="Q41" s="64"/>
      <c r="V41" s="411" t="s">
        <v>86</v>
      </c>
      <c r="W41" s="411"/>
      <c r="X41" s="411"/>
      <c r="Y41" s="411"/>
      <c r="Z41" s="411"/>
      <c r="AA41" s="411"/>
      <c r="AB41" s="411"/>
      <c r="AC41" s="411"/>
      <c r="AD41" s="9"/>
    </row>
    <row r="42" spans="1:30" ht="28.5" customHeight="1" x14ac:dyDescent="0.3">
      <c r="B42" s="90" t="s">
        <v>87</v>
      </c>
      <c r="C42" s="90"/>
      <c r="D42" s="90"/>
      <c r="E42" s="90"/>
      <c r="F42" s="90"/>
      <c r="G42" s="90"/>
      <c r="H42" s="90"/>
      <c r="I42" s="90"/>
      <c r="J42" s="90"/>
      <c r="K42" s="90"/>
      <c r="L42" s="283"/>
      <c r="M42" s="97"/>
      <c r="O42" s="1"/>
      <c r="V42" s="412" t="s">
        <v>87</v>
      </c>
      <c r="W42" s="412"/>
      <c r="X42" s="412"/>
      <c r="Y42" s="412"/>
      <c r="Z42" s="412"/>
      <c r="AA42" s="412"/>
      <c r="AB42" s="412"/>
      <c r="AC42" s="412"/>
      <c r="AD42" s="100"/>
    </row>
    <row r="43" spans="1:30" x14ac:dyDescent="0.3">
      <c r="B43" s="101" t="s">
        <v>88</v>
      </c>
      <c r="C43" s="101"/>
      <c r="D43" s="101"/>
      <c r="E43" s="101"/>
      <c r="F43" s="101"/>
      <c r="G43" s="101"/>
      <c r="H43" s="101"/>
      <c r="I43" s="101"/>
      <c r="J43" s="101"/>
      <c r="K43" s="101"/>
      <c r="L43" s="285"/>
      <c r="M43" s="102"/>
      <c r="N43" s="64"/>
      <c r="O43" s="64"/>
      <c r="P43" s="64"/>
      <c r="Q43" s="64"/>
      <c r="V43" s="413" t="s">
        <v>88</v>
      </c>
      <c r="W43" s="413"/>
      <c r="X43" s="413"/>
      <c r="Y43" s="413"/>
      <c r="Z43" s="413"/>
      <c r="AA43" s="413"/>
      <c r="AB43" s="413"/>
      <c r="AC43" s="413"/>
      <c r="AD43" s="103"/>
    </row>
    <row r="44" spans="1:30" ht="24" customHeight="1" x14ac:dyDescent="0.3">
      <c r="B44" s="59" t="s">
        <v>89</v>
      </c>
      <c r="C44" s="59"/>
      <c r="D44" s="59"/>
      <c r="E44" s="59"/>
      <c r="F44" s="59"/>
      <c r="G44" s="59"/>
      <c r="H44" s="59"/>
      <c r="I44" s="59"/>
      <c r="J44" s="59"/>
      <c r="K44" s="59"/>
      <c r="L44" s="274">
        <f>SUM(L26,L37,L40)</f>
        <v>1068494.804600927</v>
      </c>
      <c r="O44" s="1"/>
      <c r="V44" s="414" t="s">
        <v>89</v>
      </c>
      <c r="W44" s="414"/>
      <c r="X44" s="414"/>
      <c r="Y44" s="414"/>
      <c r="Z44" s="414"/>
      <c r="AA44" s="414"/>
      <c r="AB44" s="414"/>
      <c r="AC44" s="104">
        <f>SUM(AC26,AC37,AC40)</f>
        <v>386233</v>
      </c>
      <c r="AD44" s="9"/>
    </row>
    <row r="45" spans="1:30" ht="30.75" customHeight="1" x14ac:dyDescent="0.3">
      <c r="B45" s="90" t="s">
        <v>90</v>
      </c>
      <c r="C45" s="90"/>
      <c r="D45" s="90"/>
      <c r="E45" s="90"/>
      <c r="F45" s="90"/>
      <c r="G45" s="90"/>
      <c r="H45" s="90"/>
      <c r="I45" s="90"/>
      <c r="J45" s="90"/>
      <c r="K45" s="90"/>
      <c r="L45" s="283"/>
      <c r="M45" s="105"/>
      <c r="O45" s="1"/>
      <c r="V45" s="412" t="s">
        <v>90</v>
      </c>
      <c r="W45" s="412"/>
      <c r="X45" s="412"/>
      <c r="Y45" s="412"/>
      <c r="Z45" s="412"/>
      <c r="AA45" s="412"/>
      <c r="AB45" s="412"/>
      <c r="AC45" s="412"/>
      <c r="AD45" s="106"/>
    </row>
    <row r="46" spans="1:30" ht="18.75" customHeight="1" x14ac:dyDescent="0.3">
      <c r="B46" s="1"/>
      <c r="C46" s="107" t="s">
        <v>91</v>
      </c>
      <c r="D46" s="107"/>
      <c r="E46" s="107"/>
      <c r="F46" s="107"/>
      <c r="G46" s="107" t="s">
        <v>92</v>
      </c>
      <c r="H46" s="108"/>
      <c r="I46" s="109" t="s">
        <v>93</v>
      </c>
      <c r="J46" s="110"/>
      <c r="K46" s="110"/>
      <c r="L46" s="286"/>
      <c r="M46" s="111"/>
      <c r="O46" s="1"/>
      <c r="V46" s="9"/>
      <c r="W46" s="112" t="s">
        <v>91</v>
      </c>
      <c r="X46" s="415" t="s">
        <v>94</v>
      </c>
      <c r="Y46" s="415"/>
      <c r="Z46" s="416" t="s">
        <v>93</v>
      </c>
      <c r="AA46" s="416"/>
      <c r="AB46" s="416"/>
      <c r="AC46" s="416"/>
      <c r="AD46" s="113"/>
    </row>
    <row r="47" spans="1:30" ht="18.75" customHeight="1" x14ac:dyDescent="0.3">
      <c r="B47" s="97" t="s">
        <v>95</v>
      </c>
      <c r="C47" s="114">
        <f>K10+K11+K16+K19+K22</f>
        <v>0</v>
      </c>
      <c r="D47" s="114"/>
      <c r="E47" s="114"/>
      <c r="F47" s="114"/>
      <c r="G47" s="115">
        <f>K7</f>
        <v>1.0289999999999999</v>
      </c>
      <c r="H47" s="115"/>
      <c r="I47" s="116">
        <v>1325.01</v>
      </c>
      <c r="J47" s="117" t="s">
        <v>96</v>
      </c>
      <c r="K47" s="118">
        <f>ROUND(C47*G47*I47,0)</f>
        <v>0</v>
      </c>
      <c r="L47" s="287"/>
      <c r="O47" s="1"/>
      <c r="V47" s="100" t="s">
        <v>95</v>
      </c>
      <c r="W47" s="119">
        <f>AB10+AB11+AB16+AB19+AB22</f>
        <v>0</v>
      </c>
      <c r="X47" s="407">
        <f>AB7</f>
        <v>1.0289999999999999</v>
      </c>
      <c r="Y47" s="407"/>
      <c r="Z47" s="120">
        <f>+I47</f>
        <v>1325.01</v>
      </c>
      <c r="AA47" s="121" t="s">
        <v>96</v>
      </c>
      <c r="AB47" s="122">
        <f>ROUND(W47*X47*Z47,0)</f>
        <v>0</v>
      </c>
      <c r="AC47" s="123"/>
      <c r="AD47" s="9"/>
    </row>
    <row r="48" spans="1:30" ht="18" customHeight="1" x14ac:dyDescent="0.3">
      <c r="B48" s="124" t="s">
        <v>73</v>
      </c>
      <c r="C48" s="114">
        <f>K12+K13+K17+K20+K23</f>
        <v>0</v>
      </c>
      <c r="D48" s="114"/>
      <c r="E48" s="114"/>
      <c r="F48" s="114"/>
      <c r="G48" s="115">
        <f>K7</f>
        <v>1.0289999999999999</v>
      </c>
      <c r="H48" s="115"/>
      <c r="I48" s="116">
        <v>903.8</v>
      </c>
      <c r="J48" s="117" t="s">
        <v>96</v>
      </c>
      <c r="K48" s="118">
        <f>ROUND(C48*G48*I48,0)</f>
        <v>0</v>
      </c>
      <c r="L48" s="288"/>
      <c r="O48" s="1"/>
      <c r="V48" s="125" t="s">
        <v>73</v>
      </c>
      <c r="W48" s="119">
        <f>AB12+AB13+AB17+AB20+AB23</f>
        <v>0</v>
      </c>
      <c r="X48" s="407">
        <f>AB7</f>
        <v>1.0289999999999999</v>
      </c>
      <c r="Y48" s="407"/>
      <c r="Z48" s="120">
        <f>+I48</f>
        <v>903.8</v>
      </c>
      <c r="AA48" s="121" t="s">
        <v>96</v>
      </c>
      <c r="AB48" s="122">
        <f>ROUND(W48*X48*Z48,0)</f>
        <v>0</v>
      </c>
      <c r="AC48" s="126"/>
      <c r="AD48" s="9"/>
    </row>
    <row r="49" spans="2:30" ht="19.5" customHeight="1" thickBot="1" x14ac:dyDescent="0.4">
      <c r="B49" s="127" t="s">
        <v>77</v>
      </c>
      <c r="C49" s="128">
        <f>K14+K15+K18+K21+K24+K25</f>
        <v>145.78190000000001</v>
      </c>
      <c r="D49" s="114"/>
      <c r="E49" s="114"/>
      <c r="F49" s="114"/>
      <c r="G49" s="115">
        <f>K7</f>
        <v>1.0289999999999999</v>
      </c>
      <c r="H49" s="115"/>
      <c r="I49" s="116">
        <v>905.98</v>
      </c>
      <c r="J49" s="117" t="s">
        <v>96</v>
      </c>
      <c r="K49" s="118">
        <f>ROUND(C49*G49*I49,0)</f>
        <v>135906</v>
      </c>
      <c r="L49" s="288"/>
      <c r="M49" s="102"/>
      <c r="N49" s="129"/>
      <c r="O49" s="130"/>
      <c r="P49" s="64"/>
      <c r="Q49" s="131"/>
      <c r="V49" s="132" t="s">
        <v>77</v>
      </c>
      <c r="W49" s="133">
        <f>AB14+AB15+AB18+AB21+AB24+AB25</f>
        <v>89</v>
      </c>
      <c r="X49" s="407">
        <f>AB7</f>
        <v>1.0289999999999999</v>
      </c>
      <c r="Y49" s="407"/>
      <c r="Z49" s="120">
        <f>+I49</f>
        <v>905.98</v>
      </c>
      <c r="AA49" s="121" t="s">
        <v>96</v>
      </c>
      <c r="AB49" s="122">
        <f>ROUND(W49*X49*Z49,0)</f>
        <v>82971</v>
      </c>
      <c r="AC49" s="126"/>
      <c r="AD49" s="103"/>
    </row>
    <row r="50" spans="2:30" ht="24" customHeight="1" thickBot="1" x14ac:dyDescent="0.35">
      <c r="B50" s="134" t="s">
        <v>97</v>
      </c>
      <c r="C50" s="135">
        <f>SUM(C47:C49)</f>
        <v>145.78190000000001</v>
      </c>
      <c r="D50" s="136"/>
      <c r="E50" s="137"/>
      <c r="F50" s="137"/>
      <c r="G50" s="138" t="s">
        <v>98</v>
      </c>
      <c r="H50" s="138"/>
      <c r="I50" s="138"/>
      <c r="J50" s="138"/>
      <c r="K50" s="138"/>
      <c r="L50" s="273">
        <f>IF(B2=75,0,K49+K48+K47)</f>
        <v>135906</v>
      </c>
      <c r="N50" s="3"/>
      <c r="O50" s="1"/>
      <c r="V50" s="139" t="s">
        <v>97</v>
      </c>
      <c r="W50" s="140">
        <f>SUM(W47:W49)</f>
        <v>89</v>
      </c>
      <c r="X50" s="408" t="s">
        <v>98</v>
      </c>
      <c r="Y50" s="409"/>
      <c r="Z50" s="409"/>
      <c r="AA50" s="409"/>
      <c r="AB50" s="409"/>
      <c r="AC50" s="55">
        <f>IF(V2=75,0,AB49+AB48+AB47)</f>
        <v>82971</v>
      </c>
      <c r="AD50" s="9"/>
    </row>
    <row r="51" spans="2:30" ht="19.5" customHeight="1" x14ac:dyDescent="0.35">
      <c r="B51" s="141" t="s">
        <v>99</v>
      </c>
      <c r="C51" s="141"/>
      <c r="D51" s="141"/>
      <c r="E51" s="141"/>
      <c r="F51" s="141"/>
      <c r="G51" s="141"/>
      <c r="H51" s="141"/>
      <c r="I51" s="141"/>
      <c r="J51" s="141"/>
      <c r="K51" s="141"/>
      <c r="L51" s="289"/>
      <c r="M51" s="129"/>
      <c r="N51" s="64"/>
      <c r="O51" s="1"/>
      <c r="V51" s="410" t="s">
        <v>99</v>
      </c>
      <c r="W51" s="410"/>
      <c r="X51" s="410"/>
      <c r="Y51" s="410"/>
      <c r="Z51" s="410"/>
      <c r="AA51" s="410"/>
      <c r="AB51" s="410"/>
      <c r="AC51" s="410"/>
      <c r="AD51" s="142"/>
    </row>
    <row r="52" spans="2:30" ht="27.75" customHeight="1" x14ac:dyDescent="0.3">
      <c r="B52" s="13" t="s">
        <v>100</v>
      </c>
      <c r="C52" s="13"/>
      <c r="D52" s="13"/>
      <c r="E52" s="13"/>
      <c r="F52" s="13"/>
      <c r="G52" s="13"/>
      <c r="H52" s="13"/>
      <c r="I52" s="13"/>
      <c r="J52" s="13"/>
      <c r="K52" s="13"/>
      <c r="L52" s="278"/>
      <c r="O52" s="1"/>
      <c r="V52" s="392" t="s">
        <v>100</v>
      </c>
      <c r="W52" s="392"/>
      <c r="X52" s="392"/>
      <c r="Y52" s="392"/>
      <c r="Z52" s="392"/>
      <c r="AA52" s="392"/>
      <c r="AB52" s="392"/>
      <c r="AC52" s="392"/>
      <c r="AD52" s="9"/>
    </row>
    <row r="53" spans="2:30" x14ac:dyDescent="0.3">
      <c r="B53" s="13" t="s">
        <v>101</v>
      </c>
      <c r="C53" s="13"/>
      <c r="D53" s="13"/>
      <c r="E53" s="13"/>
      <c r="F53" s="13"/>
      <c r="G53" s="143">
        <f>K26</f>
        <v>145.78190000000001</v>
      </c>
      <c r="H53" s="56" t="s">
        <v>102</v>
      </c>
      <c r="I53" s="56"/>
      <c r="J53" s="144">
        <v>198050.23</v>
      </c>
      <c r="K53" s="144"/>
      <c r="L53" s="290"/>
      <c r="N53" s="3"/>
      <c r="O53" s="1"/>
      <c r="V53" s="402" t="s">
        <v>101</v>
      </c>
      <c r="W53" s="402"/>
      <c r="X53" s="145">
        <f>AB26</f>
        <v>89</v>
      </c>
      <c r="Y53" s="403" t="s">
        <v>102</v>
      </c>
      <c r="Z53" s="403"/>
      <c r="AA53" s="404">
        <f>+J53</f>
        <v>198050.23</v>
      </c>
      <c r="AB53" s="404"/>
      <c r="AC53" s="404"/>
      <c r="AD53" s="9"/>
    </row>
    <row r="54" spans="2:30" x14ac:dyDescent="0.3">
      <c r="B54" s="13" t="s">
        <v>103</v>
      </c>
      <c r="C54" s="13"/>
      <c r="D54" s="13"/>
      <c r="E54" s="13"/>
      <c r="F54" s="13"/>
      <c r="G54" s="13"/>
      <c r="H54" s="13"/>
      <c r="I54" s="13"/>
      <c r="J54" s="13"/>
      <c r="K54" s="146">
        <f>ROUND(G53/J53,6)</f>
        <v>7.36E-4</v>
      </c>
      <c r="L54" s="278"/>
      <c r="N54" s="64"/>
      <c r="O54" s="1"/>
      <c r="V54" s="402" t="s">
        <v>103</v>
      </c>
      <c r="W54" s="402"/>
      <c r="X54" s="402"/>
      <c r="Y54" s="402"/>
      <c r="Z54" s="402"/>
      <c r="AA54" s="402"/>
      <c r="AB54" s="405">
        <f>ROUND(X53/AA53,6)</f>
        <v>4.4900000000000002E-4</v>
      </c>
      <c r="AC54" s="405"/>
      <c r="AD54" s="9"/>
    </row>
    <row r="55" spans="2:30" ht="24" customHeight="1" x14ac:dyDescent="0.3">
      <c r="B55" s="13" t="s">
        <v>104</v>
      </c>
      <c r="C55" s="13"/>
      <c r="D55" s="13"/>
      <c r="E55" s="13"/>
      <c r="F55" s="13"/>
      <c r="G55" s="13"/>
      <c r="H55" s="13"/>
      <c r="I55" s="13"/>
      <c r="J55" s="13"/>
      <c r="K55" s="13"/>
      <c r="L55" s="278"/>
      <c r="O55" s="1"/>
      <c r="V55" s="392" t="s">
        <v>104</v>
      </c>
      <c r="W55" s="392"/>
      <c r="X55" s="392"/>
      <c r="Y55" s="392"/>
      <c r="Z55" s="392"/>
      <c r="AA55" s="392"/>
      <c r="AB55" s="392"/>
      <c r="AC55" s="392"/>
      <c r="AD55" s="9"/>
    </row>
    <row r="56" spans="2:30" x14ac:dyDescent="0.3">
      <c r="B56" s="13" t="s">
        <v>105</v>
      </c>
      <c r="C56" s="13"/>
      <c r="D56" s="13"/>
      <c r="E56" s="13"/>
      <c r="F56" s="13"/>
      <c r="G56" s="147">
        <f>G26</f>
        <v>89</v>
      </c>
      <c r="H56" s="56" t="s">
        <v>106</v>
      </c>
      <c r="I56" s="56"/>
      <c r="J56" s="144">
        <f>+G40</f>
        <v>181379.8</v>
      </c>
      <c r="K56" s="144"/>
      <c r="L56" s="290"/>
      <c r="O56" s="1"/>
      <c r="V56" s="402" t="s">
        <v>105</v>
      </c>
      <c r="W56" s="402"/>
      <c r="X56" s="148">
        <f>X26</f>
        <v>89</v>
      </c>
      <c r="Y56" s="403" t="s">
        <v>106</v>
      </c>
      <c r="Z56" s="403"/>
      <c r="AA56" s="404">
        <f>+J56</f>
        <v>181379.8</v>
      </c>
      <c r="AB56" s="404"/>
      <c r="AC56" s="404"/>
      <c r="AD56" s="9"/>
    </row>
    <row r="57" spans="2:30" x14ac:dyDescent="0.3">
      <c r="B57" s="13" t="s">
        <v>107</v>
      </c>
      <c r="C57" s="13"/>
      <c r="D57" s="13"/>
      <c r="E57" s="13"/>
      <c r="F57" s="13"/>
      <c r="G57" s="13"/>
      <c r="H57" s="13"/>
      <c r="I57" s="13"/>
      <c r="J57" s="13"/>
      <c r="K57" s="146">
        <f>ROUND(G56/J56,6)</f>
        <v>4.9100000000000001E-4</v>
      </c>
      <c r="L57" s="278"/>
      <c r="O57" s="1"/>
      <c r="V57" s="402" t="s">
        <v>107</v>
      </c>
      <c r="W57" s="402"/>
      <c r="X57" s="402"/>
      <c r="Y57" s="402"/>
      <c r="Z57" s="402"/>
      <c r="AA57" s="402"/>
      <c r="AB57" s="405">
        <f>ROUND(X56/AA56,6)</f>
        <v>4.9100000000000001E-4</v>
      </c>
      <c r="AC57" s="405"/>
      <c r="AD57" s="9"/>
    </row>
    <row r="58" spans="2:30" ht="20.25" customHeight="1" x14ac:dyDescent="0.3">
      <c r="B58" s="149" t="s">
        <v>108</v>
      </c>
      <c r="C58" s="149"/>
      <c r="D58" s="149"/>
      <c r="E58" s="149"/>
      <c r="F58" s="149"/>
      <c r="G58" s="149"/>
      <c r="H58" s="149"/>
      <c r="I58" s="149"/>
      <c r="J58" s="149"/>
      <c r="K58" s="149"/>
      <c r="L58" s="288"/>
      <c r="N58" s="19"/>
      <c r="O58" s="19"/>
      <c r="V58" s="406" t="s">
        <v>109</v>
      </c>
      <c r="W58" s="406"/>
      <c r="X58" s="406"/>
      <c r="Y58" s="393">
        <f>X65+X64+X62+X61+X60</f>
        <v>4230917</v>
      </c>
      <c r="Z58" s="393"/>
      <c r="AA58" s="150" t="s">
        <v>110</v>
      </c>
      <c r="AB58" s="151">
        <f>AB54</f>
        <v>4.4900000000000002E-4</v>
      </c>
      <c r="AC58" s="55">
        <f>ROUND(Y58*AB58,0)</f>
        <v>1900</v>
      </c>
      <c r="AD58" s="9"/>
    </row>
    <row r="59" spans="2:30" x14ac:dyDescent="0.3">
      <c r="B59" s="59" t="s">
        <v>109</v>
      </c>
      <c r="C59" s="59"/>
      <c r="D59" s="59"/>
      <c r="E59" s="59"/>
      <c r="F59" s="59"/>
      <c r="G59" s="59"/>
      <c r="H59" s="152" t="s">
        <v>21</v>
      </c>
      <c r="I59" s="118">
        <v>4230917</v>
      </c>
      <c r="J59" s="153" t="s">
        <v>110</v>
      </c>
      <c r="K59" s="154">
        <f>K54</f>
        <v>7.36E-4</v>
      </c>
      <c r="L59" s="273">
        <f>SUM(I59*K59)</f>
        <v>3113.9549120000001</v>
      </c>
      <c r="O59" s="1"/>
      <c r="P59" s="153"/>
      <c r="Q59" s="153"/>
      <c r="V59" s="399" t="s">
        <v>111</v>
      </c>
      <c r="W59" s="399"/>
      <c r="X59" s="399"/>
      <c r="Y59" s="399"/>
      <c r="Z59" s="399"/>
      <c r="AA59" s="399"/>
      <c r="AB59" s="399"/>
      <c r="AC59" s="399"/>
      <c r="AD59" s="9"/>
    </row>
    <row r="60" spans="2:30" x14ac:dyDescent="0.3">
      <c r="B60" s="59" t="s">
        <v>111</v>
      </c>
      <c r="C60" s="59"/>
      <c r="D60" s="59"/>
      <c r="E60" s="59"/>
      <c r="F60" s="59"/>
      <c r="G60" s="59"/>
      <c r="H60" s="59"/>
      <c r="I60" s="59"/>
      <c r="J60" s="59"/>
      <c r="K60" s="59"/>
      <c r="L60" s="288"/>
      <c r="O60" s="1"/>
      <c r="P60" s="153"/>
      <c r="Q60" s="153"/>
      <c r="V60" s="400" t="s">
        <v>112</v>
      </c>
      <c r="W60" s="400"/>
      <c r="X60" s="401">
        <f>+G61</f>
        <v>0</v>
      </c>
      <c r="Y60" s="401"/>
      <c r="Z60" s="401"/>
      <c r="AA60" s="401"/>
      <c r="AB60" s="401"/>
      <c r="AC60" s="401"/>
      <c r="AD60" s="9"/>
    </row>
    <row r="61" spans="2:30" ht="15" customHeight="1" x14ac:dyDescent="0.3">
      <c r="B61" s="155" t="s">
        <v>112</v>
      </c>
      <c r="C61" s="59"/>
      <c r="D61" s="59"/>
      <c r="E61" s="59"/>
      <c r="F61" s="59"/>
      <c r="G61" s="156">
        <v>0</v>
      </c>
      <c r="H61" s="156"/>
      <c r="I61" s="156"/>
      <c r="J61" s="156"/>
      <c r="K61" s="156"/>
      <c r="L61" s="288"/>
      <c r="O61" s="1"/>
      <c r="P61" s="153"/>
      <c r="Q61" s="153"/>
      <c r="V61" s="400" t="s">
        <v>113</v>
      </c>
      <c r="W61" s="400"/>
      <c r="X61" s="401">
        <f>+G62</f>
        <v>0</v>
      </c>
      <c r="Y61" s="401"/>
      <c r="Z61" s="401"/>
      <c r="AA61" s="401"/>
      <c r="AB61" s="401"/>
      <c r="AC61" s="401"/>
      <c r="AD61" s="9"/>
    </row>
    <row r="62" spans="2:30" ht="13.5" customHeight="1" x14ac:dyDescent="0.3">
      <c r="B62" s="155" t="s">
        <v>113</v>
      </c>
      <c r="C62" s="59"/>
      <c r="D62" s="59"/>
      <c r="E62" s="59"/>
      <c r="F62" s="59"/>
      <c r="G62" s="156">
        <v>0</v>
      </c>
      <c r="H62" s="156"/>
      <c r="I62" s="156"/>
      <c r="J62" s="156"/>
      <c r="K62" s="156"/>
      <c r="L62" s="288"/>
      <c r="N62" s="153"/>
      <c r="O62" s="153"/>
      <c r="P62" s="153"/>
      <c r="Q62" s="153"/>
      <c r="V62" s="400" t="s">
        <v>114</v>
      </c>
      <c r="W62" s="400"/>
      <c r="X62" s="401">
        <v>0</v>
      </c>
      <c r="Y62" s="401"/>
      <c r="Z62" s="401"/>
      <c r="AA62" s="401"/>
      <c r="AB62" s="401"/>
      <c r="AC62" s="401"/>
      <c r="AD62" s="9"/>
    </row>
    <row r="63" spans="2:30" ht="13.5" hidden="1" customHeight="1" x14ac:dyDescent="0.3">
      <c r="B63" s="59" t="s">
        <v>114</v>
      </c>
      <c r="C63" s="59"/>
      <c r="D63" s="59"/>
      <c r="E63" s="59"/>
      <c r="F63" s="59"/>
      <c r="G63" s="156">
        <v>0</v>
      </c>
      <c r="H63" s="156"/>
      <c r="I63" s="156"/>
      <c r="J63" s="156"/>
      <c r="K63" s="156"/>
      <c r="L63" s="288"/>
      <c r="O63" s="1"/>
      <c r="P63" s="153"/>
      <c r="Q63" s="153"/>
      <c r="V63" s="399" t="s">
        <v>115</v>
      </c>
      <c r="W63" s="399"/>
      <c r="X63" s="399"/>
      <c r="Y63" s="399"/>
      <c r="Z63" s="399"/>
      <c r="AA63" s="399"/>
      <c r="AB63" s="399"/>
      <c r="AC63" s="399"/>
      <c r="AD63" s="106"/>
    </row>
    <row r="64" spans="2:30" ht="13.5" customHeight="1" x14ac:dyDescent="0.3">
      <c r="B64" s="59" t="s">
        <v>115</v>
      </c>
      <c r="C64" s="59"/>
      <c r="D64" s="59"/>
      <c r="E64" s="59"/>
      <c r="F64" s="59"/>
      <c r="G64" s="59"/>
      <c r="H64" s="59"/>
      <c r="I64" s="59"/>
      <c r="J64" s="59"/>
      <c r="K64" s="59"/>
      <c r="L64" s="288"/>
      <c r="M64" s="105"/>
      <c r="N64" s="19"/>
      <c r="O64" s="1"/>
      <c r="V64" s="400" t="s">
        <v>116</v>
      </c>
      <c r="W64" s="400"/>
      <c r="X64" s="401">
        <f>+G65</f>
        <v>4230917</v>
      </c>
      <c r="Y64" s="401"/>
      <c r="Z64" s="401"/>
      <c r="AA64" s="401"/>
      <c r="AB64" s="401"/>
      <c r="AC64" s="401"/>
      <c r="AD64" s="9"/>
    </row>
    <row r="65" spans="1:30" ht="12.75" customHeight="1" x14ac:dyDescent="0.3">
      <c r="B65" s="155" t="s">
        <v>116</v>
      </c>
      <c r="C65" s="59"/>
      <c r="D65" s="59"/>
      <c r="E65" s="59"/>
      <c r="F65" s="59"/>
      <c r="G65" s="156">
        <f>+I59</f>
        <v>4230917</v>
      </c>
      <c r="H65" s="156"/>
      <c r="I65" s="156"/>
      <c r="J65" s="156"/>
      <c r="K65" s="156"/>
      <c r="L65" s="288"/>
      <c r="O65" s="1"/>
      <c r="V65" s="400" t="s">
        <v>117</v>
      </c>
      <c r="W65" s="400"/>
      <c r="X65" s="401">
        <f>+G66</f>
        <v>0</v>
      </c>
      <c r="Y65" s="401"/>
      <c r="Z65" s="401"/>
      <c r="AA65" s="401"/>
      <c r="AB65" s="401"/>
      <c r="AC65" s="401"/>
      <c r="AD65" s="21"/>
    </row>
    <row r="66" spans="1:30" ht="15" customHeight="1" x14ac:dyDescent="0.3">
      <c r="B66" s="155" t="s">
        <v>117</v>
      </c>
      <c r="C66" s="59"/>
      <c r="D66" s="59"/>
      <c r="E66" s="59"/>
      <c r="F66" s="59"/>
      <c r="G66" s="156">
        <v>0</v>
      </c>
      <c r="H66" s="156"/>
      <c r="I66" s="156"/>
      <c r="J66" s="156"/>
      <c r="K66" s="156"/>
      <c r="L66" s="288"/>
      <c r="M66" s="19"/>
      <c r="N66" s="3"/>
      <c r="O66" s="157"/>
      <c r="P66" s="157"/>
      <c r="Q66" s="157"/>
      <c r="V66" s="392" t="s">
        <v>118</v>
      </c>
      <c r="W66" s="392"/>
      <c r="X66" s="392"/>
      <c r="Y66" s="393">
        <f>+I67</f>
        <v>103698709</v>
      </c>
      <c r="Z66" s="393"/>
      <c r="AA66" s="150" t="s">
        <v>110</v>
      </c>
      <c r="AB66" s="151">
        <f>AB54</f>
        <v>4.4900000000000002E-4</v>
      </c>
      <c r="AC66" s="55">
        <f>ROUND(Y66*AB66,0)</f>
        <v>46561</v>
      </c>
      <c r="AD66" s="9"/>
    </row>
    <row r="67" spans="1:30" ht="20.25" customHeight="1" x14ac:dyDescent="0.3">
      <c r="B67" s="13" t="s">
        <v>118</v>
      </c>
      <c r="C67" s="13"/>
      <c r="D67" s="13"/>
      <c r="E67" s="13"/>
      <c r="F67" s="13"/>
      <c r="H67" s="152" t="s">
        <v>23</v>
      </c>
      <c r="I67" s="118">
        <v>103698709</v>
      </c>
      <c r="J67" s="153" t="s">
        <v>110</v>
      </c>
      <c r="K67" s="154">
        <f>K54</f>
        <v>7.36E-4</v>
      </c>
      <c r="L67" s="273">
        <f>SUM(I67*K67)</f>
        <v>76322.249823999999</v>
      </c>
      <c r="O67" s="1"/>
      <c r="V67" s="392" t="s">
        <v>119</v>
      </c>
      <c r="W67" s="392"/>
      <c r="X67" s="392"/>
      <c r="Y67" s="392"/>
      <c r="Z67" s="392"/>
      <c r="AA67" s="392"/>
      <c r="AB67" s="392"/>
      <c r="AC67" s="392"/>
      <c r="AD67" s="9"/>
    </row>
    <row r="68" spans="1:30" ht="20.25" customHeight="1" x14ac:dyDescent="0.3">
      <c r="B68" s="13" t="s">
        <v>119</v>
      </c>
      <c r="C68" s="13"/>
      <c r="D68" s="13"/>
      <c r="E68" s="13"/>
      <c r="F68" s="13"/>
      <c r="H68" s="13"/>
      <c r="I68" s="13"/>
      <c r="J68" s="51"/>
      <c r="K68" s="13"/>
      <c r="L68" s="278"/>
      <c r="O68" s="1"/>
      <c r="V68" s="397" t="s">
        <v>120</v>
      </c>
      <c r="W68" s="397"/>
      <c r="X68" s="397"/>
      <c r="Y68" s="393">
        <f>+I69</f>
        <v>0</v>
      </c>
      <c r="Z68" s="393"/>
      <c r="AA68" s="150" t="s">
        <v>110</v>
      </c>
      <c r="AB68" s="151">
        <f>AB57</f>
        <v>4.9100000000000001E-4</v>
      </c>
      <c r="AC68" s="55">
        <f>ROUND(Y68*AB68,0)</f>
        <v>0</v>
      </c>
      <c r="AD68" s="9"/>
    </row>
    <row r="69" spans="1:30" ht="15" customHeight="1" x14ac:dyDescent="0.3">
      <c r="B69" s="158" t="s">
        <v>120</v>
      </c>
      <c r="C69" s="13"/>
      <c r="D69" s="13"/>
      <c r="E69" s="13"/>
      <c r="F69" s="13"/>
      <c r="H69" s="152" t="s">
        <v>22</v>
      </c>
      <c r="I69" s="118">
        <v>0</v>
      </c>
      <c r="J69" s="153" t="s">
        <v>110</v>
      </c>
      <c r="K69" s="154">
        <f>K57</f>
        <v>4.9100000000000001E-4</v>
      </c>
      <c r="L69" s="273">
        <f t="shared" ref="L69:L72" si="11">SUM(I69*K69)</f>
        <v>0</v>
      </c>
      <c r="O69" s="1"/>
      <c r="V69" s="392" t="s">
        <v>121</v>
      </c>
      <c r="W69" s="392"/>
      <c r="X69" s="392"/>
      <c r="Y69" s="398">
        <f>+I70</f>
        <v>0</v>
      </c>
      <c r="Z69" s="398"/>
      <c r="AA69" s="150" t="s">
        <v>110</v>
      </c>
      <c r="AB69" s="151">
        <f>AB54</f>
        <v>4.4900000000000002E-4</v>
      </c>
      <c r="AC69" s="55">
        <f>ROUND(Y69*AB69,0)</f>
        <v>0</v>
      </c>
      <c r="AD69" s="9"/>
    </row>
    <row r="70" spans="1:30" ht="20.25" customHeight="1" x14ac:dyDescent="0.3">
      <c r="B70" s="13" t="s">
        <v>121</v>
      </c>
      <c r="C70" s="13"/>
      <c r="D70" s="13"/>
      <c r="E70" s="13"/>
      <c r="F70" s="13"/>
      <c r="H70" s="152" t="s">
        <v>21</v>
      </c>
      <c r="I70" s="118">
        <v>0</v>
      </c>
      <c r="J70" s="153" t="s">
        <v>110</v>
      </c>
      <c r="K70" s="154">
        <f>K54</f>
        <v>7.36E-4</v>
      </c>
      <c r="L70" s="273">
        <f t="shared" si="11"/>
        <v>0</v>
      </c>
      <c r="O70" s="1"/>
      <c r="V70" s="392" t="s">
        <v>122</v>
      </c>
      <c r="W70" s="392"/>
      <c r="X70" s="392"/>
      <c r="Y70" s="394">
        <f>+I71</f>
        <v>1865769</v>
      </c>
      <c r="Z70" s="394"/>
      <c r="AA70" s="150" t="s">
        <v>110</v>
      </c>
      <c r="AB70" s="151">
        <f>AB54</f>
        <v>4.4900000000000002E-4</v>
      </c>
      <c r="AC70" s="55">
        <f>ROUND(Y70*AB70,0)</f>
        <v>838</v>
      </c>
      <c r="AD70" s="9"/>
    </row>
    <row r="71" spans="1:30" ht="20.25" customHeight="1" x14ac:dyDescent="0.3">
      <c r="B71" s="13" t="s">
        <v>122</v>
      </c>
      <c r="C71" s="13"/>
      <c r="D71" s="13"/>
      <c r="E71" s="13"/>
      <c r="F71" s="13"/>
      <c r="H71" s="152" t="s">
        <v>21</v>
      </c>
      <c r="I71" s="118">
        <v>1865769</v>
      </c>
      <c r="J71" s="153" t="s">
        <v>110</v>
      </c>
      <c r="K71" s="154">
        <f>K54</f>
        <v>7.36E-4</v>
      </c>
      <c r="L71" s="273">
        <f t="shared" si="11"/>
        <v>1373.2059839999999</v>
      </c>
      <c r="O71" s="1"/>
      <c r="V71" s="392" t="s">
        <v>123</v>
      </c>
      <c r="W71" s="392"/>
      <c r="X71" s="392"/>
      <c r="Y71" s="394">
        <f>+I72</f>
        <v>13963927</v>
      </c>
      <c r="Z71" s="394"/>
      <c r="AA71" s="150" t="s">
        <v>110</v>
      </c>
      <c r="AB71" s="151">
        <f>AB57</f>
        <v>4.9100000000000001E-4</v>
      </c>
      <c r="AC71" s="55">
        <f>ROUND(Y71*AB71,0)</f>
        <v>6856</v>
      </c>
      <c r="AD71" s="9"/>
    </row>
    <row r="72" spans="1:30" ht="21" customHeight="1" x14ac:dyDescent="0.35">
      <c r="B72" s="13" t="s">
        <v>123</v>
      </c>
      <c r="C72" s="13"/>
      <c r="D72" s="13"/>
      <c r="E72" s="13"/>
      <c r="F72" s="13"/>
      <c r="H72" s="152" t="s">
        <v>22</v>
      </c>
      <c r="I72" s="118">
        <v>13963927</v>
      </c>
      <c r="J72" s="153" t="s">
        <v>110</v>
      </c>
      <c r="K72" s="154">
        <f>K57</f>
        <v>4.9100000000000001E-4</v>
      </c>
      <c r="L72" s="273">
        <f t="shared" si="11"/>
        <v>6856.288157</v>
      </c>
      <c r="O72" s="1"/>
      <c r="V72" s="395" t="s">
        <v>124</v>
      </c>
      <c r="W72" s="395"/>
      <c r="X72" s="395"/>
      <c r="Y72" s="395"/>
      <c r="Z72" s="395"/>
      <c r="AA72" s="395"/>
      <c r="AB72" s="395"/>
      <c r="AC72" s="58"/>
      <c r="AD72" s="9"/>
    </row>
    <row r="73" spans="1:30" ht="17.25" customHeight="1" x14ac:dyDescent="0.35">
      <c r="B73" s="13" t="s">
        <v>124</v>
      </c>
      <c r="C73" s="13"/>
      <c r="D73" s="13"/>
      <c r="E73" s="13"/>
      <c r="F73" s="13"/>
      <c r="H73" s="13"/>
      <c r="I73" s="13"/>
      <c r="J73" s="51"/>
      <c r="K73" s="13"/>
      <c r="L73" s="291"/>
      <c r="O73" s="1"/>
      <c r="V73" s="392" t="s">
        <v>125</v>
      </c>
      <c r="W73" s="392"/>
      <c r="X73" s="392"/>
      <c r="Y73" s="392"/>
      <c r="Z73" s="392"/>
      <c r="AA73" s="392"/>
      <c r="AB73" s="392"/>
      <c r="AC73" s="392"/>
      <c r="AD73" s="9"/>
    </row>
    <row r="74" spans="1:30" ht="31.2" x14ac:dyDescent="0.3">
      <c r="B74" s="13" t="s">
        <v>125</v>
      </c>
      <c r="C74" s="13"/>
      <c r="D74" s="29" t="s">
        <v>126</v>
      </c>
      <c r="E74" s="29" t="s">
        <v>127</v>
      </c>
      <c r="F74" s="29"/>
      <c r="H74" s="152" t="s">
        <v>24</v>
      </c>
      <c r="I74" s="17"/>
      <c r="J74" s="152"/>
      <c r="K74" s="17"/>
      <c r="L74" s="287"/>
      <c r="O74" s="1"/>
      <c r="V74" s="396" t="s">
        <v>128</v>
      </c>
      <c r="W74" s="396"/>
      <c r="X74" s="159" t="s">
        <v>129</v>
      </c>
      <c r="Y74" s="160"/>
      <c r="Z74" s="161">
        <f>+I75</f>
        <v>91</v>
      </c>
      <c r="AA74" s="162" t="s">
        <v>130</v>
      </c>
      <c r="AB74" s="163">
        <f>+K75</f>
        <v>361</v>
      </c>
      <c r="AC74" s="55">
        <f>ROUND(AB74*Z74,0)</f>
        <v>32851</v>
      </c>
      <c r="AD74" s="9"/>
    </row>
    <row r="75" spans="1:30" ht="19.5" customHeight="1" x14ac:dyDescent="0.3">
      <c r="A75" s="1" t="s">
        <v>131</v>
      </c>
      <c r="B75" s="164" t="s">
        <v>128</v>
      </c>
      <c r="C75" s="165" t="s">
        <v>129</v>
      </c>
      <c r="D75" s="164">
        <v>93</v>
      </c>
      <c r="E75" s="164">
        <v>89</v>
      </c>
      <c r="F75" s="164">
        <v>0</v>
      </c>
      <c r="G75" s="166">
        <f>IF($B$154&lt;8,D75,E75)</f>
        <v>89</v>
      </c>
      <c r="H75" s="167"/>
      <c r="I75" s="168">
        <f>AVERAGE(G75,D75)</f>
        <v>91</v>
      </c>
      <c r="J75" s="169" t="s">
        <v>130</v>
      </c>
      <c r="K75" s="170">
        <v>361</v>
      </c>
      <c r="L75" s="273">
        <f t="shared" ref="L75:L78" si="12">SUM(I75*K75)</f>
        <v>32851</v>
      </c>
      <c r="N75" s="1">
        <v>7802</v>
      </c>
      <c r="O75" s="1">
        <v>0</v>
      </c>
      <c r="V75" s="396" t="s">
        <v>128</v>
      </c>
      <c r="W75" s="396"/>
      <c r="X75" s="159" t="s">
        <v>132</v>
      </c>
      <c r="Y75" s="171"/>
      <c r="Z75" s="172">
        <f>+I76</f>
        <v>0</v>
      </c>
      <c r="AA75" s="162" t="s">
        <v>130</v>
      </c>
      <c r="AB75" s="173">
        <f>+K76</f>
        <v>1357</v>
      </c>
      <c r="AC75" s="55">
        <f>ROUND(AB75*Z75,0)</f>
        <v>0</v>
      </c>
      <c r="AD75" s="9"/>
    </row>
    <row r="76" spans="1:30" ht="19.5" customHeight="1" x14ac:dyDescent="0.3">
      <c r="A76" s="1" t="s">
        <v>133</v>
      </c>
      <c r="B76" s="164" t="s">
        <v>128</v>
      </c>
      <c r="C76" s="165" t="s">
        <v>132</v>
      </c>
      <c r="D76" s="164">
        <v>0</v>
      </c>
      <c r="E76" s="164">
        <v>0</v>
      </c>
      <c r="F76" s="164">
        <v>0</v>
      </c>
      <c r="G76" s="166">
        <f>IF($B$154&lt;8,D76,E76)</f>
        <v>0</v>
      </c>
      <c r="H76" s="167"/>
      <c r="I76" s="168">
        <f>AVERAGE(G76,D76)</f>
        <v>0</v>
      </c>
      <c r="J76" s="169" t="s">
        <v>130</v>
      </c>
      <c r="K76" s="174">
        <v>1357</v>
      </c>
      <c r="L76" s="273">
        <f t="shared" si="12"/>
        <v>0</v>
      </c>
      <c r="N76" s="1">
        <v>7802</v>
      </c>
      <c r="O76" s="1">
        <v>110</v>
      </c>
      <c r="V76" s="392" t="str">
        <f>+B77</f>
        <v>14.  Digital Classrooms Allocation (UFTE share)</v>
      </c>
      <c r="W76" s="392"/>
      <c r="X76" s="392"/>
      <c r="Y76" s="393">
        <f>+I77</f>
        <v>1716988</v>
      </c>
      <c r="Z76" s="393"/>
      <c r="AA76" s="162" t="s">
        <v>130</v>
      </c>
      <c r="AB76" s="151">
        <f>AB57</f>
        <v>4.9100000000000001E-4</v>
      </c>
      <c r="AC76" s="55">
        <f>ROUND(Y76*AB76,0)</f>
        <v>843</v>
      </c>
      <c r="AD76" s="9"/>
    </row>
    <row r="77" spans="1:30" ht="26.25" customHeight="1" x14ac:dyDescent="0.3">
      <c r="B77" s="13" t="s">
        <v>134</v>
      </c>
      <c r="C77" s="13"/>
      <c r="D77" s="13"/>
      <c r="E77" s="13"/>
      <c r="F77" s="13"/>
      <c r="H77" s="152" t="s">
        <v>25</v>
      </c>
      <c r="I77" s="175">
        <v>1716988</v>
      </c>
      <c r="J77" s="153" t="s">
        <v>110</v>
      </c>
      <c r="K77" s="154">
        <f>K57</f>
        <v>4.9100000000000001E-4</v>
      </c>
      <c r="L77" s="273">
        <v>0</v>
      </c>
      <c r="O77" s="1"/>
      <c r="V77" s="392" t="str">
        <f>+B78</f>
        <v>15.  Florida Teachers Classroom Supply Assistance Program</v>
      </c>
      <c r="W77" s="392"/>
      <c r="X77" s="392"/>
      <c r="Y77" s="393">
        <f>+I78</f>
        <v>0</v>
      </c>
      <c r="Z77" s="393"/>
      <c r="AA77" s="162" t="s">
        <v>130</v>
      </c>
      <c r="AB77" s="151">
        <f>AB54</f>
        <v>4.4900000000000002E-4</v>
      </c>
      <c r="AC77" s="55">
        <f>ROUND(Y77*AB77,0)</f>
        <v>0</v>
      </c>
      <c r="AD77" s="9"/>
    </row>
    <row r="78" spans="1:30" ht="26.25" customHeight="1" x14ac:dyDescent="0.3">
      <c r="B78" s="391" t="s">
        <v>135</v>
      </c>
      <c r="C78" s="391"/>
      <c r="D78" s="391"/>
      <c r="E78" s="13"/>
      <c r="F78" s="13"/>
      <c r="H78" s="152" t="s">
        <v>136</v>
      </c>
      <c r="I78" s="176">
        <v>0</v>
      </c>
      <c r="J78" s="153" t="s">
        <v>110</v>
      </c>
      <c r="K78" s="154">
        <f>K54</f>
        <v>7.36E-4</v>
      </c>
      <c r="L78" s="273">
        <f t="shared" si="12"/>
        <v>0</v>
      </c>
      <c r="O78" s="1"/>
      <c r="V78" s="392" t="str">
        <f t="shared" ref="V78" si="13">+B79</f>
        <v>16.  Food Service Allocation</v>
      </c>
      <c r="W78" s="392"/>
      <c r="X78" s="392"/>
      <c r="Y78" s="177"/>
      <c r="Z78" s="177"/>
      <c r="AA78" s="177"/>
      <c r="AB78" s="177"/>
      <c r="AC78" s="122"/>
      <c r="AD78" s="9"/>
    </row>
    <row r="79" spans="1:30" ht="21" customHeight="1" x14ac:dyDescent="0.3">
      <c r="B79" s="391" t="s">
        <v>137</v>
      </c>
      <c r="C79" s="391"/>
      <c r="D79" s="391"/>
      <c r="E79" s="13"/>
      <c r="F79" s="13"/>
      <c r="H79" s="152" t="s">
        <v>138</v>
      </c>
      <c r="I79" s="17"/>
      <c r="J79" s="17"/>
      <c r="K79" s="17"/>
      <c r="L79" s="273"/>
      <c r="N79" s="178"/>
      <c r="O79" s="1"/>
      <c r="Q79" s="152"/>
      <c r="V79" s="392"/>
      <c r="W79" s="392"/>
      <c r="X79" s="392"/>
      <c r="Y79" s="177"/>
      <c r="Z79" s="177"/>
      <c r="AA79" s="177"/>
      <c r="AB79" s="177"/>
      <c r="AC79" s="179"/>
      <c r="AD79" s="9"/>
    </row>
    <row r="80" spans="1:30" ht="21" customHeight="1" x14ac:dyDescent="0.3">
      <c r="B80" s="391"/>
      <c r="C80" s="391"/>
      <c r="D80" s="391"/>
      <c r="E80" s="13"/>
      <c r="F80" s="13"/>
      <c r="H80" s="180"/>
      <c r="I80" s="181"/>
      <c r="J80" s="181"/>
      <c r="K80" s="181"/>
      <c r="L80" s="291"/>
      <c r="N80" s="182"/>
      <c r="O80" s="1"/>
      <c r="Q80" s="152"/>
      <c r="V80" s="177"/>
      <c r="W80" s="177"/>
      <c r="X80" s="177"/>
      <c r="Y80" s="177"/>
      <c r="Z80" s="177"/>
      <c r="AA80" s="177"/>
      <c r="AB80" s="177"/>
      <c r="AC80" s="179"/>
      <c r="AD80" s="9"/>
    </row>
    <row r="81" spans="1:30" ht="21" customHeight="1" thickBot="1" x14ac:dyDescent="0.35">
      <c r="B81" s="13"/>
      <c r="C81" s="13"/>
      <c r="D81" s="13"/>
      <c r="E81" s="13"/>
      <c r="F81" s="13"/>
      <c r="G81" s="13"/>
      <c r="H81" s="13"/>
      <c r="I81" s="13"/>
      <c r="J81" s="13"/>
      <c r="K81" s="13"/>
      <c r="L81" s="291"/>
      <c r="M81" s="183"/>
      <c r="N81" s="182"/>
      <c r="O81" s="1"/>
      <c r="Q81" s="152"/>
      <c r="V81" s="177" t="s">
        <v>139</v>
      </c>
      <c r="W81" s="177"/>
      <c r="X81" s="177"/>
      <c r="Y81" s="177"/>
      <c r="Z81" s="177"/>
      <c r="AA81" s="177"/>
      <c r="AB81" s="177"/>
      <c r="AC81" s="184">
        <f>SUM(AC44:AC80)</f>
        <v>559053</v>
      </c>
      <c r="AD81" s="185"/>
    </row>
    <row r="82" spans="1:30" ht="22.5" customHeight="1" thickTop="1" thickBot="1" x14ac:dyDescent="0.35">
      <c r="B82" s="13" t="s">
        <v>140</v>
      </c>
      <c r="C82" s="13"/>
      <c r="D82" s="13"/>
      <c r="E82" s="13"/>
      <c r="F82" s="13"/>
      <c r="G82" s="13"/>
      <c r="H82" s="13"/>
      <c r="I82" s="13"/>
      <c r="J82" s="13"/>
      <c r="K82" s="13"/>
      <c r="L82" s="292">
        <f>SUM(L44:L81)</f>
        <v>1324917.5034779271</v>
      </c>
      <c r="M82" s="186"/>
      <c r="N82" s="187"/>
      <c r="O82" s="1"/>
      <c r="Q82" s="152"/>
      <c r="V82" s="177"/>
      <c r="W82" s="177"/>
      <c r="X82" s="177"/>
      <c r="Y82" s="177"/>
      <c r="Z82" s="177"/>
      <c r="AA82" s="177"/>
      <c r="AB82" s="177"/>
      <c r="AC82" s="188"/>
      <c r="AD82" s="185"/>
    </row>
    <row r="83" spans="1:30" ht="27.75" customHeight="1" thickTop="1" x14ac:dyDescent="0.3">
      <c r="B83" s="13" t="s">
        <v>141</v>
      </c>
      <c r="C83" s="13"/>
      <c r="D83" s="13"/>
      <c r="E83" s="13"/>
      <c r="F83" s="13"/>
      <c r="G83" s="13"/>
      <c r="H83" s="13"/>
      <c r="I83" s="13"/>
      <c r="J83" s="13"/>
      <c r="K83" s="51" t="s">
        <v>142</v>
      </c>
      <c r="L83" s="287" t="s">
        <v>143</v>
      </c>
      <c r="M83" s="186"/>
      <c r="N83" s="187"/>
      <c r="O83" s="1"/>
      <c r="Q83" s="152"/>
      <c r="V83" s="9" t="s">
        <v>144</v>
      </c>
      <c r="W83" s="9"/>
      <c r="X83" s="9"/>
      <c r="Y83" s="9"/>
      <c r="Z83" s="9"/>
      <c r="AA83" s="9"/>
      <c r="AB83" s="9"/>
      <c r="AC83" s="9"/>
      <c r="AD83" s="189"/>
    </row>
    <row r="84" spans="1:30" ht="18.75" customHeight="1" thickBot="1" x14ac:dyDescent="0.35">
      <c r="B84" s="13" t="s">
        <v>145</v>
      </c>
      <c r="C84" s="13"/>
      <c r="D84" s="13"/>
      <c r="E84" s="13"/>
      <c r="F84" s="13"/>
      <c r="G84" s="13"/>
      <c r="H84" s="13"/>
      <c r="I84" s="13"/>
      <c r="J84" s="13"/>
      <c r="K84" s="190">
        <f>IF(G26=0,"",IF((G11+G13+SUM(G15:G21))/G26&gt;0.75,1,""))</f>
        <v>1</v>
      </c>
      <c r="L84" s="292">
        <f>'2521'!AC81</f>
        <v>559053</v>
      </c>
      <c r="M84" s="186"/>
      <c r="N84" s="187"/>
      <c r="O84" s="1"/>
      <c r="Q84" s="152"/>
      <c r="V84" s="191" t="s">
        <v>146</v>
      </c>
      <c r="W84" s="191"/>
      <c r="X84" s="191"/>
      <c r="Y84" s="191"/>
      <c r="Z84" s="191"/>
      <c r="AA84" s="191"/>
      <c r="AB84" s="191"/>
      <c r="AC84" s="191"/>
      <c r="AD84" s="9"/>
    </row>
    <row r="85" spans="1:30" ht="18.75" customHeight="1" thickTop="1" x14ac:dyDescent="0.3">
      <c r="B85" s="13"/>
      <c r="C85" s="13"/>
      <c r="D85" s="13"/>
      <c r="E85" s="13"/>
      <c r="F85" s="13"/>
      <c r="G85" s="13"/>
      <c r="H85" s="13"/>
      <c r="I85" s="13"/>
      <c r="J85" s="13"/>
      <c r="M85" s="186"/>
      <c r="N85" s="187"/>
      <c r="O85" s="1"/>
      <c r="Q85" s="152"/>
      <c r="V85" s="191" t="s">
        <v>147</v>
      </c>
      <c r="W85" s="191"/>
      <c r="X85" s="191"/>
      <c r="Y85" s="191"/>
      <c r="Z85" s="191"/>
      <c r="AA85" s="191"/>
      <c r="AB85" s="191"/>
      <c r="AC85" s="191"/>
      <c r="AD85" s="189"/>
    </row>
    <row r="86" spans="1:30" ht="18.75" customHeight="1" x14ac:dyDescent="0.3">
      <c r="B86" s="2" t="s">
        <v>148</v>
      </c>
      <c r="C86" s="13"/>
      <c r="D86" s="13"/>
      <c r="E86" s="13"/>
      <c r="F86" s="13"/>
      <c r="G86" s="13"/>
      <c r="H86" s="13"/>
      <c r="I86" s="13"/>
      <c r="J86" s="192" t="s">
        <v>149</v>
      </c>
      <c r="K86" s="193">
        <f>IF(K84=1,L84,L82)</f>
        <v>559053</v>
      </c>
      <c r="L86" s="273">
        <f>IF(G26=0,0,IF(G26&gt;250,-(((250/G26)*K86)*IF(M86="H",0.02,0.05)),IF(M86="H",-0.02*K86,-0.05*K86)))</f>
        <v>-27952.65</v>
      </c>
      <c r="M86" s="186" t="str">
        <f>IF(B123="2911","H",IF(B123="3396","H"," "))</f>
        <v xml:space="preserve"> </v>
      </c>
      <c r="N86" s="187"/>
      <c r="O86" s="1"/>
      <c r="Q86" s="152"/>
      <c r="V86" s="191" t="s">
        <v>150</v>
      </c>
      <c r="W86" s="191"/>
      <c r="X86" s="191"/>
      <c r="Y86" s="191"/>
      <c r="Z86" s="191"/>
      <c r="AA86" s="191"/>
      <c r="AB86" s="191"/>
      <c r="AC86" s="191"/>
      <c r="AD86" s="189"/>
    </row>
    <row r="87" spans="1:30" ht="18.75" customHeight="1" x14ac:dyDescent="0.3">
      <c r="B87" s="2" t="s">
        <v>151</v>
      </c>
      <c r="C87" s="13"/>
      <c r="D87" s="13"/>
      <c r="E87" s="13"/>
      <c r="F87" s="13"/>
      <c r="G87" s="13"/>
      <c r="H87" s="13"/>
      <c r="I87" s="13"/>
      <c r="J87" s="13"/>
      <c r="K87" s="194"/>
      <c r="L87" s="287">
        <f>L82+L86</f>
        <v>1296964.8534779272</v>
      </c>
      <c r="M87" s="186"/>
      <c r="N87" s="187"/>
      <c r="O87" s="1"/>
      <c r="Q87" s="152"/>
      <c r="V87" s="183"/>
      <c r="W87" s="183"/>
      <c r="X87" s="183"/>
      <c r="Y87" s="183"/>
      <c r="Z87" s="183"/>
      <c r="AA87" s="183"/>
      <c r="AB87" s="183"/>
      <c r="AC87" s="183"/>
      <c r="AD87" s="195"/>
    </row>
    <row r="88" spans="1:30" x14ac:dyDescent="0.3">
      <c r="V88" s="183"/>
      <c r="W88" s="183"/>
      <c r="X88" s="183"/>
      <c r="Y88" s="183"/>
      <c r="Z88" s="183"/>
      <c r="AA88" s="183"/>
      <c r="AB88" s="183"/>
      <c r="AC88" s="183"/>
      <c r="AD88" s="196"/>
    </row>
    <row r="89" spans="1:30" ht="18.75" customHeight="1" x14ac:dyDescent="0.3">
      <c r="A89" s="1" t="s">
        <v>152</v>
      </c>
      <c r="B89" s="13" t="s">
        <v>153</v>
      </c>
      <c r="C89" s="13"/>
      <c r="D89" s="13"/>
      <c r="E89" s="13"/>
      <c r="F89" s="13">
        <v>0</v>
      </c>
      <c r="G89" s="13"/>
      <c r="H89" s="13"/>
      <c r="I89" s="13"/>
      <c r="J89" s="13"/>
      <c r="K89" s="194"/>
      <c r="L89" s="273">
        <f>-364909.69-103561.68</f>
        <v>-468471.37</v>
      </c>
      <c r="M89" s="186"/>
      <c r="N89" s="187"/>
      <c r="O89" s="1"/>
      <c r="Q89" s="152"/>
      <c r="V89" s="183"/>
      <c r="W89" s="183"/>
      <c r="X89" s="183"/>
      <c r="Y89" s="183"/>
      <c r="Z89" s="183"/>
      <c r="AA89" s="183"/>
      <c r="AB89" s="183"/>
      <c r="AC89" s="183"/>
      <c r="AD89" s="195"/>
    </row>
    <row r="90" spans="1:30" ht="18.75" customHeight="1" x14ac:dyDescent="0.3">
      <c r="B90" s="13" t="s">
        <v>154</v>
      </c>
      <c r="C90" s="13"/>
      <c r="D90" s="13"/>
      <c r="E90" s="13"/>
      <c r="F90" s="13"/>
      <c r="G90" s="13"/>
      <c r="H90" s="13"/>
      <c r="I90" s="13"/>
      <c r="J90" s="13"/>
      <c r="K90" s="194"/>
      <c r="L90" s="287">
        <f>L87+L89</f>
        <v>828493.48347792716</v>
      </c>
      <c r="M90" s="186"/>
      <c r="N90" s="187"/>
      <c r="O90" s="1"/>
      <c r="Q90" s="152"/>
      <c r="V90" s="183">
        <v>2911</v>
      </c>
      <c r="W90" s="197"/>
      <c r="X90" s="197"/>
      <c r="Y90" s="197"/>
      <c r="Z90" s="197"/>
      <c r="AA90" s="197"/>
      <c r="AB90" s="197"/>
      <c r="AC90" s="197"/>
      <c r="AD90" s="195"/>
    </row>
    <row r="91" spans="1:30" ht="18.75" customHeight="1" x14ac:dyDescent="0.3">
      <c r="B91" s="13" t="s">
        <v>155</v>
      </c>
      <c r="C91" s="13"/>
      <c r="D91" s="13"/>
      <c r="E91" s="13"/>
      <c r="F91" s="13"/>
      <c r="G91" s="13"/>
      <c r="H91" s="13"/>
      <c r="I91" s="13"/>
      <c r="J91" s="13"/>
      <c r="K91" s="194"/>
      <c r="L91" s="294">
        <v>8</v>
      </c>
      <c r="M91" s="186"/>
      <c r="N91" s="187"/>
      <c r="O91" s="1"/>
      <c r="Q91" s="152"/>
      <c r="V91" s="183"/>
      <c r="W91" s="197"/>
      <c r="X91" s="197"/>
      <c r="Y91" s="197"/>
      <c r="Z91" s="197"/>
      <c r="AA91" s="197"/>
      <c r="AB91" s="197"/>
      <c r="AC91" s="197"/>
      <c r="AD91" s="195"/>
    </row>
    <row r="92" spans="1:30" ht="18.75" customHeight="1" thickBot="1" x14ac:dyDescent="0.35">
      <c r="B92" s="13" t="s">
        <v>156</v>
      </c>
      <c r="C92" s="13"/>
      <c r="D92" s="13"/>
      <c r="E92" s="13"/>
      <c r="F92" s="13"/>
      <c r="G92" s="13"/>
      <c r="H92" s="13"/>
      <c r="I92" s="13"/>
      <c r="J92" s="13"/>
      <c r="K92" s="194"/>
      <c r="L92" s="370">
        <f>L90/L91</f>
        <v>103561.6854347409</v>
      </c>
      <c r="M92" s="186"/>
      <c r="N92" s="187"/>
      <c r="O92" s="1"/>
      <c r="Q92" s="152"/>
      <c r="V92" s="183">
        <v>3396</v>
      </c>
      <c r="W92" s="198"/>
      <c r="X92" s="198"/>
      <c r="Y92" s="198"/>
      <c r="Z92" s="198"/>
      <c r="AA92" s="198"/>
      <c r="AB92" s="198"/>
      <c r="AC92" s="198"/>
      <c r="AD92" s="199"/>
    </row>
    <row r="93" spans="1:30" ht="18.75" customHeight="1" thickTop="1" x14ac:dyDescent="0.3">
      <c r="N93" s="199"/>
      <c r="O93" s="200"/>
      <c r="P93" s="199"/>
      <c r="Q93" s="199"/>
      <c r="V93" s="198"/>
      <c r="W93" s="198"/>
      <c r="X93" s="198"/>
      <c r="Y93" s="198"/>
      <c r="Z93" s="198"/>
      <c r="AA93" s="198"/>
      <c r="AB93" s="198"/>
      <c r="AC93" s="198"/>
      <c r="AD93" s="195"/>
    </row>
    <row r="94" spans="1:30" ht="18.75" customHeight="1" thickBot="1" x14ac:dyDescent="0.35">
      <c r="B94" s="201" t="s">
        <v>157</v>
      </c>
      <c r="C94" s="13"/>
      <c r="D94" s="13"/>
      <c r="E94" s="13"/>
      <c r="G94" s="13"/>
      <c r="H94" s="13"/>
      <c r="I94" s="13"/>
      <c r="J94" s="13"/>
      <c r="L94" s="292">
        <f>IF(M86="H",(K86*0.02)+L86,(K86*0.05)+L86)</f>
        <v>0</v>
      </c>
      <c r="M94" s="186"/>
      <c r="V94" s="202"/>
      <c r="W94" s="202"/>
      <c r="X94" s="202"/>
      <c r="Y94" s="202"/>
      <c r="Z94" s="202"/>
      <c r="AA94" s="202"/>
      <c r="AB94" s="202"/>
      <c r="AC94" s="202"/>
      <c r="AD94" s="195"/>
    </row>
    <row r="95" spans="1:30" ht="21.75" customHeight="1" thickTop="1" x14ac:dyDescent="0.3">
      <c r="B95" s="203" t="s">
        <v>158</v>
      </c>
      <c r="C95" s="203"/>
      <c r="D95" s="203"/>
      <c r="E95" s="203"/>
      <c r="F95" s="203"/>
      <c r="G95" s="203"/>
      <c r="H95" s="203"/>
      <c r="I95" s="203"/>
      <c r="J95" s="203"/>
      <c r="K95" s="203"/>
      <c r="L95" s="293"/>
      <c r="M95" s="199"/>
      <c r="V95" s="202"/>
      <c r="W95" s="202"/>
      <c r="X95" s="202"/>
      <c r="Y95" s="202"/>
      <c r="Z95" s="202"/>
      <c r="AA95" s="202"/>
      <c r="AB95" s="202"/>
      <c r="AC95" s="202"/>
      <c r="AD95" s="195"/>
    </row>
    <row r="96" spans="1:30" x14ac:dyDescent="0.3">
      <c r="B96" s="204"/>
      <c r="V96" s="202"/>
      <c r="W96" s="202"/>
      <c r="X96" s="202"/>
      <c r="Y96" s="202"/>
      <c r="Z96" s="202"/>
      <c r="AA96" s="202"/>
      <c r="AB96" s="202"/>
      <c r="AC96" s="202"/>
      <c r="AD96" s="199"/>
    </row>
    <row r="97" spans="2:30" x14ac:dyDescent="0.3">
      <c r="B97" s="204"/>
      <c r="V97" s="202"/>
      <c r="W97" s="202"/>
      <c r="X97" s="202"/>
      <c r="Y97" s="202"/>
      <c r="Z97" s="202"/>
      <c r="AA97" s="202"/>
      <c r="AB97" s="202"/>
      <c r="AC97" s="202"/>
      <c r="AD97" s="199"/>
    </row>
    <row r="98" spans="2:30" hidden="1" x14ac:dyDescent="0.3">
      <c r="B98" s="205" t="s">
        <v>159</v>
      </c>
      <c r="C98" s="206"/>
      <c r="V98" s="207"/>
      <c r="W98" s="207"/>
      <c r="X98" s="207"/>
      <c r="Y98" s="207"/>
      <c r="Z98" s="207"/>
      <c r="AA98" s="207"/>
      <c r="AB98" s="207"/>
      <c r="AC98" s="207"/>
    </row>
    <row r="99" spans="2:30" hidden="1" x14ac:dyDescent="0.3">
      <c r="B99" s="208"/>
      <c r="C99" s="206"/>
      <c r="V99" s="204"/>
      <c r="W99" s="13"/>
      <c r="X99" s="13"/>
      <c r="Y99" s="13"/>
      <c r="Z99" s="13"/>
      <c r="AA99" s="13"/>
      <c r="AB99" s="13"/>
      <c r="AC99" s="13"/>
    </row>
    <row r="100" spans="2:30" hidden="1" x14ac:dyDescent="0.3">
      <c r="B100" s="209" t="s">
        <v>160</v>
      </c>
      <c r="C100" s="205" t="s">
        <v>161</v>
      </c>
      <c r="V100" s="204"/>
    </row>
    <row r="101" spans="2:30" hidden="1" x14ac:dyDescent="0.3">
      <c r="B101" s="209" t="s">
        <v>162</v>
      </c>
      <c r="C101" s="205" t="s">
        <v>163</v>
      </c>
      <c r="V101" s="204"/>
    </row>
    <row r="102" spans="2:30" hidden="1" x14ac:dyDescent="0.3">
      <c r="B102" s="209" t="s">
        <v>164</v>
      </c>
      <c r="C102" s="205" t="s">
        <v>165</v>
      </c>
      <c r="V102" s="204"/>
      <c r="W102" s="210"/>
      <c r="X102" s="210"/>
      <c r="Y102" s="210"/>
      <c r="Z102" s="210"/>
      <c r="AA102" s="210"/>
      <c r="AB102" s="210"/>
      <c r="AC102" s="210"/>
      <c r="AD102" s="210"/>
    </row>
    <row r="103" spans="2:30" hidden="1" x14ac:dyDescent="0.3">
      <c r="B103" s="209" t="s">
        <v>166</v>
      </c>
      <c r="C103" s="205" t="s">
        <v>167</v>
      </c>
      <c r="V103" s="204"/>
    </row>
    <row r="104" spans="2:30" hidden="1" x14ac:dyDescent="0.3">
      <c r="B104" s="211"/>
      <c r="C104" s="205" t="s">
        <v>168</v>
      </c>
      <c r="V104" s="204"/>
    </row>
    <row r="105" spans="2:30" hidden="1" x14ac:dyDescent="0.3">
      <c r="B105" s="209" t="s">
        <v>169</v>
      </c>
      <c r="C105" s="205" t="s">
        <v>170</v>
      </c>
      <c r="V105" s="204"/>
    </row>
    <row r="106" spans="2:30" hidden="1" x14ac:dyDescent="0.3">
      <c r="B106" s="209" t="s">
        <v>171</v>
      </c>
      <c r="C106" s="205" t="s">
        <v>172</v>
      </c>
      <c r="V106" s="204"/>
    </row>
    <row r="107" spans="2:30" hidden="1" x14ac:dyDescent="0.3">
      <c r="B107" s="209" t="s">
        <v>273</v>
      </c>
      <c r="C107" s="205" t="s">
        <v>174</v>
      </c>
      <c r="V107" s="204"/>
    </row>
    <row r="108" spans="2:30" hidden="1" x14ac:dyDescent="0.3">
      <c r="B108" s="209" t="s">
        <v>175</v>
      </c>
      <c r="C108" s="205" t="s">
        <v>176</v>
      </c>
      <c r="V108" s="204"/>
    </row>
    <row r="109" spans="2:30" hidden="1" x14ac:dyDescent="0.3">
      <c r="B109" s="209" t="s">
        <v>177</v>
      </c>
      <c r="C109" s="205" t="s">
        <v>178</v>
      </c>
      <c r="V109" s="204"/>
    </row>
    <row r="110" spans="2:30" hidden="1" x14ac:dyDescent="0.3">
      <c r="B110" s="211"/>
      <c r="C110" s="205"/>
      <c r="V110" s="204"/>
    </row>
    <row r="111" spans="2:30" hidden="1" x14ac:dyDescent="0.3">
      <c r="B111" s="209" t="s">
        <v>179</v>
      </c>
      <c r="C111" s="205" t="s">
        <v>180</v>
      </c>
      <c r="V111" s="204"/>
    </row>
    <row r="112" spans="2:30" hidden="1" x14ac:dyDescent="0.3">
      <c r="B112" s="209" t="s">
        <v>179</v>
      </c>
      <c r="C112" s="205" t="s">
        <v>181</v>
      </c>
    </row>
    <row r="113" spans="2:3" hidden="1" x14ac:dyDescent="0.3">
      <c r="B113" s="209" t="s">
        <v>182</v>
      </c>
      <c r="C113" s="205" t="s">
        <v>183</v>
      </c>
    </row>
    <row r="114" spans="2:3" hidden="1" x14ac:dyDescent="0.3">
      <c r="B114" s="209" t="s">
        <v>184</v>
      </c>
      <c r="C114" s="205" t="s">
        <v>185</v>
      </c>
    </row>
    <row r="115" spans="2:3" hidden="1" x14ac:dyDescent="0.3">
      <c r="B115" s="209" t="s">
        <v>182</v>
      </c>
      <c r="C115" s="205" t="s">
        <v>186</v>
      </c>
    </row>
    <row r="116" spans="2:3" hidden="1" x14ac:dyDescent="0.3">
      <c r="B116" s="209" t="s">
        <v>187</v>
      </c>
      <c r="C116" s="205" t="s">
        <v>188</v>
      </c>
    </row>
    <row r="117" spans="2:3" hidden="1" x14ac:dyDescent="0.3">
      <c r="B117" s="209" t="s">
        <v>189</v>
      </c>
      <c r="C117" s="205" t="s">
        <v>190</v>
      </c>
    </row>
    <row r="118" spans="2:3" hidden="1" x14ac:dyDescent="0.3">
      <c r="B118" s="211" t="s">
        <v>191</v>
      </c>
      <c r="C118" s="205" t="s">
        <v>192</v>
      </c>
    </row>
    <row r="119" spans="2:3" hidden="1" x14ac:dyDescent="0.3">
      <c r="B119" s="211"/>
      <c r="C119" s="205"/>
    </row>
    <row r="120" spans="2:3" hidden="1" x14ac:dyDescent="0.3">
      <c r="B120" s="209" t="s">
        <v>160</v>
      </c>
      <c r="C120" s="205" t="s">
        <v>193</v>
      </c>
    </row>
    <row r="121" spans="2:3" hidden="1" x14ac:dyDescent="0.3">
      <c r="B121" s="209" t="s">
        <v>194</v>
      </c>
      <c r="C121" s="205" t="s">
        <v>195</v>
      </c>
    </row>
    <row r="122" spans="2:3" hidden="1" x14ac:dyDescent="0.3">
      <c r="B122" s="209" t="s">
        <v>196</v>
      </c>
      <c r="C122" s="205" t="s">
        <v>197</v>
      </c>
    </row>
    <row r="123" spans="2:3" hidden="1" x14ac:dyDescent="0.3">
      <c r="B123" s="209" t="s">
        <v>274</v>
      </c>
      <c r="C123" s="205" t="s">
        <v>199</v>
      </c>
    </row>
    <row r="124" spans="2:3" hidden="1" x14ac:dyDescent="0.3">
      <c r="B124" s="209" t="s">
        <v>275</v>
      </c>
      <c r="C124" s="205" t="s">
        <v>201</v>
      </c>
    </row>
    <row r="125" spans="2:3" hidden="1" x14ac:dyDescent="0.3">
      <c r="B125" s="209" t="s">
        <v>202</v>
      </c>
      <c r="C125" s="205" t="s">
        <v>203</v>
      </c>
    </row>
    <row r="126" spans="2:3" hidden="1" x14ac:dyDescent="0.3">
      <c r="B126" s="209" t="s">
        <v>202</v>
      </c>
      <c r="C126" s="205" t="s">
        <v>204</v>
      </c>
    </row>
    <row r="127" spans="2:3" hidden="1" x14ac:dyDescent="0.3">
      <c r="B127" s="209" t="s">
        <v>202</v>
      </c>
      <c r="C127" s="205" t="s">
        <v>205</v>
      </c>
    </row>
    <row r="128" spans="2:3" hidden="1" x14ac:dyDescent="0.3">
      <c r="B128" s="209" t="s">
        <v>202</v>
      </c>
      <c r="C128" s="205" t="s">
        <v>206</v>
      </c>
    </row>
    <row r="129" spans="1:5" hidden="1" x14ac:dyDescent="0.3">
      <c r="B129" s="209" t="s">
        <v>166</v>
      </c>
      <c r="C129" s="205" t="s">
        <v>207</v>
      </c>
    </row>
    <row r="130" spans="1:5" hidden="1" x14ac:dyDescent="0.3">
      <c r="B130" s="209" t="s">
        <v>208</v>
      </c>
      <c r="C130" s="205" t="s">
        <v>209</v>
      </c>
    </row>
    <row r="131" spans="1:5" hidden="1" x14ac:dyDescent="0.3">
      <c r="B131" s="209" t="s">
        <v>202</v>
      </c>
      <c r="C131" s="205" t="s">
        <v>210</v>
      </c>
    </row>
    <row r="132" spans="1:5" hidden="1" x14ac:dyDescent="0.3">
      <c r="B132" s="205"/>
      <c r="C132" s="205"/>
    </row>
    <row r="133" spans="1:5" hidden="1" x14ac:dyDescent="0.3">
      <c r="B133" s="205"/>
      <c r="C133" s="205"/>
    </row>
    <row r="134" spans="1:5" hidden="1" x14ac:dyDescent="0.3">
      <c r="B134" s="211"/>
      <c r="C134" s="211"/>
    </row>
    <row r="135" spans="1:5" hidden="1" x14ac:dyDescent="0.3">
      <c r="B135" s="211">
        <f>NvsElapsedTime</f>
        <v>1.15740767796524E-5</v>
      </c>
      <c r="C135" s="211"/>
    </row>
    <row r="136" spans="1:5" hidden="1" x14ac:dyDescent="0.3">
      <c r="B136" s="212">
        <f>NvsEndTime</f>
        <v>41808.602349537003</v>
      </c>
      <c r="C136" s="212" t="s">
        <v>211</v>
      </c>
    </row>
    <row r="137" spans="1:5" x14ac:dyDescent="0.3">
      <c r="B137" s="205"/>
      <c r="C137" s="213"/>
    </row>
    <row r="138" spans="1:5" x14ac:dyDescent="0.3">
      <c r="B138" s="205"/>
      <c r="C138" s="205"/>
    </row>
    <row r="139" spans="1:5" hidden="1" x14ac:dyDescent="0.3">
      <c r="B139" s="214" t="s">
        <v>159</v>
      </c>
      <c r="C139" s="215"/>
      <c r="D139" s="215"/>
      <c r="E139" s="216"/>
    </row>
    <row r="140" spans="1:5" hidden="1" x14ac:dyDescent="0.3">
      <c r="B140" s="217"/>
      <c r="C140" s="215"/>
      <c r="D140" s="215"/>
      <c r="E140" s="216"/>
    </row>
    <row r="141" spans="1:5" hidden="1" x14ac:dyDescent="0.3">
      <c r="A141" s="214" t="s">
        <v>212</v>
      </c>
      <c r="B141" s="218" t="s">
        <v>160</v>
      </c>
      <c r="C141" s="219" t="s">
        <v>161</v>
      </c>
      <c r="D141" s="215"/>
    </row>
    <row r="142" spans="1:5" hidden="1" x14ac:dyDescent="0.3">
      <c r="A142" s="214" t="s">
        <v>213</v>
      </c>
      <c r="B142" s="218" t="s">
        <v>162</v>
      </c>
      <c r="C142" s="219" t="s">
        <v>163</v>
      </c>
      <c r="D142" s="215"/>
    </row>
    <row r="143" spans="1:5" hidden="1" x14ac:dyDescent="0.3">
      <c r="A143" s="214" t="s">
        <v>214</v>
      </c>
      <c r="B143" s="218" t="s">
        <v>164</v>
      </c>
      <c r="C143" s="219" t="s">
        <v>165</v>
      </c>
      <c r="D143" s="215"/>
    </row>
    <row r="144" spans="1:5" hidden="1" x14ac:dyDescent="0.3">
      <c r="A144" s="214" t="s">
        <v>215</v>
      </c>
      <c r="B144" s="218" t="s">
        <v>166</v>
      </c>
      <c r="C144" s="219" t="s">
        <v>167</v>
      </c>
      <c r="D144" s="215"/>
    </row>
    <row r="145" spans="1:4" hidden="1" x14ac:dyDescent="0.3">
      <c r="A145" s="214"/>
      <c r="B145" s="214"/>
      <c r="C145" s="219" t="s">
        <v>168</v>
      </c>
      <c r="D145" s="215"/>
    </row>
    <row r="146" spans="1:4" hidden="1" x14ac:dyDescent="0.3">
      <c r="A146" s="214" t="s">
        <v>216</v>
      </c>
      <c r="B146" s="218" t="s">
        <v>169</v>
      </c>
      <c r="C146" s="219" t="s">
        <v>170</v>
      </c>
      <c r="D146" s="215"/>
    </row>
    <row r="147" spans="1:4" hidden="1" x14ac:dyDescent="0.3">
      <c r="A147" s="214" t="s">
        <v>217</v>
      </c>
      <c r="B147" s="218" t="s">
        <v>171</v>
      </c>
      <c r="C147" s="219" t="s">
        <v>218</v>
      </c>
      <c r="D147" s="215"/>
    </row>
    <row r="148" spans="1:4" hidden="1" x14ac:dyDescent="0.3">
      <c r="A148" s="214" t="s">
        <v>219</v>
      </c>
      <c r="B148" s="218" t="s">
        <v>273</v>
      </c>
      <c r="C148" s="219" t="s">
        <v>174</v>
      </c>
      <c r="D148" s="215"/>
    </row>
    <row r="149" spans="1:4" hidden="1" x14ac:dyDescent="0.3">
      <c r="A149" s="214" t="s">
        <v>220</v>
      </c>
      <c r="B149" s="218" t="s">
        <v>175</v>
      </c>
      <c r="C149" s="219" t="s">
        <v>221</v>
      </c>
      <c r="D149" s="215"/>
    </row>
    <row r="150" spans="1:4" hidden="1" x14ac:dyDescent="0.3">
      <c r="A150" s="214" t="s">
        <v>222</v>
      </c>
      <c r="B150" s="218" t="s">
        <v>177</v>
      </c>
      <c r="C150" s="219" t="s">
        <v>223</v>
      </c>
      <c r="D150" s="215"/>
    </row>
    <row r="151" spans="1:4" hidden="1" x14ac:dyDescent="0.3">
      <c r="A151" s="214"/>
      <c r="B151" s="214"/>
      <c r="C151" s="219"/>
      <c r="D151" s="215"/>
    </row>
    <row r="152" spans="1:4" hidden="1" x14ac:dyDescent="0.3">
      <c r="A152" s="214" t="s">
        <v>224</v>
      </c>
      <c r="B152" s="218" t="s">
        <v>179</v>
      </c>
      <c r="C152" s="219" t="s">
        <v>225</v>
      </c>
      <c r="D152" s="215"/>
    </row>
    <row r="153" spans="1:4" hidden="1" x14ac:dyDescent="0.3">
      <c r="A153" s="214" t="s">
        <v>226</v>
      </c>
      <c r="B153" s="218" t="s">
        <v>179</v>
      </c>
      <c r="C153" s="219" t="s">
        <v>227</v>
      </c>
      <c r="D153" s="215"/>
    </row>
    <row r="154" spans="1:4" hidden="1" x14ac:dyDescent="0.3">
      <c r="A154" s="214" t="s">
        <v>228</v>
      </c>
      <c r="B154" s="218" t="s">
        <v>182</v>
      </c>
      <c r="C154" s="219" t="s">
        <v>183</v>
      </c>
      <c r="D154" s="215"/>
    </row>
    <row r="155" spans="1:4" hidden="1" x14ac:dyDescent="0.3">
      <c r="A155" s="214" t="s">
        <v>229</v>
      </c>
      <c r="B155" s="218" t="s">
        <v>184</v>
      </c>
      <c r="C155" s="219" t="s">
        <v>230</v>
      </c>
      <c r="D155" s="215"/>
    </row>
    <row r="156" spans="1:4" hidden="1" x14ac:dyDescent="0.3">
      <c r="A156" s="214" t="s">
        <v>231</v>
      </c>
      <c r="B156" s="218" t="s">
        <v>182</v>
      </c>
      <c r="C156" s="219" t="s">
        <v>232</v>
      </c>
      <c r="D156" s="215"/>
    </row>
    <row r="157" spans="1:4" hidden="1" x14ac:dyDescent="0.3">
      <c r="A157" s="214" t="s">
        <v>233</v>
      </c>
      <c r="B157" s="218" t="s">
        <v>187</v>
      </c>
      <c r="C157" s="219" t="s">
        <v>234</v>
      </c>
      <c r="D157" s="215"/>
    </row>
    <row r="158" spans="1:4" hidden="1" x14ac:dyDescent="0.3">
      <c r="A158" s="214" t="s">
        <v>235</v>
      </c>
      <c r="B158" s="218" t="s">
        <v>189</v>
      </c>
      <c r="C158" s="219" t="s">
        <v>234</v>
      </c>
      <c r="D158" s="215"/>
    </row>
    <row r="159" spans="1:4" hidden="1" x14ac:dyDescent="0.3">
      <c r="A159" s="214" t="s">
        <v>236</v>
      </c>
      <c r="B159" s="218" t="s">
        <v>179</v>
      </c>
      <c r="C159" s="219" t="s">
        <v>192</v>
      </c>
      <c r="D159" s="215"/>
    </row>
    <row r="160" spans="1:4" hidden="1" x14ac:dyDescent="0.3">
      <c r="A160" s="214"/>
      <c r="B160" s="214"/>
      <c r="C160" s="219"/>
      <c r="D160" s="215"/>
    </row>
    <row r="161" spans="1:4" hidden="1" x14ac:dyDescent="0.3">
      <c r="A161" s="214" t="s">
        <v>237</v>
      </c>
      <c r="B161" s="218" t="s">
        <v>160</v>
      </c>
      <c r="C161" s="219" t="s">
        <v>238</v>
      </c>
      <c r="D161" s="215"/>
    </row>
    <row r="162" spans="1:4" hidden="1" x14ac:dyDescent="0.3">
      <c r="A162" s="214" t="s">
        <v>239</v>
      </c>
      <c r="B162" s="218" t="s">
        <v>194</v>
      </c>
      <c r="C162" s="219" t="s">
        <v>240</v>
      </c>
      <c r="D162" s="215"/>
    </row>
    <row r="163" spans="1:4" hidden="1" x14ac:dyDescent="0.3">
      <c r="A163" s="214" t="s">
        <v>241</v>
      </c>
      <c r="B163" s="218" t="s">
        <v>196</v>
      </c>
      <c r="C163" s="219" t="s">
        <v>242</v>
      </c>
      <c r="D163" s="215"/>
    </row>
    <row r="164" spans="1:4" hidden="1" x14ac:dyDescent="0.3">
      <c r="A164" s="214" t="s">
        <v>243</v>
      </c>
      <c r="B164" s="218" t="s">
        <v>274</v>
      </c>
      <c r="C164" s="219" t="s">
        <v>244</v>
      </c>
      <c r="D164" s="215"/>
    </row>
    <row r="165" spans="1:4" hidden="1" x14ac:dyDescent="0.3">
      <c r="A165" s="214" t="s">
        <v>245</v>
      </c>
      <c r="B165" s="218" t="s">
        <v>275</v>
      </c>
      <c r="C165" s="219" t="s">
        <v>246</v>
      </c>
      <c r="D165" s="215"/>
    </row>
    <row r="166" spans="1:4" hidden="1" x14ac:dyDescent="0.3">
      <c r="A166" s="214" t="s">
        <v>247</v>
      </c>
      <c r="B166" s="218" t="s">
        <v>202</v>
      </c>
      <c r="C166" s="219" t="s">
        <v>248</v>
      </c>
      <c r="D166" s="215"/>
    </row>
    <row r="167" spans="1:4" hidden="1" x14ac:dyDescent="0.3">
      <c r="A167" s="214" t="s">
        <v>249</v>
      </c>
      <c r="B167" s="218" t="s">
        <v>202</v>
      </c>
      <c r="C167" s="219" t="s">
        <v>250</v>
      </c>
      <c r="D167" s="215"/>
    </row>
    <row r="168" spans="1:4" hidden="1" x14ac:dyDescent="0.3">
      <c r="A168" s="214" t="s">
        <v>251</v>
      </c>
      <c r="B168" s="218" t="s">
        <v>202</v>
      </c>
      <c r="C168" s="219" t="s">
        <v>252</v>
      </c>
      <c r="D168" s="215"/>
    </row>
    <row r="169" spans="1:4" hidden="1" x14ac:dyDescent="0.3">
      <c r="A169" s="214" t="s">
        <v>253</v>
      </c>
      <c r="B169" s="218" t="s">
        <v>202</v>
      </c>
      <c r="C169" s="219" t="s">
        <v>254</v>
      </c>
      <c r="D169" s="215"/>
    </row>
    <row r="170" spans="1:4" hidden="1" x14ac:dyDescent="0.3">
      <c r="A170" s="214" t="s">
        <v>255</v>
      </c>
      <c r="B170" s="218" t="s">
        <v>166</v>
      </c>
      <c r="C170" s="219" t="s">
        <v>207</v>
      </c>
      <c r="D170" s="215"/>
    </row>
    <row r="171" spans="1:4" hidden="1" x14ac:dyDescent="0.3">
      <c r="A171" s="214" t="s">
        <v>256</v>
      </c>
      <c r="B171" s="218" t="s">
        <v>208</v>
      </c>
      <c r="C171" s="219" t="s">
        <v>209</v>
      </c>
      <c r="D171" s="215"/>
    </row>
    <row r="172" spans="1:4" hidden="1" x14ac:dyDescent="0.3">
      <c r="A172" s="214" t="s">
        <v>257</v>
      </c>
      <c r="B172" s="218" t="s">
        <v>202</v>
      </c>
      <c r="C172" s="219" t="s">
        <v>258</v>
      </c>
      <c r="D172" s="215"/>
    </row>
    <row r="173" spans="1:4" hidden="1" x14ac:dyDescent="0.3">
      <c r="B173" s="217"/>
      <c r="C173" s="220"/>
      <c r="D173" s="215"/>
    </row>
    <row r="174" spans="1:4" hidden="1" x14ac:dyDescent="0.3">
      <c r="B174" s="217"/>
      <c r="C174" s="220"/>
      <c r="D174" s="215"/>
    </row>
    <row r="175" spans="1:4" hidden="1" x14ac:dyDescent="0.3">
      <c r="B175" s="217"/>
      <c r="C175" s="220"/>
      <c r="D175" s="215"/>
    </row>
    <row r="176" spans="1:4" hidden="1" x14ac:dyDescent="0.3">
      <c r="B176" s="214" t="s">
        <v>259</v>
      </c>
      <c r="C176" s="221">
        <f>NvsElapsedTime</f>
        <v>1.15740767796524E-5</v>
      </c>
      <c r="D176" s="215"/>
    </row>
    <row r="177" spans="2:5" hidden="1" x14ac:dyDescent="0.3">
      <c r="B177" s="214" t="s">
        <v>260</v>
      </c>
      <c r="C177" s="222">
        <f>NvsEndTime</f>
        <v>41808.602349537003</v>
      </c>
      <c r="D177" s="215"/>
    </row>
    <row r="178" spans="2:5" x14ac:dyDescent="0.3">
      <c r="B178" s="223"/>
      <c r="C178" s="215"/>
      <c r="D178" s="215"/>
      <c r="E178" s="216"/>
    </row>
    <row r="179" spans="2:5" x14ac:dyDescent="0.3">
      <c r="C179" s="183"/>
      <c r="D179" s="183"/>
    </row>
    <row r="180" spans="2:5" x14ac:dyDescent="0.3">
      <c r="C180" s="183"/>
      <c r="D180" s="18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5" priority="2" stopIfTrue="1" operator="lessThan">
      <formula>0</formula>
    </cfRule>
  </conditionalFormatting>
  <conditionalFormatting sqref="A141:A172">
    <cfRule type="cellIs" dxfId="7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2503</vt:i4>
      </vt:variant>
    </vt:vector>
  </HeadingPairs>
  <TitlesOfParts>
    <vt:vector size="2558" baseType="lpstr">
      <vt:lpstr>Net Payment</vt:lpstr>
      <vt:lpstr>Charter Schools</vt:lpstr>
      <vt:lpstr>Notes</vt:lpstr>
      <vt:lpstr>0054</vt:lpstr>
      <vt:lpstr>0642</vt:lpstr>
      <vt:lpstr>0664</vt:lpstr>
      <vt:lpstr>1461</vt:lpstr>
      <vt:lpstr>1571 updated</vt:lpstr>
      <vt:lpstr>2521</vt:lpstr>
      <vt:lpstr>2531</vt:lpstr>
      <vt:lpstr>2641 updated</vt:lpstr>
      <vt:lpstr>2791 updated</vt:lpstr>
      <vt:lpstr>2801 updated</vt:lpstr>
      <vt:lpstr>2911 updated</vt:lpstr>
      <vt:lpstr>2941 updated</vt:lpstr>
      <vt:lpstr>3083 updated</vt:lpstr>
      <vt:lpstr>3345 updated</vt:lpstr>
      <vt:lpstr>3347</vt:lpstr>
      <vt:lpstr>3381 updated</vt:lpstr>
      <vt:lpstr>3382 updated</vt:lpstr>
      <vt:lpstr>3384</vt:lpstr>
      <vt:lpstr>3385</vt:lpstr>
      <vt:lpstr>3386</vt:lpstr>
      <vt:lpstr>3391 updated</vt:lpstr>
      <vt:lpstr>3394 updated</vt:lpstr>
      <vt:lpstr>3395 updated</vt:lpstr>
      <vt:lpstr>3396</vt:lpstr>
      <vt:lpstr>3398</vt:lpstr>
      <vt:lpstr>3400 updated</vt:lpstr>
      <vt:lpstr>3401</vt:lpstr>
      <vt:lpstr>3413 updated</vt:lpstr>
      <vt:lpstr>3421</vt:lpstr>
      <vt:lpstr>3431 updated</vt:lpstr>
      <vt:lpstr>3441 updated</vt:lpstr>
      <vt:lpstr>3443</vt:lpstr>
      <vt:lpstr>3924 updated</vt:lpstr>
      <vt:lpstr>3941 updated</vt:lpstr>
      <vt:lpstr>3961 updated</vt:lpstr>
      <vt:lpstr>3971 updated</vt:lpstr>
      <vt:lpstr>4000 updated</vt:lpstr>
      <vt:lpstr>4001 updated</vt:lpstr>
      <vt:lpstr>4002 updated</vt:lpstr>
      <vt:lpstr>4010 updated</vt:lpstr>
      <vt:lpstr>4012 updated</vt:lpstr>
      <vt:lpstr>4013 updated</vt:lpstr>
      <vt:lpstr>4020 updated</vt:lpstr>
      <vt:lpstr>4021 updated</vt:lpstr>
      <vt:lpstr>4037 updated</vt:lpstr>
      <vt:lpstr>4040 updated</vt:lpstr>
      <vt:lpstr>4041 updated</vt:lpstr>
      <vt:lpstr>4050 updated</vt:lpstr>
      <vt:lpstr>4051 updated</vt:lpstr>
      <vt:lpstr>4061 updated</vt:lpstr>
      <vt:lpstr>4070</vt:lpstr>
      <vt:lpstr>4072 updated</vt:lpstr>
      <vt:lpstr>'0054'!_1.__2009_10_FEFP_State_and_Local_Funding</vt:lpstr>
      <vt:lpstr>'0642'!_1.__2009_10_FEFP_State_and_Local_Funding</vt:lpstr>
      <vt:lpstr>'0664'!_1.__2009_10_FEFP_State_and_Local_Funding</vt:lpstr>
      <vt:lpstr>'1461'!_1.__2009_10_FEFP_State_and_Local_Funding</vt:lpstr>
      <vt:lpstr>'1571 updated'!_1.__2009_10_FEFP_State_and_Local_Funding</vt:lpstr>
      <vt:lpstr>'2521'!_1.__2009_10_FEFP_State_and_Local_Funding</vt:lpstr>
      <vt:lpstr>'2531'!_1.__2009_10_FEFP_State_and_Local_Funding</vt:lpstr>
      <vt:lpstr>'2641 updated'!_1.__2009_10_FEFP_State_and_Local_Funding</vt:lpstr>
      <vt:lpstr>'2791 updated'!_1.__2009_10_FEFP_State_and_Local_Funding</vt:lpstr>
      <vt:lpstr>'2801 updated'!_1.__2009_10_FEFP_State_and_Local_Funding</vt:lpstr>
      <vt:lpstr>'2911 updated'!_1.__2009_10_FEFP_State_and_Local_Funding</vt:lpstr>
      <vt:lpstr>'2941 updated'!_1.__2009_10_FEFP_State_and_Local_Funding</vt:lpstr>
      <vt:lpstr>'3083 updated'!_1.__2009_10_FEFP_State_and_Local_Funding</vt:lpstr>
      <vt:lpstr>'3345 updated'!_1.__2009_10_FEFP_State_and_Local_Funding</vt:lpstr>
      <vt:lpstr>'3347'!_1.__2009_10_FEFP_State_and_Local_Funding</vt:lpstr>
      <vt:lpstr>'3381 updated'!_1.__2009_10_FEFP_State_and_Local_Funding</vt:lpstr>
      <vt:lpstr>'3382 updated'!_1.__2009_10_FEFP_State_and_Local_Funding</vt:lpstr>
      <vt:lpstr>'3384'!_1.__2009_10_FEFP_State_and_Local_Funding</vt:lpstr>
      <vt:lpstr>'3385'!_1.__2009_10_FEFP_State_and_Local_Funding</vt:lpstr>
      <vt:lpstr>'3386'!_1.__2009_10_FEFP_State_and_Local_Funding</vt:lpstr>
      <vt:lpstr>'3391 updated'!_1.__2009_10_FEFP_State_and_Local_Funding</vt:lpstr>
      <vt:lpstr>'3394 updated'!_1.__2009_10_FEFP_State_and_Local_Funding</vt:lpstr>
      <vt:lpstr>'3395 updated'!_1.__2009_10_FEFP_State_and_Local_Funding</vt:lpstr>
      <vt:lpstr>'3396'!_1.__2009_10_FEFP_State_and_Local_Funding</vt:lpstr>
      <vt:lpstr>'3398'!_1.__2009_10_FEFP_State_and_Local_Funding</vt:lpstr>
      <vt:lpstr>'3400 updated'!_1.__2009_10_FEFP_State_and_Local_Funding</vt:lpstr>
      <vt:lpstr>'3401'!_1.__2009_10_FEFP_State_and_Local_Funding</vt:lpstr>
      <vt:lpstr>'3413 updated'!_1.__2009_10_FEFP_State_and_Local_Funding</vt:lpstr>
      <vt:lpstr>'3421'!_1.__2009_10_FEFP_State_and_Local_Funding</vt:lpstr>
      <vt:lpstr>'3431 updated'!_1.__2009_10_FEFP_State_and_Local_Funding</vt:lpstr>
      <vt:lpstr>'3441 updated'!_1.__2009_10_FEFP_State_and_Local_Funding</vt:lpstr>
      <vt:lpstr>'3443'!_1.__2009_10_FEFP_State_and_Local_Funding</vt:lpstr>
      <vt:lpstr>'3924 updated'!_1.__2009_10_FEFP_State_and_Local_Funding</vt:lpstr>
      <vt:lpstr>'3941 updated'!_1.__2009_10_FEFP_State_and_Local_Funding</vt:lpstr>
      <vt:lpstr>'3961 updated'!_1.__2009_10_FEFP_State_and_Local_Funding</vt:lpstr>
      <vt:lpstr>'3971 updated'!_1.__2009_10_FEFP_State_and_Local_Funding</vt:lpstr>
      <vt:lpstr>'4000 updated'!_1.__2009_10_FEFP_State_and_Local_Funding</vt:lpstr>
      <vt:lpstr>'4001 updated'!_1.__2009_10_FEFP_State_and_Local_Funding</vt:lpstr>
      <vt:lpstr>'4002 updated'!_1.__2009_10_FEFP_State_and_Local_Funding</vt:lpstr>
      <vt:lpstr>'4010 updated'!_1.__2009_10_FEFP_State_and_Local_Funding</vt:lpstr>
      <vt:lpstr>'4012 updated'!_1.__2009_10_FEFP_State_and_Local_Funding</vt:lpstr>
      <vt:lpstr>'4013 updated'!_1.__2009_10_FEFP_State_and_Local_Funding</vt:lpstr>
      <vt:lpstr>'4020 updated'!_1.__2009_10_FEFP_State_and_Local_Funding</vt:lpstr>
      <vt:lpstr>'4021 updated'!_1.__2009_10_FEFP_State_and_Local_Funding</vt:lpstr>
      <vt:lpstr>'4037 updated'!_1.__2009_10_FEFP_State_and_Local_Funding</vt:lpstr>
      <vt:lpstr>'4041 updated'!_1.__2009_10_FEFP_State_and_Local_Funding</vt:lpstr>
      <vt:lpstr>'4050 updated'!_1.__2009_10_FEFP_State_and_Local_Funding</vt:lpstr>
      <vt:lpstr>'4051 updated'!_1.__2009_10_FEFP_State_and_Local_Funding</vt:lpstr>
      <vt:lpstr>'4061 updated'!_1.__2009_10_FEFP_State_and_Local_Funding</vt:lpstr>
      <vt:lpstr>'4070'!_1.__2009_10_FEFP_State_and_Local_Funding</vt:lpstr>
      <vt:lpstr>'4072 updated'!_1.__2009_10_FEFP_State_and_Local_Funding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 updated'!_1.__2010_11_FEFP_State_and_Local_Funding</vt:lpstr>
      <vt:lpstr>'2521'!_1.__2010_11_FEFP_State_and_Local_Funding</vt:lpstr>
      <vt:lpstr>'2531'!_1.__2010_11_FEFP_State_and_Local_Funding</vt:lpstr>
      <vt:lpstr>'2641 updated'!_1.__2010_11_FEFP_State_and_Local_Funding</vt:lpstr>
      <vt:lpstr>'2791 updated'!_1.__2010_11_FEFP_State_and_Local_Funding</vt:lpstr>
      <vt:lpstr>'2801 updated'!_1.__2010_11_FEFP_State_and_Local_Funding</vt:lpstr>
      <vt:lpstr>'2911 updated'!_1.__2010_11_FEFP_State_and_Local_Funding</vt:lpstr>
      <vt:lpstr>'2941 updated'!_1.__2010_11_FEFP_State_and_Local_Funding</vt:lpstr>
      <vt:lpstr>'3083 updated'!_1.__2010_11_FEFP_State_and_Local_Funding</vt:lpstr>
      <vt:lpstr>'3345 updated'!_1.__2010_11_FEFP_State_and_Local_Funding</vt:lpstr>
      <vt:lpstr>'3347'!_1.__2010_11_FEFP_State_and_Local_Funding</vt:lpstr>
      <vt:lpstr>'3381 updated'!_1.__2010_11_FEFP_State_and_Local_Funding</vt:lpstr>
      <vt:lpstr>'3382 updated'!_1.__2010_11_FEFP_State_and_Local_Funding</vt:lpstr>
      <vt:lpstr>'3384'!_1.__2010_11_FEFP_State_and_Local_Funding</vt:lpstr>
      <vt:lpstr>'3385'!_1.__2010_11_FEFP_State_and_Local_Funding</vt:lpstr>
      <vt:lpstr>'3386'!_1.__2010_11_FEFP_State_and_Local_Funding</vt:lpstr>
      <vt:lpstr>'3391 updated'!_1.__2010_11_FEFP_State_and_Local_Funding</vt:lpstr>
      <vt:lpstr>'3394 updated'!_1.__2010_11_FEFP_State_and_Local_Funding</vt:lpstr>
      <vt:lpstr>'3395 updated'!_1.__2010_11_FEFP_State_and_Local_Funding</vt:lpstr>
      <vt:lpstr>'3396'!_1.__2010_11_FEFP_State_and_Local_Funding</vt:lpstr>
      <vt:lpstr>'3398'!_1.__2010_11_FEFP_State_and_Local_Funding</vt:lpstr>
      <vt:lpstr>'3400 updated'!_1.__2010_11_FEFP_State_and_Local_Funding</vt:lpstr>
      <vt:lpstr>'3401'!_1.__2010_11_FEFP_State_and_Local_Funding</vt:lpstr>
      <vt:lpstr>'3413 updated'!_1.__2010_11_FEFP_State_and_Local_Funding</vt:lpstr>
      <vt:lpstr>'3421'!_1.__2010_11_FEFP_State_and_Local_Funding</vt:lpstr>
      <vt:lpstr>'3431 updated'!_1.__2010_11_FEFP_State_and_Local_Funding</vt:lpstr>
      <vt:lpstr>'3441 updated'!_1.__2010_11_FEFP_State_and_Local_Funding</vt:lpstr>
      <vt:lpstr>'3443'!_1.__2010_11_FEFP_State_and_Local_Funding</vt:lpstr>
      <vt:lpstr>'3924 updated'!_1.__2010_11_FEFP_State_and_Local_Funding</vt:lpstr>
      <vt:lpstr>'3941 updated'!_1.__2010_11_FEFP_State_and_Local_Funding</vt:lpstr>
      <vt:lpstr>'3961 updated'!_1.__2010_11_FEFP_State_and_Local_Funding</vt:lpstr>
      <vt:lpstr>'3971 updated'!_1.__2010_11_FEFP_State_and_Local_Funding</vt:lpstr>
      <vt:lpstr>'4000 updated'!_1.__2010_11_FEFP_State_and_Local_Funding</vt:lpstr>
      <vt:lpstr>'4001 updated'!_1.__2010_11_FEFP_State_and_Local_Funding</vt:lpstr>
      <vt:lpstr>'4002 updated'!_1.__2010_11_FEFP_State_and_Local_Funding</vt:lpstr>
      <vt:lpstr>'4010 updated'!_1.__2010_11_FEFP_State_and_Local_Funding</vt:lpstr>
      <vt:lpstr>'4012 updated'!_1.__2010_11_FEFP_State_and_Local_Funding</vt:lpstr>
      <vt:lpstr>'4013 updated'!_1.__2010_11_FEFP_State_and_Local_Funding</vt:lpstr>
      <vt:lpstr>'4020 updated'!_1.__2010_11_FEFP_State_and_Local_Funding</vt:lpstr>
      <vt:lpstr>'4021 updated'!_1.__2010_11_FEFP_State_and_Local_Funding</vt:lpstr>
      <vt:lpstr>'4037 updated'!_1.__2010_11_FEFP_State_and_Local_Funding</vt:lpstr>
      <vt:lpstr>'4041 updated'!_1.__2010_11_FEFP_State_and_Local_Funding</vt:lpstr>
      <vt:lpstr>'4050 updated'!_1.__2010_11_FEFP_State_and_Local_Funding</vt:lpstr>
      <vt:lpstr>'4051 updated'!_1.__2010_11_FEFP_State_and_Local_Funding</vt:lpstr>
      <vt:lpstr>'4061 updated'!_1.__2010_11_FEFP_State_and_Local_Funding</vt:lpstr>
      <vt:lpstr>'4070'!_1.__2010_11_FEFP_State_and_Local_Funding</vt:lpstr>
      <vt:lpstr>'4072 updated'!_1.__2010_11_FEFP_State_and_Local_Funding</vt:lpstr>
      <vt:lpstr>'0054'!_101_Basic_K_3</vt:lpstr>
      <vt:lpstr>'0642'!_101_Basic_K_3</vt:lpstr>
      <vt:lpstr>'0664'!_101_Basic_K_3</vt:lpstr>
      <vt:lpstr>'1461'!_101_Basic_K_3</vt:lpstr>
      <vt:lpstr>'1571 updated'!_101_Basic_K_3</vt:lpstr>
      <vt:lpstr>'2521'!_101_Basic_K_3</vt:lpstr>
      <vt:lpstr>'2531'!_101_Basic_K_3</vt:lpstr>
      <vt:lpstr>'2641 updated'!_101_Basic_K_3</vt:lpstr>
      <vt:lpstr>'2791 updated'!_101_Basic_K_3</vt:lpstr>
      <vt:lpstr>'2801 updated'!_101_Basic_K_3</vt:lpstr>
      <vt:lpstr>'2911 updated'!_101_Basic_K_3</vt:lpstr>
      <vt:lpstr>'2941 updated'!_101_Basic_K_3</vt:lpstr>
      <vt:lpstr>'3083 updated'!_101_Basic_K_3</vt:lpstr>
      <vt:lpstr>'3345 updated'!_101_Basic_K_3</vt:lpstr>
      <vt:lpstr>'3347'!_101_Basic_K_3</vt:lpstr>
      <vt:lpstr>'3381 updated'!_101_Basic_K_3</vt:lpstr>
      <vt:lpstr>'3382 updated'!_101_Basic_K_3</vt:lpstr>
      <vt:lpstr>'3384'!_101_Basic_K_3</vt:lpstr>
      <vt:lpstr>'3385'!_101_Basic_K_3</vt:lpstr>
      <vt:lpstr>'3386'!_101_Basic_K_3</vt:lpstr>
      <vt:lpstr>'3391 updated'!_101_Basic_K_3</vt:lpstr>
      <vt:lpstr>'3394 updated'!_101_Basic_K_3</vt:lpstr>
      <vt:lpstr>'3395 updated'!_101_Basic_K_3</vt:lpstr>
      <vt:lpstr>'3396'!_101_Basic_K_3</vt:lpstr>
      <vt:lpstr>'3398'!_101_Basic_K_3</vt:lpstr>
      <vt:lpstr>'3400 updated'!_101_Basic_K_3</vt:lpstr>
      <vt:lpstr>'3401'!_101_Basic_K_3</vt:lpstr>
      <vt:lpstr>'3413 updated'!_101_Basic_K_3</vt:lpstr>
      <vt:lpstr>'3421'!_101_Basic_K_3</vt:lpstr>
      <vt:lpstr>'3431 updated'!_101_Basic_K_3</vt:lpstr>
      <vt:lpstr>'3441 updated'!_101_Basic_K_3</vt:lpstr>
      <vt:lpstr>'3443'!_101_Basic_K_3</vt:lpstr>
      <vt:lpstr>'3924 updated'!_101_Basic_K_3</vt:lpstr>
      <vt:lpstr>'3941 updated'!_101_Basic_K_3</vt:lpstr>
      <vt:lpstr>'3961 updated'!_101_Basic_K_3</vt:lpstr>
      <vt:lpstr>'3971 updated'!_101_Basic_K_3</vt:lpstr>
      <vt:lpstr>'4000 updated'!_101_Basic_K_3</vt:lpstr>
      <vt:lpstr>'4001 updated'!_101_Basic_K_3</vt:lpstr>
      <vt:lpstr>'4002 updated'!_101_Basic_K_3</vt:lpstr>
      <vt:lpstr>'4010 updated'!_101_Basic_K_3</vt:lpstr>
      <vt:lpstr>'4012 updated'!_101_Basic_K_3</vt:lpstr>
      <vt:lpstr>'4013 updated'!_101_Basic_K_3</vt:lpstr>
      <vt:lpstr>'4020 updated'!_101_Basic_K_3</vt:lpstr>
      <vt:lpstr>'4021 updated'!_101_Basic_K_3</vt:lpstr>
      <vt:lpstr>'4037 updated'!_101_Basic_K_3</vt:lpstr>
      <vt:lpstr>'4041 updated'!_101_Basic_K_3</vt:lpstr>
      <vt:lpstr>'4050 updated'!_101_Basic_K_3</vt:lpstr>
      <vt:lpstr>'4051 updated'!_101_Basic_K_3</vt:lpstr>
      <vt:lpstr>'4061 updated'!_101_Basic_K_3</vt:lpstr>
      <vt:lpstr>'4070'!_101_Basic_K_3</vt:lpstr>
      <vt:lpstr>'4072 updated'!_101_Basic_K_3</vt:lpstr>
      <vt:lpstr>'0054'!_102_Basic_4_8</vt:lpstr>
      <vt:lpstr>'0642'!_102_Basic_4_8</vt:lpstr>
      <vt:lpstr>'0664'!_102_Basic_4_8</vt:lpstr>
      <vt:lpstr>'1461'!_102_Basic_4_8</vt:lpstr>
      <vt:lpstr>'1571 updated'!_102_Basic_4_8</vt:lpstr>
      <vt:lpstr>'2521'!_102_Basic_4_8</vt:lpstr>
      <vt:lpstr>'2531'!_102_Basic_4_8</vt:lpstr>
      <vt:lpstr>'2641 updated'!_102_Basic_4_8</vt:lpstr>
      <vt:lpstr>'2791 updated'!_102_Basic_4_8</vt:lpstr>
      <vt:lpstr>'2801 updated'!_102_Basic_4_8</vt:lpstr>
      <vt:lpstr>'2911 updated'!_102_Basic_4_8</vt:lpstr>
      <vt:lpstr>'2941 updated'!_102_Basic_4_8</vt:lpstr>
      <vt:lpstr>'3083 updated'!_102_Basic_4_8</vt:lpstr>
      <vt:lpstr>'3345 updated'!_102_Basic_4_8</vt:lpstr>
      <vt:lpstr>'3347'!_102_Basic_4_8</vt:lpstr>
      <vt:lpstr>'3381 updated'!_102_Basic_4_8</vt:lpstr>
      <vt:lpstr>'3382 updated'!_102_Basic_4_8</vt:lpstr>
      <vt:lpstr>'3384'!_102_Basic_4_8</vt:lpstr>
      <vt:lpstr>'3385'!_102_Basic_4_8</vt:lpstr>
      <vt:lpstr>'3386'!_102_Basic_4_8</vt:lpstr>
      <vt:lpstr>'3391 updated'!_102_Basic_4_8</vt:lpstr>
      <vt:lpstr>'3394 updated'!_102_Basic_4_8</vt:lpstr>
      <vt:lpstr>'3395 updated'!_102_Basic_4_8</vt:lpstr>
      <vt:lpstr>'3396'!_102_Basic_4_8</vt:lpstr>
      <vt:lpstr>'3398'!_102_Basic_4_8</vt:lpstr>
      <vt:lpstr>'3400 updated'!_102_Basic_4_8</vt:lpstr>
      <vt:lpstr>'3401'!_102_Basic_4_8</vt:lpstr>
      <vt:lpstr>'3413 updated'!_102_Basic_4_8</vt:lpstr>
      <vt:lpstr>'3421'!_102_Basic_4_8</vt:lpstr>
      <vt:lpstr>'3431 updated'!_102_Basic_4_8</vt:lpstr>
      <vt:lpstr>'3441 updated'!_102_Basic_4_8</vt:lpstr>
      <vt:lpstr>'3443'!_102_Basic_4_8</vt:lpstr>
      <vt:lpstr>'3924 updated'!_102_Basic_4_8</vt:lpstr>
      <vt:lpstr>'3941 updated'!_102_Basic_4_8</vt:lpstr>
      <vt:lpstr>'3961 updated'!_102_Basic_4_8</vt:lpstr>
      <vt:lpstr>'3971 updated'!_102_Basic_4_8</vt:lpstr>
      <vt:lpstr>'4000 updated'!_102_Basic_4_8</vt:lpstr>
      <vt:lpstr>'4001 updated'!_102_Basic_4_8</vt:lpstr>
      <vt:lpstr>'4002 updated'!_102_Basic_4_8</vt:lpstr>
      <vt:lpstr>'4010 updated'!_102_Basic_4_8</vt:lpstr>
      <vt:lpstr>'4012 updated'!_102_Basic_4_8</vt:lpstr>
      <vt:lpstr>'4013 updated'!_102_Basic_4_8</vt:lpstr>
      <vt:lpstr>'4020 updated'!_102_Basic_4_8</vt:lpstr>
      <vt:lpstr>'4021 updated'!_102_Basic_4_8</vt:lpstr>
      <vt:lpstr>'4037 updated'!_102_Basic_4_8</vt:lpstr>
      <vt:lpstr>'4041 updated'!_102_Basic_4_8</vt:lpstr>
      <vt:lpstr>'4050 updated'!_102_Basic_4_8</vt:lpstr>
      <vt:lpstr>'4051 updated'!_102_Basic_4_8</vt:lpstr>
      <vt:lpstr>'4061 updated'!_102_Basic_4_8</vt:lpstr>
      <vt:lpstr>'4070'!_102_Basic_4_8</vt:lpstr>
      <vt:lpstr>'4072 updated'!_102_Basic_4_8</vt:lpstr>
      <vt:lpstr>'0054'!_103_Basic_9_12</vt:lpstr>
      <vt:lpstr>'0642'!_103_Basic_9_12</vt:lpstr>
      <vt:lpstr>'0664'!_103_Basic_9_12</vt:lpstr>
      <vt:lpstr>'1461'!_103_Basic_9_12</vt:lpstr>
      <vt:lpstr>'1571 updated'!_103_Basic_9_12</vt:lpstr>
      <vt:lpstr>'2521'!_103_Basic_9_12</vt:lpstr>
      <vt:lpstr>'2531'!_103_Basic_9_12</vt:lpstr>
      <vt:lpstr>'2641 updated'!_103_Basic_9_12</vt:lpstr>
      <vt:lpstr>'2791 updated'!_103_Basic_9_12</vt:lpstr>
      <vt:lpstr>'2801 updated'!_103_Basic_9_12</vt:lpstr>
      <vt:lpstr>'2911 updated'!_103_Basic_9_12</vt:lpstr>
      <vt:lpstr>'2941 updated'!_103_Basic_9_12</vt:lpstr>
      <vt:lpstr>'3083 updated'!_103_Basic_9_12</vt:lpstr>
      <vt:lpstr>'3345 updated'!_103_Basic_9_12</vt:lpstr>
      <vt:lpstr>'3347'!_103_Basic_9_12</vt:lpstr>
      <vt:lpstr>'3381 updated'!_103_Basic_9_12</vt:lpstr>
      <vt:lpstr>'3382 updated'!_103_Basic_9_12</vt:lpstr>
      <vt:lpstr>'3384'!_103_Basic_9_12</vt:lpstr>
      <vt:lpstr>'3385'!_103_Basic_9_12</vt:lpstr>
      <vt:lpstr>'3386'!_103_Basic_9_12</vt:lpstr>
      <vt:lpstr>'3391 updated'!_103_Basic_9_12</vt:lpstr>
      <vt:lpstr>'3394 updated'!_103_Basic_9_12</vt:lpstr>
      <vt:lpstr>'3395 updated'!_103_Basic_9_12</vt:lpstr>
      <vt:lpstr>'3396'!_103_Basic_9_12</vt:lpstr>
      <vt:lpstr>'3398'!_103_Basic_9_12</vt:lpstr>
      <vt:lpstr>'3400 updated'!_103_Basic_9_12</vt:lpstr>
      <vt:lpstr>'3401'!_103_Basic_9_12</vt:lpstr>
      <vt:lpstr>'3413 updated'!_103_Basic_9_12</vt:lpstr>
      <vt:lpstr>'3421'!_103_Basic_9_12</vt:lpstr>
      <vt:lpstr>'3431 updated'!_103_Basic_9_12</vt:lpstr>
      <vt:lpstr>'3441 updated'!_103_Basic_9_12</vt:lpstr>
      <vt:lpstr>'3443'!_103_Basic_9_12</vt:lpstr>
      <vt:lpstr>'3924 updated'!_103_Basic_9_12</vt:lpstr>
      <vt:lpstr>'3941 updated'!_103_Basic_9_12</vt:lpstr>
      <vt:lpstr>'3961 updated'!_103_Basic_9_12</vt:lpstr>
      <vt:lpstr>'3971 updated'!_103_Basic_9_12</vt:lpstr>
      <vt:lpstr>'4000 updated'!_103_Basic_9_12</vt:lpstr>
      <vt:lpstr>'4001 updated'!_103_Basic_9_12</vt:lpstr>
      <vt:lpstr>'4002 updated'!_103_Basic_9_12</vt:lpstr>
      <vt:lpstr>'4010 updated'!_103_Basic_9_12</vt:lpstr>
      <vt:lpstr>'4012 updated'!_103_Basic_9_12</vt:lpstr>
      <vt:lpstr>'4013 updated'!_103_Basic_9_12</vt:lpstr>
      <vt:lpstr>'4020 updated'!_103_Basic_9_12</vt:lpstr>
      <vt:lpstr>'4021 updated'!_103_Basic_9_12</vt:lpstr>
      <vt:lpstr>'4037 updated'!_103_Basic_9_12</vt:lpstr>
      <vt:lpstr>'4041 updated'!_103_Basic_9_12</vt:lpstr>
      <vt:lpstr>'4050 updated'!_103_Basic_9_12</vt:lpstr>
      <vt:lpstr>'4051 updated'!_103_Basic_9_12</vt:lpstr>
      <vt:lpstr>'4061 updated'!_103_Basic_9_12</vt:lpstr>
      <vt:lpstr>'4070'!_103_Basic_9_12</vt:lpstr>
      <vt:lpstr>'4072 updated'!_103_Basic_9_12</vt:lpstr>
      <vt:lpstr>'0054'!_111_Basic_K_3_with_ESE_Services</vt:lpstr>
      <vt:lpstr>'0642'!_111_Basic_K_3_with_ESE_Services</vt:lpstr>
      <vt:lpstr>'0664'!_111_Basic_K_3_with_ESE_Services</vt:lpstr>
      <vt:lpstr>'1461'!_111_Basic_K_3_with_ESE_Services</vt:lpstr>
      <vt:lpstr>'1571 updated'!_111_Basic_K_3_with_ESE_Services</vt:lpstr>
      <vt:lpstr>'2521'!_111_Basic_K_3_with_ESE_Services</vt:lpstr>
      <vt:lpstr>'2531'!_111_Basic_K_3_with_ESE_Services</vt:lpstr>
      <vt:lpstr>'2641 updated'!_111_Basic_K_3_with_ESE_Services</vt:lpstr>
      <vt:lpstr>'2791 updated'!_111_Basic_K_3_with_ESE_Services</vt:lpstr>
      <vt:lpstr>'2801 updated'!_111_Basic_K_3_with_ESE_Services</vt:lpstr>
      <vt:lpstr>'2911 updated'!_111_Basic_K_3_with_ESE_Services</vt:lpstr>
      <vt:lpstr>'2941 updated'!_111_Basic_K_3_with_ESE_Services</vt:lpstr>
      <vt:lpstr>'3083 updated'!_111_Basic_K_3_with_ESE_Services</vt:lpstr>
      <vt:lpstr>'3345 updated'!_111_Basic_K_3_with_ESE_Services</vt:lpstr>
      <vt:lpstr>'3347'!_111_Basic_K_3_with_ESE_Services</vt:lpstr>
      <vt:lpstr>'3381 updated'!_111_Basic_K_3_with_ESE_Services</vt:lpstr>
      <vt:lpstr>'3382 updated'!_111_Basic_K_3_with_ESE_Services</vt:lpstr>
      <vt:lpstr>'3384'!_111_Basic_K_3_with_ESE_Services</vt:lpstr>
      <vt:lpstr>'3385'!_111_Basic_K_3_with_ESE_Services</vt:lpstr>
      <vt:lpstr>'3386'!_111_Basic_K_3_with_ESE_Services</vt:lpstr>
      <vt:lpstr>'3391 updated'!_111_Basic_K_3_with_ESE_Services</vt:lpstr>
      <vt:lpstr>'3394 updated'!_111_Basic_K_3_with_ESE_Services</vt:lpstr>
      <vt:lpstr>'3395 updated'!_111_Basic_K_3_with_ESE_Services</vt:lpstr>
      <vt:lpstr>'3396'!_111_Basic_K_3_with_ESE_Services</vt:lpstr>
      <vt:lpstr>'3398'!_111_Basic_K_3_with_ESE_Services</vt:lpstr>
      <vt:lpstr>'3400 updated'!_111_Basic_K_3_with_ESE_Services</vt:lpstr>
      <vt:lpstr>'3401'!_111_Basic_K_3_with_ESE_Services</vt:lpstr>
      <vt:lpstr>'3413 updated'!_111_Basic_K_3_with_ESE_Services</vt:lpstr>
      <vt:lpstr>'3421'!_111_Basic_K_3_with_ESE_Services</vt:lpstr>
      <vt:lpstr>'3431 updated'!_111_Basic_K_3_with_ESE_Services</vt:lpstr>
      <vt:lpstr>'3441 updated'!_111_Basic_K_3_with_ESE_Services</vt:lpstr>
      <vt:lpstr>'3443'!_111_Basic_K_3_with_ESE_Services</vt:lpstr>
      <vt:lpstr>'3924 updated'!_111_Basic_K_3_with_ESE_Services</vt:lpstr>
      <vt:lpstr>'3941 updated'!_111_Basic_K_3_with_ESE_Services</vt:lpstr>
      <vt:lpstr>'3961 updated'!_111_Basic_K_3_with_ESE_Services</vt:lpstr>
      <vt:lpstr>'3971 updated'!_111_Basic_K_3_with_ESE_Services</vt:lpstr>
      <vt:lpstr>'4000 updated'!_111_Basic_K_3_with_ESE_Services</vt:lpstr>
      <vt:lpstr>'4001 updated'!_111_Basic_K_3_with_ESE_Services</vt:lpstr>
      <vt:lpstr>'4002 updated'!_111_Basic_K_3_with_ESE_Services</vt:lpstr>
      <vt:lpstr>'4010 updated'!_111_Basic_K_3_with_ESE_Services</vt:lpstr>
      <vt:lpstr>'4012 updated'!_111_Basic_K_3_with_ESE_Services</vt:lpstr>
      <vt:lpstr>'4013 updated'!_111_Basic_K_3_with_ESE_Services</vt:lpstr>
      <vt:lpstr>'4020 updated'!_111_Basic_K_3_with_ESE_Services</vt:lpstr>
      <vt:lpstr>'4021 updated'!_111_Basic_K_3_with_ESE_Services</vt:lpstr>
      <vt:lpstr>'4037 updated'!_111_Basic_K_3_with_ESE_Services</vt:lpstr>
      <vt:lpstr>'4041 updated'!_111_Basic_K_3_with_ESE_Services</vt:lpstr>
      <vt:lpstr>'4050 updated'!_111_Basic_K_3_with_ESE_Services</vt:lpstr>
      <vt:lpstr>'4051 updated'!_111_Basic_K_3_with_ESE_Services</vt:lpstr>
      <vt:lpstr>'4061 updated'!_111_Basic_K_3_with_ESE_Services</vt:lpstr>
      <vt:lpstr>'4070'!_111_Basic_K_3_with_ESE_Services</vt:lpstr>
      <vt:lpstr>'4072 updated'!_111_Basic_K_3_with_ESE_Services</vt:lpstr>
      <vt:lpstr>'0054'!_112_Basic_4_8_with_ESE_Services</vt:lpstr>
      <vt:lpstr>'0642'!_112_Basic_4_8_with_ESE_Services</vt:lpstr>
      <vt:lpstr>'0664'!_112_Basic_4_8_with_ESE_Services</vt:lpstr>
      <vt:lpstr>'1461'!_112_Basic_4_8_with_ESE_Services</vt:lpstr>
      <vt:lpstr>'1571 updated'!_112_Basic_4_8_with_ESE_Services</vt:lpstr>
      <vt:lpstr>'2521'!_112_Basic_4_8_with_ESE_Services</vt:lpstr>
      <vt:lpstr>'2531'!_112_Basic_4_8_with_ESE_Services</vt:lpstr>
      <vt:lpstr>'2641 updated'!_112_Basic_4_8_with_ESE_Services</vt:lpstr>
      <vt:lpstr>'2791 updated'!_112_Basic_4_8_with_ESE_Services</vt:lpstr>
      <vt:lpstr>'2801 updated'!_112_Basic_4_8_with_ESE_Services</vt:lpstr>
      <vt:lpstr>'2911 updated'!_112_Basic_4_8_with_ESE_Services</vt:lpstr>
      <vt:lpstr>'2941 updated'!_112_Basic_4_8_with_ESE_Services</vt:lpstr>
      <vt:lpstr>'3083 updated'!_112_Basic_4_8_with_ESE_Services</vt:lpstr>
      <vt:lpstr>'3345 updated'!_112_Basic_4_8_with_ESE_Services</vt:lpstr>
      <vt:lpstr>'3347'!_112_Basic_4_8_with_ESE_Services</vt:lpstr>
      <vt:lpstr>'3381 updated'!_112_Basic_4_8_with_ESE_Services</vt:lpstr>
      <vt:lpstr>'3382 updated'!_112_Basic_4_8_with_ESE_Services</vt:lpstr>
      <vt:lpstr>'3384'!_112_Basic_4_8_with_ESE_Services</vt:lpstr>
      <vt:lpstr>'3385'!_112_Basic_4_8_with_ESE_Services</vt:lpstr>
      <vt:lpstr>'3386'!_112_Basic_4_8_with_ESE_Services</vt:lpstr>
      <vt:lpstr>'3391 updated'!_112_Basic_4_8_with_ESE_Services</vt:lpstr>
      <vt:lpstr>'3394 updated'!_112_Basic_4_8_with_ESE_Services</vt:lpstr>
      <vt:lpstr>'3395 updated'!_112_Basic_4_8_with_ESE_Services</vt:lpstr>
      <vt:lpstr>'3396'!_112_Basic_4_8_with_ESE_Services</vt:lpstr>
      <vt:lpstr>'3398'!_112_Basic_4_8_with_ESE_Services</vt:lpstr>
      <vt:lpstr>'3400 updated'!_112_Basic_4_8_with_ESE_Services</vt:lpstr>
      <vt:lpstr>'3401'!_112_Basic_4_8_with_ESE_Services</vt:lpstr>
      <vt:lpstr>'3413 updated'!_112_Basic_4_8_with_ESE_Services</vt:lpstr>
      <vt:lpstr>'3421'!_112_Basic_4_8_with_ESE_Services</vt:lpstr>
      <vt:lpstr>'3431 updated'!_112_Basic_4_8_with_ESE_Services</vt:lpstr>
      <vt:lpstr>'3441 updated'!_112_Basic_4_8_with_ESE_Services</vt:lpstr>
      <vt:lpstr>'3443'!_112_Basic_4_8_with_ESE_Services</vt:lpstr>
      <vt:lpstr>'3924 updated'!_112_Basic_4_8_with_ESE_Services</vt:lpstr>
      <vt:lpstr>'3941 updated'!_112_Basic_4_8_with_ESE_Services</vt:lpstr>
      <vt:lpstr>'3961 updated'!_112_Basic_4_8_with_ESE_Services</vt:lpstr>
      <vt:lpstr>'3971 updated'!_112_Basic_4_8_with_ESE_Services</vt:lpstr>
      <vt:lpstr>'4000 updated'!_112_Basic_4_8_with_ESE_Services</vt:lpstr>
      <vt:lpstr>'4001 updated'!_112_Basic_4_8_with_ESE_Services</vt:lpstr>
      <vt:lpstr>'4002 updated'!_112_Basic_4_8_with_ESE_Services</vt:lpstr>
      <vt:lpstr>'4010 updated'!_112_Basic_4_8_with_ESE_Services</vt:lpstr>
      <vt:lpstr>'4012 updated'!_112_Basic_4_8_with_ESE_Services</vt:lpstr>
      <vt:lpstr>'4013 updated'!_112_Basic_4_8_with_ESE_Services</vt:lpstr>
      <vt:lpstr>'4020 updated'!_112_Basic_4_8_with_ESE_Services</vt:lpstr>
      <vt:lpstr>'4021 updated'!_112_Basic_4_8_with_ESE_Services</vt:lpstr>
      <vt:lpstr>'4037 updated'!_112_Basic_4_8_with_ESE_Services</vt:lpstr>
      <vt:lpstr>'4041 updated'!_112_Basic_4_8_with_ESE_Services</vt:lpstr>
      <vt:lpstr>'4050 updated'!_112_Basic_4_8_with_ESE_Services</vt:lpstr>
      <vt:lpstr>'4051 updated'!_112_Basic_4_8_with_ESE_Services</vt:lpstr>
      <vt:lpstr>'4061 updated'!_112_Basic_4_8_with_ESE_Services</vt:lpstr>
      <vt:lpstr>'4070'!_112_Basic_4_8_with_ESE_Services</vt:lpstr>
      <vt:lpstr>'4072 updated'!_112_Basic_4_8_with_ESE_Services</vt:lpstr>
      <vt:lpstr>'0054'!_113_Basic_9_12_with_ESE_Services</vt:lpstr>
      <vt:lpstr>'0642'!_113_Basic_9_12_with_ESE_Services</vt:lpstr>
      <vt:lpstr>'0664'!_113_Basic_9_12_with_ESE_Services</vt:lpstr>
      <vt:lpstr>'1461'!_113_Basic_9_12_with_ESE_Services</vt:lpstr>
      <vt:lpstr>'1571 updated'!_113_Basic_9_12_with_ESE_Services</vt:lpstr>
      <vt:lpstr>'2521'!_113_Basic_9_12_with_ESE_Services</vt:lpstr>
      <vt:lpstr>'2531'!_113_Basic_9_12_with_ESE_Services</vt:lpstr>
      <vt:lpstr>'2641 updated'!_113_Basic_9_12_with_ESE_Services</vt:lpstr>
      <vt:lpstr>'2791 updated'!_113_Basic_9_12_with_ESE_Services</vt:lpstr>
      <vt:lpstr>'2801 updated'!_113_Basic_9_12_with_ESE_Services</vt:lpstr>
      <vt:lpstr>'2911 updated'!_113_Basic_9_12_with_ESE_Services</vt:lpstr>
      <vt:lpstr>'2941 updated'!_113_Basic_9_12_with_ESE_Services</vt:lpstr>
      <vt:lpstr>'3083 updated'!_113_Basic_9_12_with_ESE_Services</vt:lpstr>
      <vt:lpstr>'3345 updated'!_113_Basic_9_12_with_ESE_Services</vt:lpstr>
      <vt:lpstr>'3347'!_113_Basic_9_12_with_ESE_Services</vt:lpstr>
      <vt:lpstr>'3381 updated'!_113_Basic_9_12_with_ESE_Services</vt:lpstr>
      <vt:lpstr>'3382 updated'!_113_Basic_9_12_with_ESE_Services</vt:lpstr>
      <vt:lpstr>'3384'!_113_Basic_9_12_with_ESE_Services</vt:lpstr>
      <vt:lpstr>'3385'!_113_Basic_9_12_with_ESE_Services</vt:lpstr>
      <vt:lpstr>'3386'!_113_Basic_9_12_with_ESE_Services</vt:lpstr>
      <vt:lpstr>'3391 updated'!_113_Basic_9_12_with_ESE_Services</vt:lpstr>
      <vt:lpstr>'3394 updated'!_113_Basic_9_12_with_ESE_Services</vt:lpstr>
      <vt:lpstr>'3395 updated'!_113_Basic_9_12_with_ESE_Services</vt:lpstr>
      <vt:lpstr>'3396'!_113_Basic_9_12_with_ESE_Services</vt:lpstr>
      <vt:lpstr>'3398'!_113_Basic_9_12_with_ESE_Services</vt:lpstr>
      <vt:lpstr>'3400 updated'!_113_Basic_9_12_with_ESE_Services</vt:lpstr>
      <vt:lpstr>'3401'!_113_Basic_9_12_with_ESE_Services</vt:lpstr>
      <vt:lpstr>'3413 updated'!_113_Basic_9_12_with_ESE_Services</vt:lpstr>
      <vt:lpstr>'3421'!_113_Basic_9_12_with_ESE_Services</vt:lpstr>
      <vt:lpstr>'3431 updated'!_113_Basic_9_12_with_ESE_Services</vt:lpstr>
      <vt:lpstr>'3441 updated'!_113_Basic_9_12_with_ESE_Services</vt:lpstr>
      <vt:lpstr>'3443'!_113_Basic_9_12_with_ESE_Services</vt:lpstr>
      <vt:lpstr>'3924 updated'!_113_Basic_9_12_with_ESE_Services</vt:lpstr>
      <vt:lpstr>'3941 updated'!_113_Basic_9_12_with_ESE_Services</vt:lpstr>
      <vt:lpstr>'3961 updated'!_113_Basic_9_12_with_ESE_Services</vt:lpstr>
      <vt:lpstr>'3971 updated'!_113_Basic_9_12_with_ESE_Services</vt:lpstr>
      <vt:lpstr>'4000 updated'!_113_Basic_9_12_with_ESE_Services</vt:lpstr>
      <vt:lpstr>'4001 updated'!_113_Basic_9_12_with_ESE_Services</vt:lpstr>
      <vt:lpstr>'4002 updated'!_113_Basic_9_12_with_ESE_Services</vt:lpstr>
      <vt:lpstr>'4010 updated'!_113_Basic_9_12_with_ESE_Services</vt:lpstr>
      <vt:lpstr>'4012 updated'!_113_Basic_9_12_with_ESE_Services</vt:lpstr>
      <vt:lpstr>'4013 updated'!_113_Basic_9_12_with_ESE_Services</vt:lpstr>
      <vt:lpstr>'4020 updated'!_113_Basic_9_12_with_ESE_Services</vt:lpstr>
      <vt:lpstr>'4021 updated'!_113_Basic_9_12_with_ESE_Services</vt:lpstr>
      <vt:lpstr>'4037 updated'!_113_Basic_9_12_with_ESE_Services</vt:lpstr>
      <vt:lpstr>'4041 updated'!_113_Basic_9_12_with_ESE_Services</vt:lpstr>
      <vt:lpstr>'4050 updated'!_113_Basic_9_12_with_ESE_Services</vt:lpstr>
      <vt:lpstr>'4051 updated'!_113_Basic_9_12_with_ESE_Services</vt:lpstr>
      <vt:lpstr>'4061 updated'!_113_Basic_9_12_with_ESE_Services</vt:lpstr>
      <vt:lpstr>'4070'!_113_Basic_9_12_with_ESE_Services</vt:lpstr>
      <vt:lpstr>'4072 updated'!_113_Basic_9_12_with_ESE_Services</vt:lpstr>
      <vt:lpstr>'0054'!_130_ESOL__Grade_Level_4_8</vt:lpstr>
      <vt:lpstr>'0642'!_130_ESOL__Grade_Level_4_8</vt:lpstr>
      <vt:lpstr>'0664'!_130_ESOL__Grade_Level_4_8</vt:lpstr>
      <vt:lpstr>'1461'!_130_ESOL__Grade_Level_4_8</vt:lpstr>
      <vt:lpstr>'1571 updated'!_130_ESOL__Grade_Level_4_8</vt:lpstr>
      <vt:lpstr>'2521'!_130_ESOL__Grade_Level_4_8</vt:lpstr>
      <vt:lpstr>'2531'!_130_ESOL__Grade_Level_4_8</vt:lpstr>
      <vt:lpstr>'2641 updated'!_130_ESOL__Grade_Level_4_8</vt:lpstr>
      <vt:lpstr>'2791 updated'!_130_ESOL__Grade_Level_4_8</vt:lpstr>
      <vt:lpstr>'2801 updated'!_130_ESOL__Grade_Level_4_8</vt:lpstr>
      <vt:lpstr>'2911 updated'!_130_ESOL__Grade_Level_4_8</vt:lpstr>
      <vt:lpstr>'2941 updated'!_130_ESOL__Grade_Level_4_8</vt:lpstr>
      <vt:lpstr>'3083 updated'!_130_ESOL__Grade_Level_4_8</vt:lpstr>
      <vt:lpstr>'3345 updated'!_130_ESOL__Grade_Level_4_8</vt:lpstr>
      <vt:lpstr>'3347'!_130_ESOL__Grade_Level_4_8</vt:lpstr>
      <vt:lpstr>'3381 updated'!_130_ESOL__Grade_Level_4_8</vt:lpstr>
      <vt:lpstr>'3382 updated'!_130_ESOL__Grade_Level_4_8</vt:lpstr>
      <vt:lpstr>'3384'!_130_ESOL__Grade_Level_4_8</vt:lpstr>
      <vt:lpstr>'3385'!_130_ESOL__Grade_Level_4_8</vt:lpstr>
      <vt:lpstr>'3386'!_130_ESOL__Grade_Level_4_8</vt:lpstr>
      <vt:lpstr>'3391 updated'!_130_ESOL__Grade_Level_4_8</vt:lpstr>
      <vt:lpstr>'3394 updated'!_130_ESOL__Grade_Level_4_8</vt:lpstr>
      <vt:lpstr>'3395 updated'!_130_ESOL__Grade_Level_4_8</vt:lpstr>
      <vt:lpstr>'3396'!_130_ESOL__Grade_Level_4_8</vt:lpstr>
      <vt:lpstr>'3398'!_130_ESOL__Grade_Level_4_8</vt:lpstr>
      <vt:lpstr>'3400 updated'!_130_ESOL__Grade_Level_4_8</vt:lpstr>
      <vt:lpstr>'3401'!_130_ESOL__Grade_Level_4_8</vt:lpstr>
      <vt:lpstr>'3413 updated'!_130_ESOL__Grade_Level_4_8</vt:lpstr>
      <vt:lpstr>'3421'!_130_ESOL__Grade_Level_4_8</vt:lpstr>
      <vt:lpstr>'3431 updated'!_130_ESOL__Grade_Level_4_8</vt:lpstr>
      <vt:lpstr>'3441 updated'!_130_ESOL__Grade_Level_4_8</vt:lpstr>
      <vt:lpstr>'3443'!_130_ESOL__Grade_Level_4_8</vt:lpstr>
      <vt:lpstr>'3924 updated'!_130_ESOL__Grade_Level_4_8</vt:lpstr>
      <vt:lpstr>'3941 updated'!_130_ESOL__Grade_Level_4_8</vt:lpstr>
      <vt:lpstr>'3961 updated'!_130_ESOL__Grade_Level_4_8</vt:lpstr>
      <vt:lpstr>'3971 updated'!_130_ESOL__Grade_Level_4_8</vt:lpstr>
      <vt:lpstr>'4000 updated'!_130_ESOL__Grade_Level_4_8</vt:lpstr>
      <vt:lpstr>'4001 updated'!_130_ESOL__Grade_Level_4_8</vt:lpstr>
      <vt:lpstr>'4002 updated'!_130_ESOL__Grade_Level_4_8</vt:lpstr>
      <vt:lpstr>'4010 updated'!_130_ESOL__Grade_Level_4_8</vt:lpstr>
      <vt:lpstr>'4012 updated'!_130_ESOL__Grade_Level_4_8</vt:lpstr>
      <vt:lpstr>'4013 updated'!_130_ESOL__Grade_Level_4_8</vt:lpstr>
      <vt:lpstr>'4020 updated'!_130_ESOL__Grade_Level_4_8</vt:lpstr>
      <vt:lpstr>'4021 updated'!_130_ESOL__Grade_Level_4_8</vt:lpstr>
      <vt:lpstr>'4037 updated'!_130_ESOL__Grade_Level_4_8</vt:lpstr>
      <vt:lpstr>'4041 updated'!_130_ESOL__Grade_Level_4_8</vt:lpstr>
      <vt:lpstr>'4050 updated'!_130_ESOL__Grade_Level_4_8</vt:lpstr>
      <vt:lpstr>'4051 updated'!_130_ESOL__Grade_Level_4_8</vt:lpstr>
      <vt:lpstr>'4061 updated'!_130_ESOL__Grade_Level_4_8</vt:lpstr>
      <vt:lpstr>'4070'!_130_ESOL__Grade_Level_4_8</vt:lpstr>
      <vt:lpstr>'4072 updated'!_130_ESOL__Grade_Level_4_8</vt:lpstr>
      <vt:lpstr>'0054'!_130_ESOL__Grade_Level_9_12</vt:lpstr>
      <vt:lpstr>'0642'!_130_ESOL__Grade_Level_9_12</vt:lpstr>
      <vt:lpstr>'0664'!_130_ESOL__Grade_Level_9_12</vt:lpstr>
      <vt:lpstr>'1461'!_130_ESOL__Grade_Level_9_12</vt:lpstr>
      <vt:lpstr>'1571 updated'!_130_ESOL__Grade_Level_9_12</vt:lpstr>
      <vt:lpstr>'2521'!_130_ESOL__Grade_Level_9_12</vt:lpstr>
      <vt:lpstr>'2531'!_130_ESOL__Grade_Level_9_12</vt:lpstr>
      <vt:lpstr>'2641 updated'!_130_ESOL__Grade_Level_9_12</vt:lpstr>
      <vt:lpstr>'2791 updated'!_130_ESOL__Grade_Level_9_12</vt:lpstr>
      <vt:lpstr>'2801 updated'!_130_ESOL__Grade_Level_9_12</vt:lpstr>
      <vt:lpstr>'2911 updated'!_130_ESOL__Grade_Level_9_12</vt:lpstr>
      <vt:lpstr>'2941 updated'!_130_ESOL__Grade_Level_9_12</vt:lpstr>
      <vt:lpstr>'3083 updated'!_130_ESOL__Grade_Level_9_12</vt:lpstr>
      <vt:lpstr>'3345 updated'!_130_ESOL__Grade_Level_9_12</vt:lpstr>
      <vt:lpstr>'3347'!_130_ESOL__Grade_Level_9_12</vt:lpstr>
      <vt:lpstr>'3381 updated'!_130_ESOL__Grade_Level_9_12</vt:lpstr>
      <vt:lpstr>'3382 updated'!_130_ESOL__Grade_Level_9_12</vt:lpstr>
      <vt:lpstr>'3384'!_130_ESOL__Grade_Level_9_12</vt:lpstr>
      <vt:lpstr>'3385'!_130_ESOL__Grade_Level_9_12</vt:lpstr>
      <vt:lpstr>'3386'!_130_ESOL__Grade_Level_9_12</vt:lpstr>
      <vt:lpstr>'3391 updated'!_130_ESOL__Grade_Level_9_12</vt:lpstr>
      <vt:lpstr>'3394 updated'!_130_ESOL__Grade_Level_9_12</vt:lpstr>
      <vt:lpstr>'3395 updated'!_130_ESOL__Grade_Level_9_12</vt:lpstr>
      <vt:lpstr>'3396'!_130_ESOL__Grade_Level_9_12</vt:lpstr>
      <vt:lpstr>'3398'!_130_ESOL__Grade_Level_9_12</vt:lpstr>
      <vt:lpstr>'3400 updated'!_130_ESOL__Grade_Level_9_12</vt:lpstr>
      <vt:lpstr>'3401'!_130_ESOL__Grade_Level_9_12</vt:lpstr>
      <vt:lpstr>'3413 updated'!_130_ESOL__Grade_Level_9_12</vt:lpstr>
      <vt:lpstr>'3421'!_130_ESOL__Grade_Level_9_12</vt:lpstr>
      <vt:lpstr>'3431 updated'!_130_ESOL__Grade_Level_9_12</vt:lpstr>
      <vt:lpstr>'3441 updated'!_130_ESOL__Grade_Level_9_12</vt:lpstr>
      <vt:lpstr>'3443'!_130_ESOL__Grade_Level_9_12</vt:lpstr>
      <vt:lpstr>'3924 updated'!_130_ESOL__Grade_Level_9_12</vt:lpstr>
      <vt:lpstr>'3941 updated'!_130_ESOL__Grade_Level_9_12</vt:lpstr>
      <vt:lpstr>'3961 updated'!_130_ESOL__Grade_Level_9_12</vt:lpstr>
      <vt:lpstr>'3971 updated'!_130_ESOL__Grade_Level_9_12</vt:lpstr>
      <vt:lpstr>'4000 updated'!_130_ESOL__Grade_Level_9_12</vt:lpstr>
      <vt:lpstr>'4001 updated'!_130_ESOL__Grade_Level_9_12</vt:lpstr>
      <vt:lpstr>'4002 updated'!_130_ESOL__Grade_Level_9_12</vt:lpstr>
      <vt:lpstr>'4010 updated'!_130_ESOL__Grade_Level_9_12</vt:lpstr>
      <vt:lpstr>'4012 updated'!_130_ESOL__Grade_Level_9_12</vt:lpstr>
      <vt:lpstr>'4013 updated'!_130_ESOL__Grade_Level_9_12</vt:lpstr>
      <vt:lpstr>'4020 updated'!_130_ESOL__Grade_Level_9_12</vt:lpstr>
      <vt:lpstr>'4021 updated'!_130_ESOL__Grade_Level_9_12</vt:lpstr>
      <vt:lpstr>'4037 updated'!_130_ESOL__Grade_Level_9_12</vt:lpstr>
      <vt:lpstr>'4041 updated'!_130_ESOL__Grade_Level_9_12</vt:lpstr>
      <vt:lpstr>'4050 updated'!_130_ESOL__Grade_Level_9_12</vt:lpstr>
      <vt:lpstr>'4051 updated'!_130_ESOL__Grade_Level_9_12</vt:lpstr>
      <vt:lpstr>'4061 updated'!_130_ESOL__Grade_Level_9_12</vt:lpstr>
      <vt:lpstr>'4070'!_130_ESOL__Grade_Level_9_12</vt:lpstr>
      <vt:lpstr>'4072 updated'!_130_ESOL__Grade_Level_9_12</vt:lpstr>
      <vt:lpstr>'0054'!_130_ESOL__Grade_Level_PK_3</vt:lpstr>
      <vt:lpstr>'0642'!_130_ESOL__Grade_Level_PK_3</vt:lpstr>
      <vt:lpstr>'0664'!_130_ESOL__Grade_Level_PK_3</vt:lpstr>
      <vt:lpstr>'1461'!_130_ESOL__Grade_Level_PK_3</vt:lpstr>
      <vt:lpstr>'1571 updated'!_130_ESOL__Grade_Level_PK_3</vt:lpstr>
      <vt:lpstr>'2521'!_130_ESOL__Grade_Level_PK_3</vt:lpstr>
      <vt:lpstr>'2531'!_130_ESOL__Grade_Level_PK_3</vt:lpstr>
      <vt:lpstr>'2641 updated'!_130_ESOL__Grade_Level_PK_3</vt:lpstr>
      <vt:lpstr>'2791 updated'!_130_ESOL__Grade_Level_PK_3</vt:lpstr>
      <vt:lpstr>'2801 updated'!_130_ESOL__Grade_Level_PK_3</vt:lpstr>
      <vt:lpstr>'2911 updated'!_130_ESOL__Grade_Level_PK_3</vt:lpstr>
      <vt:lpstr>'2941 updated'!_130_ESOL__Grade_Level_PK_3</vt:lpstr>
      <vt:lpstr>'3083 updated'!_130_ESOL__Grade_Level_PK_3</vt:lpstr>
      <vt:lpstr>'3345 updated'!_130_ESOL__Grade_Level_PK_3</vt:lpstr>
      <vt:lpstr>'3347'!_130_ESOL__Grade_Level_PK_3</vt:lpstr>
      <vt:lpstr>'3381 updated'!_130_ESOL__Grade_Level_PK_3</vt:lpstr>
      <vt:lpstr>'3382 updated'!_130_ESOL__Grade_Level_PK_3</vt:lpstr>
      <vt:lpstr>'3384'!_130_ESOL__Grade_Level_PK_3</vt:lpstr>
      <vt:lpstr>'3385'!_130_ESOL__Grade_Level_PK_3</vt:lpstr>
      <vt:lpstr>'3386'!_130_ESOL__Grade_Level_PK_3</vt:lpstr>
      <vt:lpstr>'3391 updated'!_130_ESOL__Grade_Level_PK_3</vt:lpstr>
      <vt:lpstr>'3394 updated'!_130_ESOL__Grade_Level_PK_3</vt:lpstr>
      <vt:lpstr>'3395 updated'!_130_ESOL__Grade_Level_PK_3</vt:lpstr>
      <vt:lpstr>'3396'!_130_ESOL__Grade_Level_PK_3</vt:lpstr>
      <vt:lpstr>'3398'!_130_ESOL__Grade_Level_PK_3</vt:lpstr>
      <vt:lpstr>'3400 updated'!_130_ESOL__Grade_Level_PK_3</vt:lpstr>
      <vt:lpstr>'3401'!_130_ESOL__Grade_Level_PK_3</vt:lpstr>
      <vt:lpstr>'3413 updated'!_130_ESOL__Grade_Level_PK_3</vt:lpstr>
      <vt:lpstr>'3421'!_130_ESOL__Grade_Level_PK_3</vt:lpstr>
      <vt:lpstr>'3431 updated'!_130_ESOL__Grade_Level_PK_3</vt:lpstr>
      <vt:lpstr>'3441 updated'!_130_ESOL__Grade_Level_PK_3</vt:lpstr>
      <vt:lpstr>'3443'!_130_ESOL__Grade_Level_PK_3</vt:lpstr>
      <vt:lpstr>'3924 updated'!_130_ESOL__Grade_Level_PK_3</vt:lpstr>
      <vt:lpstr>'3941 updated'!_130_ESOL__Grade_Level_PK_3</vt:lpstr>
      <vt:lpstr>'3961 updated'!_130_ESOL__Grade_Level_PK_3</vt:lpstr>
      <vt:lpstr>'3971 updated'!_130_ESOL__Grade_Level_PK_3</vt:lpstr>
      <vt:lpstr>'4000 updated'!_130_ESOL__Grade_Level_PK_3</vt:lpstr>
      <vt:lpstr>'4001 updated'!_130_ESOL__Grade_Level_PK_3</vt:lpstr>
      <vt:lpstr>'4002 updated'!_130_ESOL__Grade_Level_PK_3</vt:lpstr>
      <vt:lpstr>'4010 updated'!_130_ESOL__Grade_Level_PK_3</vt:lpstr>
      <vt:lpstr>'4012 updated'!_130_ESOL__Grade_Level_PK_3</vt:lpstr>
      <vt:lpstr>'4013 updated'!_130_ESOL__Grade_Level_PK_3</vt:lpstr>
      <vt:lpstr>'4020 updated'!_130_ESOL__Grade_Level_PK_3</vt:lpstr>
      <vt:lpstr>'4021 updated'!_130_ESOL__Grade_Level_PK_3</vt:lpstr>
      <vt:lpstr>'4037 updated'!_130_ESOL__Grade_Level_PK_3</vt:lpstr>
      <vt:lpstr>'4041 updated'!_130_ESOL__Grade_Level_PK_3</vt:lpstr>
      <vt:lpstr>'4050 updated'!_130_ESOL__Grade_Level_PK_3</vt:lpstr>
      <vt:lpstr>'4051 updated'!_130_ESOL__Grade_Level_PK_3</vt:lpstr>
      <vt:lpstr>'4061 updated'!_130_ESOL__Grade_Level_PK_3</vt:lpstr>
      <vt:lpstr>'4070'!_130_ESOL__Grade_Level_PK_3</vt:lpstr>
      <vt:lpstr>'4072 updated'!_130_ESOL__Grade_Level_PK_3</vt:lpstr>
      <vt:lpstr>'0054'!_2.__ESE_Guaranteed_Allocation</vt:lpstr>
      <vt:lpstr>'0642'!_2.__ESE_Guaranteed_Allocation</vt:lpstr>
      <vt:lpstr>'0664'!_2.__ESE_Guaranteed_Allocation</vt:lpstr>
      <vt:lpstr>'1461'!_2.__ESE_Guaranteed_Allocation</vt:lpstr>
      <vt:lpstr>'1571 updated'!_2.__ESE_Guaranteed_Allocation</vt:lpstr>
      <vt:lpstr>'2521'!_2.__ESE_Guaranteed_Allocation</vt:lpstr>
      <vt:lpstr>'2531'!_2.__ESE_Guaranteed_Allocation</vt:lpstr>
      <vt:lpstr>'2641 updated'!_2.__ESE_Guaranteed_Allocation</vt:lpstr>
      <vt:lpstr>'2791 updated'!_2.__ESE_Guaranteed_Allocation</vt:lpstr>
      <vt:lpstr>'2801 updated'!_2.__ESE_Guaranteed_Allocation</vt:lpstr>
      <vt:lpstr>'2911 updated'!_2.__ESE_Guaranteed_Allocation</vt:lpstr>
      <vt:lpstr>'2941 updated'!_2.__ESE_Guaranteed_Allocation</vt:lpstr>
      <vt:lpstr>'3083 updated'!_2.__ESE_Guaranteed_Allocation</vt:lpstr>
      <vt:lpstr>'3345 updated'!_2.__ESE_Guaranteed_Allocation</vt:lpstr>
      <vt:lpstr>'3347'!_2.__ESE_Guaranteed_Allocation</vt:lpstr>
      <vt:lpstr>'3381 updated'!_2.__ESE_Guaranteed_Allocation</vt:lpstr>
      <vt:lpstr>'3382 updated'!_2.__ESE_Guaranteed_Allocation</vt:lpstr>
      <vt:lpstr>'3384'!_2.__ESE_Guaranteed_Allocation</vt:lpstr>
      <vt:lpstr>'3385'!_2.__ESE_Guaranteed_Allocation</vt:lpstr>
      <vt:lpstr>'3386'!_2.__ESE_Guaranteed_Allocation</vt:lpstr>
      <vt:lpstr>'3391 updated'!_2.__ESE_Guaranteed_Allocation</vt:lpstr>
      <vt:lpstr>'3394 updated'!_2.__ESE_Guaranteed_Allocation</vt:lpstr>
      <vt:lpstr>'3395 updated'!_2.__ESE_Guaranteed_Allocation</vt:lpstr>
      <vt:lpstr>'3396'!_2.__ESE_Guaranteed_Allocation</vt:lpstr>
      <vt:lpstr>'3398'!_2.__ESE_Guaranteed_Allocation</vt:lpstr>
      <vt:lpstr>'3400 updated'!_2.__ESE_Guaranteed_Allocation</vt:lpstr>
      <vt:lpstr>'3401'!_2.__ESE_Guaranteed_Allocation</vt:lpstr>
      <vt:lpstr>'3413 updated'!_2.__ESE_Guaranteed_Allocation</vt:lpstr>
      <vt:lpstr>'3421'!_2.__ESE_Guaranteed_Allocation</vt:lpstr>
      <vt:lpstr>'3431 updated'!_2.__ESE_Guaranteed_Allocation</vt:lpstr>
      <vt:lpstr>'3441 updated'!_2.__ESE_Guaranteed_Allocation</vt:lpstr>
      <vt:lpstr>'3443'!_2.__ESE_Guaranteed_Allocation</vt:lpstr>
      <vt:lpstr>'3924 updated'!_2.__ESE_Guaranteed_Allocation</vt:lpstr>
      <vt:lpstr>'3941 updated'!_2.__ESE_Guaranteed_Allocation</vt:lpstr>
      <vt:lpstr>'3961 updated'!_2.__ESE_Guaranteed_Allocation</vt:lpstr>
      <vt:lpstr>'3971 updated'!_2.__ESE_Guaranteed_Allocation</vt:lpstr>
      <vt:lpstr>'4000 updated'!_2.__ESE_Guaranteed_Allocation</vt:lpstr>
      <vt:lpstr>'4001 updated'!_2.__ESE_Guaranteed_Allocation</vt:lpstr>
      <vt:lpstr>'4002 updated'!_2.__ESE_Guaranteed_Allocation</vt:lpstr>
      <vt:lpstr>'4010 updated'!_2.__ESE_Guaranteed_Allocation</vt:lpstr>
      <vt:lpstr>'4012 updated'!_2.__ESE_Guaranteed_Allocation</vt:lpstr>
      <vt:lpstr>'4013 updated'!_2.__ESE_Guaranteed_Allocation</vt:lpstr>
      <vt:lpstr>'4020 updated'!_2.__ESE_Guaranteed_Allocation</vt:lpstr>
      <vt:lpstr>'4021 updated'!_2.__ESE_Guaranteed_Allocation</vt:lpstr>
      <vt:lpstr>'4037 updated'!_2.__ESE_Guaranteed_Allocation</vt:lpstr>
      <vt:lpstr>'4041 updated'!_2.__ESE_Guaranteed_Allocation</vt:lpstr>
      <vt:lpstr>'4050 updated'!_2.__ESE_Guaranteed_Allocation</vt:lpstr>
      <vt:lpstr>'4051 updated'!_2.__ESE_Guaranteed_Allocation</vt:lpstr>
      <vt:lpstr>'4061 updated'!_2.__ESE_Guaranteed_Allocation</vt:lpstr>
      <vt:lpstr>'4070'!_2.__ESE_Guaranteed_Allocation</vt:lpstr>
      <vt:lpstr>'4072 updated'!_2.__ESE_Guaranteed_Allocation</vt:lpstr>
      <vt:lpstr>'0054'!_2010_11_Base_Funding_WFTE_x_BSA_x_DCD</vt:lpstr>
      <vt:lpstr>'0642'!_2010_11_Base_Funding_WFTE_x_BSA_x_DCD</vt:lpstr>
      <vt:lpstr>'0664'!_2010_11_Base_Funding_WFTE_x_BSA_x_DCD</vt:lpstr>
      <vt:lpstr>'1461'!_2010_11_Base_Funding_WFTE_x_BSA_x_DCD</vt:lpstr>
      <vt:lpstr>'1571 updated'!_2010_11_Base_Funding_WFTE_x_BSA_x_DCD</vt:lpstr>
      <vt:lpstr>'2521'!_2010_11_Base_Funding_WFTE_x_BSA_x_DCD</vt:lpstr>
      <vt:lpstr>'2531'!_2010_11_Base_Funding_WFTE_x_BSA_x_DCD</vt:lpstr>
      <vt:lpstr>'2641 updated'!_2010_11_Base_Funding_WFTE_x_BSA_x_DCD</vt:lpstr>
      <vt:lpstr>'2791 updated'!_2010_11_Base_Funding_WFTE_x_BSA_x_DCD</vt:lpstr>
      <vt:lpstr>'2801 updated'!_2010_11_Base_Funding_WFTE_x_BSA_x_DCD</vt:lpstr>
      <vt:lpstr>'2911 updated'!_2010_11_Base_Funding_WFTE_x_BSA_x_DCD</vt:lpstr>
      <vt:lpstr>'2941 updated'!_2010_11_Base_Funding_WFTE_x_BSA_x_DCD</vt:lpstr>
      <vt:lpstr>'3083 updated'!_2010_11_Base_Funding_WFTE_x_BSA_x_DCD</vt:lpstr>
      <vt:lpstr>'3345 updated'!_2010_11_Base_Funding_WFTE_x_BSA_x_DCD</vt:lpstr>
      <vt:lpstr>'3347'!_2010_11_Base_Funding_WFTE_x_BSA_x_DCD</vt:lpstr>
      <vt:lpstr>'3381 updated'!_2010_11_Base_Funding_WFTE_x_BSA_x_DCD</vt:lpstr>
      <vt:lpstr>'3382 updated'!_2010_11_Base_Funding_WFTE_x_BSA_x_DCD</vt:lpstr>
      <vt:lpstr>'3384'!_2010_11_Base_Funding_WFTE_x_BSA_x_DCD</vt:lpstr>
      <vt:lpstr>'3385'!_2010_11_Base_Funding_WFTE_x_BSA_x_DCD</vt:lpstr>
      <vt:lpstr>'3386'!_2010_11_Base_Funding_WFTE_x_BSA_x_DCD</vt:lpstr>
      <vt:lpstr>'3391 updated'!_2010_11_Base_Funding_WFTE_x_BSA_x_DCD</vt:lpstr>
      <vt:lpstr>'3394 updated'!_2010_11_Base_Funding_WFTE_x_BSA_x_DCD</vt:lpstr>
      <vt:lpstr>'3395 updated'!_2010_11_Base_Funding_WFTE_x_BSA_x_DCD</vt:lpstr>
      <vt:lpstr>'3396'!_2010_11_Base_Funding_WFTE_x_BSA_x_DCD</vt:lpstr>
      <vt:lpstr>'3398'!_2010_11_Base_Funding_WFTE_x_BSA_x_DCD</vt:lpstr>
      <vt:lpstr>'3400 updated'!_2010_11_Base_Funding_WFTE_x_BSA_x_DCD</vt:lpstr>
      <vt:lpstr>'3401'!_2010_11_Base_Funding_WFTE_x_BSA_x_DCD</vt:lpstr>
      <vt:lpstr>'3413 updated'!_2010_11_Base_Funding_WFTE_x_BSA_x_DCD</vt:lpstr>
      <vt:lpstr>'3421'!_2010_11_Base_Funding_WFTE_x_BSA_x_DCD</vt:lpstr>
      <vt:lpstr>'3431 updated'!_2010_11_Base_Funding_WFTE_x_BSA_x_DCD</vt:lpstr>
      <vt:lpstr>'3441 updated'!_2010_11_Base_Funding_WFTE_x_BSA_x_DCD</vt:lpstr>
      <vt:lpstr>'3443'!_2010_11_Base_Funding_WFTE_x_BSA_x_DCD</vt:lpstr>
      <vt:lpstr>'3924 updated'!_2010_11_Base_Funding_WFTE_x_BSA_x_DCD</vt:lpstr>
      <vt:lpstr>'3941 updated'!_2010_11_Base_Funding_WFTE_x_BSA_x_DCD</vt:lpstr>
      <vt:lpstr>'3961 updated'!_2010_11_Base_Funding_WFTE_x_BSA_x_DCD</vt:lpstr>
      <vt:lpstr>'3971 updated'!_2010_11_Base_Funding_WFTE_x_BSA_x_DCD</vt:lpstr>
      <vt:lpstr>'4000 updated'!_2010_11_Base_Funding_WFTE_x_BSA_x_DCD</vt:lpstr>
      <vt:lpstr>'4001 updated'!_2010_11_Base_Funding_WFTE_x_BSA_x_DCD</vt:lpstr>
      <vt:lpstr>'4002 updated'!_2010_11_Base_Funding_WFTE_x_BSA_x_DCD</vt:lpstr>
      <vt:lpstr>'4010 updated'!_2010_11_Base_Funding_WFTE_x_BSA_x_DCD</vt:lpstr>
      <vt:lpstr>'4012 updated'!_2010_11_Base_Funding_WFTE_x_BSA_x_DCD</vt:lpstr>
      <vt:lpstr>'4013 updated'!_2010_11_Base_Funding_WFTE_x_BSA_x_DCD</vt:lpstr>
      <vt:lpstr>'4020 updated'!_2010_11_Base_Funding_WFTE_x_BSA_x_DCD</vt:lpstr>
      <vt:lpstr>'4021 updated'!_2010_11_Base_Funding_WFTE_x_BSA_x_DCD</vt:lpstr>
      <vt:lpstr>'4037 updated'!_2010_11_Base_Funding_WFTE_x_BSA_x_DCD</vt:lpstr>
      <vt:lpstr>'4041 updated'!_2010_11_Base_Funding_WFTE_x_BSA_x_DCD</vt:lpstr>
      <vt:lpstr>'4050 updated'!_2010_11_Base_Funding_WFTE_x_BSA_x_DCD</vt:lpstr>
      <vt:lpstr>'4051 updated'!_2010_11_Base_Funding_WFTE_x_BSA_x_DCD</vt:lpstr>
      <vt:lpstr>'4061 updated'!_2010_11_Base_Funding_WFTE_x_BSA_x_DCD</vt:lpstr>
      <vt:lpstr>'4070'!_2010_11_Base_Funding_WFTE_x_BSA_x_DCD</vt:lpstr>
      <vt:lpstr>'4072 updated'!_2010_11_Base_Funding_WFTE_x_BSA_x_DCD</vt:lpstr>
      <vt:lpstr>'0054'!_254_ESE_Level_4__Grade_Level_4_8</vt:lpstr>
      <vt:lpstr>'0642'!_254_ESE_Level_4__Grade_Level_4_8</vt:lpstr>
      <vt:lpstr>'0664'!_254_ESE_Level_4__Grade_Level_4_8</vt:lpstr>
      <vt:lpstr>'1461'!_254_ESE_Level_4__Grade_Level_4_8</vt:lpstr>
      <vt:lpstr>'1571 updated'!_254_ESE_Level_4__Grade_Level_4_8</vt:lpstr>
      <vt:lpstr>'2521'!_254_ESE_Level_4__Grade_Level_4_8</vt:lpstr>
      <vt:lpstr>'2531'!_254_ESE_Level_4__Grade_Level_4_8</vt:lpstr>
      <vt:lpstr>'2641 updated'!_254_ESE_Level_4__Grade_Level_4_8</vt:lpstr>
      <vt:lpstr>'2791 updated'!_254_ESE_Level_4__Grade_Level_4_8</vt:lpstr>
      <vt:lpstr>'2801 updated'!_254_ESE_Level_4__Grade_Level_4_8</vt:lpstr>
      <vt:lpstr>'2911 updated'!_254_ESE_Level_4__Grade_Level_4_8</vt:lpstr>
      <vt:lpstr>'2941 updated'!_254_ESE_Level_4__Grade_Level_4_8</vt:lpstr>
      <vt:lpstr>'3083 updated'!_254_ESE_Level_4__Grade_Level_4_8</vt:lpstr>
      <vt:lpstr>'3345 updated'!_254_ESE_Level_4__Grade_Level_4_8</vt:lpstr>
      <vt:lpstr>'3347'!_254_ESE_Level_4__Grade_Level_4_8</vt:lpstr>
      <vt:lpstr>'3381 updated'!_254_ESE_Level_4__Grade_Level_4_8</vt:lpstr>
      <vt:lpstr>'3382 updated'!_254_ESE_Level_4__Grade_Level_4_8</vt:lpstr>
      <vt:lpstr>'3384'!_254_ESE_Level_4__Grade_Level_4_8</vt:lpstr>
      <vt:lpstr>'3385'!_254_ESE_Level_4__Grade_Level_4_8</vt:lpstr>
      <vt:lpstr>'3386'!_254_ESE_Level_4__Grade_Level_4_8</vt:lpstr>
      <vt:lpstr>'3391 updated'!_254_ESE_Level_4__Grade_Level_4_8</vt:lpstr>
      <vt:lpstr>'3394 updated'!_254_ESE_Level_4__Grade_Level_4_8</vt:lpstr>
      <vt:lpstr>'3395 updated'!_254_ESE_Level_4__Grade_Level_4_8</vt:lpstr>
      <vt:lpstr>'3396'!_254_ESE_Level_4__Grade_Level_4_8</vt:lpstr>
      <vt:lpstr>'3398'!_254_ESE_Level_4__Grade_Level_4_8</vt:lpstr>
      <vt:lpstr>'3400 updated'!_254_ESE_Level_4__Grade_Level_4_8</vt:lpstr>
      <vt:lpstr>'3401'!_254_ESE_Level_4__Grade_Level_4_8</vt:lpstr>
      <vt:lpstr>'3413 updated'!_254_ESE_Level_4__Grade_Level_4_8</vt:lpstr>
      <vt:lpstr>'3421'!_254_ESE_Level_4__Grade_Level_4_8</vt:lpstr>
      <vt:lpstr>'3431 updated'!_254_ESE_Level_4__Grade_Level_4_8</vt:lpstr>
      <vt:lpstr>'3441 updated'!_254_ESE_Level_4__Grade_Level_4_8</vt:lpstr>
      <vt:lpstr>'3443'!_254_ESE_Level_4__Grade_Level_4_8</vt:lpstr>
      <vt:lpstr>'3924 updated'!_254_ESE_Level_4__Grade_Level_4_8</vt:lpstr>
      <vt:lpstr>'3941 updated'!_254_ESE_Level_4__Grade_Level_4_8</vt:lpstr>
      <vt:lpstr>'3961 updated'!_254_ESE_Level_4__Grade_Level_4_8</vt:lpstr>
      <vt:lpstr>'3971 updated'!_254_ESE_Level_4__Grade_Level_4_8</vt:lpstr>
      <vt:lpstr>'4000 updated'!_254_ESE_Level_4__Grade_Level_4_8</vt:lpstr>
      <vt:lpstr>'4001 updated'!_254_ESE_Level_4__Grade_Level_4_8</vt:lpstr>
      <vt:lpstr>'4002 updated'!_254_ESE_Level_4__Grade_Level_4_8</vt:lpstr>
      <vt:lpstr>'4010 updated'!_254_ESE_Level_4__Grade_Level_4_8</vt:lpstr>
      <vt:lpstr>'4012 updated'!_254_ESE_Level_4__Grade_Level_4_8</vt:lpstr>
      <vt:lpstr>'4013 updated'!_254_ESE_Level_4__Grade_Level_4_8</vt:lpstr>
      <vt:lpstr>'4020 updated'!_254_ESE_Level_4__Grade_Level_4_8</vt:lpstr>
      <vt:lpstr>'4021 updated'!_254_ESE_Level_4__Grade_Level_4_8</vt:lpstr>
      <vt:lpstr>'4037 updated'!_254_ESE_Level_4__Grade_Level_4_8</vt:lpstr>
      <vt:lpstr>'4041 updated'!_254_ESE_Level_4__Grade_Level_4_8</vt:lpstr>
      <vt:lpstr>'4050 updated'!_254_ESE_Level_4__Grade_Level_4_8</vt:lpstr>
      <vt:lpstr>'4051 updated'!_254_ESE_Level_4__Grade_Level_4_8</vt:lpstr>
      <vt:lpstr>'4061 updated'!_254_ESE_Level_4__Grade_Level_4_8</vt:lpstr>
      <vt:lpstr>'4070'!_254_ESE_Level_4__Grade_Level_4_8</vt:lpstr>
      <vt:lpstr>'4072 updated'!_254_ESE_Level_4__Grade_Level_4_8</vt:lpstr>
      <vt:lpstr>'0054'!_254_ESE_Level_4__Grade_Level_9_12</vt:lpstr>
      <vt:lpstr>'0642'!_254_ESE_Level_4__Grade_Level_9_12</vt:lpstr>
      <vt:lpstr>'0664'!_254_ESE_Level_4__Grade_Level_9_12</vt:lpstr>
      <vt:lpstr>'1461'!_254_ESE_Level_4__Grade_Level_9_12</vt:lpstr>
      <vt:lpstr>'1571 updated'!_254_ESE_Level_4__Grade_Level_9_12</vt:lpstr>
      <vt:lpstr>'2521'!_254_ESE_Level_4__Grade_Level_9_12</vt:lpstr>
      <vt:lpstr>'2531'!_254_ESE_Level_4__Grade_Level_9_12</vt:lpstr>
      <vt:lpstr>'2641 updated'!_254_ESE_Level_4__Grade_Level_9_12</vt:lpstr>
      <vt:lpstr>'2791 updated'!_254_ESE_Level_4__Grade_Level_9_12</vt:lpstr>
      <vt:lpstr>'2801 updated'!_254_ESE_Level_4__Grade_Level_9_12</vt:lpstr>
      <vt:lpstr>'2911 updated'!_254_ESE_Level_4__Grade_Level_9_12</vt:lpstr>
      <vt:lpstr>'2941 updated'!_254_ESE_Level_4__Grade_Level_9_12</vt:lpstr>
      <vt:lpstr>'3083 updated'!_254_ESE_Level_4__Grade_Level_9_12</vt:lpstr>
      <vt:lpstr>'3345 updated'!_254_ESE_Level_4__Grade_Level_9_12</vt:lpstr>
      <vt:lpstr>'3347'!_254_ESE_Level_4__Grade_Level_9_12</vt:lpstr>
      <vt:lpstr>'3381 updated'!_254_ESE_Level_4__Grade_Level_9_12</vt:lpstr>
      <vt:lpstr>'3382 updated'!_254_ESE_Level_4__Grade_Level_9_12</vt:lpstr>
      <vt:lpstr>'3384'!_254_ESE_Level_4__Grade_Level_9_12</vt:lpstr>
      <vt:lpstr>'3385'!_254_ESE_Level_4__Grade_Level_9_12</vt:lpstr>
      <vt:lpstr>'3386'!_254_ESE_Level_4__Grade_Level_9_12</vt:lpstr>
      <vt:lpstr>'3391 updated'!_254_ESE_Level_4__Grade_Level_9_12</vt:lpstr>
      <vt:lpstr>'3394 updated'!_254_ESE_Level_4__Grade_Level_9_12</vt:lpstr>
      <vt:lpstr>'3395 updated'!_254_ESE_Level_4__Grade_Level_9_12</vt:lpstr>
      <vt:lpstr>'3396'!_254_ESE_Level_4__Grade_Level_9_12</vt:lpstr>
      <vt:lpstr>'3398'!_254_ESE_Level_4__Grade_Level_9_12</vt:lpstr>
      <vt:lpstr>'3400 updated'!_254_ESE_Level_4__Grade_Level_9_12</vt:lpstr>
      <vt:lpstr>'3401'!_254_ESE_Level_4__Grade_Level_9_12</vt:lpstr>
      <vt:lpstr>'3413 updated'!_254_ESE_Level_4__Grade_Level_9_12</vt:lpstr>
      <vt:lpstr>'3421'!_254_ESE_Level_4__Grade_Level_9_12</vt:lpstr>
      <vt:lpstr>'3431 updated'!_254_ESE_Level_4__Grade_Level_9_12</vt:lpstr>
      <vt:lpstr>'3441 updated'!_254_ESE_Level_4__Grade_Level_9_12</vt:lpstr>
      <vt:lpstr>'3443'!_254_ESE_Level_4__Grade_Level_9_12</vt:lpstr>
      <vt:lpstr>'3924 updated'!_254_ESE_Level_4__Grade_Level_9_12</vt:lpstr>
      <vt:lpstr>'3941 updated'!_254_ESE_Level_4__Grade_Level_9_12</vt:lpstr>
      <vt:lpstr>'3961 updated'!_254_ESE_Level_4__Grade_Level_9_12</vt:lpstr>
      <vt:lpstr>'3971 updated'!_254_ESE_Level_4__Grade_Level_9_12</vt:lpstr>
      <vt:lpstr>'4000 updated'!_254_ESE_Level_4__Grade_Level_9_12</vt:lpstr>
      <vt:lpstr>'4001 updated'!_254_ESE_Level_4__Grade_Level_9_12</vt:lpstr>
      <vt:lpstr>'4002 updated'!_254_ESE_Level_4__Grade_Level_9_12</vt:lpstr>
      <vt:lpstr>'4010 updated'!_254_ESE_Level_4__Grade_Level_9_12</vt:lpstr>
      <vt:lpstr>'4012 updated'!_254_ESE_Level_4__Grade_Level_9_12</vt:lpstr>
      <vt:lpstr>'4013 updated'!_254_ESE_Level_4__Grade_Level_9_12</vt:lpstr>
      <vt:lpstr>'4020 updated'!_254_ESE_Level_4__Grade_Level_9_12</vt:lpstr>
      <vt:lpstr>'4021 updated'!_254_ESE_Level_4__Grade_Level_9_12</vt:lpstr>
      <vt:lpstr>'4037 updated'!_254_ESE_Level_4__Grade_Level_9_12</vt:lpstr>
      <vt:lpstr>'4041 updated'!_254_ESE_Level_4__Grade_Level_9_12</vt:lpstr>
      <vt:lpstr>'4050 updated'!_254_ESE_Level_4__Grade_Level_9_12</vt:lpstr>
      <vt:lpstr>'4051 updated'!_254_ESE_Level_4__Grade_Level_9_12</vt:lpstr>
      <vt:lpstr>'4061 updated'!_254_ESE_Level_4__Grade_Level_9_12</vt:lpstr>
      <vt:lpstr>'4070'!_254_ESE_Level_4__Grade_Level_9_12</vt:lpstr>
      <vt:lpstr>'4072 updated'!_254_ESE_Level_4__Grade_Level_9_12</vt:lpstr>
      <vt:lpstr>'0054'!_254_ESE_Level_4__Grade_Level_PK_3</vt:lpstr>
      <vt:lpstr>'0642'!_254_ESE_Level_4__Grade_Level_PK_3</vt:lpstr>
      <vt:lpstr>'0664'!_254_ESE_Level_4__Grade_Level_PK_3</vt:lpstr>
      <vt:lpstr>'1461'!_254_ESE_Level_4__Grade_Level_PK_3</vt:lpstr>
      <vt:lpstr>'1571 updated'!_254_ESE_Level_4__Grade_Level_PK_3</vt:lpstr>
      <vt:lpstr>'2521'!_254_ESE_Level_4__Grade_Level_PK_3</vt:lpstr>
      <vt:lpstr>'2531'!_254_ESE_Level_4__Grade_Level_PK_3</vt:lpstr>
      <vt:lpstr>'2641 updated'!_254_ESE_Level_4__Grade_Level_PK_3</vt:lpstr>
      <vt:lpstr>'2791 updated'!_254_ESE_Level_4__Grade_Level_PK_3</vt:lpstr>
      <vt:lpstr>'2801 updated'!_254_ESE_Level_4__Grade_Level_PK_3</vt:lpstr>
      <vt:lpstr>'2911 updated'!_254_ESE_Level_4__Grade_Level_PK_3</vt:lpstr>
      <vt:lpstr>'2941 updated'!_254_ESE_Level_4__Grade_Level_PK_3</vt:lpstr>
      <vt:lpstr>'3083 updated'!_254_ESE_Level_4__Grade_Level_PK_3</vt:lpstr>
      <vt:lpstr>'3345 updated'!_254_ESE_Level_4__Grade_Level_PK_3</vt:lpstr>
      <vt:lpstr>'3347'!_254_ESE_Level_4__Grade_Level_PK_3</vt:lpstr>
      <vt:lpstr>'3381 updated'!_254_ESE_Level_4__Grade_Level_PK_3</vt:lpstr>
      <vt:lpstr>'3382 updated'!_254_ESE_Level_4__Grade_Level_PK_3</vt:lpstr>
      <vt:lpstr>'3384'!_254_ESE_Level_4__Grade_Level_PK_3</vt:lpstr>
      <vt:lpstr>'3385'!_254_ESE_Level_4__Grade_Level_PK_3</vt:lpstr>
      <vt:lpstr>'3386'!_254_ESE_Level_4__Grade_Level_PK_3</vt:lpstr>
      <vt:lpstr>'3391 updated'!_254_ESE_Level_4__Grade_Level_PK_3</vt:lpstr>
      <vt:lpstr>'3394 updated'!_254_ESE_Level_4__Grade_Level_PK_3</vt:lpstr>
      <vt:lpstr>'3395 updated'!_254_ESE_Level_4__Grade_Level_PK_3</vt:lpstr>
      <vt:lpstr>'3396'!_254_ESE_Level_4__Grade_Level_PK_3</vt:lpstr>
      <vt:lpstr>'3398'!_254_ESE_Level_4__Grade_Level_PK_3</vt:lpstr>
      <vt:lpstr>'3400 updated'!_254_ESE_Level_4__Grade_Level_PK_3</vt:lpstr>
      <vt:lpstr>'3401'!_254_ESE_Level_4__Grade_Level_PK_3</vt:lpstr>
      <vt:lpstr>'3413 updated'!_254_ESE_Level_4__Grade_Level_PK_3</vt:lpstr>
      <vt:lpstr>'3421'!_254_ESE_Level_4__Grade_Level_PK_3</vt:lpstr>
      <vt:lpstr>'3431 updated'!_254_ESE_Level_4__Grade_Level_PK_3</vt:lpstr>
      <vt:lpstr>'3441 updated'!_254_ESE_Level_4__Grade_Level_PK_3</vt:lpstr>
      <vt:lpstr>'3443'!_254_ESE_Level_4__Grade_Level_PK_3</vt:lpstr>
      <vt:lpstr>'3924 updated'!_254_ESE_Level_4__Grade_Level_PK_3</vt:lpstr>
      <vt:lpstr>'3941 updated'!_254_ESE_Level_4__Grade_Level_PK_3</vt:lpstr>
      <vt:lpstr>'3961 updated'!_254_ESE_Level_4__Grade_Level_PK_3</vt:lpstr>
      <vt:lpstr>'3971 updated'!_254_ESE_Level_4__Grade_Level_PK_3</vt:lpstr>
      <vt:lpstr>'4000 updated'!_254_ESE_Level_4__Grade_Level_PK_3</vt:lpstr>
      <vt:lpstr>'4001 updated'!_254_ESE_Level_4__Grade_Level_PK_3</vt:lpstr>
      <vt:lpstr>'4002 updated'!_254_ESE_Level_4__Grade_Level_PK_3</vt:lpstr>
      <vt:lpstr>'4010 updated'!_254_ESE_Level_4__Grade_Level_PK_3</vt:lpstr>
      <vt:lpstr>'4012 updated'!_254_ESE_Level_4__Grade_Level_PK_3</vt:lpstr>
      <vt:lpstr>'4013 updated'!_254_ESE_Level_4__Grade_Level_PK_3</vt:lpstr>
      <vt:lpstr>'4020 updated'!_254_ESE_Level_4__Grade_Level_PK_3</vt:lpstr>
      <vt:lpstr>'4021 updated'!_254_ESE_Level_4__Grade_Level_PK_3</vt:lpstr>
      <vt:lpstr>'4037 updated'!_254_ESE_Level_4__Grade_Level_PK_3</vt:lpstr>
      <vt:lpstr>'4041 updated'!_254_ESE_Level_4__Grade_Level_PK_3</vt:lpstr>
      <vt:lpstr>'4050 updated'!_254_ESE_Level_4__Grade_Level_PK_3</vt:lpstr>
      <vt:lpstr>'4051 updated'!_254_ESE_Level_4__Grade_Level_PK_3</vt:lpstr>
      <vt:lpstr>'4061 updated'!_254_ESE_Level_4__Grade_Level_PK_3</vt:lpstr>
      <vt:lpstr>'4070'!_254_ESE_Level_4__Grade_Level_PK_3</vt:lpstr>
      <vt:lpstr>'4072 updated'!_254_ESE_Level_4__Grade_Level_PK_3</vt:lpstr>
      <vt:lpstr>'0054'!_255_ESE_Level_5__Grade_Level_4_8</vt:lpstr>
      <vt:lpstr>'0642'!_255_ESE_Level_5__Grade_Level_4_8</vt:lpstr>
      <vt:lpstr>'0664'!_255_ESE_Level_5__Grade_Level_4_8</vt:lpstr>
      <vt:lpstr>'1461'!_255_ESE_Level_5__Grade_Level_4_8</vt:lpstr>
      <vt:lpstr>'1571 updated'!_255_ESE_Level_5__Grade_Level_4_8</vt:lpstr>
      <vt:lpstr>'2521'!_255_ESE_Level_5__Grade_Level_4_8</vt:lpstr>
      <vt:lpstr>'2531'!_255_ESE_Level_5__Grade_Level_4_8</vt:lpstr>
      <vt:lpstr>'2641 updated'!_255_ESE_Level_5__Grade_Level_4_8</vt:lpstr>
      <vt:lpstr>'2791 updated'!_255_ESE_Level_5__Grade_Level_4_8</vt:lpstr>
      <vt:lpstr>'2801 updated'!_255_ESE_Level_5__Grade_Level_4_8</vt:lpstr>
      <vt:lpstr>'2911 updated'!_255_ESE_Level_5__Grade_Level_4_8</vt:lpstr>
      <vt:lpstr>'2941 updated'!_255_ESE_Level_5__Grade_Level_4_8</vt:lpstr>
      <vt:lpstr>'3083 updated'!_255_ESE_Level_5__Grade_Level_4_8</vt:lpstr>
      <vt:lpstr>'3345 updated'!_255_ESE_Level_5__Grade_Level_4_8</vt:lpstr>
      <vt:lpstr>'3347'!_255_ESE_Level_5__Grade_Level_4_8</vt:lpstr>
      <vt:lpstr>'3381 updated'!_255_ESE_Level_5__Grade_Level_4_8</vt:lpstr>
      <vt:lpstr>'3382 updated'!_255_ESE_Level_5__Grade_Level_4_8</vt:lpstr>
      <vt:lpstr>'3384'!_255_ESE_Level_5__Grade_Level_4_8</vt:lpstr>
      <vt:lpstr>'3385'!_255_ESE_Level_5__Grade_Level_4_8</vt:lpstr>
      <vt:lpstr>'3386'!_255_ESE_Level_5__Grade_Level_4_8</vt:lpstr>
      <vt:lpstr>'3391 updated'!_255_ESE_Level_5__Grade_Level_4_8</vt:lpstr>
      <vt:lpstr>'3394 updated'!_255_ESE_Level_5__Grade_Level_4_8</vt:lpstr>
      <vt:lpstr>'3395 updated'!_255_ESE_Level_5__Grade_Level_4_8</vt:lpstr>
      <vt:lpstr>'3396'!_255_ESE_Level_5__Grade_Level_4_8</vt:lpstr>
      <vt:lpstr>'3398'!_255_ESE_Level_5__Grade_Level_4_8</vt:lpstr>
      <vt:lpstr>'3400 updated'!_255_ESE_Level_5__Grade_Level_4_8</vt:lpstr>
      <vt:lpstr>'3401'!_255_ESE_Level_5__Grade_Level_4_8</vt:lpstr>
      <vt:lpstr>'3413 updated'!_255_ESE_Level_5__Grade_Level_4_8</vt:lpstr>
      <vt:lpstr>'3421'!_255_ESE_Level_5__Grade_Level_4_8</vt:lpstr>
      <vt:lpstr>'3431 updated'!_255_ESE_Level_5__Grade_Level_4_8</vt:lpstr>
      <vt:lpstr>'3441 updated'!_255_ESE_Level_5__Grade_Level_4_8</vt:lpstr>
      <vt:lpstr>'3443'!_255_ESE_Level_5__Grade_Level_4_8</vt:lpstr>
      <vt:lpstr>'3924 updated'!_255_ESE_Level_5__Grade_Level_4_8</vt:lpstr>
      <vt:lpstr>'3941 updated'!_255_ESE_Level_5__Grade_Level_4_8</vt:lpstr>
      <vt:lpstr>'3961 updated'!_255_ESE_Level_5__Grade_Level_4_8</vt:lpstr>
      <vt:lpstr>'3971 updated'!_255_ESE_Level_5__Grade_Level_4_8</vt:lpstr>
      <vt:lpstr>'4000 updated'!_255_ESE_Level_5__Grade_Level_4_8</vt:lpstr>
      <vt:lpstr>'4001 updated'!_255_ESE_Level_5__Grade_Level_4_8</vt:lpstr>
      <vt:lpstr>'4002 updated'!_255_ESE_Level_5__Grade_Level_4_8</vt:lpstr>
      <vt:lpstr>'4010 updated'!_255_ESE_Level_5__Grade_Level_4_8</vt:lpstr>
      <vt:lpstr>'4012 updated'!_255_ESE_Level_5__Grade_Level_4_8</vt:lpstr>
      <vt:lpstr>'4013 updated'!_255_ESE_Level_5__Grade_Level_4_8</vt:lpstr>
      <vt:lpstr>'4020 updated'!_255_ESE_Level_5__Grade_Level_4_8</vt:lpstr>
      <vt:lpstr>'4021 updated'!_255_ESE_Level_5__Grade_Level_4_8</vt:lpstr>
      <vt:lpstr>'4037 updated'!_255_ESE_Level_5__Grade_Level_4_8</vt:lpstr>
      <vt:lpstr>'4041 updated'!_255_ESE_Level_5__Grade_Level_4_8</vt:lpstr>
      <vt:lpstr>'4050 updated'!_255_ESE_Level_5__Grade_Level_4_8</vt:lpstr>
      <vt:lpstr>'4051 updated'!_255_ESE_Level_5__Grade_Level_4_8</vt:lpstr>
      <vt:lpstr>'4061 updated'!_255_ESE_Level_5__Grade_Level_4_8</vt:lpstr>
      <vt:lpstr>'4070'!_255_ESE_Level_5__Grade_Level_4_8</vt:lpstr>
      <vt:lpstr>'4072 updated'!_255_ESE_Level_5__Grade_Level_4_8</vt:lpstr>
      <vt:lpstr>'0054'!_255_ESE_Level_5__Grade_Level_9_12</vt:lpstr>
      <vt:lpstr>'0642'!_255_ESE_Level_5__Grade_Level_9_12</vt:lpstr>
      <vt:lpstr>'0664'!_255_ESE_Level_5__Grade_Level_9_12</vt:lpstr>
      <vt:lpstr>'1461'!_255_ESE_Level_5__Grade_Level_9_12</vt:lpstr>
      <vt:lpstr>'1571 updated'!_255_ESE_Level_5__Grade_Level_9_12</vt:lpstr>
      <vt:lpstr>'2521'!_255_ESE_Level_5__Grade_Level_9_12</vt:lpstr>
      <vt:lpstr>'2531'!_255_ESE_Level_5__Grade_Level_9_12</vt:lpstr>
      <vt:lpstr>'2641 updated'!_255_ESE_Level_5__Grade_Level_9_12</vt:lpstr>
      <vt:lpstr>'2791 updated'!_255_ESE_Level_5__Grade_Level_9_12</vt:lpstr>
      <vt:lpstr>'2801 updated'!_255_ESE_Level_5__Grade_Level_9_12</vt:lpstr>
      <vt:lpstr>'2911 updated'!_255_ESE_Level_5__Grade_Level_9_12</vt:lpstr>
      <vt:lpstr>'2941 updated'!_255_ESE_Level_5__Grade_Level_9_12</vt:lpstr>
      <vt:lpstr>'3083 updated'!_255_ESE_Level_5__Grade_Level_9_12</vt:lpstr>
      <vt:lpstr>'3345 updated'!_255_ESE_Level_5__Grade_Level_9_12</vt:lpstr>
      <vt:lpstr>'3347'!_255_ESE_Level_5__Grade_Level_9_12</vt:lpstr>
      <vt:lpstr>'3381 updated'!_255_ESE_Level_5__Grade_Level_9_12</vt:lpstr>
      <vt:lpstr>'3382 updated'!_255_ESE_Level_5__Grade_Level_9_12</vt:lpstr>
      <vt:lpstr>'3384'!_255_ESE_Level_5__Grade_Level_9_12</vt:lpstr>
      <vt:lpstr>'3385'!_255_ESE_Level_5__Grade_Level_9_12</vt:lpstr>
      <vt:lpstr>'3386'!_255_ESE_Level_5__Grade_Level_9_12</vt:lpstr>
      <vt:lpstr>'3391 updated'!_255_ESE_Level_5__Grade_Level_9_12</vt:lpstr>
      <vt:lpstr>'3394 updated'!_255_ESE_Level_5__Grade_Level_9_12</vt:lpstr>
      <vt:lpstr>'3395 updated'!_255_ESE_Level_5__Grade_Level_9_12</vt:lpstr>
      <vt:lpstr>'3396'!_255_ESE_Level_5__Grade_Level_9_12</vt:lpstr>
      <vt:lpstr>'3398'!_255_ESE_Level_5__Grade_Level_9_12</vt:lpstr>
      <vt:lpstr>'3400 updated'!_255_ESE_Level_5__Grade_Level_9_12</vt:lpstr>
      <vt:lpstr>'3401'!_255_ESE_Level_5__Grade_Level_9_12</vt:lpstr>
      <vt:lpstr>'3413 updated'!_255_ESE_Level_5__Grade_Level_9_12</vt:lpstr>
      <vt:lpstr>'3421'!_255_ESE_Level_5__Grade_Level_9_12</vt:lpstr>
      <vt:lpstr>'3431 updated'!_255_ESE_Level_5__Grade_Level_9_12</vt:lpstr>
      <vt:lpstr>'3441 updated'!_255_ESE_Level_5__Grade_Level_9_12</vt:lpstr>
      <vt:lpstr>'3443'!_255_ESE_Level_5__Grade_Level_9_12</vt:lpstr>
      <vt:lpstr>'3924 updated'!_255_ESE_Level_5__Grade_Level_9_12</vt:lpstr>
      <vt:lpstr>'3941 updated'!_255_ESE_Level_5__Grade_Level_9_12</vt:lpstr>
      <vt:lpstr>'3961 updated'!_255_ESE_Level_5__Grade_Level_9_12</vt:lpstr>
      <vt:lpstr>'3971 updated'!_255_ESE_Level_5__Grade_Level_9_12</vt:lpstr>
      <vt:lpstr>'4000 updated'!_255_ESE_Level_5__Grade_Level_9_12</vt:lpstr>
      <vt:lpstr>'4001 updated'!_255_ESE_Level_5__Grade_Level_9_12</vt:lpstr>
      <vt:lpstr>'4002 updated'!_255_ESE_Level_5__Grade_Level_9_12</vt:lpstr>
      <vt:lpstr>'4010 updated'!_255_ESE_Level_5__Grade_Level_9_12</vt:lpstr>
      <vt:lpstr>'4012 updated'!_255_ESE_Level_5__Grade_Level_9_12</vt:lpstr>
      <vt:lpstr>'4013 updated'!_255_ESE_Level_5__Grade_Level_9_12</vt:lpstr>
      <vt:lpstr>'4020 updated'!_255_ESE_Level_5__Grade_Level_9_12</vt:lpstr>
      <vt:lpstr>'4021 updated'!_255_ESE_Level_5__Grade_Level_9_12</vt:lpstr>
      <vt:lpstr>'4037 updated'!_255_ESE_Level_5__Grade_Level_9_12</vt:lpstr>
      <vt:lpstr>'4041 updated'!_255_ESE_Level_5__Grade_Level_9_12</vt:lpstr>
      <vt:lpstr>'4050 updated'!_255_ESE_Level_5__Grade_Level_9_12</vt:lpstr>
      <vt:lpstr>'4051 updated'!_255_ESE_Level_5__Grade_Level_9_12</vt:lpstr>
      <vt:lpstr>'4061 updated'!_255_ESE_Level_5__Grade_Level_9_12</vt:lpstr>
      <vt:lpstr>'4070'!_255_ESE_Level_5__Grade_Level_9_12</vt:lpstr>
      <vt:lpstr>'4072 updated'!_255_ESE_Level_5__Grade_Level_9_12</vt:lpstr>
      <vt:lpstr>'0054'!_255_ESE_Level_5__Grade_Level_PK_3</vt:lpstr>
      <vt:lpstr>'0642'!_255_ESE_Level_5__Grade_Level_PK_3</vt:lpstr>
      <vt:lpstr>'0664'!_255_ESE_Level_5__Grade_Level_PK_3</vt:lpstr>
      <vt:lpstr>'1461'!_255_ESE_Level_5__Grade_Level_PK_3</vt:lpstr>
      <vt:lpstr>'1571 updated'!_255_ESE_Level_5__Grade_Level_PK_3</vt:lpstr>
      <vt:lpstr>'2521'!_255_ESE_Level_5__Grade_Level_PK_3</vt:lpstr>
      <vt:lpstr>'2531'!_255_ESE_Level_5__Grade_Level_PK_3</vt:lpstr>
      <vt:lpstr>'2641 updated'!_255_ESE_Level_5__Grade_Level_PK_3</vt:lpstr>
      <vt:lpstr>'2791 updated'!_255_ESE_Level_5__Grade_Level_PK_3</vt:lpstr>
      <vt:lpstr>'2801 updated'!_255_ESE_Level_5__Grade_Level_PK_3</vt:lpstr>
      <vt:lpstr>'2911 updated'!_255_ESE_Level_5__Grade_Level_PK_3</vt:lpstr>
      <vt:lpstr>'2941 updated'!_255_ESE_Level_5__Grade_Level_PK_3</vt:lpstr>
      <vt:lpstr>'3083 updated'!_255_ESE_Level_5__Grade_Level_PK_3</vt:lpstr>
      <vt:lpstr>'3345 updated'!_255_ESE_Level_5__Grade_Level_PK_3</vt:lpstr>
      <vt:lpstr>'3347'!_255_ESE_Level_5__Grade_Level_PK_3</vt:lpstr>
      <vt:lpstr>'3381 updated'!_255_ESE_Level_5__Grade_Level_PK_3</vt:lpstr>
      <vt:lpstr>'3382 updated'!_255_ESE_Level_5__Grade_Level_PK_3</vt:lpstr>
      <vt:lpstr>'3384'!_255_ESE_Level_5__Grade_Level_PK_3</vt:lpstr>
      <vt:lpstr>'3385'!_255_ESE_Level_5__Grade_Level_PK_3</vt:lpstr>
      <vt:lpstr>'3386'!_255_ESE_Level_5__Grade_Level_PK_3</vt:lpstr>
      <vt:lpstr>'3391 updated'!_255_ESE_Level_5__Grade_Level_PK_3</vt:lpstr>
      <vt:lpstr>'3394 updated'!_255_ESE_Level_5__Grade_Level_PK_3</vt:lpstr>
      <vt:lpstr>'3395 updated'!_255_ESE_Level_5__Grade_Level_PK_3</vt:lpstr>
      <vt:lpstr>'3396'!_255_ESE_Level_5__Grade_Level_PK_3</vt:lpstr>
      <vt:lpstr>'3398'!_255_ESE_Level_5__Grade_Level_PK_3</vt:lpstr>
      <vt:lpstr>'3400 updated'!_255_ESE_Level_5__Grade_Level_PK_3</vt:lpstr>
      <vt:lpstr>'3401'!_255_ESE_Level_5__Grade_Level_PK_3</vt:lpstr>
      <vt:lpstr>'3413 updated'!_255_ESE_Level_5__Grade_Level_PK_3</vt:lpstr>
      <vt:lpstr>'3421'!_255_ESE_Level_5__Grade_Level_PK_3</vt:lpstr>
      <vt:lpstr>'3431 updated'!_255_ESE_Level_5__Grade_Level_PK_3</vt:lpstr>
      <vt:lpstr>'3441 updated'!_255_ESE_Level_5__Grade_Level_PK_3</vt:lpstr>
      <vt:lpstr>'3443'!_255_ESE_Level_5__Grade_Level_PK_3</vt:lpstr>
      <vt:lpstr>'3924 updated'!_255_ESE_Level_5__Grade_Level_PK_3</vt:lpstr>
      <vt:lpstr>'3941 updated'!_255_ESE_Level_5__Grade_Level_PK_3</vt:lpstr>
      <vt:lpstr>'3961 updated'!_255_ESE_Level_5__Grade_Level_PK_3</vt:lpstr>
      <vt:lpstr>'3971 updated'!_255_ESE_Level_5__Grade_Level_PK_3</vt:lpstr>
      <vt:lpstr>'4000 updated'!_255_ESE_Level_5__Grade_Level_PK_3</vt:lpstr>
      <vt:lpstr>'4001 updated'!_255_ESE_Level_5__Grade_Level_PK_3</vt:lpstr>
      <vt:lpstr>'4002 updated'!_255_ESE_Level_5__Grade_Level_PK_3</vt:lpstr>
      <vt:lpstr>'4010 updated'!_255_ESE_Level_5__Grade_Level_PK_3</vt:lpstr>
      <vt:lpstr>'4012 updated'!_255_ESE_Level_5__Grade_Level_PK_3</vt:lpstr>
      <vt:lpstr>'4013 updated'!_255_ESE_Level_5__Grade_Level_PK_3</vt:lpstr>
      <vt:lpstr>'4020 updated'!_255_ESE_Level_5__Grade_Level_PK_3</vt:lpstr>
      <vt:lpstr>'4021 updated'!_255_ESE_Level_5__Grade_Level_PK_3</vt:lpstr>
      <vt:lpstr>'4037 updated'!_255_ESE_Level_5__Grade_Level_PK_3</vt:lpstr>
      <vt:lpstr>'4041 updated'!_255_ESE_Level_5__Grade_Level_PK_3</vt:lpstr>
      <vt:lpstr>'4050 updated'!_255_ESE_Level_5__Grade_Level_PK_3</vt:lpstr>
      <vt:lpstr>'4051 updated'!_255_ESE_Level_5__Grade_Level_PK_3</vt:lpstr>
      <vt:lpstr>'4061 updated'!_255_ESE_Level_5__Grade_Level_PK_3</vt:lpstr>
      <vt:lpstr>'4070'!_255_ESE_Level_5__Grade_Level_PK_3</vt:lpstr>
      <vt:lpstr>'4072 updated'!_255_ESE_Level_5__Grade_Level_PK_3</vt:lpstr>
      <vt:lpstr>'0054'!_3.__Supplemental_Academic_Instruction</vt:lpstr>
      <vt:lpstr>'0642'!_3.__Supplemental_Academic_Instruction</vt:lpstr>
      <vt:lpstr>'0664'!_3.__Supplemental_Academic_Instruction</vt:lpstr>
      <vt:lpstr>'1461'!_3.__Supplemental_Academic_Instruction</vt:lpstr>
      <vt:lpstr>'1571 updated'!_3.__Supplemental_Academic_Instruction</vt:lpstr>
      <vt:lpstr>'2521'!_3.__Supplemental_Academic_Instruction</vt:lpstr>
      <vt:lpstr>'2531'!_3.__Supplemental_Academic_Instruction</vt:lpstr>
      <vt:lpstr>'2641 updated'!_3.__Supplemental_Academic_Instruction</vt:lpstr>
      <vt:lpstr>'2791 updated'!_3.__Supplemental_Academic_Instruction</vt:lpstr>
      <vt:lpstr>'2801 updated'!_3.__Supplemental_Academic_Instruction</vt:lpstr>
      <vt:lpstr>'2911 updated'!_3.__Supplemental_Academic_Instruction</vt:lpstr>
      <vt:lpstr>'2941 updated'!_3.__Supplemental_Academic_Instruction</vt:lpstr>
      <vt:lpstr>'3083 updated'!_3.__Supplemental_Academic_Instruction</vt:lpstr>
      <vt:lpstr>'3345 updated'!_3.__Supplemental_Academic_Instruction</vt:lpstr>
      <vt:lpstr>'3347'!_3.__Supplemental_Academic_Instruction</vt:lpstr>
      <vt:lpstr>'3381 updated'!_3.__Supplemental_Academic_Instruction</vt:lpstr>
      <vt:lpstr>'3382 updated'!_3.__Supplemental_Academic_Instruction</vt:lpstr>
      <vt:lpstr>'3384'!_3.__Supplemental_Academic_Instruction</vt:lpstr>
      <vt:lpstr>'3385'!_3.__Supplemental_Academic_Instruction</vt:lpstr>
      <vt:lpstr>'3386'!_3.__Supplemental_Academic_Instruction</vt:lpstr>
      <vt:lpstr>'3391 updated'!_3.__Supplemental_Academic_Instruction</vt:lpstr>
      <vt:lpstr>'3394 updated'!_3.__Supplemental_Academic_Instruction</vt:lpstr>
      <vt:lpstr>'3395 updated'!_3.__Supplemental_Academic_Instruction</vt:lpstr>
      <vt:lpstr>'3396'!_3.__Supplemental_Academic_Instruction</vt:lpstr>
      <vt:lpstr>'3398'!_3.__Supplemental_Academic_Instruction</vt:lpstr>
      <vt:lpstr>'3400 updated'!_3.__Supplemental_Academic_Instruction</vt:lpstr>
      <vt:lpstr>'3401'!_3.__Supplemental_Academic_Instruction</vt:lpstr>
      <vt:lpstr>'3413 updated'!_3.__Supplemental_Academic_Instruction</vt:lpstr>
      <vt:lpstr>'3421'!_3.__Supplemental_Academic_Instruction</vt:lpstr>
      <vt:lpstr>'3431 updated'!_3.__Supplemental_Academic_Instruction</vt:lpstr>
      <vt:lpstr>'3441 updated'!_3.__Supplemental_Academic_Instruction</vt:lpstr>
      <vt:lpstr>'3443'!_3.__Supplemental_Academic_Instruction</vt:lpstr>
      <vt:lpstr>'3924 updated'!_3.__Supplemental_Academic_Instruction</vt:lpstr>
      <vt:lpstr>'3941 updated'!_3.__Supplemental_Academic_Instruction</vt:lpstr>
      <vt:lpstr>'3961 updated'!_3.__Supplemental_Academic_Instruction</vt:lpstr>
      <vt:lpstr>'3971 updated'!_3.__Supplemental_Academic_Instruction</vt:lpstr>
      <vt:lpstr>'4000 updated'!_3.__Supplemental_Academic_Instruction</vt:lpstr>
      <vt:lpstr>'4001 updated'!_3.__Supplemental_Academic_Instruction</vt:lpstr>
      <vt:lpstr>'4002 updated'!_3.__Supplemental_Academic_Instruction</vt:lpstr>
      <vt:lpstr>'4010 updated'!_3.__Supplemental_Academic_Instruction</vt:lpstr>
      <vt:lpstr>'4012 updated'!_3.__Supplemental_Academic_Instruction</vt:lpstr>
      <vt:lpstr>'4013 updated'!_3.__Supplemental_Academic_Instruction</vt:lpstr>
      <vt:lpstr>'4020 updated'!_3.__Supplemental_Academic_Instruction</vt:lpstr>
      <vt:lpstr>'4021 updated'!_3.__Supplemental_Academic_Instruction</vt:lpstr>
      <vt:lpstr>'4037 updated'!_3.__Supplemental_Academic_Instruction</vt:lpstr>
      <vt:lpstr>'4041 updated'!_3.__Supplemental_Academic_Instruction</vt:lpstr>
      <vt:lpstr>'4050 updated'!_3.__Supplemental_Academic_Instruction</vt:lpstr>
      <vt:lpstr>'4051 updated'!_3.__Supplemental_Academic_Instruction</vt:lpstr>
      <vt:lpstr>'4061 updated'!_3.__Supplemental_Academic_Instruction</vt:lpstr>
      <vt:lpstr>'4070'!_3.__Supplemental_Academic_Instruction</vt:lpstr>
      <vt:lpstr>'4072 updated'!_3.__Supplemental_Academic_Instruction</vt:lpstr>
      <vt:lpstr>'0054'!_300_Career_Education__Grades_9_12</vt:lpstr>
      <vt:lpstr>'0642'!_300_Career_Education__Grades_9_12</vt:lpstr>
      <vt:lpstr>'0664'!_300_Career_Education__Grades_9_12</vt:lpstr>
      <vt:lpstr>'1461'!_300_Career_Education__Grades_9_12</vt:lpstr>
      <vt:lpstr>'1571 updated'!_300_Career_Education__Grades_9_12</vt:lpstr>
      <vt:lpstr>'2521'!_300_Career_Education__Grades_9_12</vt:lpstr>
      <vt:lpstr>'2531'!_300_Career_Education__Grades_9_12</vt:lpstr>
      <vt:lpstr>'2641 updated'!_300_Career_Education__Grades_9_12</vt:lpstr>
      <vt:lpstr>'2791 updated'!_300_Career_Education__Grades_9_12</vt:lpstr>
      <vt:lpstr>'2801 updated'!_300_Career_Education__Grades_9_12</vt:lpstr>
      <vt:lpstr>'2911 updated'!_300_Career_Education__Grades_9_12</vt:lpstr>
      <vt:lpstr>'2941 updated'!_300_Career_Education__Grades_9_12</vt:lpstr>
      <vt:lpstr>'3083 updated'!_300_Career_Education__Grades_9_12</vt:lpstr>
      <vt:lpstr>'3345 updated'!_300_Career_Education__Grades_9_12</vt:lpstr>
      <vt:lpstr>'3347'!_300_Career_Education__Grades_9_12</vt:lpstr>
      <vt:lpstr>'3381 updated'!_300_Career_Education__Grades_9_12</vt:lpstr>
      <vt:lpstr>'3382 updated'!_300_Career_Education__Grades_9_12</vt:lpstr>
      <vt:lpstr>'3384'!_300_Career_Education__Grades_9_12</vt:lpstr>
      <vt:lpstr>'3385'!_300_Career_Education__Grades_9_12</vt:lpstr>
      <vt:lpstr>'3386'!_300_Career_Education__Grades_9_12</vt:lpstr>
      <vt:lpstr>'3391 updated'!_300_Career_Education__Grades_9_12</vt:lpstr>
      <vt:lpstr>'3394 updated'!_300_Career_Education__Grades_9_12</vt:lpstr>
      <vt:lpstr>'3395 updated'!_300_Career_Education__Grades_9_12</vt:lpstr>
      <vt:lpstr>'3396'!_300_Career_Education__Grades_9_12</vt:lpstr>
      <vt:lpstr>'3398'!_300_Career_Education__Grades_9_12</vt:lpstr>
      <vt:lpstr>'3400 updated'!_300_Career_Education__Grades_9_12</vt:lpstr>
      <vt:lpstr>'3401'!_300_Career_Education__Grades_9_12</vt:lpstr>
      <vt:lpstr>'3413 updated'!_300_Career_Education__Grades_9_12</vt:lpstr>
      <vt:lpstr>'3421'!_300_Career_Education__Grades_9_12</vt:lpstr>
      <vt:lpstr>'3431 updated'!_300_Career_Education__Grades_9_12</vt:lpstr>
      <vt:lpstr>'3441 updated'!_300_Career_Education__Grades_9_12</vt:lpstr>
      <vt:lpstr>'3443'!_300_Career_Education__Grades_9_12</vt:lpstr>
      <vt:lpstr>'3924 updated'!_300_Career_Education__Grades_9_12</vt:lpstr>
      <vt:lpstr>'3941 updated'!_300_Career_Education__Grades_9_12</vt:lpstr>
      <vt:lpstr>'3961 updated'!_300_Career_Education__Grades_9_12</vt:lpstr>
      <vt:lpstr>'3971 updated'!_300_Career_Education__Grades_9_12</vt:lpstr>
      <vt:lpstr>'4000 updated'!_300_Career_Education__Grades_9_12</vt:lpstr>
      <vt:lpstr>'4001 updated'!_300_Career_Education__Grades_9_12</vt:lpstr>
      <vt:lpstr>'4002 updated'!_300_Career_Education__Grades_9_12</vt:lpstr>
      <vt:lpstr>'4010 updated'!_300_Career_Education__Grades_9_12</vt:lpstr>
      <vt:lpstr>'4012 updated'!_300_Career_Education__Grades_9_12</vt:lpstr>
      <vt:lpstr>'4013 updated'!_300_Career_Education__Grades_9_12</vt:lpstr>
      <vt:lpstr>'4020 updated'!_300_Career_Education__Grades_9_12</vt:lpstr>
      <vt:lpstr>'4021 updated'!_300_Career_Education__Grades_9_12</vt:lpstr>
      <vt:lpstr>'4037 updated'!_300_Career_Education__Grades_9_12</vt:lpstr>
      <vt:lpstr>'4041 updated'!_300_Career_Education__Grades_9_12</vt:lpstr>
      <vt:lpstr>'4050 updated'!_300_Career_Education__Grades_9_12</vt:lpstr>
      <vt:lpstr>'4051 updated'!_300_Career_Education__Grades_9_12</vt:lpstr>
      <vt:lpstr>'4061 updated'!_300_Career_Education__Grades_9_12</vt:lpstr>
      <vt:lpstr>'4070'!_300_Career_Education__Grades_9_12</vt:lpstr>
      <vt:lpstr>'4072 updated'!_300_Career_Education__Grades_9_12</vt:lpstr>
      <vt:lpstr>'0054'!_4_8</vt:lpstr>
      <vt:lpstr>'0642'!_4_8</vt:lpstr>
      <vt:lpstr>'0664'!_4_8</vt:lpstr>
      <vt:lpstr>'1461'!_4_8</vt:lpstr>
      <vt:lpstr>'1571 updated'!_4_8</vt:lpstr>
      <vt:lpstr>'2521'!_4_8</vt:lpstr>
      <vt:lpstr>'2531'!_4_8</vt:lpstr>
      <vt:lpstr>'2641 updated'!_4_8</vt:lpstr>
      <vt:lpstr>'2791 updated'!_4_8</vt:lpstr>
      <vt:lpstr>'2801 updated'!_4_8</vt:lpstr>
      <vt:lpstr>'2911 updated'!_4_8</vt:lpstr>
      <vt:lpstr>'2941 updated'!_4_8</vt:lpstr>
      <vt:lpstr>'3083 updated'!_4_8</vt:lpstr>
      <vt:lpstr>'3345 updated'!_4_8</vt:lpstr>
      <vt:lpstr>'3347'!_4_8</vt:lpstr>
      <vt:lpstr>'3381 updated'!_4_8</vt:lpstr>
      <vt:lpstr>'3382 updated'!_4_8</vt:lpstr>
      <vt:lpstr>'3384'!_4_8</vt:lpstr>
      <vt:lpstr>'3385'!_4_8</vt:lpstr>
      <vt:lpstr>'3386'!_4_8</vt:lpstr>
      <vt:lpstr>'3391 updated'!_4_8</vt:lpstr>
      <vt:lpstr>'3394 updated'!_4_8</vt:lpstr>
      <vt:lpstr>'3395 updated'!_4_8</vt:lpstr>
      <vt:lpstr>'3396'!_4_8</vt:lpstr>
      <vt:lpstr>'3398'!_4_8</vt:lpstr>
      <vt:lpstr>'3400 updated'!_4_8</vt:lpstr>
      <vt:lpstr>'3401'!_4_8</vt:lpstr>
      <vt:lpstr>'3413 updated'!_4_8</vt:lpstr>
      <vt:lpstr>'3421'!_4_8</vt:lpstr>
      <vt:lpstr>'3431 updated'!_4_8</vt:lpstr>
      <vt:lpstr>'3441 updated'!_4_8</vt:lpstr>
      <vt:lpstr>'3443'!_4_8</vt:lpstr>
      <vt:lpstr>'3924 updated'!_4_8</vt:lpstr>
      <vt:lpstr>'3941 updated'!_4_8</vt:lpstr>
      <vt:lpstr>'3961 updated'!_4_8</vt:lpstr>
      <vt:lpstr>'3971 updated'!_4_8</vt:lpstr>
      <vt:lpstr>'4000 updated'!_4_8</vt:lpstr>
      <vt:lpstr>'4001 updated'!_4_8</vt:lpstr>
      <vt:lpstr>'4002 updated'!_4_8</vt:lpstr>
      <vt:lpstr>'4010 updated'!_4_8</vt:lpstr>
      <vt:lpstr>'4012 updated'!_4_8</vt:lpstr>
      <vt:lpstr>'4013 updated'!_4_8</vt:lpstr>
      <vt:lpstr>'4020 updated'!_4_8</vt:lpstr>
      <vt:lpstr>'4021 updated'!_4_8</vt:lpstr>
      <vt:lpstr>'4037 updated'!_4_8</vt:lpstr>
      <vt:lpstr>'4041 updated'!_4_8</vt:lpstr>
      <vt:lpstr>'4050 updated'!_4_8</vt:lpstr>
      <vt:lpstr>'4051 updated'!_4_8</vt:lpstr>
      <vt:lpstr>'4061 updated'!_4_8</vt:lpstr>
      <vt:lpstr>'4070'!_4_8</vt:lpstr>
      <vt:lpstr>'4072 updated'!_4_8</vt:lpstr>
      <vt:lpstr>'0054'!_9_12</vt:lpstr>
      <vt:lpstr>'0642'!_9_12</vt:lpstr>
      <vt:lpstr>'0664'!_9_12</vt:lpstr>
      <vt:lpstr>'1461'!_9_12</vt:lpstr>
      <vt:lpstr>'1571 updated'!_9_12</vt:lpstr>
      <vt:lpstr>'2521'!_9_12</vt:lpstr>
      <vt:lpstr>'2531'!_9_12</vt:lpstr>
      <vt:lpstr>'2641 updated'!_9_12</vt:lpstr>
      <vt:lpstr>'2791 updated'!_9_12</vt:lpstr>
      <vt:lpstr>'2801 updated'!_9_12</vt:lpstr>
      <vt:lpstr>'2911 updated'!_9_12</vt:lpstr>
      <vt:lpstr>'2941 updated'!_9_12</vt:lpstr>
      <vt:lpstr>'3083 updated'!_9_12</vt:lpstr>
      <vt:lpstr>'3345 updated'!_9_12</vt:lpstr>
      <vt:lpstr>'3347'!_9_12</vt:lpstr>
      <vt:lpstr>'3381 updated'!_9_12</vt:lpstr>
      <vt:lpstr>'3382 updated'!_9_12</vt:lpstr>
      <vt:lpstr>'3384'!_9_12</vt:lpstr>
      <vt:lpstr>'3385'!_9_12</vt:lpstr>
      <vt:lpstr>'3386'!_9_12</vt:lpstr>
      <vt:lpstr>'3391 updated'!_9_12</vt:lpstr>
      <vt:lpstr>'3394 updated'!_9_12</vt:lpstr>
      <vt:lpstr>'3395 updated'!_9_12</vt:lpstr>
      <vt:lpstr>'3396'!_9_12</vt:lpstr>
      <vt:lpstr>'3398'!_9_12</vt:lpstr>
      <vt:lpstr>'3400 updated'!_9_12</vt:lpstr>
      <vt:lpstr>'3401'!_9_12</vt:lpstr>
      <vt:lpstr>'3413 updated'!_9_12</vt:lpstr>
      <vt:lpstr>'3421'!_9_12</vt:lpstr>
      <vt:lpstr>'3431 updated'!_9_12</vt:lpstr>
      <vt:lpstr>'3441 updated'!_9_12</vt:lpstr>
      <vt:lpstr>'3443'!_9_12</vt:lpstr>
      <vt:lpstr>'3924 updated'!_9_12</vt:lpstr>
      <vt:lpstr>'3941 updated'!_9_12</vt:lpstr>
      <vt:lpstr>'3961 updated'!_9_12</vt:lpstr>
      <vt:lpstr>'3971 updated'!_9_12</vt:lpstr>
      <vt:lpstr>'4000 updated'!_9_12</vt:lpstr>
      <vt:lpstr>'4001 updated'!_9_12</vt:lpstr>
      <vt:lpstr>'4002 updated'!_9_12</vt:lpstr>
      <vt:lpstr>'4010 updated'!_9_12</vt:lpstr>
      <vt:lpstr>'4012 updated'!_9_12</vt:lpstr>
      <vt:lpstr>'4013 updated'!_9_12</vt:lpstr>
      <vt:lpstr>'4020 updated'!_9_12</vt:lpstr>
      <vt:lpstr>'4021 updated'!_9_12</vt:lpstr>
      <vt:lpstr>'4037 updated'!_9_12</vt:lpstr>
      <vt:lpstr>'4041 updated'!_9_12</vt:lpstr>
      <vt:lpstr>'4050 updated'!_9_12</vt:lpstr>
      <vt:lpstr>'4051 updated'!_9_12</vt:lpstr>
      <vt:lpstr>'4061 updated'!_9_12</vt:lpstr>
      <vt:lpstr>'4070'!_9_12</vt:lpstr>
      <vt:lpstr>'4072 updated'!_9_12</vt:lpstr>
      <vt:lpstr>'0054'!Allocation_factors</vt:lpstr>
      <vt:lpstr>'0642'!Allocation_factors</vt:lpstr>
      <vt:lpstr>'0664'!Allocation_factors</vt:lpstr>
      <vt:lpstr>'1461'!Allocation_factors</vt:lpstr>
      <vt:lpstr>'1571 updated'!Allocation_factors</vt:lpstr>
      <vt:lpstr>'2521'!Allocation_factors</vt:lpstr>
      <vt:lpstr>'2531'!Allocation_factors</vt:lpstr>
      <vt:lpstr>'2641 updated'!Allocation_factors</vt:lpstr>
      <vt:lpstr>'2791 updated'!Allocation_factors</vt:lpstr>
      <vt:lpstr>'2801 updated'!Allocation_factors</vt:lpstr>
      <vt:lpstr>'2911 updated'!Allocation_factors</vt:lpstr>
      <vt:lpstr>'2941 updated'!Allocation_factors</vt:lpstr>
      <vt:lpstr>'3083 updated'!Allocation_factors</vt:lpstr>
      <vt:lpstr>'3345 updated'!Allocation_factors</vt:lpstr>
      <vt:lpstr>'3347'!Allocation_factors</vt:lpstr>
      <vt:lpstr>'3381 updated'!Allocation_factors</vt:lpstr>
      <vt:lpstr>'3382 updated'!Allocation_factors</vt:lpstr>
      <vt:lpstr>'3384'!Allocation_factors</vt:lpstr>
      <vt:lpstr>'3385'!Allocation_factors</vt:lpstr>
      <vt:lpstr>'3386'!Allocation_factors</vt:lpstr>
      <vt:lpstr>'3391 updated'!Allocation_factors</vt:lpstr>
      <vt:lpstr>'3394 updated'!Allocation_factors</vt:lpstr>
      <vt:lpstr>'3395 updated'!Allocation_factors</vt:lpstr>
      <vt:lpstr>'3396'!Allocation_factors</vt:lpstr>
      <vt:lpstr>'3398'!Allocation_factors</vt:lpstr>
      <vt:lpstr>'3400 updated'!Allocation_factors</vt:lpstr>
      <vt:lpstr>'3401'!Allocation_factors</vt:lpstr>
      <vt:lpstr>'3413 updated'!Allocation_factors</vt:lpstr>
      <vt:lpstr>'3421'!Allocation_factors</vt:lpstr>
      <vt:lpstr>'3431 updated'!Allocation_factors</vt:lpstr>
      <vt:lpstr>'3441 updated'!Allocation_factors</vt:lpstr>
      <vt:lpstr>'3443'!Allocation_factors</vt:lpstr>
      <vt:lpstr>'3924 updated'!Allocation_factors</vt:lpstr>
      <vt:lpstr>'3941 updated'!Allocation_factors</vt:lpstr>
      <vt:lpstr>'3961 updated'!Allocation_factors</vt:lpstr>
      <vt:lpstr>'3971 updated'!Allocation_factors</vt:lpstr>
      <vt:lpstr>'4000 updated'!Allocation_factors</vt:lpstr>
      <vt:lpstr>'4001 updated'!Allocation_factors</vt:lpstr>
      <vt:lpstr>'4002 updated'!Allocation_factors</vt:lpstr>
      <vt:lpstr>'4010 updated'!Allocation_factors</vt:lpstr>
      <vt:lpstr>'4012 updated'!Allocation_factors</vt:lpstr>
      <vt:lpstr>'4013 updated'!Allocation_factors</vt:lpstr>
      <vt:lpstr>'4020 updated'!Allocation_factors</vt:lpstr>
      <vt:lpstr>'4021 updated'!Allocation_factors</vt:lpstr>
      <vt:lpstr>'4037 updated'!Allocation_factors</vt:lpstr>
      <vt:lpstr>'4041 updated'!Allocation_factors</vt:lpstr>
      <vt:lpstr>'4050 updated'!Allocation_factors</vt:lpstr>
      <vt:lpstr>'4051 updated'!Allocation_factors</vt:lpstr>
      <vt:lpstr>'4061 updated'!Allocation_factors</vt:lpstr>
      <vt:lpstr>'4070'!Allocation_factors</vt:lpstr>
      <vt:lpstr>'4072 updated'!Allocation_factors</vt:lpstr>
      <vt:lpstr>'0054'!Base_Student_Allocation</vt:lpstr>
      <vt:lpstr>'0642'!Base_Student_Allocation</vt:lpstr>
      <vt:lpstr>'0664'!Base_Student_Allocation</vt:lpstr>
      <vt:lpstr>'1461'!Base_Student_Allocation</vt:lpstr>
      <vt:lpstr>'1571 updated'!Base_Student_Allocation</vt:lpstr>
      <vt:lpstr>'2521'!Base_Student_Allocation</vt:lpstr>
      <vt:lpstr>'2531'!Base_Student_Allocation</vt:lpstr>
      <vt:lpstr>'2641 updated'!Base_Student_Allocation</vt:lpstr>
      <vt:lpstr>'2791 updated'!Base_Student_Allocation</vt:lpstr>
      <vt:lpstr>'2801 updated'!Base_Student_Allocation</vt:lpstr>
      <vt:lpstr>'2911 updated'!Base_Student_Allocation</vt:lpstr>
      <vt:lpstr>'2941 updated'!Base_Student_Allocation</vt:lpstr>
      <vt:lpstr>'3083 updated'!Base_Student_Allocation</vt:lpstr>
      <vt:lpstr>'3345 updated'!Base_Student_Allocation</vt:lpstr>
      <vt:lpstr>'3347'!Base_Student_Allocation</vt:lpstr>
      <vt:lpstr>'3381 updated'!Base_Student_Allocation</vt:lpstr>
      <vt:lpstr>'3382 updated'!Base_Student_Allocation</vt:lpstr>
      <vt:lpstr>'3384'!Base_Student_Allocation</vt:lpstr>
      <vt:lpstr>'3385'!Base_Student_Allocation</vt:lpstr>
      <vt:lpstr>'3386'!Base_Student_Allocation</vt:lpstr>
      <vt:lpstr>'3391 updated'!Base_Student_Allocation</vt:lpstr>
      <vt:lpstr>'3394 updated'!Base_Student_Allocation</vt:lpstr>
      <vt:lpstr>'3395 updated'!Base_Student_Allocation</vt:lpstr>
      <vt:lpstr>'3396'!Base_Student_Allocation</vt:lpstr>
      <vt:lpstr>'3398'!Base_Student_Allocation</vt:lpstr>
      <vt:lpstr>'3400 updated'!Base_Student_Allocation</vt:lpstr>
      <vt:lpstr>'3401'!Base_Student_Allocation</vt:lpstr>
      <vt:lpstr>'3413 updated'!Base_Student_Allocation</vt:lpstr>
      <vt:lpstr>'3421'!Base_Student_Allocation</vt:lpstr>
      <vt:lpstr>'3431 updated'!Base_Student_Allocation</vt:lpstr>
      <vt:lpstr>'3441 updated'!Base_Student_Allocation</vt:lpstr>
      <vt:lpstr>'3443'!Base_Student_Allocation</vt:lpstr>
      <vt:lpstr>'3924 updated'!Base_Student_Allocation</vt:lpstr>
      <vt:lpstr>'3941 updated'!Base_Student_Allocation</vt:lpstr>
      <vt:lpstr>'3961 updated'!Base_Student_Allocation</vt:lpstr>
      <vt:lpstr>'3971 updated'!Base_Student_Allocation</vt:lpstr>
      <vt:lpstr>'4000 updated'!Base_Student_Allocation</vt:lpstr>
      <vt:lpstr>'4001 updated'!Base_Student_Allocation</vt:lpstr>
      <vt:lpstr>'4002 updated'!Base_Student_Allocation</vt:lpstr>
      <vt:lpstr>'4010 updated'!Base_Student_Allocation</vt:lpstr>
      <vt:lpstr>'4012 updated'!Base_Student_Allocation</vt:lpstr>
      <vt:lpstr>'4013 updated'!Base_Student_Allocation</vt:lpstr>
      <vt:lpstr>'4020 updated'!Base_Student_Allocation</vt:lpstr>
      <vt:lpstr>'4021 updated'!Base_Student_Allocation</vt:lpstr>
      <vt:lpstr>'4037 updated'!Base_Student_Allocation</vt:lpstr>
      <vt:lpstr>'4041 updated'!Base_Student_Allocation</vt:lpstr>
      <vt:lpstr>'4050 updated'!Base_Student_Allocation</vt:lpstr>
      <vt:lpstr>'4051 updated'!Base_Student_Allocation</vt:lpstr>
      <vt:lpstr>'4061 updated'!Base_Student_Allocation</vt:lpstr>
      <vt:lpstr>'4070'!Base_Student_Allocation</vt:lpstr>
      <vt:lpstr>'4072 updated'!Base_Student_Allocation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 updated'!Based_on_the_Second_Calculation_of_the_FEFP_2010_11</vt:lpstr>
      <vt:lpstr>'2521'!Based_on_the_Second_Calculation_of_the_FEFP_2010_11</vt:lpstr>
      <vt:lpstr>'2531'!Based_on_the_Second_Calculation_of_the_FEFP_2010_11</vt:lpstr>
      <vt:lpstr>'2641 updated'!Based_on_the_Second_Calculation_of_the_FEFP_2010_11</vt:lpstr>
      <vt:lpstr>'2791 updated'!Based_on_the_Second_Calculation_of_the_FEFP_2010_11</vt:lpstr>
      <vt:lpstr>'2801 updated'!Based_on_the_Second_Calculation_of_the_FEFP_2010_11</vt:lpstr>
      <vt:lpstr>'2911 updated'!Based_on_the_Second_Calculation_of_the_FEFP_2010_11</vt:lpstr>
      <vt:lpstr>'2941 updated'!Based_on_the_Second_Calculation_of_the_FEFP_2010_11</vt:lpstr>
      <vt:lpstr>'3083 updated'!Based_on_the_Second_Calculation_of_the_FEFP_2010_11</vt:lpstr>
      <vt:lpstr>'3345 updated'!Based_on_the_Second_Calculation_of_the_FEFP_2010_11</vt:lpstr>
      <vt:lpstr>'3347'!Based_on_the_Second_Calculation_of_the_FEFP_2010_11</vt:lpstr>
      <vt:lpstr>'3381 updated'!Based_on_the_Second_Calculation_of_the_FEFP_2010_11</vt:lpstr>
      <vt:lpstr>'3382 updated'!Based_on_the_Second_Calculation_of_the_FEFP_2010_11</vt:lpstr>
      <vt:lpstr>'3384'!Based_on_the_Second_Calculation_of_the_FEFP_2010_11</vt:lpstr>
      <vt:lpstr>'3385'!Based_on_the_Second_Calculation_of_the_FEFP_2010_11</vt:lpstr>
      <vt:lpstr>'3386'!Based_on_the_Second_Calculation_of_the_FEFP_2010_11</vt:lpstr>
      <vt:lpstr>'3391 updated'!Based_on_the_Second_Calculation_of_the_FEFP_2010_11</vt:lpstr>
      <vt:lpstr>'3394 updated'!Based_on_the_Second_Calculation_of_the_FEFP_2010_11</vt:lpstr>
      <vt:lpstr>'3395 updated'!Based_on_the_Second_Calculation_of_the_FEFP_2010_11</vt:lpstr>
      <vt:lpstr>'3396'!Based_on_the_Second_Calculation_of_the_FEFP_2010_11</vt:lpstr>
      <vt:lpstr>'3398'!Based_on_the_Second_Calculation_of_the_FEFP_2010_11</vt:lpstr>
      <vt:lpstr>'3400 updated'!Based_on_the_Second_Calculation_of_the_FEFP_2010_11</vt:lpstr>
      <vt:lpstr>'3401'!Based_on_the_Second_Calculation_of_the_FEFP_2010_11</vt:lpstr>
      <vt:lpstr>'3413 updated'!Based_on_the_Second_Calculation_of_the_FEFP_2010_11</vt:lpstr>
      <vt:lpstr>'3421'!Based_on_the_Second_Calculation_of_the_FEFP_2010_11</vt:lpstr>
      <vt:lpstr>'3431 updated'!Based_on_the_Second_Calculation_of_the_FEFP_2010_11</vt:lpstr>
      <vt:lpstr>'3441 updated'!Based_on_the_Second_Calculation_of_the_FEFP_2010_11</vt:lpstr>
      <vt:lpstr>'3443'!Based_on_the_Second_Calculation_of_the_FEFP_2010_11</vt:lpstr>
      <vt:lpstr>'3924 updated'!Based_on_the_Second_Calculation_of_the_FEFP_2010_11</vt:lpstr>
      <vt:lpstr>'3941 updated'!Based_on_the_Second_Calculation_of_the_FEFP_2010_11</vt:lpstr>
      <vt:lpstr>'3961 updated'!Based_on_the_Second_Calculation_of_the_FEFP_2010_11</vt:lpstr>
      <vt:lpstr>'3971 updated'!Based_on_the_Second_Calculation_of_the_FEFP_2010_11</vt:lpstr>
      <vt:lpstr>'4000 updated'!Based_on_the_Second_Calculation_of_the_FEFP_2010_11</vt:lpstr>
      <vt:lpstr>'4001 updated'!Based_on_the_Second_Calculation_of_the_FEFP_2010_11</vt:lpstr>
      <vt:lpstr>'4002 updated'!Based_on_the_Second_Calculation_of_the_FEFP_2010_11</vt:lpstr>
      <vt:lpstr>'4010 updated'!Based_on_the_Second_Calculation_of_the_FEFP_2010_11</vt:lpstr>
      <vt:lpstr>'4012 updated'!Based_on_the_Second_Calculation_of_the_FEFP_2010_11</vt:lpstr>
      <vt:lpstr>'4013 updated'!Based_on_the_Second_Calculation_of_the_FEFP_2010_11</vt:lpstr>
      <vt:lpstr>'4020 updated'!Based_on_the_Second_Calculation_of_the_FEFP_2010_11</vt:lpstr>
      <vt:lpstr>'4021 updated'!Based_on_the_Second_Calculation_of_the_FEFP_2010_11</vt:lpstr>
      <vt:lpstr>'4037 updated'!Based_on_the_Second_Calculation_of_the_FEFP_2010_11</vt:lpstr>
      <vt:lpstr>'4041 updated'!Based_on_the_Second_Calculation_of_the_FEFP_2010_11</vt:lpstr>
      <vt:lpstr>'4050 updated'!Based_on_the_Second_Calculation_of_the_FEFP_2010_11</vt:lpstr>
      <vt:lpstr>'4051 updated'!Based_on_the_Second_Calculation_of_the_FEFP_2010_11</vt:lpstr>
      <vt:lpstr>'4061 updated'!Based_on_the_Second_Calculation_of_the_FEFP_2010_11</vt:lpstr>
      <vt:lpstr>'4070'!Based_on_the_Second_Calculation_of_the_FEFP_2010_11</vt:lpstr>
      <vt:lpstr>'4072 updated'!Based_on_the_Second_Calculation_of_the_FEFP_2010_11</vt:lpstr>
      <vt:lpstr>'0054'!DCD</vt:lpstr>
      <vt:lpstr>'0642'!DCD</vt:lpstr>
      <vt:lpstr>'0664'!DCD</vt:lpstr>
      <vt:lpstr>'1461'!DCD</vt:lpstr>
      <vt:lpstr>'1571 updated'!DCD</vt:lpstr>
      <vt:lpstr>'2521'!DCD</vt:lpstr>
      <vt:lpstr>'2531'!DCD</vt:lpstr>
      <vt:lpstr>'2641 updated'!DCD</vt:lpstr>
      <vt:lpstr>'2791 updated'!DCD</vt:lpstr>
      <vt:lpstr>'2801 updated'!DCD</vt:lpstr>
      <vt:lpstr>'2911 updated'!DCD</vt:lpstr>
      <vt:lpstr>'2941 updated'!DCD</vt:lpstr>
      <vt:lpstr>'3083 updated'!DCD</vt:lpstr>
      <vt:lpstr>'3345 updated'!DCD</vt:lpstr>
      <vt:lpstr>'3347'!DCD</vt:lpstr>
      <vt:lpstr>'3381 updated'!DCD</vt:lpstr>
      <vt:lpstr>'3382 updated'!DCD</vt:lpstr>
      <vt:lpstr>'3384'!DCD</vt:lpstr>
      <vt:lpstr>'3385'!DCD</vt:lpstr>
      <vt:lpstr>'3386'!DCD</vt:lpstr>
      <vt:lpstr>'3391 updated'!DCD</vt:lpstr>
      <vt:lpstr>'3394 updated'!DCD</vt:lpstr>
      <vt:lpstr>'3395 updated'!DCD</vt:lpstr>
      <vt:lpstr>'3396'!DCD</vt:lpstr>
      <vt:lpstr>'3398'!DCD</vt:lpstr>
      <vt:lpstr>'3400 updated'!DCD</vt:lpstr>
      <vt:lpstr>'3401'!DCD</vt:lpstr>
      <vt:lpstr>'3413 updated'!DCD</vt:lpstr>
      <vt:lpstr>'3421'!DCD</vt:lpstr>
      <vt:lpstr>'3431 updated'!DCD</vt:lpstr>
      <vt:lpstr>'3441 updated'!DCD</vt:lpstr>
      <vt:lpstr>'3443'!DCD</vt:lpstr>
      <vt:lpstr>'3924 updated'!DCD</vt:lpstr>
      <vt:lpstr>'3941 updated'!DCD</vt:lpstr>
      <vt:lpstr>'3961 updated'!DCD</vt:lpstr>
      <vt:lpstr>'3971 updated'!DCD</vt:lpstr>
      <vt:lpstr>'4000 updated'!DCD</vt:lpstr>
      <vt:lpstr>'4001 updated'!DCD</vt:lpstr>
      <vt:lpstr>'4002 updated'!DCD</vt:lpstr>
      <vt:lpstr>'4010 updated'!DCD</vt:lpstr>
      <vt:lpstr>'4012 updated'!DCD</vt:lpstr>
      <vt:lpstr>'4013 updated'!DCD</vt:lpstr>
      <vt:lpstr>'4020 updated'!DCD</vt:lpstr>
      <vt:lpstr>'4021 updated'!DCD</vt:lpstr>
      <vt:lpstr>'4037 updated'!DCD</vt:lpstr>
      <vt:lpstr>'4041 updated'!DCD</vt:lpstr>
      <vt:lpstr>'4050 updated'!DCD</vt:lpstr>
      <vt:lpstr>'4051 updated'!DCD</vt:lpstr>
      <vt:lpstr>'4061 updated'!DCD</vt:lpstr>
      <vt:lpstr>'4070'!DCD</vt:lpstr>
      <vt:lpstr>'4072 updated'!DCD</vt:lpstr>
      <vt:lpstr>'0054'!District_Cost_Differential</vt:lpstr>
      <vt:lpstr>'0642'!District_Cost_Differential</vt:lpstr>
      <vt:lpstr>'0664'!District_Cost_Differential</vt:lpstr>
      <vt:lpstr>'1461'!District_Cost_Differential</vt:lpstr>
      <vt:lpstr>'1571 updated'!District_Cost_Differential</vt:lpstr>
      <vt:lpstr>'2521'!District_Cost_Differential</vt:lpstr>
      <vt:lpstr>'2531'!District_Cost_Differential</vt:lpstr>
      <vt:lpstr>'2641 updated'!District_Cost_Differential</vt:lpstr>
      <vt:lpstr>'2791 updated'!District_Cost_Differential</vt:lpstr>
      <vt:lpstr>'2801 updated'!District_Cost_Differential</vt:lpstr>
      <vt:lpstr>'2911 updated'!District_Cost_Differential</vt:lpstr>
      <vt:lpstr>'2941 updated'!District_Cost_Differential</vt:lpstr>
      <vt:lpstr>'3083 updated'!District_Cost_Differential</vt:lpstr>
      <vt:lpstr>'3345 updated'!District_Cost_Differential</vt:lpstr>
      <vt:lpstr>'3347'!District_Cost_Differential</vt:lpstr>
      <vt:lpstr>'3381 updated'!District_Cost_Differential</vt:lpstr>
      <vt:lpstr>'3382 updated'!District_Cost_Differential</vt:lpstr>
      <vt:lpstr>'3384'!District_Cost_Differential</vt:lpstr>
      <vt:lpstr>'3385'!District_Cost_Differential</vt:lpstr>
      <vt:lpstr>'3386'!District_Cost_Differential</vt:lpstr>
      <vt:lpstr>'3391 updated'!District_Cost_Differential</vt:lpstr>
      <vt:lpstr>'3394 updated'!District_Cost_Differential</vt:lpstr>
      <vt:lpstr>'3395 updated'!District_Cost_Differential</vt:lpstr>
      <vt:lpstr>'3396'!District_Cost_Differential</vt:lpstr>
      <vt:lpstr>'3398'!District_Cost_Differential</vt:lpstr>
      <vt:lpstr>'3400 updated'!District_Cost_Differential</vt:lpstr>
      <vt:lpstr>'3401'!District_Cost_Differential</vt:lpstr>
      <vt:lpstr>'3413 updated'!District_Cost_Differential</vt:lpstr>
      <vt:lpstr>'3421'!District_Cost_Differential</vt:lpstr>
      <vt:lpstr>'3431 updated'!District_Cost_Differential</vt:lpstr>
      <vt:lpstr>'3441 updated'!District_Cost_Differential</vt:lpstr>
      <vt:lpstr>'3443'!District_Cost_Differential</vt:lpstr>
      <vt:lpstr>'3924 updated'!District_Cost_Differential</vt:lpstr>
      <vt:lpstr>'3941 updated'!District_Cost_Differential</vt:lpstr>
      <vt:lpstr>'3961 updated'!District_Cost_Differential</vt:lpstr>
      <vt:lpstr>'3971 updated'!District_Cost_Differential</vt:lpstr>
      <vt:lpstr>'4000 updated'!District_Cost_Differential</vt:lpstr>
      <vt:lpstr>'4001 updated'!District_Cost_Differential</vt:lpstr>
      <vt:lpstr>'4002 updated'!District_Cost_Differential</vt:lpstr>
      <vt:lpstr>'4010 updated'!District_Cost_Differential</vt:lpstr>
      <vt:lpstr>'4012 updated'!District_Cost_Differential</vt:lpstr>
      <vt:lpstr>'4013 updated'!District_Cost_Differential</vt:lpstr>
      <vt:lpstr>'4020 updated'!District_Cost_Differential</vt:lpstr>
      <vt:lpstr>'4021 updated'!District_Cost_Differential</vt:lpstr>
      <vt:lpstr>'4037 updated'!District_Cost_Differential</vt:lpstr>
      <vt:lpstr>'4041 updated'!District_Cost_Differential</vt:lpstr>
      <vt:lpstr>'4050 updated'!District_Cost_Differential</vt:lpstr>
      <vt:lpstr>'4051 updated'!District_Cost_Differential</vt:lpstr>
      <vt:lpstr>'4061 updated'!District_Cost_Differential</vt:lpstr>
      <vt:lpstr>'4070'!District_Cost_Differential</vt:lpstr>
      <vt:lpstr>'4072 updated'!District_Cost_Differential</vt:lpstr>
      <vt:lpstr>'0054'!District_SAI_Allocation</vt:lpstr>
      <vt:lpstr>'0642'!District_SAI_Allocation</vt:lpstr>
      <vt:lpstr>'0664'!District_SAI_Allocation</vt:lpstr>
      <vt:lpstr>'1461'!District_SAI_Allocation</vt:lpstr>
      <vt:lpstr>'1571 updated'!District_SAI_Allocation</vt:lpstr>
      <vt:lpstr>'2521'!District_SAI_Allocation</vt:lpstr>
      <vt:lpstr>'2531'!District_SAI_Allocation</vt:lpstr>
      <vt:lpstr>'2641 updated'!District_SAI_Allocation</vt:lpstr>
      <vt:lpstr>'2791 updated'!District_SAI_Allocation</vt:lpstr>
      <vt:lpstr>'2801 updated'!District_SAI_Allocation</vt:lpstr>
      <vt:lpstr>'2911 updated'!District_SAI_Allocation</vt:lpstr>
      <vt:lpstr>'2941 updated'!District_SAI_Allocation</vt:lpstr>
      <vt:lpstr>'3083 updated'!District_SAI_Allocation</vt:lpstr>
      <vt:lpstr>'3345 updated'!District_SAI_Allocation</vt:lpstr>
      <vt:lpstr>'3347'!District_SAI_Allocation</vt:lpstr>
      <vt:lpstr>'3381 updated'!District_SAI_Allocation</vt:lpstr>
      <vt:lpstr>'3382 updated'!District_SAI_Allocation</vt:lpstr>
      <vt:lpstr>'3384'!District_SAI_Allocation</vt:lpstr>
      <vt:lpstr>'3385'!District_SAI_Allocation</vt:lpstr>
      <vt:lpstr>'3386'!District_SAI_Allocation</vt:lpstr>
      <vt:lpstr>'3391 updated'!District_SAI_Allocation</vt:lpstr>
      <vt:lpstr>'3394 updated'!District_SAI_Allocation</vt:lpstr>
      <vt:lpstr>'3395 updated'!District_SAI_Allocation</vt:lpstr>
      <vt:lpstr>'3396'!District_SAI_Allocation</vt:lpstr>
      <vt:lpstr>'3398'!District_SAI_Allocation</vt:lpstr>
      <vt:lpstr>'3400 updated'!District_SAI_Allocation</vt:lpstr>
      <vt:lpstr>'3401'!District_SAI_Allocation</vt:lpstr>
      <vt:lpstr>'3413 updated'!District_SAI_Allocation</vt:lpstr>
      <vt:lpstr>'3421'!District_SAI_Allocation</vt:lpstr>
      <vt:lpstr>'3431 updated'!District_SAI_Allocation</vt:lpstr>
      <vt:lpstr>'3441 updated'!District_SAI_Allocation</vt:lpstr>
      <vt:lpstr>'3443'!District_SAI_Allocation</vt:lpstr>
      <vt:lpstr>'3924 updated'!District_SAI_Allocation</vt:lpstr>
      <vt:lpstr>'3941 updated'!District_SAI_Allocation</vt:lpstr>
      <vt:lpstr>'3961 updated'!District_SAI_Allocation</vt:lpstr>
      <vt:lpstr>'3971 updated'!District_SAI_Allocation</vt:lpstr>
      <vt:lpstr>'4000 updated'!District_SAI_Allocation</vt:lpstr>
      <vt:lpstr>'4001 updated'!District_SAI_Allocation</vt:lpstr>
      <vt:lpstr>'4002 updated'!District_SAI_Allocation</vt:lpstr>
      <vt:lpstr>'4010 updated'!District_SAI_Allocation</vt:lpstr>
      <vt:lpstr>'4012 updated'!District_SAI_Allocation</vt:lpstr>
      <vt:lpstr>'4013 updated'!District_SAI_Allocation</vt:lpstr>
      <vt:lpstr>'4020 updated'!District_SAI_Allocation</vt:lpstr>
      <vt:lpstr>'4021 updated'!District_SAI_Allocation</vt:lpstr>
      <vt:lpstr>'4037 updated'!District_SAI_Allocation</vt:lpstr>
      <vt:lpstr>'4041 updated'!District_SAI_Allocation</vt:lpstr>
      <vt:lpstr>'4050 updated'!District_SAI_Allocation</vt:lpstr>
      <vt:lpstr>'4051 updated'!District_SAI_Allocation</vt:lpstr>
      <vt:lpstr>'4061 updated'!District_SAI_Allocation</vt:lpstr>
      <vt:lpstr>'4070'!District_SAI_Allocation</vt:lpstr>
      <vt:lpstr>'4072 updated'!District_SAI_Allocation</vt:lpstr>
      <vt:lpstr>'0054'!divided_by_district_FTE</vt:lpstr>
      <vt:lpstr>'0642'!divided_by_district_FTE</vt:lpstr>
      <vt:lpstr>'0664'!divided_by_district_FTE</vt:lpstr>
      <vt:lpstr>'1461'!divided_by_district_FTE</vt:lpstr>
      <vt:lpstr>'1571 updated'!divided_by_district_FTE</vt:lpstr>
      <vt:lpstr>'2521'!divided_by_district_FTE</vt:lpstr>
      <vt:lpstr>'2531'!divided_by_district_FTE</vt:lpstr>
      <vt:lpstr>'2641 updated'!divided_by_district_FTE</vt:lpstr>
      <vt:lpstr>'2791 updated'!divided_by_district_FTE</vt:lpstr>
      <vt:lpstr>'2801 updated'!divided_by_district_FTE</vt:lpstr>
      <vt:lpstr>'2911 updated'!divided_by_district_FTE</vt:lpstr>
      <vt:lpstr>'2941 updated'!divided_by_district_FTE</vt:lpstr>
      <vt:lpstr>'3083 updated'!divided_by_district_FTE</vt:lpstr>
      <vt:lpstr>'3345 updated'!divided_by_district_FTE</vt:lpstr>
      <vt:lpstr>'3347'!divided_by_district_FTE</vt:lpstr>
      <vt:lpstr>'3381 updated'!divided_by_district_FTE</vt:lpstr>
      <vt:lpstr>'3382 updated'!divided_by_district_FTE</vt:lpstr>
      <vt:lpstr>'3384'!divided_by_district_FTE</vt:lpstr>
      <vt:lpstr>'3385'!divided_by_district_FTE</vt:lpstr>
      <vt:lpstr>'3386'!divided_by_district_FTE</vt:lpstr>
      <vt:lpstr>'3391 updated'!divided_by_district_FTE</vt:lpstr>
      <vt:lpstr>'3394 updated'!divided_by_district_FTE</vt:lpstr>
      <vt:lpstr>'3395 updated'!divided_by_district_FTE</vt:lpstr>
      <vt:lpstr>'3396'!divided_by_district_FTE</vt:lpstr>
      <vt:lpstr>'3398'!divided_by_district_FTE</vt:lpstr>
      <vt:lpstr>'3400 updated'!divided_by_district_FTE</vt:lpstr>
      <vt:lpstr>'3401'!divided_by_district_FTE</vt:lpstr>
      <vt:lpstr>'3413 updated'!divided_by_district_FTE</vt:lpstr>
      <vt:lpstr>'3421'!divided_by_district_FTE</vt:lpstr>
      <vt:lpstr>'3431 updated'!divided_by_district_FTE</vt:lpstr>
      <vt:lpstr>'3441 updated'!divided_by_district_FTE</vt:lpstr>
      <vt:lpstr>'3443'!divided_by_district_FTE</vt:lpstr>
      <vt:lpstr>'3924 updated'!divided_by_district_FTE</vt:lpstr>
      <vt:lpstr>'3941 updated'!divided_by_district_FTE</vt:lpstr>
      <vt:lpstr>'3961 updated'!divided_by_district_FTE</vt:lpstr>
      <vt:lpstr>'3971 updated'!divided_by_district_FTE</vt:lpstr>
      <vt:lpstr>'4000 updated'!divided_by_district_FTE</vt:lpstr>
      <vt:lpstr>'4001 updated'!divided_by_district_FTE</vt:lpstr>
      <vt:lpstr>'4002 updated'!divided_by_district_FTE</vt:lpstr>
      <vt:lpstr>'4010 updated'!divided_by_district_FTE</vt:lpstr>
      <vt:lpstr>'4012 updated'!divided_by_district_FTE</vt:lpstr>
      <vt:lpstr>'4013 updated'!divided_by_district_FTE</vt:lpstr>
      <vt:lpstr>'4020 updated'!divided_by_district_FTE</vt:lpstr>
      <vt:lpstr>'4021 updated'!divided_by_district_FTE</vt:lpstr>
      <vt:lpstr>'4037 updated'!divided_by_district_FTE</vt:lpstr>
      <vt:lpstr>'4041 updated'!divided_by_district_FTE</vt:lpstr>
      <vt:lpstr>'4050 updated'!divided_by_district_FTE</vt:lpstr>
      <vt:lpstr>'4051 updated'!divided_by_district_FTE</vt:lpstr>
      <vt:lpstr>'4061 updated'!divided_by_district_FTE</vt:lpstr>
      <vt:lpstr>'4070'!divided_by_district_FTE</vt:lpstr>
      <vt:lpstr>'4072 updated'!divided_by_district_FTE</vt:lpstr>
      <vt:lpstr>'0054'!FTE</vt:lpstr>
      <vt:lpstr>'0642'!FTE</vt:lpstr>
      <vt:lpstr>'0664'!FTE</vt:lpstr>
      <vt:lpstr>'1461'!FTE</vt:lpstr>
      <vt:lpstr>'1571 updated'!FTE</vt:lpstr>
      <vt:lpstr>'2521'!FTE</vt:lpstr>
      <vt:lpstr>'2531'!FTE</vt:lpstr>
      <vt:lpstr>'2641 updated'!FTE</vt:lpstr>
      <vt:lpstr>'2791 updated'!FTE</vt:lpstr>
      <vt:lpstr>'2801 updated'!FTE</vt:lpstr>
      <vt:lpstr>'2911 updated'!FTE</vt:lpstr>
      <vt:lpstr>'2941 updated'!FTE</vt:lpstr>
      <vt:lpstr>'3083 updated'!FTE</vt:lpstr>
      <vt:lpstr>'3345 updated'!FTE</vt:lpstr>
      <vt:lpstr>'3347'!FTE</vt:lpstr>
      <vt:lpstr>'3381 updated'!FTE</vt:lpstr>
      <vt:lpstr>'3382 updated'!FTE</vt:lpstr>
      <vt:lpstr>'3384'!FTE</vt:lpstr>
      <vt:lpstr>'3385'!FTE</vt:lpstr>
      <vt:lpstr>'3386'!FTE</vt:lpstr>
      <vt:lpstr>'3391 updated'!FTE</vt:lpstr>
      <vt:lpstr>'3394 updated'!FTE</vt:lpstr>
      <vt:lpstr>'3395 updated'!FTE</vt:lpstr>
      <vt:lpstr>'3396'!FTE</vt:lpstr>
      <vt:lpstr>'3398'!FTE</vt:lpstr>
      <vt:lpstr>'3400 updated'!FTE</vt:lpstr>
      <vt:lpstr>'3401'!FTE</vt:lpstr>
      <vt:lpstr>'3413 updated'!FTE</vt:lpstr>
      <vt:lpstr>'3421'!FTE</vt:lpstr>
      <vt:lpstr>'3431 updated'!FTE</vt:lpstr>
      <vt:lpstr>'3441 updated'!FTE</vt:lpstr>
      <vt:lpstr>'3443'!FTE</vt:lpstr>
      <vt:lpstr>'3924 updated'!FTE</vt:lpstr>
      <vt:lpstr>'3941 updated'!FTE</vt:lpstr>
      <vt:lpstr>'3961 updated'!FTE</vt:lpstr>
      <vt:lpstr>'3971 updated'!FTE</vt:lpstr>
      <vt:lpstr>'4000 updated'!FTE</vt:lpstr>
      <vt:lpstr>'4001 updated'!FTE</vt:lpstr>
      <vt:lpstr>'4002 updated'!FTE</vt:lpstr>
      <vt:lpstr>'4010 updated'!FTE</vt:lpstr>
      <vt:lpstr>'4012 updated'!FTE</vt:lpstr>
      <vt:lpstr>'4013 updated'!FTE</vt:lpstr>
      <vt:lpstr>'4020 updated'!FTE</vt:lpstr>
      <vt:lpstr>'4021 updated'!FTE</vt:lpstr>
      <vt:lpstr>'4037 updated'!FTE</vt:lpstr>
      <vt:lpstr>'4041 updated'!FTE</vt:lpstr>
      <vt:lpstr>'4050 updated'!FTE</vt:lpstr>
      <vt:lpstr>'4051 updated'!FTE</vt:lpstr>
      <vt:lpstr>'4061 updated'!FTE</vt:lpstr>
      <vt:lpstr>'4070'!FTE</vt:lpstr>
      <vt:lpstr>'4072 updated'!FTE</vt:lpstr>
      <vt:lpstr>'0054'!Grade_Level</vt:lpstr>
      <vt:lpstr>'0642'!Grade_Level</vt:lpstr>
      <vt:lpstr>'0664'!Grade_Level</vt:lpstr>
      <vt:lpstr>'1461'!Grade_Level</vt:lpstr>
      <vt:lpstr>'1571 updated'!Grade_Level</vt:lpstr>
      <vt:lpstr>'2521'!Grade_Level</vt:lpstr>
      <vt:lpstr>'2531'!Grade_Level</vt:lpstr>
      <vt:lpstr>'2641 updated'!Grade_Level</vt:lpstr>
      <vt:lpstr>'2791 updated'!Grade_Level</vt:lpstr>
      <vt:lpstr>'2801 updated'!Grade_Level</vt:lpstr>
      <vt:lpstr>'2911 updated'!Grade_Level</vt:lpstr>
      <vt:lpstr>'2941 updated'!Grade_Level</vt:lpstr>
      <vt:lpstr>'3083 updated'!Grade_Level</vt:lpstr>
      <vt:lpstr>'3345 updated'!Grade_Level</vt:lpstr>
      <vt:lpstr>'3347'!Grade_Level</vt:lpstr>
      <vt:lpstr>'3381 updated'!Grade_Level</vt:lpstr>
      <vt:lpstr>'3382 updated'!Grade_Level</vt:lpstr>
      <vt:lpstr>'3384'!Grade_Level</vt:lpstr>
      <vt:lpstr>'3385'!Grade_Level</vt:lpstr>
      <vt:lpstr>'3386'!Grade_Level</vt:lpstr>
      <vt:lpstr>'3391 updated'!Grade_Level</vt:lpstr>
      <vt:lpstr>'3394 updated'!Grade_Level</vt:lpstr>
      <vt:lpstr>'3395 updated'!Grade_Level</vt:lpstr>
      <vt:lpstr>'3396'!Grade_Level</vt:lpstr>
      <vt:lpstr>'3398'!Grade_Level</vt:lpstr>
      <vt:lpstr>'3400 updated'!Grade_Level</vt:lpstr>
      <vt:lpstr>'3401'!Grade_Level</vt:lpstr>
      <vt:lpstr>'3413 updated'!Grade_Level</vt:lpstr>
      <vt:lpstr>'3421'!Grade_Level</vt:lpstr>
      <vt:lpstr>'3431 updated'!Grade_Level</vt:lpstr>
      <vt:lpstr>'3441 updated'!Grade_Level</vt:lpstr>
      <vt:lpstr>'3443'!Grade_Level</vt:lpstr>
      <vt:lpstr>'3924 updated'!Grade_Level</vt:lpstr>
      <vt:lpstr>'3941 updated'!Grade_Level</vt:lpstr>
      <vt:lpstr>'3961 updated'!Grade_Level</vt:lpstr>
      <vt:lpstr>'3971 updated'!Grade_Level</vt:lpstr>
      <vt:lpstr>'4000 updated'!Grade_Level</vt:lpstr>
      <vt:lpstr>'4001 updated'!Grade_Level</vt:lpstr>
      <vt:lpstr>'4002 updated'!Grade_Level</vt:lpstr>
      <vt:lpstr>'4010 updated'!Grade_Level</vt:lpstr>
      <vt:lpstr>'4012 updated'!Grade_Level</vt:lpstr>
      <vt:lpstr>'4013 updated'!Grade_Level</vt:lpstr>
      <vt:lpstr>'4020 updated'!Grade_Level</vt:lpstr>
      <vt:lpstr>'4021 updated'!Grade_Level</vt:lpstr>
      <vt:lpstr>'4037 updated'!Grade_Level</vt:lpstr>
      <vt:lpstr>'4041 updated'!Grade_Level</vt:lpstr>
      <vt:lpstr>'4050 updated'!Grade_Level</vt:lpstr>
      <vt:lpstr>'4051 updated'!Grade_Level</vt:lpstr>
      <vt:lpstr>'4061 updated'!Grade_Level</vt:lpstr>
      <vt:lpstr>'4070'!Grade_Level</vt:lpstr>
      <vt:lpstr>'4072 updated'!Grade_Level</vt:lpstr>
      <vt:lpstr>'0054'!Guarantee_Per_Student</vt:lpstr>
      <vt:lpstr>'0642'!Guarantee_Per_Student</vt:lpstr>
      <vt:lpstr>'0664'!Guarantee_Per_Student</vt:lpstr>
      <vt:lpstr>'1461'!Guarantee_Per_Student</vt:lpstr>
      <vt:lpstr>'1571 updated'!Guarantee_Per_Student</vt:lpstr>
      <vt:lpstr>'2521'!Guarantee_Per_Student</vt:lpstr>
      <vt:lpstr>'2531'!Guarantee_Per_Student</vt:lpstr>
      <vt:lpstr>'2641 updated'!Guarantee_Per_Student</vt:lpstr>
      <vt:lpstr>'2791 updated'!Guarantee_Per_Student</vt:lpstr>
      <vt:lpstr>'2801 updated'!Guarantee_Per_Student</vt:lpstr>
      <vt:lpstr>'2911 updated'!Guarantee_Per_Student</vt:lpstr>
      <vt:lpstr>'2941 updated'!Guarantee_Per_Student</vt:lpstr>
      <vt:lpstr>'3083 updated'!Guarantee_Per_Student</vt:lpstr>
      <vt:lpstr>'3345 updated'!Guarantee_Per_Student</vt:lpstr>
      <vt:lpstr>'3347'!Guarantee_Per_Student</vt:lpstr>
      <vt:lpstr>'3381 updated'!Guarantee_Per_Student</vt:lpstr>
      <vt:lpstr>'3382 updated'!Guarantee_Per_Student</vt:lpstr>
      <vt:lpstr>'3384'!Guarantee_Per_Student</vt:lpstr>
      <vt:lpstr>'3385'!Guarantee_Per_Student</vt:lpstr>
      <vt:lpstr>'3386'!Guarantee_Per_Student</vt:lpstr>
      <vt:lpstr>'3391 updated'!Guarantee_Per_Student</vt:lpstr>
      <vt:lpstr>'3394 updated'!Guarantee_Per_Student</vt:lpstr>
      <vt:lpstr>'3395 updated'!Guarantee_Per_Student</vt:lpstr>
      <vt:lpstr>'3396'!Guarantee_Per_Student</vt:lpstr>
      <vt:lpstr>'3398'!Guarantee_Per_Student</vt:lpstr>
      <vt:lpstr>'3400 updated'!Guarantee_Per_Student</vt:lpstr>
      <vt:lpstr>'3401'!Guarantee_Per_Student</vt:lpstr>
      <vt:lpstr>'3413 updated'!Guarantee_Per_Student</vt:lpstr>
      <vt:lpstr>'3421'!Guarantee_Per_Student</vt:lpstr>
      <vt:lpstr>'3431 updated'!Guarantee_Per_Student</vt:lpstr>
      <vt:lpstr>'3441 updated'!Guarantee_Per_Student</vt:lpstr>
      <vt:lpstr>'3443'!Guarantee_Per_Student</vt:lpstr>
      <vt:lpstr>'3924 updated'!Guarantee_Per_Student</vt:lpstr>
      <vt:lpstr>'3941 updated'!Guarantee_Per_Student</vt:lpstr>
      <vt:lpstr>'3961 updated'!Guarantee_Per_Student</vt:lpstr>
      <vt:lpstr>'3971 updated'!Guarantee_Per_Student</vt:lpstr>
      <vt:lpstr>'4000 updated'!Guarantee_Per_Student</vt:lpstr>
      <vt:lpstr>'4001 updated'!Guarantee_Per_Student</vt:lpstr>
      <vt:lpstr>'4002 updated'!Guarantee_Per_Student</vt:lpstr>
      <vt:lpstr>'4010 updated'!Guarantee_Per_Student</vt:lpstr>
      <vt:lpstr>'4012 updated'!Guarantee_Per_Student</vt:lpstr>
      <vt:lpstr>'4013 updated'!Guarantee_Per_Student</vt:lpstr>
      <vt:lpstr>'4020 updated'!Guarantee_Per_Student</vt:lpstr>
      <vt:lpstr>'4021 updated'!Guarantee_Per_Student</vt:lpstr>
      <vt:lpstr>'4037 updated'!Guarantee_Per_Student</vt:lpstr>
      <vt:lpstr>'4041 updated'!Guarantee_Per_Student</vt:lpstr>
      <vt:lpstr>'4050 updated'!Guarantee_Per_Student</vt:lpstr>
      <vt:lpstr>'4051 updated'!Guarantee_Per_Student</vt:lpstr>
      <vt:lpstr>'4061 updated'!Guarantee_Per_Student</vt:lpstr>
      <vt:lpstr>'4070'!Guarantee_Per_Student</vt:lpstr>
      <vt:lpstr>'4072 updated'!Guarantee_Per_Student</vt:lpstr>
      <vt:lpstr>'0054'!Matrix_Level</vt:lpstr>
      <vt:lpstr>'0642'!Matrix_Level</vt:lpstr>
      <vt:lpstr>'0664'!Matrix_Level</vt:lpstr>
      <vt:lpstr>'1461'!Matrix_Level</vt:lpstr>
      <vt:lpstr>'1571 updated'!Matrix_Level</vt:lpstr>
      <vt:lpstr>'2521'!Matrix_Level</vt:lpstr>
      <vt:lpstr>'2531'!Matrix_Level</vt:lpstr>
      <vt:lpstr>'2641 updated'!Matrix_Level</vt:lpstr>
      <vt:lpstr>'2791 updated'!Matrix_Level</vt:lpstr>
      <vt:lpstr>'2801 updated'!Matrix_Level</vt:lpstr>
      <vt:lpstr>'2911 updated'!Matrix_Level</vt:lpstr>
      <vt:lpstr>'2941 updated'!Matrix_Level</vt:lpstr>
      <vt:lpstr>'3083 updated'!Matrix_Level</vt:lpstr>
      <vt:lpstr>'3345 updated'!Matrix_Level</vt:lpstr>
      <vt:lpstr>'3347'!Matrix_Level</vt:lpstr>
      <vt:lpstr>'3381 updated'!Matrix_Level</vt:lpstr>
      <vt:lpstr>'3382 updated'!Matrix_Level</vt:lpstr>
      <vt:lpstr>'3384'!Matrix_Level</vt:lpstr>
      <vt:lpstr>'3385'!Matrix_Level</vt:lpstr>
      <vt:lpstr>'3386'!Matrix_Level</vt:lpstr>
      <vt:lpstr>'3391 updated'!Matrix_Level</vt:lpstr>
      <vt:lpstr>'3394 updated'!Matrix_Level</vt:lpstr>
      <vt:lpstr>'3395 updated'!Matrix_Level</vt:lpstr>
      <vt:lpstr>'3396'!Matrix_Level</vt:lpstr>
      <vt:lpstr>'3398'!Matrix_Level</vt:lpstr>
      <vt:lpstr>'3400 updated'!Matrix_Level</vt:lpstr>
      <vt:lpstr>'3401'!Matrix_Level</vt:lpstr>
      <vt:lpstr>'3413 updated'!Matrix_Level</vt:lpstr>
      <vt:lpstr>'3421'!Matrix_Level</vt:lpstr>
      <vt:lpstr>'3431 updated'!Matrix_Level</vt:lpstr>
      <vt:lpstr>'3441 updated'!Matrix_Level</vt:lpstr>
      <vt:lpstr>'3443'!Matrix_Level</vt:lpstr>
      <vt:lpstr>'3924 updated'!Matrix_Level</vt:lpstr>
      <vt:lpstr>'3941 updated'!Matrix_Level</vt:lpstr>
      <vt:lpstr>'3961 updated'!Matrix_Level</vt:lpstr>
      <vt:lpstr>'3971 updated'!Matrix_Level</vt:lpstr>
      <vt:lpstr>'4000 updated'!Matrix_Level</vt:lpstr>
      <vt:lpstr>'4001 updated'!Matrix_Level</vt:lpstr>
      <vt:lpstr>'4002 updated'!Matrix_Level</vt:lpstr>
      <vt:lpstr>'4010 updated'!Matrix_Level</vt:lpstr>
      <vt:lpstr>'4012 updated'!Matrix_Level</vt:lpstr>
      <vt:lpstr>'4013 updated'!Matrix_Level</vt:lpstr>
      <vt:lpstr>'4020 updated'!Matrix_Level</vt:lpstr>
      <vt:lpstr>'4021 updated'!Matrix_Level</vt:lpstr>
      <vt:lpstr>'4037 updated'!Matrix_Level</vt:lpstr>
      <vt:lpstr>'4041 updated'!Matrix_Level</vt:lpstr>
      <vt:lpstr>'4050 updated'!Matrix_Level</vt:lpstr>
      <vt:lpstr>'4051 updated'!Matrix_Level</vt:lpstr>
      <vt:lpstr>'4061 updated'!Matrix_Level</vt:lpstr>
      <vt:lpstr>'4070'!Matrix_Level</vt:lpstr>
      <vt:lpstr>'4072 updated'!Matrix_Level</vt:lpstr>
      <vt:lpstr>'0054'!Number_of_FTE</vt:lpstr>
      <vt:lpstr>'0642'!Number_of_FTE</vt:lpstr>
      <vt:lpstr>'0664'!Number_of_FTE</vt:lpstr>
      <vt:lpstr>'1461'!Number_of_FTE</vt:lpstr>
      <vt:lpstr>'1571 updated'!Number_of_FTE</vt:lpstr>
      <vt:lpstr>'2521'!Number_of_FTE</vt:lpstr>
      <vt:lpstr>'2531'!Number_of_FTE</vt:lpstr>
      <vt:lpstr>'2641 updated'!Number_of_FTE</vt:lpstr>
      <vt:lpstr>'2791 updated'!Number_of_FTE</vt:lpstr>
      <vt:lpstr>'2801 updated'!Number_of_FTE</vt:lpstr>
      <vt:lpstr>'2911 updated'!Number_of_FTE</vt:lpstr>
      <vt:lpstr>'2941 updated'!Number_of_FTE</vt:lpstr>
      <vt:lpstr>'3083 updated'!Number_of_FTE</vt:lpstr>
      <vt:lpstr>'3345 updated'!Number_of_FTE</vt:lpstr>
      <vt:lpstr>'3347'!Number_of_FTE</vt:lpstr>
      <vt:lpstr>'3381 updated'!Number_of_FTE</vt:lpstr>
      <vt:lpstr>'3382 updated'!Number_of_FTE</vt:lpstr>
      <vt:lpstr>'3384'!Number_of_FTE</vt:lpstr>
      <vt:lpstr>'3385'!Number_of_FTE</vt:lpstr>
      <vt:lpstr>'3386'!Number_of_FTE</vt:lpstr>
      <vt:lpstr>'3391 updated'!Number_of_FTE</vt:lpstr>
      <vt:lpstr>'3394 updated'!Number_of_FTE</vt:lpstr>
      <vt:lpstr>'3395 updated'!Number_of_FTE</vt:lpstr>
      <vt:lpstr>'3396'!Number_of_FTE</vt:lpstr>
      <vt:lpstr>'3398'!Number_of_FTE</vt:lpstr>
      <vt:lpstr>'3400 updated'!Number_of_FTE</vt:lpstr>
      <vt:lpstr>'3401'!Number_of_FTE</vt:lpstr>
      <vt:lpstr>'3413 updated'!Number_of_FTE</vt:lpstr>
      <vt:lpstr>'3421'!Number_of_FTE</vt:lpstr>
      <vt:lpstr>'3431 updated'!Number_of_FTE</vt:lpstr>
      <vt:lpstr>'3441 updated'!Number_of_FTE</vt:lpstr>
      <vt:lpstr>'3443'!Number_of_FTE</vt:lpstr>
      <vt:lpstr>'3924 updated'!Number_of_FTE</vt:lpstr>
      <vt:lpstr>'3941 updated'!Number_of_FTE</vt:lpstr>
      <vt:lpstr>'3961 updated'!Number_of_FTE</vt:lpstr>
      <vt:lpstr>'3971 updated'!Number_of_FTE</vt:lpstr>
      <vt:lpstr>'4000 updated'!Number_of_FTE</vt:lpstr>
      <vt:lpstr>'4001 updated'!Number_of_FTE</vt:lpstr>
      <vt:lpstr>'4002 updated'!Number_of_FTE</vt:lpstr>
      <vt:lpstr>'4010 updated'!Number_of_FTE</vt:lpstr>
      <vt:lpstr>'4012 updated'!Number_of_FTE</vt:lpstr>
      <vt:lpstr>'4013 updated'!Number_of_FTE</vt:lpstr>
      <vt:lpstr>'4020 updated'!Number_of_FTE</vt:lpstr>
      <vt:lpstr>'4021 updated'!Number_of_FTE</vt:lpstr>
      <vt:lpstr>'4037 updated'!Number_of_FTE</vt:lpstr>
      <vt:lpstr>'4041 updated'!Number_of_FTE</vt:lpstr>
      <vt:lpstr>'4050 updated'!Number_of_FTE</vt:lpstr>
      <vt:lpstr>'4051 updated'!Number_of_FTE</vt:lpstr>
      <vt:lpstr>'4061 updated'!Number_of_FTE</vt:lpstr>
      <vt:lpstr>'4070'!Number_of_FTE</vt:lpstr>
      <vt:lpstr>'4072 updated'!Number_of_FTE</vt:lpstr>
      <vt:lpstr>'0054'!Per_Student</vt:lpstr>
      <vt:lpstr>'0642'!Per_Student</vt:lpstr>
      <vt:lpstr>'0664'!Per_Student</vt:lpstr>
      <vt:lpstr>'1461'!Per_Student</vt:lpstr>
      <vt:lpstr>'1571 updated'!Per_Student</vt:lpstr>
      <vt:lpstr>'2521'!Per_Student</vt:lpstr>
      <vt:lpstr>'2531'!Per_Student</vt:lpstr>
      <vt:lpstr>'2641 updated'!Per_Student</vt:lpstr>
      <vt:lpstr>'2791 updated'!Per_Student</vt:lpstr>
      <vt:lpstr>'2801 updated'!Per_Student</vt:lpstr>
      <vt:lpstr>'2911 updated'!Per_Student</vt:lpstr>
      <vt:lpstr>'2941 updated'!Per_Student</vt:lpstr>
      <vt:lpstr>'3083 updated'!Per_Student</vt:lpstr>
      <vt:lpstr>'3345 updated'!Per_Student</vt:lpstr>
      <vt:lpstr>'3347'!Per_Student</vt:lpstr>
      <vt:lpstr>'3381 updated'!Per_Student</vt:lpstr>
      <vt:lpstr>'3382 updated'!Per_Student</vt:lpstr>
      <vt:lpstr>'3384'!Per_Student</vt:lpstr>
      <vt:lpstr>'3385'!Per_Student</vt:lpstr>
      <vt:lpstr>'3386'!Per_Student</vt:lpstr>
      <vt:lpstr>'3391 updated'!Per_Student</vt:lpstr>
      <vt:lpstr>'3394 updated'!Per_Student</vt:lpstr>
      <vt:lpstr>'3395 updated'!Per_Student</vt:lpstr>
      <vt:lpstr>'3396'!Per_Student</vt:lpstr>
      <vt:lpstr>'3398'!Per_Student</vt:lpstr>
      <vt:lpstr>'3400 updated'!Per_Student</vt:lpstr>
      <vt:lpstr>'3401'!Per_Student</vt:lpstr>
      <vt:lpstr>'3413 updated'!Per_Student</vt:lpstr>
      <vt:lpstr>'3421'!Per_Student</vt:lpstr>
      <vt:lpstr>'3431 updated'!Per_Student</vt:lpstr>
      <vt:lpstr>'3441 updated'!Per_Student</vt:lpstr>
      <vt:lpstr>'3443'!Per_Student</vt:lpstr>
      <vt:lpstr>'3924 updated'!Per_Student</vt:lpstr>
      <vt:lpstr>'3941 updated'!Per_Student</vt:lpstr>
      <vt:lpstr>'3961 updated'!Per_Student</vt:lpstr>
      <vt:lpstr>'3971 updated'!Per_Student</vt:lpstr>
      <vt:lpstr>'4000 updated'!Per_Student</vt:lpstr>
      <vt:lpstr>'4001 updated'!Per_Student</vt:lpstr>
      <vt:lpstr>'4002 updated'!Per_Student</vt:lpstr>
      <vt:lpstr>'4010 updated'!Per_Student</vt:lpstr>
      <vt:lpstr>'4012 updated'!Per_Student</vt:lpstr>
      <vt:lpstr>'4013 updated'!Per_Student</vt:lpstr>
      <vt:lpstr>'4020 updated'!Per_Student</vt:lpstr>
      <vt:lpstr>'4021 updated'!Per_Student</vt:lpstr>
      <vt:lpstr>'4037 updated'!Per_Student</vt:lpstr>
      <vt:lpstr>'4041 updated'!Per_Student</vt:lpstr>
      <vt:lpstr>'4050 updated'!Per_Student</vt:lpstr>
      <vt:lpstr>'4051 updated'!Per_Student</vt:lpstr>
      <vt:lpstr>'4061 updated'!Per_Student</vt:lpstr>
      <vt:lpstr>'4070'!Per_Student</vt:lpstr>
      <vt:lpstr>'4072 updated'!Per_Student</vt:lpstr>
      <vt:lpstr>'0054'!PK___3</vt:lpstr>
      <vt:lpstr>'0642'!PK___3</vt:lpstr>
      <vt:lpstr>'0664'!PK___3</vt:lpstr>
      <vt:lpstr>'1461'!PK___3</vt:lpstr>
      <vt:lpstr>'1571 updated'!PK___3</vt:lpstr>
      <vt:lpstr>'2521'!PK___3</vt:lpstr>
      <vt:lpstr>'2531'!PK___3</vt:lpstr>
      <vt:lpstr>'2641 updated'!PK___3</vt:lpstr>
      <vt:lpstr>'2791 updated'!PK___3</vt:lpstr>
      <vt:lpstr>'2801 updated'!PK___3</vt:lpstr>
      <vt:lpstr>'2911 updated'!PK___3</vt:lpstr>
      <vt:lpstr>'2941 updated'!PK___3</vt:lpstr>
      <vt:lpstr>'3083 updated'!PK___3</vt:lpstr>
      <vt:lpstr>'3345 updated'!PK___3</vt:lpstr>
      <vt:lpstr>'3347'!PK___3</vt:lpstr>
      <vt:lpstr>'3381 updated'!PK___3</vt:lpstr>
      <vt:lpstr>'3382 updated'!PK___3</vt:lpstr>
      <vt:lpstr>'3384'!PK___3</vt:lpstr>
      <vt:lpstr>'3385'!PK___3</vt:lpstr>
      <vt:lpstr>'3386'!PK___3</vt:lpstr>
      <vt:lpstr>'3391 updated'!PK___3</vt:lpstr>
      <vt:lpstr>'3394 updated'!PK___3</vt:lpstr>
      <vt:lpstr>'3395 updated'!PK___3</vt:lpstr>
      <vt:lpstr>'3396'!PK___3</vt:lpstr>
      <vt:lpstr>'3398'!PK___3</vt:lpstr>
      <vt:lpstr>'3400 updated'!PK___3</vt:lpstr>
      <vt:lpstr>'3401'!PK___3</vt:lpstr>
      <vt:lpstr>'3413 updated'!PK___3</vt:lpstr>
      <vt:lpstr>'3421'!PK___3</vt:lpstr>
      <vt:lpstr>'3431 updated'!PK___3</vt:lpstr>
      <vt:lpstr>'3441 updated'!PK___3</vt:lpstr>
      <vt:lpstr>'3443'!PK___3</vt:lpstr>
      <vt:lpstr>'3924 updated'!PK___3</vt:lpstr>
      <vt:lpstr>'3941 updated'!PK___3</vt:lpstr>
      <vt:lpstr>'3961 updated'!PK___3</vt:lpstr>
      <vt:lpstr>'3971 updated'!PK___3</vt:lpstr>
      <vt:lpstr>'4000 updated'!PK___3</vt:lpstr>
      <vt:lpstr>'4001 updated'!PK___3</vt:lpstr>
      <vt:lpstr>'4002 updated'!PK___3</vt:lpstr>
      <vt:lpstr>'4010 updated'!PK___3</vt:lpstr>
      <vt:lpstr>'4012 updated'!PK___3</vt:lpstr>
      <vt:lpstr>'4013 updated'!PK___3</vt:lpstr>
      <vt:lpstr>'4020 updated'!PK___3</vt:lpstr>
      <vt:lpstr>'4021 updated'!PK___3</vt:lpstr>
      <vt:lpstr>'4037 updated'!PK___3</vt:lpstr>
      <vt:lpstr>'4041 updated'!PK___3</vt:lpstr>
      <vt:lpstr>'4050 updated'!PK___3</vt:lpstr>
      <vt:lpstr>'4051 updated'!PK___3</vt:lpstr>
      <vt:lpstr>'4061 updated'!PK___3</vt:lpstr>
      <vt:lpstr>'4070'!PK___3</vt:lpstr>
      <vt:lpstr>'4072 updated'!PK___3</vt:lpstr>
      <vt:lpstr>'0054'!Print_Area</vt:lpstr>
      <vt:lpstr>'0642'!Print_Area</vt:lpstr>
      <vt:lpstr>'0664'!Print_Area</vt:lpstr>
      <vt:lpstr>'1461'!Print_Area</vt:lpstr>
      <vt:lpstr>'1571 updated'!Print_Area</vt:lpstr>
      <vt:lpstr>'2521'!Print_Area</vt:lpstr>
      <vt:lpstr>'2531'!Print_Area</vt:lpstr>
      <vt:lpstr>'2641 updated'!Print_Area</vt:lpstr>
      <vt:lpstr>'2791 updated'!Print_Area</vt:lpstr>
      <vt:lpstr>'2801 updated'!Print_Area</vt:lpstr>
      <vt:lpstr>'2911 updated'!Print_Area</vt:lpstr>
      <vt:lpstr>'2941 updated'!Print_Area</vt:lpstr>
      <vt:lpstr>'3083 updated'!Print_Area</vt:lpstr>
      <vt:lpstr>'3345 updated'!Print_Area</vt:lpstr>
      <vt:lpstr>'3347'!Print_Area</vt:lpstr>
      <vt:lpstr>'3381 updated'!Print_Area</vt:lpstr>
      <vt:lpstr>'3382 updated'!Print_Area</vt:lpstr>
      <vt:lpstr>'3384'!Print_Area</vt:lpstr>
      <vt:lpstr>'3385'!Print_Area</vt:lpstr>
      <vt:lpstr>'3386'!Print_Area</vt:lpstr>
      <vt:lpstr>'3391 updated'!Print_Area</vt:lpstr>
      <vt:lpstr>'3394 updated'!Print_Area</vt:lpstr>
      <vt:lpstr>'3395 updated'!Print_Area</vt:lpstr>
      <vt:lpstr>'3396'!Print_Area</vt:lpstr>
      <vt:lpstr>'3398'!Print_Area</vt:lpstr>
      <vt:lpstr>'3400 updated'!Print_Area</vt:lpstr>
      <vt:lpstr>'3401'!Print_Area</vt:lpstr>
      <vt:lpstr>'3413 updated'!Print_Area</vt:lpstr>
      <vt:lpstr>'3421'!Print_Area</vt:lpstr>
      <vt:lpstr>'3431 updated'!Print_Area</vt:lpstr>
      <vt:lpstr>'3441 updated'!Print_Area</vt:lpstr>
      <vt:lpstr>'3443'!Print_Area</vt:lpstr>
      <vt:lpstr>'3924 updated'!Print_Area</vt:lpstr>
      <vt:lpstr>'3941 updated'!Print_Area</vt:lpstr>
      <vt:lpstr>'3961 updated'!Print_Area</vt:lpstr>
      <vt:lpstr>'3971 updated'!Print_Area</vt:lpstr>
      <vt:lpstr>'4000 updated'!Print_Area</vt:lpstr>
      <vt:lpstr>'4001 updated'!Print_Area</vt:lpstr>
      <vt:lpstr>'4002 updated'!Print_Area</vt:lpstr>
      <vt:lpstr>'4010 updated'!Print_Area</vt:lpstr>
      <vt:lpstr>'4012 updated'!Print_Area</vt:lpstr>
      <vt:lpstr>'4013 updated'!Print_Area</vt:lpstr>
      <vt:lpstr>'4020 updated'!Print_Area</vt:lpstr>
      <vt:lpstr>'4021 updated'!Print_Area</vt:lpstr>
      <vt:lpstr>'4037 updated'!Print_Area</vt:lpstr>
      <vt:lpstr>'4040 updated'!Print_Area</vt:lpstr>
      <vt:lpstr>'4041 updated'!Print_Area</vt:lpstr>
      <vt:lpstr>'4050 updated'!Print_Area</vt:lpstr>
      <vt:lpstr>'4051 updated'!Print_Area</vt:lpstr>
      <vt:lpstr>'4061 updated'!Print_Area</vt:lpstr>
      <vt:lpstr>'4070'!Print_Area</vt:lpstr>
      <vt:lpstr>'4072 updated'!Print_Area</vt:lpstr>
      <vt:lpstr>'Net Payment'!Print_Area</vt:lpstr>
      <vt:lpstr>Notes!Print_Area</vt:lpstr>
      <vt:lpstr>'Net Payment'!Print_Titles</vt:lpstr>
      <vt:lpstr>'0054'!Program</vt:lpstr>
      <vt:lpstr>'0642'!Program</vt:lpstr>
      <vt:lpstr>'0664'!Program</vt:lpstr>
      <vt:lpstr>'1461'!Program</vt:lpstr>
      <vt:lpstr>'1571 updated'!Program</vt:lpstr>
      <vt:lpstr>'2521'!Program</vt:lpstr>
      <vt:lpstr>'2531'!Program</vt:lpstr>
      <vt:lpstr>'2641 updated'!Program</vt:lpstr>
      <vt:lpstr>'2791 updated'!Program</vt:lpstr>
      <vt:lpstr>'2801 updated'!Program</vt:lpstr>
      <vt:lpstr>'2911 updated'!Program</vt:lpstr>
      <vt:lpstr>'2941 updated'!Program</vt:lpstr>
      <vt:lpstr>'3083 updated'!Program</vt:lpstr>
      <vt:lpstr>'3345 updated'!Program</vt:lpstr>
      <vt:lpstr>'3347'!Program</vt:lpstr>
      <vt:lpstr>'3381 updated'!Program</vt:lpstr>
      <vt:lpstr>'3382 updated'!Program</vt:lpstr>
      <vt:lpstr>'3384'!Program</vt:lpstr>
      <vt:lpstr>'3385'!Program</vt:lpstr>
      <vt:lpstr>'3386'!Program</vt:lpstr>
      <vt:lpstr>'3391 updated'!Program</vt:lpstr>
      <vt:lpstr>'3394 updated'!Program</vt:lpstr>
      <vt:lpstr>'3395 updated'!Program</vt:lpstr>
      <vt:lpstr>'3396'!Program</vt:lpstr>
      <vt:lpstr>'3398'!Program</vt:lpstr>
      <vt:lpstr>'3400 updated'!Program</vt:lpstr>
      <vt:lpstr>'3401'!Program</vt:lpstr>
      <vt:lpstr>'3413 updated'!Program</vt:lpstr>
      <vt:lpstr>'3421'!Program</vt:lpstr>
      <vt:lpstr>'3431 updated'!Program</vt:lpstr>
      <vt:lpstr>'3441 updated'!Program</vt:lpstr>
      <vt:lpstr>'3443'!Program</vt:lpstr>
      <vt:lpstr>'3924 updated'!Program</vt:lpstr>
      <vt:lpstr>'3941 updated'!Program</vt:lpstr>
      <vt:lpstr>'3961 updated'!Program</vt:lpstr>
      <vt:lpstr>'3971 updated'!Program</vt:lpstr>
      <vt:lpstr>'4000 updated'!Program</vt:lpstr>
      <vt:lpstr>'4001 updated'!Program</vt:lpstr>
      <vt:lpstr>'4002 updated'!Program</vt:lpstr>
      <vt:lpstr>'4010 updated'!Program</vt:lpstr>
      <vt:lpstr>'4012 updated'!Program</vt:lpstr>
      <vt:lpstr>'4013 updated'!Program</vt:lpstr>
      <vt:lpstr>'4020 updated'!Program</vt:lpstr>
      <vt:lpstr>'4021 updated'!Program</vt:lpstr>
      <vt:lpstr>'4037 updated'!Program</vt:lpstr>
      <vt:lpstr>'4041 updated'!Program</vt:lpstr>
      <vt:lpstr>'4050 updated'!Program</vt:lpstr>
      <vt:lpstr>'4051 updated'!Program</vt:lpstr>
      <vt:lpstr>'4061 updated'!Program</vt:lpstr>
      <vt:lpstr>'4070'!Program</vt:lpstr>
      <vt:lpstr>'4072 updated'!Program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 updated'!Program______________________________Cost_Factor</vt:lpstr>
      <vt:lpstr>'2521'!Program______________________________Cost_Factor</vt:lpstr>
      <vt:lpstr>'2531'!Program______________________________Cost_Factor</vt:lpstr>
      <vt:lpstr>'2641 updated'!Program______________________________Cost_Factor</vt:lpstr>
      <vt:lpstr>'2791 updated'!Program______________________________Cost_Factor</vt:lpstr>
      <vt:lpstr>'2801 updated'!Program______________________________Cost_Factor</vt:lpstr>
      <vt:lpstr>'2911 updated'!Program______________________________Cost_Factor</vt:lpstr>
      <vt:lpstr>'2941 updated'!Program______________________________Cost_Factor</vt:lpstr>
      <vt:lpstr>'3083 updated'!Program______________________________Cost_Factor</vt:lpstr>
      <vt:lpstr>'3345 updated'!Program______________________________Cost_Factor</vt:lpstr>
      <vt:lpstr>'3347'!Program______________________________Cost_Factor</vt:lpstr>
      <vt:lpstr>'3381 updated'!Program______________________________Cost_Factor</vt:lpstr>
      <vt:lpstr>'3382 updated'!Program______________________________Cost_Factor</vt:lpstr>
      <vt:lpstr>'3384'!Program______________________________Cost_Factor</vt:lpstr>
      <vt:lpstr>'3385'!Program______________________________Cost_Factor</vt:lpstr>
      <vt:lpstr>'3386'!Program______________________________Cost_Factor</vt:lpstr>
      <vt:lpstr>'3391 updated'!Program______________________________Cost_Factor</vt:lpstr>
      <vt:lpstr>'3394 updated'!Program______________________________Cost_Factor</vt:lpstr>
      <vt:lpstr>'3395 updated'!Program______________________________Cost_Factor</vt:lpstr>
      <vt:lpstr>'3396'!Program______________________________Cost_Factor</vt:lpstr>
      <vt:lpstr>'3398'!Program______________________________Cost_Factor</vt:lpstr>
      <vt:lpstr>'3400 updated'!Program______________________________Cost_Factor</vt:lpstr>
      <vt:lpstr>'3401'!Program______________________________Cost_Factor</vt:lpstr>
      <vt:lpstr>'3413 updated'!Program______________________________Cost_Factor</vt:lpstr>
      <vt:lpstr>'3421'!Program______________________________Cost_Factor</vt:lpstr>
      <vt:lpstr>'3431 updated'!Program______________________________Cost_Factor</vt:lpstr>
      <vt:lpstr>'3441 updated'!Program______________________________Cost_Factor</vt:lpstr>
      <vt:lpstr>'3443'!Program______________________________Cost_Factor</vt:lpstr>
      <vt:lpstr>'3924 updated'!Program______________________________Cost_Factor</vt:lpstr>
      <vt:lpstr>'3941 updated'!Program______________________________Cost_Factor</vt:lpstr>
      <vt:lpstr>'3961 updated'!Program______________________________Cost_Factor</vt:lpstr>
      <vt:lpstr>'3971 updated'!Program______________________________Cost_Factor</vt:lpstr>
      <vt:lpstr>'4000 updated'!Program______________________________Cost_Factor</vt:lpstr>
      <vt:lpstr>'4001 updated'!Program______________________________Cost_Factor</vt:lpstr>
      <vt:lpstr>'4002 updated'!Program______________________________Cost_Factor</vt:lpstr>
      <vt:lpstr>'4010 updated'!Program______________________________Cost_Factor</vt:lpstr>
      <vt:lpstr>'4012 updated'!Program______________________________Cost_Factor</vt:lpstr>
      <vt:lpstr>'4013 updated'!Program______________________________Cost_Factor</vt:lpstr>
      <vt:lpstr>'4020 updated'!Program______________________________Cost_Factor</vt:lpstr>
      <vt:lpstr>'4021 updated'!Program______________________________Cost_Factor</vt:lpstr>
      <vt:lpstr>'4037 updated'!Program______________________________Cost_Factor</vt:lpstr>
      <vt:lpstr>'4041 updated'!Program______________________________Cost_Factor</vt:lpstr>
      <vt:lpstr>'4050 updated'!Program______________________________Cost_Factor</vt:lpstr>
      <vt:lpstr>'4051 updated'!Program______________________________Cost_Factor</vt:lpstr>
      <vt:lpstr>'4061 updated'!Program______________________________Cost_Factor</vt:lpstr>
      <vt:lpstr>'4070'!Program______________________________Cost_Factor</vt:lpstr>
      <vt:lpstr>'4072 updated'!Program______________________________Cost_Factor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 updated'!Revenue_Estimate_Worksheet_for___________Charter_School</vt:lpstr>
      <vt:lpstr>'2521'!Revenue_Estimate_Worksheet_for___________Charter_School</vt:lpstr>
      <vt:lpstr>'2531'!Revenue_Estimate_Worksheet_for___________Charter_School</vt:lpstr>
      <vt:lpstr>'2641 updated'!Revenue_Estimate_Worksheet_for___________Charter_School</vt:lpstr>
      <vt:lpstr>'2791 updated'!Revenue_Estimate_Worksheet_for___________Charter_School</vt:lpstr>
      <vt:lpstr>'2801 updated'!Revenue_Estimate_Worksheet_for___________Charter_School</vt:lpstr>
      <vt:lpstr>'2911 updated'!Revenue_Estimate_Worksheet_for___________Charter_School</vt:lpstr>
      <vt:lpstr>'2941 updated'!Revenue_Estimate_Worksheet_for___________Charter_School</vt:lpstr>
      <vt:lpstr>'3083 updated'!Revenue_Estimate_Worksheet_for___________Charter_School</vt:lpstr>
      <vt:lpstr>'3345 updated'!Revenue_Estimate_Worksheet_for___________Charter_School</vt:lpstr>
      <vt:lpstr>'3347'!Revenue_Estimate_Worksheet_for___________Charter_School</vt:lpstr>
      <vt:lpstr>'3381 updated'!Revenue_Estimate_Worksheet_for___________Charter_School</vt:lpstr>
      <vt:lpstr>'3382 updated'!Revenue_Estimate_Worksheet_for___________Charter_School</vt:lpstr>
      <vt:lpstr>'3384'!Revenue_Estimate_Worksheet_for___________Charter_School</vt:lpstr>
      <vt:lpstr>'3385'!Revenue_Estimate_Worksheet_for___________Charter_School</vt:lpstr>
      <vt:lpstr>'3386'!Revenue_Estimate_Worksheet_for___________Charter_School</vt:lpstr>
      <vt:lpstr>'3391 updated'!Revenue_Estimate_Worksheet_for___________Charter_School</vt:lpstr>
      <vt:lpstr>'3394 updated'!Revenue_Estimate_Worksheet_for___________Charter_School</vt:lpstr>
      <vt:lpstr>'3395 updated'!Revenue_Estimate_Worksheet_for___________Charter_School</vt:lpstr>
      <vt:lpstr>'3396'!Revenue_Estimate_Worksheet_for___________Charter_School</vt:lpstr>
      <vt:lpstr>'3398'!Revenue_Estimate_Worksheet_for___________Charter_School</vt:lpstr>
      <vt:lpstr>'3400 updated'!Revenue_Estimate_Worksheet_for___________Charter_School</vt:lpstr>
      <vt:lpstr>'3401'!Revenue_Estimate_Worksheet_for___________Charter_School</vt:lpstr>
      <vt:lpstr>'3413 updated'!Revenue_Estimate_Worksheet_for___________Charter_School</vt:lpstr>
      <vt:lpstr>'3421'!Revenue_Estimate_Worksheet_for___________Charter_School</vt:lpstr>
      <vt:lpstr>'3431 updated'!Revenue_Estimate_Worksheet_for___________Charter_School</vt:lpstr>
      <vt:lpstr>'3441 updated'!Revenue_Estimate_Worksheet_for___________Charter_School</vt:lpstr>
      <vt:lpstr>'3443'!Revenue_Estimate_Worksheet_for___________Charter_School</vt:lpstr>
      <vt:lpstr>'3924 updated'!Revenue_Estimate_Worksheet_for___________Charter_School</vt:lpstr>
      <vt:lpstr>'3941 updated'!Revenue_Estimate_Worksheet_for___________Charter_School</vt:lpstr>
      <vt:lpstr>'3961 updated'!Revenue_Estimate_Worksheet_for___________Charter_School</vt:lpstr>
      <vt:lpstr>'3971 updated'!Revenue_Estimate_Worksheet_for___________Charter_School</vt:lpstr>
      <vt:lpstr>'4000 updated'!Revenue_Estimate_Worksheet_for___________Charter_School</vt:lpstr>
      <vt:lpstr>'4001 updated'!Revenue_Estimate_Worksheet_for___________Charter_School</vt:lpstr>
      <vt:lpstr>'4002 updated'!Revenue_Estimate_Worksheet_for___________Charter_School</vt:lpstr>
      <vt:lpstr>'4010 updated'!Revenue_Estimate_Worksheet_for___________Charter_School</vt:lpstr>
      <vt:lpstr>'4012 updated'!Revenue_Estimate_Worksheet_for___________Charter_School</vt:lpstr>
      <vt:lpstr>'4013 updated'!Revenue_Estimate_Worksheet_for___________Charter_School</vt:lpstr>
      <vt:lpstr>'4020 updated'!Revenue_Estimate_Worksheet_for___________Charter_School</vt:lpstr>
      <vt:lpstr>'4021 updated'!Revenue_Estimate_Worksheet_for___________Charter_School</vt:lpstr>
      <vt:lpstr>'4037 updated'!Revenue_Estimate_Worksheet_for___________Charter_School</vt:lpstr>
      <vt:lpstr>'4041 updated'!Revenue_Estimate_Worksheet_for___________Charter_School</vt:lpstr>
      <vt:lpstr>'4050 updated'!Revenue_Estimate_Worksheet_for___________Charter_School</vt:lpstr>
      <vt:lpstr>'4051 updated'!Revenue_Estimate_Worksheet_for___________Charter_School</vt:lpstr>
      <vt:lpstr>'4061 updated'!Revenue_Estimate_Worksheet_for___________Charter_School</vt:lpstr>
      <vt:lpstr>'4070'!Revenue_Estimate_Worksheet_for___________Charter_School</vt:lpstr>
      <vt:lpstr>'4072 updated'!Revenue_Estimate_Worksheet_for___________Charter_School</vt:lpstr>
      <vt:lpstr>'0054'!School_District</vt:lpstr>
      <vt:lpstr>'0642'!School_District</vt:lpstr>
      <vt:lpstr>'0664'!School_District</vt:lpstr>
      <vt:lpstr>'1461'!School_District</vt:lpstr>
      <vt:lpstr>'1571 updated'!School_District</vt:lpstr>
      <vt:lpstr>'2521'!School_District</vt:lpstr>
      <vt:lpstr>'2531'!School_District</vt:lpstr>
      <vt:lpstr>'2641 updated'!School_District</vt:lpstr>
      <vt:lpstr>'2791 updated'!School_District</vt:lpstr>
      <vt:lpstr>'2801 updated'!School_District</vt:lpstr>
      <vt:lpstr>'2911 updated'!School_District</vt:lpstr>
      <vt:lpstr>'2941 updated'!School_District</vt:lpstr>
      <vt:lpstr>'3083 updated'!School_District</vt:lpstr>
      <vt:lpstr>'3345 updated'!School_District</vt:lpstr>
      <vt:lpstr>'3347'!School_District</vt:lpstr>
      <vt:lpstr>'3381 updated'!School_District</vt:lpstr>
      <vt:lpstr>'3382 updated'!School_District</vt:lpstr>
      <vt:lpstr>'3384'!School_District</vt:lpstr>
      <vt:lpstr>'3385'!School_District</vt:lpstr>
      <vt:lpstr>'3386'!School_District</vt:lpstr>
      <vt:lpstr>'3391 updated'!School_District</vt:lpstr>
      <vt:lpstr>'3394 updated'!School_District</vt:lpstr>
      <vt:lpstr>'3395 updated'!School_District</vt:lpstr>
      <vt:lpstr>'3396'!School_District</vt:lpstr>
      <vt:lpstr>'3398'!School_District</vt:lpstr>
      <vt:lpstr>'3400 updated'!School_District</vt:lpstr>
      <vt:lpstr>'3401'!School_District</vt:lpstr>
      <vt:lpstr>'3413 updated'!School_District</vt:lpstr>
      <vt:lpstr>'3421'!School_District</vt:lpstr>
      <vt:lpstr>'3431 updated'!School_District</vt:lpstr>
      <vt:lpstr>'3441 updated'!School_District</vt:lpstr>
      <vt:lpstr>'3443'!School_District</vt:lpstr>
      <vt:lpstr>'3924 updated'!School_District</vt:lpstr>
      <vt:lpstr>'3941 updated'!School_District</vt:lpstr>
      <vt:lpstr>'3961 updated'!School_District</vt:lpstr>
      <vt:lpstr>'3971 updated'!School_District</vt:lpstr>
      <vt:lpstr>'4000 updated'!School_District</vt:lpstr>
      <vt:lpstr>'4001 updated'!School_District</vt:lpstr>
      <vt:lpstr>'4002 updated'!School_District</vt:lpstr>
      <vt:lpstr>'4010 updated'!School_District</vt:lpstr>
      <vt:lpstr>'4012 updated'!School_District</vt:lpstr>
      <vt:lpstr>'4013 updated'!School_District</vt:lpstr>
      <vt:lpstr>'4020 updated'!School_District</vt:lpstr>
      <vt:lpstr>'4021 updated'!School_District</vt:lpstr>
      <vt:lpstr>'4037 updated'!School_District</vt:lpstr>
      <vt:lpstr>'4041 updated'!School_District</vt:lpstr>
      <vt:lpstr>'4050 updated'!School_District</vt:lpstr>
      <vt:lpstr>'4051 updated'!School_District</vt:lpstr>
      <vt:lpstr>'4061 updated'!School_District</vt:lpstr>
      <vt:lpstr>'4070'!School_District</vt:lpstr>
      <vt:lpstr>'4072 updated'!School_District</vt:lpstr>
      <vt:lpstr>'0054'!Total</vt:lpstr>
      <vt:lpstr>'0642'!Total</vt:lpstr>
      <vt:lpstr>'0664'!Total</vt:lpstr>
      <vt:lpstr>'1461'!Total</vt:lpstr>
      <vt:lpstr>'1571 updated'!Total</vt:lpstr>
      <vt:lpstr>'2521'!Total</vt:lpstr>
      <vt:lpstr>'2531'!Total</vt:lpstr>
      <vt:lpstr>'2641 updated'!Total</vt:lpstr>
      <vt:lpstr>'2791 updated'!Total</vt:lpstr>
      <vt:lpstr>'2801 updated'!Total</vt:lpstr>
      <vt:lpstr>'2911 updated'!Total</vt:lpstr>
      <vt:lpstr>'2941 updated'!Total</vt:lpstr>
      <vt:lpstr>'3083 updated'!Total</vt:lpstr>
      <vt:lpstr>'3345 updated'!Total</vt:lpstr>
      <vt:lpstr>'3347'!Total</vt:lpstr>
      <vt:lpstr>'3381 updated'!Total</vt:lpstr>
      <vt:lpstr>'3382 updated'!Total</vt:lpstr>
      <vt:lpstr>'3384'!Total</vt:lpstr>
      <vt:lpstr>'3385'!Total</vt:lpstr>
      <vt:lpstr>'3386'!Total</vt:lpstr>
      <vt:lpstr>'3391 updated'!Total</vt:lpstr>
      <vt:lpstr>'3394 updated'!Total</vt:lpstr>
      <vt:lpstr>'3395 updated'!Total</vt:lpstr>
      <vt:lpstr>'3396'!Total</vt:lpstr>
      <vt:lpstr>'3398'!Total</vt:lpstr>
      <vt:lpstr>'3400 updated'!Total</vt:lpstr>
      <vt:lpstr>'3401'!Total</vt:lpstr>
      <vt:lpstr>'3413 updated'!Total</vt:lpstr>
      <vt:lpstr>'3421'!Total</vt:lpstr>
      <vt:lpstr>'3431 updated'!Total</vt:lpstr>
      <vt:lpstr>'3441 updated'!Total</vt:lpstr>
      <vt:lpstr>'3443'!Total</vt:lpstr>
      <vt:lpstr>'3924 updated'!Total</vt:lpstr>
      <vt:lpstr>'3941 updated'!Total</vt:lpstr>
      <vt:lpstr>'3961 updated'!Total</vt:lpstr>
      <vt:lpstr>'3971 updated'!Total</vt:lpstr>
      <vt:lpstr>'4000 updated'!Total</vt:lpstr>
      <vt:lpstr>'4001 updated'!Total</vt:lpstr>
      <vt:lpstr>'4002 updated'!Total</vt:lpstr>
      <vt:lpstr>'4010 updated'!Total</vt:lpstr>
      <vt:lpstr>'4012 updated'!Total</vt:lpstr>
      <vt:lpstr>'4013 updated'!Total</vt:lpstr>
      <vt:lpstr>'4020 updated'!Total</vt:lpstr>
      <vt:lpstr>'4021 updated'!Total</vt:lpstr>
      <vt:lpstr>'4037 updated'!Total</vt:lpstr>
      <vt:lpstr>'4041 updated'!Total</vt:lpstr>
      <vt:lpstr>'4050 updated'!Total</vt:lpstr>
      <vt:lpstr>'4051 updated'!Total</vt:lpstr>
      <vt:lpstr>'4061 updated'!Total</vt:lpstr>
      <vt:lpstr>'4070'!Total</vt:lpstr>
      <vt:lpstr>'4072 updated'!Total</vt:lpstr>
      <vt:lpstr>'0054'!Total_Class_Size_Reduction_Funds</vt:lpstr>
      <vt:lpstr>'0642'!Total_Class_Size_Reduction_Funds</vt:lpstr>
      <vt:lpstr>'0664'!Total_Class_Size_Reduction_Funds</vt:lpstr>
      <vt:lpstr>'1461'!Total_Class_Size_Reduction_Funds</vt:lpstr>
      <vt:lpstr>'1571 updated'!Total_Class_Size_Reduction_Funds</vt:lpstr>
      <vt:lpstr>'2521'!Total_Class_Size_Reduction_Funds</vt:lpstr>
      <vt:lpstr>'2531'!Total_Class_Size_Reduction_Funds</vt:lpstr>
      <vt:lpstr>'2641 updated'!Total_Class_Size_Reduction_Funds</vt:lpstr>
      <vt:lpstr>'2791 updated'!Total_Class_Size_Reduction_Funds</vt:lpstr>
      <vt:lpstr>'2801 updated'!Total_Class_Size_Reduction_Funds</vt:lpstr>
      <vt:lpstr>'2911 updated'!Total_Class_Size_Reduction_Funds</vt:lpstr>
      <vt:lpstr>'2941 updated'!Total_Class_Size_Reduction_Funds</vt:lpstr>
      <vt:lpstr>'3083 updated'!Total_Class_Size_Reduction_Funds</vt:lpstr>
      <vt:lpstr>'3345 updated'!Total_Class_Size_Reduction_Funds</vt:lpstr>
      <vt:lpstr>'3347'!Total_Class_Size_Reduction_Funds</vt:lpstr>
      <vt:lpstr>'3381 updated'!Total_Class_Size_Reduction_Funds</vt:lpstr>
      <vt:lpstr>'3382 updated'!Total_Class_Size_Reduction_Funds</vt:lpstr>
      <vt:lpstr>'3384'!Total_Class_Size_Reduction_Funds</vt:lpstr>
      <vt:lpstr>'3385'!Total_Class_Size_Reduction_Funds</vt:lpstr>
      <vt:lpstr>'3386'!Total_Class_Size_Reduction_Funds</vt:lpstr>
      <vt:lpstr>'3391 updated'!Total_Class_Size_Reduction_Funds</vt:lpstr>
      <vt:lpstr>'3394 updated'!Total_Class_Size_Reduction_Funds</vt:lpstr>
      <vt:lpstr>'3395 updated'!Total_Class_Size_Reduction_Funds</vt:lpstr>
      <vt:lpstr>'3396'!Total_Class_Size_Reduction_Funds</vt:lpstr>
      <vt:lpstr>'3398'!Total_Class_Size_Reduction_Funds</vt:lpstr>
      <vt:lpstr>'3400 updated'!Total_Class_Size_Reduction_Funds</vt:lpstr>
      <vt:lpstr>'3401'!Total_Class_Size_Reduction_Funds</vt:lpstr>
      <vt:lpstr>'3413 updated'!Total_Class_Size_Reduction_Funds</vt:lpstr>
      <vt:lpstr>'3421'!Total_Class_Size_Reduction_Funds</vt:lpstr>
      <vt:lpstr>'3431 updated'!Total_Class_Size_Reduction_Funds</vt:lpstr>
      <vt:lpstr>'3441 updated'!Total_Class_Size_Reduction_Funds</vt:lpstr>
      <vt:lpstr>'3443'!Total_Class_Size_Reduction_Funds</vt:lpstr>
      <vt:lpstr>'3924 updated'!Total_Class_Size_Reduction_Funds</vt:lpstr>
      <vt:lpstr>'3941 updated'!Total_Class_Size_Reduction_Funds</vt:lpstr>
      <vt:lpstr>'3961 updated'!Total_Class_Size_Reduction_Funds</vt:lpstr>
      <vt:lpstr>'3971 updated'!Total_Class_Size_Reduction_Funds</vt:lpstr>
      <vt:lpstr>'4000 updated'!Total_Class_Size_Reduction_Funds</vt:lpstr>
      <vt:lpstr>'4001 updated'!Total_Class_Size_Reduction_Funds</vt:lpstr>
      <vt:lpstr>'4002 updated'!Total_Class_Size_Reduction_Funds</vt:lpstr>
      <vt:lpstr>'4010 updated'!Total_Class_Size_Reduction_Funds</vt:lpstr>
      <vt:lpstr>'4012 updated'!Total_Class_Size_Reduction_Funds</vt:lpstr>
      <vt:lpstr>'4013 updated'!Total_Class_Size_Reduction_Funds</vt:lpstr>
      <vt:lpstr>'4020 updated'!Total_Class_Size_Reduction_Funds</vt:lpstr>
      <vt:lpstr>'4021 updated'!Total_Class_Size_Reduction_Funds</vt:lpstr>
      <vt:lpstr>'4037 updated'!Total_Class_Size_Reduction_Funds</vt:lpstr>
      <vt:lpstr>'4041 updated'!Total_Class_Size_Reduction_Funds</vt:lpstr>
      <vt:lpstr>'4050 updated'!Total_Class_Size_Reduction_Funds</vt:lpstr>
      <vt:lpstr>'4051 updated'!Total_Class_Size_Reduction_Funds</vt:lpstr>
      <vt:lpstr>'4061 updated'!Total_Class_Size_Reduction_Funds</vt:lpstr>
      <vt:lpstr>'4070'!Total_Class_Size_Reduction_Funds</vt:lpstr>
      <vt:lpstr>'4072 updated'!Total_Class_Size_Reduction_Funds</vt:lpstr>
      <vt:lpstr>'0054'!Total_from_ESE_Guarantee</vt:lpstr>
      <vt:lpstr>'0642'!Total_from_ESE_Guarantee</vt:lpstr>
      <vt:lpstr>'0664'!Total_from_ESE_Guarantee</vt:lpstr>
      <vt:lpstr>'1461'!Total_from_ESE_Guarantee</vt:lpstr>
      <vt:lpstr>'1571 updated'!Total_from_ESE_Guarantee</vt:lpstr>
      <vt:lpstr>'2521'!Total_from_ESE_Guarantee</vt:lpstr>
      <vt:lpstr>'2531'!Total_from_ESE_Guarantee</vt:lpstr>
      <vt:lpstr>'2641 updated'!Total_from_ESE_Guarantee</vt:lpstr>
      <vt:lpstr>'2791 updated'!Total_from_ESE_Guarantee</vt:lpstr>
      <vt:lpstr>'2801 updated'!Total_from_ESE_Guarantee</vt:lpstr>
      <vt:lpstr>'2911 updated'!Total_from_ESE_Guarantee</vt:lpstr>
      <vt:lpstr>'2941 updated'!Total_from_ESE_Guarantee</vt:lpstr>
      <vt:lpstr>'3083 updated'!Total_from_ESE_Guarantee</vt:lpstr>
      <vt:lpstr>'3345 updated'!Total_from_ESE_Guarantee</vt:lpstr>
      <vt:lpstr>'3347'!Total_from_ESE_Guarantee</vt:lpstr>
      <vt:lpstr>'3381 updated'!Total_from_ESE_Guarantee</vt:lpstr>
      <vt:lpstr>'3382 updated'!Total_from_ESE_Guarantee</vt:lpstr>
      <vt:lpstr>'3384'!Total_from_ESE_Guarantee</vt:lpstr>
      <vt:lpstr>'3385'!Total_from_ESE_Guarantee</vt:lpstr>
      <vt:lpstr>'3386'!Total_from_ESE_Guarantee</vt:lpstr>
      <vt:lpstr>'3391 updated'!Total_from_ESE_Guarantee</vt:lpstr>
      <vt:lpstr>'3394 updated'!Total_from_ESE_Guarantee</vt:lpstr>
      <vt:lpstr>'3395 updated'!Total_from_ESE_Guarantee</vt:lpstr>
      <vt:lpstr>'3396'!Total_from_ESE_Guarantee</vt:lpstr>
      <vt:lpstr>'3398'!Total_from_ESE_Guarantee</vt:lpstr>
      <vt:lpstr>'3400 updated'!Total_from_ESE_Guarantee</vt:lpstr>
      <vt:lpstr>'3401'!Total_from_ESE_Guarantee</vt:lpstr>
      <vt:lpstr>'3413 updated'!Total_from_ESE_Guarantee</vt:lpstr>
      <vt:lpstr>'3421'!Total_from_ESE_Guarantee</vt:lpstr>
      <vt:lpstr>'3431 updated'!Total_from_ESE_Guarantee</vt:lpstr>
      <vt:lpstr>'3441 updated'!Total_from_ESE_Guarantee</vt:lpstr>
      <vt:lpstr>'3443'!Total_from_ESE_Guarantee</vt:lpstr>
      <vt:lpstr>'3924 updated'!Total_from_ESE_Guarantee</vt:lpstr>
      <vt:lpstr>'3941 updated'!Total_from_ESE_Guarantee</vt:lpstr>
      <vt:lpstr>'3961 updated'!Total_from_ESE_Guarantee</vt:lpstr>
      <vt:lpstr>'3971 updated'!Total_from_ESE_Guarantee</vt:lpstr>
      <vt:lpstr>'4000 updated'!Total_from_ESE_Guarantee</vt:lpstr>
      <vt:lpstr>'4001 updated'!Total_from_ESE_Guarantee</vt:lpstr>
      <vt:lpstr>'4002 updated'!Total_from_ESE_Guarantee</vt:lpstr>
      <vt:lpstr>'4010 updated'!Total_from_ESE_Guarantee</vt:lpstr>
      <vt:lpstr>'4012 updated'!Total_from_ESE_Guarantee</vt:lpstr>
      <vt:lpstr>'4013 updated'!Total_from_ESE_Guarantee</vt:lpstr>
      <vt:lpstr>'4020 updated'!Total_from_ESE_Guarantee</vt:lpstr>
      <vt:lpstr>'4021 updated'!Total_from_ESE_Guarantee</vt:lpstr>
      <vt:lpstr>'4037 updated'!Total_from_ESE_Guarantee</vt:lpstr>
      <vt:lpstr>'4041 updated'!Total_from_ESE_Guarantee</vt:lpstr>
      <vt:lpstr>'4050 updated'!Total_from_ESE_Guarantee</vt:lpstr>
      <vt:lpstr>'4051 updated'!Total_from_ESE_Guarantee</vt:lpstr>
      <vt:lpstr>'4061 updated'!Total_from_ESE_Guarantee</vt:lpstr>
      <vt:lpstr>'4070'!Total_from_ESE_Guarantee</vt:lpstr>
      <vt:lpstr>'4072 updated'!Total_from_ESE_Guarantee</vt:lpstr>
      <vt:lpstr>'0054'!Total_FTE_with_ESE_Services</vt:lpstr>
      <vt:lpstr>'0642'!Total_FTE_with_ESE_Services</vt:lpstr>
      <vt:lpstr>'0664'!Total_FTE_with_ESE_Services</vt:lpstr>
      <vt:lpstr>'1461'!Total_FTE_with_ESE_Services</vt:lpstr>
      <vt:lpstr>'1571 updated'!Total_FTE_with_ESE_Services</vt:lpstr>
      <vt:lpstr>'2521'!Total_FTE_with_ESE_Services</vt:lpstr>
      <vt:lpstr>'2531'!Total_FTE_with_ESE_Services</vt:lpstr>
      <vt:lpstr>'2641 updated'!Total_FTE_with_ESE_Services</vt:lpstr>
      <vt:lpstr>'2791 updated'!Total_FTE_with_ESE_Services</vt:lpstr>
      <vt:lpstr>'2801 updated'!Total_FTE_with_ESE_Services</vt:lpstr>
      <vt:lpstr>'2911 updated'!Total_FTE_with_ESE_Services</vt:lpstr>
      <vt:lpstr>'2941 updated'!Total_FTE_with_ESE_Services</vt:lpstr>
      <vt:lpstr>'3083 updated'!Total_FTE_with_ESE_Services</vt:lpstr>
      <vt:lpstr>'3345 updated'!Total_FTE_with_ESE_Services</vt:lpstr>
      <vt:lpstr>'3347'!Total_FTE_with_ESE_Services</vt:lpstr>
      <vt:lpstr>'3381 updated'!Total_FTE_with_ESE_Services</vt:lpstr>
      <vt:lpstr>'3382 updated'!Total_FTE_with_ESE_Services</vt:lpstr>
      <vt:lpstr>'3384'!Total_FTE_with_ESE_Services</vt:lpstr>
      <vt:lpstr>'3385'!Total_FTE_with_ESE_Services</vt:lpstr>
      <vt:lpstr>'3386'!Total_FTE_with_ESE_Services</vt:lpstr>
      <vt:lpstr>'3391 updated'!Total_FTE_with_ESE_Services</vt:lpstr>
      <vt:lpstr>'3394 updated'!Total_FTE_with_ESE_Services</vt:lpstr>
      <vt:lpstr>'3395 updated'!Total_FTE_with_ESE_Services</vt:lpstr>
      <vt:lpstr>'3396'!Total_FTE_with_ESE_Services</vt:lpstr>
      <vt:lpstr>'3398'!Total_FTE_with_ESE_Services</vt:lpstr>
      <vt:lpstr>'3400 updated'!Total_FTE_with_ESE_Services</vt:lpstr>
      <vt:lpstr>'3401'!Total_FTE_with_ESE_Services</vt:lpstr>
      <vt:lpstr>'3413 updated'!Total_FTE_with_ESE_Services</vt:lpstr>
      <vt:lpstr>'3421'!Total_FTE_with_ESE_Services</vt:lpstr>
      <vt:lpstr>'3431 updated'!Total_FTE_with_ESE_Services</vt:lpstr>
      <vt:lpstr>'3441 updated'!Total_FTE_with_ESE_Services</vt:lpstr>
      <vt:lpstr>'3443'!Total_FTE_with_ESE_Services</vt:lpstr>
      <vt:lpstr>'3924 updated'!Total_FTE_with_ESE_Services</vt:lpstr>
      <vt:lpstr>'3941 updated'!Total_FTE_with_ESE_Services</vt:lpstr>
      <vt:lpstr>'3961 updated'!Total_FTE_with_ESE_Services</vt:lpstr>
      <vt:lpstr>'3971 updated'!Total_FTE_with_ESE_Services</vt:lpstr>
      <vt:lpstr>'4000 updated'!Total_FTE_with_ESE_Services</vt:lpstr>
      <vt:lpstr>'4001 updated'!Total_FTE_with_ESE_Services</vt:lpstr>
      <vt:lpstr>'4002 updated'!Total_FTE_with_ESE_Services</vt:lpstr>
      <vt:lpstr>'4010 updated'!Total_FTE_with_ESE_Services</vt:lpstr>
      <vt:lpstr>'4012 updated'!Total_FTE_with_ESE_Services</vt:lpstr>
      <vt:lpstr>'4013 updated'!Total_FTE_with_ESE_Services</vt:lpstr>
      <vt:lpstr>'4020 updated'!Total_FTE_with_ESE_Services</vt:lpstr>
      <vt:lpstr>'4021 updated'!Total_FTE_with_ESE_Services</vt:lpstr>
      <vt:lpstr>'4037 updated'!Total_FTE_with_ESE_Services</vt:lpstr>
      <vt:lpstr>'4041 updated'!Total_FTE_with_ESE_Services</vt:lpstr>
      <vt:lpstr>'4050 updated'!Total_FTE_with_ESE_Services</vt:lpstr>
      <vt:lpstr>'4051 updated'!Total_FTE_with_ESE_Services</vt:lpstr>
      <vt:lpstr>'4061 updated'!Total_FTE_with_ESE_Services</vt:lpstr>
      <vt:lpstr>'4070'!Total_FTE_with_ESE_Services</vt:lpstr>
      <vt:lpstr>'4072 updated'!Total_FTE_with_ESE_Services</vt:lpstr>
      <vt:lpstr>'0054'!Totals</vt:lpstr>
      <vt:lpstr>'0642'!Totals</vt:lpstr>
      <vt:lpstr>'0664'!Totals</vt:lpstr>
      <vt:lpstr>'1461'!Totals</vt:lpstr>
      <vt:lpstr>'1571 updated'!Totals</vt:lpstr>
      <vt:lpstr>'2521'!Totals</vt:lpstr>
      <vt:lpstr>'2531'!Totals</vt:lpstr>
      <vt:lpstr>'2641 updated'!Totals</vt:lpstr>
      <vt:lpstr>'2791 updated'!Totals</vt:lpstr>
      <vt:lpstr>'2801 updated'!Totals</vt:lpstr>
      <vt:lpstr>'2911 updated'!Totals</vt:lpstr>
      <vt:lpstr>'2941 updated'!Totals</vt:lpstr>
      <vt:lpstr>'3083 updated'!Totals</vt:lpstr>
      <vt:lpstr>'3345 updated'!Totals</vt:lpstr>
      <vt:lpstr>'3347'!Totals</vt:lpstr>
      <vt:lpstr>'3381 updated'!Totals</vt:lpstr>
      <vt:lpstr>'3382 updated'!Totals</vt:lpstr>
      <vt:lpstr>'3384'!Totals</vt:lpstr>
      <vt:lpstr>'3385'!Totals</vt:lpstr>
      <vt:lpstr>'3386'!Totals</vt:lpstr>
      <vt:lpstr>'3391 updated'!Totals</vt:lpstr>
      <vt:lpstr>'3394 updated'!Totals</vt:lpstr>
      <vt:lpstr>'3395 updated'!Totals</vt:lpstr>
      <vt:lpstr>'3396'!Totals</vt:lpstr>
      <vt:lpstr>'3398'!Totals</vt:lpstr>
      <vt:lpstr>'3400 updated'!Totals</vt:lpstr>
      <vt:lpstr>'3401'!Totals</vt:lpstr>
      <vt:lpstr>'3413 updated'!Totals</vt:lpstr>
      <vt:lpstr>'3421'!Totals</vt:lpstr>
      <vt:lpstr>'3431 updated'!Totals</vt:lpstr>
      <vt:lpstr>'3441 updated'!Totals</vt:lpstr>
      <vt:lpstr>'3443'!Totals</vt:lpstr>
      <vt:lpstr>'3924 updated'!Totals</vt:lpstr>
      <vt:lpstr>'3941 updated'!Totals</vt:lpstr>
      <vt:lpstr>'3961 updated'!Totals</vt:lpstr>
      <vt:lpstr>'3971 updated'!Totals</vt:lpstr>
      <vt:lpstr>'4000 updated'!Totals</vt:lpstr>
      <vt:lpstr>'4001 updated'!Totals</vt:lpstr>
      <vt:lpstr>'4002 updated'!Totals</vt:lpstr>
      <vt:lpstr>'4010 updated'!Totals</vt:lpstr>
      <vt:lpstr>'4012 updated'!Totals</vt:lpstr>
      <vt:lpstr>'4013 updated'!Totals</vt:lpstr>
      <vt:lpstr>'4020 updated'!Totals</vt:lpstr>
      <vt:lpstr>'4021 updated'!Totals</vt:lpstr>
      <vt:lpstr>'4037 updated'!Totals</vt:lpstr>
      <vt:lpstr>'4041 updated'!Totals</vt:lpstr>
      <vt:lpstr>'4050 updated'!Totals</vt:lpstr>
      <vt:lpstr>'4051 updated'!Totals</vt:lpstr>
      <vt:lpstr>'4061 updated'!Totals</vt:lpstr>
      <vt:lpstr>'4070'!Totals</vt:lpstr>
      <vt:lpstr>'4072 updated'!Totals</vt:lpstr>
      <vt:lpstr>'0054'!Weighted_FTE____________b__x__c</vt:lpstr>
      <vt:lpstr>'0642'!Weighted_FTE____________b__x__c</vt:lpstr>
      <vt:lpstr>'0664'!Weighted_FTE____________b__x__c</vt:lpstr>
      <vt:lpstr>'1461'!Weighted_FTE____________b__x__c</vt:lpstr>
      <vt:lpstr>'1571 updated'!Weighted_FTE____________b__x__c</vt:lpstr>
      <vt:lpstr>'2521'!Weighted_FTE____________b__x__c</vt:lpstr>
      <vt:lpstr>'2531'!Weighted_FTE____________b__x__c</vt:lpstr>
      <vt:lpstr>'2641 updated'!Weighted_FTE____________b__x__c</vt:lpstr>
      <vt:lpstr>'2791 updated'!Weighted_FTE____________b__x__c</vt:lpstr>
      <vt:lpstr>'2801 updated'!Weighted_FTE____________b__x__c</vt:lpstr>
      <vt:lpstr>'2911 updated'!Weighted_FTE____________b__x__c</vt:lpstr>
      <vt:lpstr>'2941 updated'!Weighted_FTE____________b__x__c</vt:lpstr>
      <vt:lpstr>'3083 updated'!Weighted_FTE____________b__x__c</vt:lpstr>
      <vt:lpstr>'3345 updated'!Weighted_FTE____________b__x__c</vt:lpstr>
      <vt:lpstr>'3347'!Weighted_FTE____________b__x__c</vt:lpstr>
      <vt:lpstr>'3381 updated'!Weighted_FTE____________b__x__c</vt:lpstr>
      <vt:lpstr>'3382 updated'!Weighted_FTE____________b__x__c</vt:lpstr>
      <vt:lpstr>'3384'!Weighted_FTE____________b__x__c</vt:lpstr>
      <vt:lpstr>'3385'!Weighted_FTE____________b__x__c</vt:lpstr>
      <vt:lpstr>'3386'!Weighted_FTE____________b__x__c</vt:lpstr>
      <vt:lpstr>'3391 updated'!Weighted_FTE____________b__x__c</vt:lpstr>
      <vt:lpstr>'3394 updated'!Weighted_FTE____________b__x__c</vt:lpstr>
      <vt:lpstr>'3395 updated'!Weighted_FTE____________b__x__c</vt:lpstr>
      <vt:lpstr>'3396'!Weighted_FTE____________b__x__c</vt:lpstr>
      <vt:lpstr>'3398'!Weighted_FTE____________b__x__c</vt:lpstr>
      <vt:lpstr>'3400 updated'!Weighted_FTE____________b__x__c</vt:lpstr>
      <vt:lpstr>'3401'!Weighted_FTE____________b__x__c</vt:lpstr>
      <vt:lpstr>'3413 updated'!Weighted_FTE____________b__x__c</vt:lpstr>
      <vt:lpstr>'3421'!Weighted_FTE____________b__x__c</vt:lpstr>
      <vt:lpstr>'3431 updated'!Weighted_FTE____________b__x__c</vt:lpstr>
      <vt:lpstr>'3441 updated'!Weighted_FTE____________b__x__c</vt:lpstr>
      <vt:lpstr>'3443'!Weighted_FTE____________b__x__c</vt:lpstr>
      <vt:lpstr>'3924 updated'!Weighted_FTE____________b__x__c</vt:lpstr>
      <vt:lpstr>'3941 updated'!Weighted_FTE____________b__x__c</vt:lpstr>
      <vt:lpstr>'3961 updated'!Weighted_FTE____________b__x__c</vt:lpstr>
      <vt:lpstr>'3971 updated'!Weighted_FTE____________b__x__c</vt:lpstr>
      <vt:lpstr>'4000 updated'!Weighted_FTE____________b__x__c</vt:lpstr>
      <vt:lpstr>'4001 updated'!Weighted_FTE____________b__x__c</vt:lpstr>
      <vt:lpstr>'4002 updated'!Weighted_FTE____________b__x__c</vt:lpstr>
      <vt:lpstr>'4010 updated'!Weighted_FTE____________b__x__c</vt:lpstr>
      <vt:lpstr>'4012 updated'!Weighted_FTE____________b__x__c</vt:lpstr>
      <vt:lpstr>'4013 updated'!Weighted_FTE____________b__x__c</vt:lpstr>
      <vt:lpstr>'4020 updated'!Weighted_FTE____________b__x__c</vt:lpstr>
      <vt:lpstr>'4021 updated'!Weighted_FTE____________b__x__c</vt:lpstr>
      <vt:lpstr>'4037 updated'!Weighted_FTE____________b__x__c</vt:lpstr>
      <vt:lpstr>'4041 updated'!Weighted_FTE____________b__x__c</vt:lpstr>
      <vt:lpstr>'4050 updated'!Weighted_FTE____________b__x__c</vt:lpstr>
      <vt:lpstr>'4051 updated'!Weighted_FTE____________b__x__c</vt:lpstr>
      <vt:lpstr>'4061 updated'!Weighted_FTE____________b__x__c</vt:lpstr>
      <vt:lpstr>'4070'!Weighted_FTE____________b__x__c</vt:lpstr>
      <vt:lpstr>'4072 updated'!Weighted_FTE____________b__x__c</vt:lpstr>
      <vt:lpstr>'0054'!Weighted_FTE__From_Section_1</vt:lpstr>
      <vt:lpstr>'0642'!Weighted_FTE__From_Section_1</vt:lpstr>
      <vt:lpstr>'0664'!Weighted_FTE__From_Section_1</vt:lpstr>
      <vt:lpstr>'1461'!Weighted_FTE__From_Section_1</vt:lpstr>
      <vt:lpstr>'1571 updated'!Weighted_FTE__From_Section_1</vt:lpstr>
      <vt:lpstr>'2521'!Weighted_FTE__From_Section_1</vt:lpstr>
      <vt:lpstr>'2531'!Weighted_FTE__From_Section_1</vt:lpstr>
      <vt:lpstr>'2641 updated'!Weighted_FTE__From_Section_1</vt:lpstr>
      <vt:lpstr>'2791 updated'!Weighted_FTE__From_Section_1</vt:lpstr>
      <vt:lpstr>'2801 updated'!Weighted_FTE__From_Section_1</vt:lpstr>
      <vt:lpstr>'2911 updated'!Weighted_FTE__From_Section_1</vt:lpstr>
      <vt:lpstr>'2941 updated'!Weighted_FTE__From_Section_1</vt:lpstr>
      <vt:lpstr>'3083 updated'!Weighted_FTE__From_Section_1</vt:lpstr>
      <vt:lpstr>'3345 updated'!Weighted_FTE__From_Section_1</vt:lpstr>
      <vt:lpstr>'3347'!Weighted_FTE__From_Section_1</vt:lpstr>
      <vt:lpstr>'3381 updated'!Weighted_FTE__From_Section_1</vt:lpstr>
      <vt:lpstr>'3382 updated'!Weighted_FTE__From_Section_1</vt:lpstr>
      <vt:lpstr>'3384'!Weighted_FTE__From_Section_1</vt:lpstr>
      <vt:lpstr>'3385'!Weighted_FTE__From_Section_1</vt:lpstr>
      <vt:lpstr>'3386'!Weighted_FTE__From_Section_1</vt:lpstr>
      <vt:lpstr>'3391 updated'!Weighted_FTE__From_Section_1</vt:lpstr>
      <vt:lpstr>'3394 updated'!Weighted_FTE__From_Section_1</vt:lpstr>
      <vt:lpstr>'3395 updated'!Weighted_FTE__From_Section_1</vt:lpstr>
      <vt:lpstr>'3396'!Weighted_FTE__From_Section_1</vt:lpstr>
      <vt:lpstr>'3398'!Weighted_FTE__From_Section_1</vt:lpstr>
      <vt:lpstr>'3400 updated'!Weighted_FTE__From_Section_1</vt:lpstr>
      <vt:lpstr>'3401'!Weighted_FTE__From_Section_1</vt:lpstr>
      <vt:lpstr>'3413 updated'!Weighted_FTE__From_Section_1</vt:lpstr>
      <vt:lpstr>'3421'!Weighted_FTE__From_Section_1</vt:lpstr>
      <vt:lpstr>'3431 updated'!Weighted_FTE__From_Section_1</vt:lpstr>
      <vt:lpstr>'3441 updated'!Weighted_FTE__From_Section_1</vt:lpstr>
      <vt:lpstr>'3443'!Weighted_FTE__From_Section_1</vt:lpstr>
      <vt:lpstr>'3924 updated'!Weighted_FTE__From_Section_1</vt:lpstr>
      <vt:lpstr>'3941 updated'!Weighted_FTE__From_Section_1</vt:lpstr>
      <vt:lpstr>'3961 updated'!Weighted_FTE__From_Section_1</vt:lpstr>
      <vt:lpstr>'3971 updated'!Weighted_FTE__From_Section_1</vt:lpstr>
      <vt:lpstr>'4000 updated'!Weighted_FTE__From_Section_1</vt:lpstr>
      <vt:lpstr>'4001 updated'!Weighted_FTE__From_Section_1</vt:lpstr>
      <vt:lpstr>'4002 updated'!Weighted_FTE__From_Section_1</vt:lpstr>
      <vt:lpstr>'4010 updated'!Weighted_FTE__From_Section_1</vt:lpstr>
      <vt:lpstr>'4012 updated'!Weighted_FTE__From_Section_1</vt:lpstr>
      <vt:lpstr>'4013 updated'!Weighted_FTE__From_Section_1</vt:lpstr>
      <vt:lpstr>'4020 updated'!Weighted_FTE__From_Section_1</vt:lpstr>
      <vt:lpstr>'4021 updated'!Weighted_FTE__From_Section_1</vt:lpstr>
      <vt:lpstr>'4037 updated'!Weighted_FTE__From_Section_1</vt:lpstr>
      <vt:lpstr>'4041 updated'!Weighted_FTE__From_Section_1</vt:lpstr>
      <vt:lpstr>'4050 updated'!Weighted_FTE__From_Section_1</vt:lpstr>
      <vt:lpstr>'4051 updated'!Weighted_FTE__From_Section_1</vt:lpstr>
      <vt:lpstr>'4061 updated'!Weighted_FTE__From_Section_1</vt:lpstr>
      <vt:lpstr>'4070'!Weighted_FTE__From_Section_1</vt:lpstr>
      <vt:lpstr>'4072 updated'!Weighted_FTE__From_Section_1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CD</cp:lastModifiedBy>
  <cp:lastPrinted>2014-10-27T18:13:19Z</cp:lastPrinted>
  <dcterms:created xsi:type="dcterms:W3CDTF">2009-05-22T13:49:02Z</dcterms:created>
  <dcterms:modified xsi:type="dcterms:W3CDTF">2015-02-17T13:37:33Z</dcterms:modified>
</cp:coreProperties>
</file>