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omments29.xml" ContentType="application/vnd.openxmlformats-officedocument.spreadsheetml.comments+xml"/>
  <Default Extension="xml" ContentType="application/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18.xml" ContentType="application/vnd.openxmlformats-officedocument.spreadsheetml.comments+xml"/>
  <Override PartName="/xl/comments27.xml" ContentType="application/vnd.openxmlformats-officedocument.spreadsheetml.comments+xml"/>
  <Override PartName="/xl/comments38.xml" ContentType="application/vnd.openxmlformats-officedocument.spreadsheetml.comments+xml"/>
  <Override PartName="/xl/comments47.xml" ContentType="application/vnd.openxmlformats-officedocument.spreadsheetml.comments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16.xml" ContentType="application/vnd.openxmlformats-officedocument.spreadsheetml.comments+xml"/>
  <Override PartName="/xl/comments25.xml" ContentType="application/vnd.openxmlformats-officedocument.spreadsheetml.comments+xml"/>
  <Override PartName="/xl/comments36.xml" ContentType="application/vnd.openxmlformats-officedocument.spreadsheetml.comments+xml"/>
  <Override PartName="/xl/comments45.xml" ContentType="application/vnd.openxmlformats-officedocument.spreadsheetml.comment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omments14.xml" ContentType="application/vnd.openxmlformats-officedocument.spreadsheetml.comments+xml"/>
  <Override PartName="/xl/comments23.xml" ContentType="application/vnd.openxmlformats-officedocument.spreadsheetml.comments+xml"/>
  <Override PartName="/xl/comments34.xml" ContentType="application/vnd.openxmlformats-officedocument.spreadsheetml.comments+xml"/>
  <Override PartName="/xl/comments43.xml" ContentType="application/vnd.openxmlformats-officedocument.spreadsheetml.comments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21.xml" ContentType="application/vnd.openxmlformats-officedocument.spreadsheetml.comments+xml"/>
  <Override PartName="/xl/comments32.xml" ContentType="application/vnd.openxmlformats-officedocument.spreadsheetml.comments+xml"/>
  <Override PartName="/xl/comments41.xml" ContentType="application/vnd.openxmlformats-officedocument.spreadsheetml.comment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omments10.xml" ContentType="application/vnd.openxmlformats-officedocument.spreadsheetml.comments+xml"/>
  <Override PartName="/xl/comments30.xml" ContentType="application/vnd.openxmlformats-officedocument.spreadsheetml.comment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omments7.xml" ContentType="application/vnd.openxmlformats-officedocument.spreadsheetml.comments+xml"/>
  <Override PartName="/xl/comments39.xml" ContentType="application/vnd.openxmlformats-officedocument.spreadsheetml.comments+xml"/>
  <Override PartName="/xl/comments48.xml" ContentType="application/vnd.openxmlformats-officedocument.spreadsheetml.comment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omments5.xml" ContentType="application/vnd.openxmlformats-officedocument.spreadsheetml.comments+xml"/>
  <Override PartName="/xl/comments19.xml" ContentType="application/vnd.openxmlformats-officedocument.spreadsheetml.comments+xml"/>
  <Override PartName="/xl/comments28.xml" ContentType="application/vnd.openxmlformats-officedocument.spreadsheetml.comments+xml"/>
  <Override PartName="/xl/comments37.xml" ContentType="application/vnd.openxmlformats-officedocument.spreadsheetml.comments+xml"/>
  <Override PartName="/xl/comments46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omments17.xml" ContentType="application/vnd.openxmlformats-officedocument.spreadsheetml.comments+xml"/>
  <Override PartName="/xl/comments26.xml" ContentType="application/vnd.openxmlformats-officedocument.spreadsheetml.comments+xml"/>
  <Override PartName="/xl/comments35.xml" ContentType="application/vnd.openxmlformats-officedocument.spreadsheetml.comments+xml"/>
  <Override PartName="/xl/comments44.xml" ContentType="application/vnd.openxmlformats-officedocument.spreadsheetml.comments+xml"/>
  <Default Extension="vml" ContentType="application/vnd.openxmlformats-officedocument.vmlDrawing"/>
  <Override PartName="/xl/comments1.xml" ContentType="application/vnd.openxmlformats-officedocument.spreadsheetml.comments+xml"/>
  <Override PartName="/xl/comments15.xml" ContentType="application/vnd.openxmlformats-officedocument.spreadsheetml.comments+xml"/>
  <Override PartName="/xl/comments24.xml" ContentType="application/vnd.openxmlformats-officedocument.spreadsheetml.comments+xml"/>
  <Override PartName="/xl/comments33.xml" ContentType="application/vnd.openxmlformats-officedocument.spreadsheetml.comments+xml"/>
  <Override PartName="/xl/comments42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comments13.xml" ContentType="application/vnd.openxmlformats-officedocument.spreadsheetml.comments+xml"/>
  <Override PartName="/xl/comments22.xml" ContentType="application/vnd.openxmlformats-officedocument.spreadsheetml.comments+xml"/>
  <Override PartName="/xl/comments31.xml" ContentType="application/vnd.openxmlformats-officedocument.spreadsheetml.comments+xml"/>
  <Override PartName="/xl/comments40.xml" ContentType="application/vnd.openxmlformats-officedocument.spreadsheetml.comments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omments11.xml" ContentType="application/vnd.openxmlformats-officedocument.spreadsheetml.comments+xml"/>
  <Override PartName="/xl/comments20.xml" ContentType="application/vnd.openxmlformats-officedocument.spreadsheetml.comments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omments6.xml" ContentType="application/vnd.openxmlformats-officedocument.spreadsheetml.comments+xml"/>
  <Override PartName="/xl/comments49.xml" ContentType="application/vnd.openxmlformats-officedocument.spreadsheetml.comment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85" yWindow="60" windowWidth="11340" windowHeight="5775" tabRatio="953" activeTab="1"/>
  </bookViews>
  <sheets>
    <sheet name="Net Payment" sheetId="76" r:id="rId1"/>
    <sheet name="Charter Schools" sheetId="75" r:id="rId2"/>
    <sheet name="0054" sheetId="25" r:id="rId3"/>
    <sheet name="0642" sheetId="26" r:id="rId4"/>
    <sheet name="0664" sheetId="27" r:id="rId5"/>
    <sheet name="1461" sheetId="28" r:id="rId6"/>
    <sheet name="1571" sheetId="29" r:id="rId7"/>
    <sheet name="2521" sheetId="30" r:id="rId8"/>
    <sheet name="2531" sheetId="31" r:id="rId9"/>
    <sheet name="2641" sheetId="32" r:id="rId10"/>
    <sheet name="2661" sheetId="33" r:id="rId11"/>
    <sheet name="2791" sheetId="34" r:id="rId12"/>
    <sheet name="2801" sheetId="35" r:id="rId13"/>
    <sheet name="2911" sheetId="36" r:id="rId14"/>
    <sheet name="2941" sheetId="37" r:id="rId15"/>
    <sheet name="3083" sheetId="38" r:id="rId16"/>
    <sheet name="3344" sheetId="39" r:id="rId17"/>
    <sheet name="3345" sheetId="40" r:id="rId18"/>
    <sheet name="3347" sheetId="41" r:id="rId19"/>
    <sheet name="3381" sheetId="42" r:id="rId20"/>
    <sheet name="3382" sheetId="43" r:id="rId21"/>
    <sheet name="3384" sheetId="44" r:id="rId22"/>
    <sheet name="3385" sheetId="45" r:id="rId23"/>
    <sheet name="3386" sheetId="46" r:id="rId24"/>
    <sheet name="3391" sheetId="47" r:id="rId25"/>
    <sheet name="3392" sheetId="48" r:id="rId26"/>
    <sheet name="3394" sheetId="49" r:id="rId27"/>
    <sheet name="3395" sheetId="50" r:id="rId28"/>
    <sheet name="3396" sheetId="51" r:id="rId29"/>
    <sheet name="3398" sheetId="52" r:id="rId30"/>
    <sheet name="3400" sheetId="53" r:id="rId31"/>
    <sheet name="3401" sheetId="54" r:id="rId32"/>
    <sheet name="3411" sheetId="55" r:id="rId33"/>
    <sheet name="3413" sheetId="56" r:id="rId34"/>
    <sheet name="3421" sheetId="57" r:id="rId35"/>
    <sheet name="3431" sheetId="58" r:id="rId36"/>
    <sheet name="3436" sheetId="59" r:id="rId37"/>
    <sheet name="3441" sheetId="73" r:id="rId38"/>
    <sheet name="3443" sheetId="60" r:id="rId39"/>
    <sheet name="3941" sheetId="61" r:id="rId40"/>
    <sheet name="3961" sheetId="63" r:id="rId41"/>
    <sheet name="3971" sheetId="64" r:id="rId42"/>
    <sheet name="4000" sheetId="65" r:id="rId43"/>
    <sheet name="4002" sheetId="66" r:id="rId44"/>
    <sheet name="4010" sheetId="67" r:id="rId45"/>
    <sheet name="4011" sheetId="68" r:id="rId46"/>
    <sheet name="4012" sheetId="69" r:id="rId47"/>
    <sheet name="4013" sheetId="70" r:id="rId48"/>
    <sheet name="4020" sheetId="71" r:id="rId49"/>
    <sheet name="4037" sheetId="72" r:id="rId50"/>
    <sheet name="4041" sheetId="74" r:id="rId51"/>
  </sheets>
  <definedNames>
    <definedName name="_1.__2009_10_FEFP_State_and_Local_Funding" localSheetId="2">'0054'!$B$6</definedName>
    <definedName name="_1.__2009_10_FEFP_State_and_Local_Funding" localSheetId="3">'0642'!$B$6</definedName>
    <definedName name="_1.__2009_10_FEFP_State_and_Local_Funding" localSheetId="4">'0664'!$B$6</definedName>
    <definedName name="_1.__2009_10_FEFP_State_and_Local_Funding" localSheetId="5">'1461'!$B$6</definedName>
    <definedName name="_1.__2009_10_FEFP_State_and_Local_Funding" localSheetId="6">'1571'!$B$6</definedName>
    <definedName name="_1.__2009_10_FEFP_State_and_Local_Funding" localSheetId="7">'2521'!$B$6</definedName>
    <definedName name="_1.__2009_10_FEFP_State_and_Local_Funding" localSheetId="8">'2531'!$B$6</definedName>
    <definedName name="_1.__2009_10_FEFP_State_and_Local_Funding" localSheetId="9">'2641'!$B$6</definedName>
    <definedName name="_1.__2009_10_FEFP_State_and_Local_Funding" localSheetId="10">'2661'!$B$6</definedName>
    <definedName name="_1.__2009_10_FEFP_State_and_Local_Funding" localSheetId="11">'2791'!$B$6</definedName>
    <definedName name="_1.__2009_10_FEFP_State_and_Local_Funding" localSheetId="12">'2801'!$B$6</definedName>
    <definedName name="_1.__2009_10_FEFP_State_and_Local_Funding" localSheetId="13">'2911'!$B$6</definedName>
    <definedName name="_1.__2009_10_FEFP_State_and_Local_Funding" localSheetId="14">'2941'!$B$6</definedName>
    <definedName name="_1.__2009_10_FEFP_State_and_Local_Funding" localSheetId="15">'3083'!$B$6</definedName>
    <definedName name="_1.__2009_10_FEFP_State_and_Local_Funding" localSheetId="16">'3344'!$B$6</definedName>
    <definedName name="_1.__2009_10_FEFP_State_and_Local_Funding" localSheetId="17">'3345'!$B$6</definedName>
    <definedName name="_1.__2009_10_FEFP_State_and_Local_Funding" localSheetId="18">'3347'!$B$6</definedName>
    <definedName name="_1.__2009_10_FEFP_State_and_Local_Funding" localSheetId="19">'3381'!$B$6</definedName>
    <definedName name="_1.__2009_10_FEFP_State_and_Local_Funding" localSheetId="20">'3382'!$B$6</definedName>
    <definedName name="_1.__2009_10_FEFP_State_and_Local_Funding" localSheetId="21">'3384'!$B$6</definedName>
    <definedName name="_1.__2009_10_FEFP_State_and_Local_Funding" localSheetId="22">'3385'!$B$6</definedName>
    <definedName name="_1.__2009_10_FEFP_State_and_Local_Funding" localSheetId="23">'3386'!$B$6</definedName>
    <definedName name="_1.__2009_10_FEFP_State_and_Local_Funding" localSheetId="24">'3391'!$B$6</definedName>
    <definedName name="_1.__2009_10_FEFP_State_and_Local_Funding" localSheetId="25">'3392'!$B$6</definedName>
    <definedName name="_1.__2009_10_FEFP_State_and_Local_Funding" localSheetId="26">'3394'!$B$6</definedName>
    <definedName name="_1.__2009_10_FEFP_State_and_Local_Funding" localSheetId="27">'3395'!$B$6</definedName>
    <definedName name="_1.__2009_10_FEFP_State_and_Local_Funding" localSheetId="28">'3396'!$B$6</definedName>
    <definedName name="_1.__2009_10_FEFP_State_and_Local_Funding" localSheetId="29">'3398'!$B$6</definedName>
    <definedName name="_1.__2009_10_FEFP_State_and_Local_Funding" localSheetId="30">'3400'!$B$6</definedName>
    <definedName name="_1.__2009_10_FEFP_State_and_Local_Funding" localSheetId="31">'3401'!$B$6</definedName>
    <definedName name="_1.__2009_10_FEFP_State_and_Local_Funding" localSheetId="32">'3411'!$B$6</definedName>
    <definedName name="_1.__2009_10_FEFP_State_and_Local_Funding" localSheetId="33">'3413'!$B$6</definedName>
    <definedName name="_1.__2009_10_FEFP_State_and_Local_Funding" localSheetId="34">'3421'!$B$6</definedName>
    <definedName name="_1.__2009_10_FEFP_State_and_Local_Funding" localSheetId="35">'3431'!$B$6</definedName>
    <definedName name="_1.__2009_10_FEFP_State_and_Local_Funding" localSheetId="36">'3436'!$B$6</definedName>
    <definedName name="_1.__2009_10_FEFP_State_and_Local_Funding" localSheetId="37">'3441'!$B$6</definedName>
    <definedName name="_1.__2009_10_FEFP_State_and_Local_Funding" localSheetId="38">'3443'!$B$6</definedName>
    <definedName name="_1.__2009_10_FEFP_State_and_Local_Funding" localSheetId="39">'3941'!$B$6</definedName>
    <definedName name="_1.__2009_10_FEFP_State_and_Local_Funding" localSheetId="40">'3961'!$B$6</definedName>
    <definedName name="_1.__2009_10_FEFP_State_and_Local_Funding" localSheetId="41">'3971'!$B$6</definedName>
    <definedName name="_1.__2009_10_FEFP_State_and_Local_Funding" localSheetId="42">'4000'!$B$6</definedName>
    <definedName name="_1.__2009_10_FEFP_State_and_Local_Funding" localSheetId="43">'4002'!$B$6</definedName>
    <definedName name="_1.__2009_10_FEFP_State_and_Local_Funding" localSheetId="44">'4010'!$B$6</definedName>
    <definedName name="_1.__2009_10_FEFP_State_and_Local_Funding" localSheetId="45">'4011'!$B$6</definedName>
    <definedName name="_1.__2009_10_FEFP_State_and_Local_Funding" localSheetId="46">'4012'!$B$6</definedName>
    <definedName name="_1.__2009_10_FEFP_State_and_Local_Funding" localSheetId="47">'4013'!$B$6</definedName>
    <definedName name="_1.__2009_10_FEFP_State_and_Local_Funding" localSheetId="48">'4020'!$B$6</definedName>
    <definedName name="_1.__2009_10_FEFP_State_and_Local_Funding" localSheetId="49">'4037'!$B$6</definedName>
    <definedName name="_1.__2009_10_FEFP_State_and_Local_Funding" localSheetId="50">'4041'!$B$6</definedName>
    <definedName name="_1.__2009_10_FEFP_State_and_Local_Funding">#REF!</definedName>
    <definedName name="_1.__2010_11_FEFP_State_and_Local_Funding" localSheetId="2">'0054'!$B$6</definedName>
    <definedName name="_1.__2010_11_FEFP_State_and_Local_Funding" localSheetId="3">'0642'!$B$6</definedName>
    <definedName name="_1.__2010_11_FEFP_State_and_Local_Funding" localSheetId="4">'0664'!$B$6</definedName>
    <definedName name="_1.__2010_11_FEFP_State_and_Local_Funding" localSheetId="5">'1461'!$B$6</definedName>
    <definedName name="_1.__2010_11_FEFP_State_and_Local_Funding" localSheetId="6">'1571'!$B$6</definedName>
    <definedName name="_1.__2010_11_FEFP_State_and_Local_Funding" localSheetId="7">'2521'!$B$6</definedName>
    <definedName name="_1.__2010_11_FEFP_State_and_Local_Funding" localSheetId="8">'2531'!$B$6</definedName>
    <definedName name="_1.__2010_11_FEFP_State_and_Local_Funding" localSheetId="9">'2641'!$B$6</definedName>
    <definedName name="_1.__2010_11_FEFP_State_and_Local_Funding" localSheetId="10">'2661'!$B$6</definedName>
    <definedName name="_1.__2010_11_FEFP_State_and_Local_Funding" localSheetId="11">'2791'!$B$6</definedName>
    <definedName name="_1.__2010_11_FEFP_State_and_Local_Funding" localSheetId="12">'2801'!$B$6</definedName>
    <definedName name="_1.__2010_11_FEFP_State_and_Local_Funding" localSheetId="13">'2911'!$B$6</definedName>
    <definedName name="_1.__2010_11_FEFP_State_and_Local_Funding" localSheetId="14">'2941'!$B$6</definedName>
    <definedName name="_1.__2010_11_FEFP_State_and_Local_Funding" localSheetId="15">'3083'!$B$6</definedName>
    <definedName name="_1.__2010_11_FEFP_State_and_Local_Funding" localSheetId="16">'3344'!$B$6</definedName>
    <definedName name="_1.__2010_11_FEFP_State_and_Local_Funding" localSheetId="17">'3345'!$B$6</definedName>
    <definedName name="_1.__2010_11_FEFP_State_and_Local_Funding" localSheetId="18">'3347'!$B$6</definedName>
    <definedName name="_1.__2010_11_FEFP_State_and_Local_Funding" localSheetId="19">'3381'!$B$6</definedName>
    <definedName name="_1.__2010_11_FEFP_State_and_Local_Funding" localSheetId="20">'3382'!$B$6</definedName>
    <definedName name="_1.__2010_11_FEFP_State_and_Local_Funding" localSheetId="21">'3384'!$B$6</definedName>
    <definedName name="_1.__2010_11_FEFP_State_and_Local_Funding" localSheetId="22">'3385'!$B$6</definedName>
    <definedName name="_1.__2010_11_FEFP_State_and_Local_Funding" localSheetId="23">'3386'!$B$6</definedName>
    <definedName name="_1.__2010_11_FEFP_State_and_Local_Funding" localSheetId="24">'3391'!$B$6</definedName>
    <definedName name="_1.__2010_11_FEFP_State_and_Local_Funding" localSheetId="25">'3392'!$B$6</definedName>
    <definedName name="_1.__2010_11_FEFP_State_and_Local_Funding" localSheetId="26">'3394'!$B$6</definedName>
    <definedName name="_1.__2010_11_FEFP_State_and_Local_Funding" localSheetId="27">'3395'!$B$6</definedName>
    <definedName name="_1.__2010_11_FEFP_State_and_Local_Funding" localSheetId="28">'3396'!$B$6</definedName>
    <definedName name="_1.__2010_11_FEFP_State_and_Local_Funding" localSheetId="29">'3398'!$B$6</definedName>
    <definedName name="_1.__2010_11_FEFP_State_and_Local_Funding" localSheetId="30">'3400'!$B$6</definedName>
    <definedName name="_1.__2010_11_FEFP_State_and_Local_Funding" localSheetId="31">'3401'!$B$6</definedName>
    <definedName name="_1.__2010_11_FEFP_State_and_Local_Funding" localSheetId="32">'3411'!$B$6</definedName>
    <definedName name="_1.__2010_11_FEFP_State_and_Local_Funding" localSheetId="33">'3413'!$B$6</definedName>
    <definedName name="_1.__2010_11_FEFP_State_and_Local_Funding" localSheetId="34">'3421'!$B$6</definedName>
    <definedName name="_1.__2010_11_FEFP_State_and_Local_Funding" localSheetId="35">'3431'!$B$6</definedName>
    <definedName name="_1.__2010_11_FEFP_State_and_Local_Funding" localSheetId="36">'3436'!$B$6</definedName>
    <definedName name="_1.__2010_11_FEFP_State_and_Local_Funding" localSheetId="37">'3441'!$B$6</definedName>
    <definedName name="_1.__2010_11_FEFP_State_and_Local_Funding" localSheetId="38">'3443'!$B$6</definedName>
    <definedName name="_1.__2010_11_FEFP_State_and_Local_Funding" localSheetId="39">'3941'!$B$6</definedName>
    <definedName name="_1.__2010_11_FEFP_State_and_Local_Funding" localSheetId="40">'3961'!$B$6</definedName>
    <definedName name="_1.__2010_11_FEFP_State_and_Local_Funding" localSheetId="41">'3971'!$B$6</definedName>
    <definedName name="_1.__2010_11_FEFP_State_and_Local_Funding" localSheetId="42">'4000'!$B$6</definedName>
    <definedName name="_1.__2010_11_FEFP_State_and_Local_Funding" localSheetId="43">'4002'!$B$6</definedName>
    <definedName name="_1.__2010_11_FEFP_State_and_Local_Funding" localSheetId="44">'4010'!$B$6</definedName>
    <definedName name="_1.__2010_11_FEFP_State_and_Local_Funding" localSheetId="45">'4011'!$B$6</definedName>
    <definedName name="_1.__2010_11_FEFP_State_and_Local_Funding" localSheetId="46">'4012'!$B$6</definedName>
    <definedName name="_1.__2010_11_FEFP_State_and_Local_Funding" localSheetId="47">'4013'!$B$6</definedName>
    <definedName name="_1.__2010_11_FEFP_State_and_Local_Funding" localSheetId="48">'4020'!$B$6</definedName>
    <definedName name="_1.__2010_11_FEFP_State_and_Local_Funding" localSheetId="49">'4037'!$B$6</definedName>
    <definedName name="_1.__2010_11_FEFP_State_and_Local_Funding" localSheetId="50">'4041'!$B$6</definedName>
    <definedName name="_1.__2010_11_FEFP_State_and_Local_Funding">#REF!</definedName>
    <definedName name="_101_Basic_K_3" localSheetId="2">'0054'!$B$10</definedName>
    <definedName name="_101_Basic_K_3" localSheetId="3">'0642'!$B$10</definedName>
    <definedName name="_101_Basic_K_3" localSheetId="4">'0664'!$B$10</definedName>
    <definedName name="_101_Basic_K_3" localSheetId="5">'1461'!$B$10</definedName>
    <definedName name="_101_Basic_K_3" localSheetId="6">'1571'!$B$10</definedName>
    <definedName name="_101_Basic_K_3" localSheetId="7">'2521'!$B$10</definedName>
    <definedName name="_101_Basic_K_3" localSheetId="8">'2531'!$B$10</definedName>
    <definedName name="_101_Basic_K_3" localSheetId="9">'2641'!$B$10</definedName>
    <definedName name="_101_Basic_K_3" localSheetId="10">'2661'!$B$10</definedName>
    <definedName name="_101_Basic_K_3" localSheetId="11">'2791'!$B$10</definedName>
    <definedName name="_101_Basic_K_3" localSheetId="12">'2801'!$B$10</definedName>
    <definedName name="_101_Basic_K_3" localSheetId="13">'2911'!$B$10</definedName>
    <definedName name="_101_Basic_K_3" localSheetId="14">'2941'!$B$10</definedName>
    <definedName name="_101_Basic_K_3" localSheetId="15">'3083'!$B$10</definedName>
    <definedName name="_101_Basic_K_3" localSheetId="16">'3344'!$B$10</definedName>
    <definedName name="_101_Basic_K_3" localSheetId="17">'3345'!$B$10</definedName>
    <definedName name="_101_Basic_K_3" localSheetId="18">'3347'!$B$10</definedName>
    <definedName name="_101_Basic_K_3" localSheetId="19">'3381'!$B$10</definedName>
    <definedName name="_101_Basic_K_3" localSheetId="20">'3382'!$B$10</definedName>
    <definedName name="_101_Basic_K_3" localSheetId="21">'3384'!$B$10</definedName>
    <definedName name="_101_Basic_K_3" localSheetId="22">'3385'!$B$10</definedName>
    <definedName name="_101_Basic_K_3" localSheetId="23">'3386'!$B$10</definedName>
    <definedName name="_101_Basic_K_3" localSheetId="24">'3391'!$B$10</definedName>
    <definedName name="_101_Basic_K_3" localSheetId="25">'3392'!$B$10</definedName>
    <definedName name="_101_Basic_K_3" localSheetId="26">'3394'!$B$10</definedName>
    <definedName name="_101_Basic_K_3" localSheetId="27">'3395'!$B$10</definedName>
    <definedName name="_101_Basic_K_3" localSheetId="28">'3396'!$B$10</definedName>
    <definedName name="_101_Basic_K_3" localSheetId="29">'3398'!$B$10</definedName>
    <definedName name="_101_Basic_K_3" localSheetId="30">'3400'!$B$10</definedName>
    <definedName name="_101_Basic_K_3" localSheetId="31">'3401'!$B$10</definedName>
    <definedName name="_101_Basic_K_3" localSheetId="32">'3411'!$B$10</definedName>
    <definedName name="_101_Basic_K_3" localSheetId="33">'3413'!$B$10</definedName>
    <definedName name="_101_Basic_K_3" localSheetId="34">'3421'!$B$10</definedName>
    <definedName name="_101_Basic_K_3" localSheetId="35">'3431'!$B$10</definedName>
    <definedName name="_101_Basic_K_3" localSheetId="36">'3436'!$B$10</definedName>
    <definedName name="_101_Basic_K_3" localSheetId="37">'3441'!$B$10</definedName>
    <definedName name="_101_Basic_K_3" localSheetId="38">'3443'!$B$10</definedName>
    <definedName name="_101_Basic_K_3" localSheetId="39">'3941'!$B$10</definedName>
    <definedName name="_101_Basic_K_3" localSheetId="40">'3961'!$B$10</definedName>
    <definedName name="_101_Basic_K_3" localSheetId="41">'3971'!$B$10</definedName>
    <definedName name="_101_Basic_K_3" localSheetId="42">'4000'!$B$10</definedName>
    <definedName name="_101_Basic_K_3" localSheetId="43">'4002'!$B$10</definedName>
    <definedName name="_101_Basic_K_3" localSheetId="44">'4010'!$B$10</definedName>
    <definedName name="_101_Basic_K_3" localSheetId="45">'4011'!$B$10</definedName>
    <definedName name="_101_Basic_K_3" localSheetId="46">'4012'!$B$10</definedName>
    <definedName name="_101_Basic_K_3" localSheetId="47">'4013'!$B$10</definedName>
    <definedName name="_101_Basic_K_3" localSheetId="48">'4020'!$B$10</definedName>
    <definedName name="_101_Basic_K_3" localSheetId="49">'4037'!$B$10</definedName>
    <definedName name="_101_Basic_K_3" localSheetId="50">'4041'!$B$10</definedName>
    <definedName name="_101_Basic_K_3">#REF!</definedName>
    <definedName name="_102_Basic_4_8" localSheetId="2">'0054'!$B$12</definedName>
    <definedName name="_102_Basic_4_8" localSheetId="3">'0642'!$B$12</definedName>
    <definedName name="_102_Basic_4_8" localSheetId="4">'0664'!$B$12</definedName>
    <definedName name="_102_Basic_4_8" localSheetId="5">'1461'!$B$12</definedName>
    <definedName name="_102_Basic_4_8" localSheetId="6">'1571'!$B$12</definedName>
    <definedName name="_102_Basic_4_8" localSheetId="7">'2521'!$B$12</definedName>
    <definedName name="_102_Basic_4_8" localSheetId="8">'2531'!$B$12</definedName>
    <definedName name="_102_Basic_4_8" localSheetId="9">'2641'!$B$12</definedName>
    <definedName name="_102_Basic_4_8" localSheetId="10">'2661'!$B$12</definedName>
    <definedName name="_102_Basic_4_8" localSheetId="11">'2791'!$B$12</definedName>
    <definedName name="_102_Basic_4_8" localSheetId="12">'2801'!$B$12</definedName>
    <definedName name="_102_Basic_4_8" localSheetId="13">'2911'!$B$12</definedName>
    <definedName name="_102_Basic_4_8" localSheetId="14">'2941'!$B$12</definedName>
    <definedName name="_102_Basic_4_8" localSheetId="15">'3083'!$B$12</definedName>
    <definedName name="_102_Basic_4_8" localSheetId="16">'3344'!$B$12</definedName>
    <definedName name="_102_Basic_4_8" localSheetId="17">'3345'!$B$12</definedName>
    <definedName name="_102_Basic_4_8" localSheetId="18">'3347'!$B$12</definedName>
    <definedName name="_102_Basic_4_8" localSheetId="19">'3381'!$B$12</definedName>
    <definedName name="_102_Basic_4_8" localSheetId="20">'3382'!$B$12</definedName>
    <definedName name="_102_Basic_4_8" localSheetId="21">'3384'!$B$12</definedName>
    <definedName name="_102_Basic_4_8" localSheetId="22">'3385'!$B$12</definedName>
    <definedName name="_102_Basic_4_8" localSheetId="23">'3386'!$B$12</definedName>
    <definedName name="_102_Basic_4_8" localSheetId="24">'3391'!$B$12</definedName>
    <definedName name="_102_Basic_4_8" localSheetId="25">'3392'!$B$12</definedName>
    <definedName name="_102_Basic_4_8" localSheetId="26">'3394'!$B$12</definedName>
    <definedName name="_102_Basic_4_8" localSheetId="27">'3395'!$B$12</definedName>
    <definedName name="_102_Basic_4_8" localSheetId="28">'3396'!$B$12</definedName>
    <definedName name="_102_Basic_4_8" localSheetId="29">'3398'!$B$12</definedName>
    <definedName name="_102_Basic_4_8" localSheetId="30">'3400'!$B$12</definedName>
    <definedName name="_102_Basic_4_8" localSheetId="31">'3401'!$B$12</definedName>
    <definedName name="_102_Basic_4_8" localSheetId="32">'3411'!$B$12</definedName>
    <definedName name="_102_Basic_4_8" localSheetId="33">'3413'!$B$12</definedName>
    <definedName name="_102_Basic_4_8" localSheetId="34">'3421'!$B$12</definedName>
    <definedName name="_102_Basic_4_8" localSheetId="35">'3431'!$B$12</definedName>
    <definedName name="_102_Basic_4_8" localSheetId="36">'3436'!$B$12</definedName>
    <definedName name="_102_Basic_4_8" localSheetId="37">'3441'!$B$12</definedName>
    <definedName name="_102_Basic_4_8" localSheetId="38">'3443'!$B$12</definedName>
    <definedName name="_102_Basic_4_8" localSheetId="39">'3941'!$B$12</definedName>
    <definedName name="_102_Basic_4_8" localSheetId="40">'3961'!$B$12</definedName>
    <definedName name="_102_Basic_4_8" localSheetId="41">'3971'!$B$12</definedName>
    <definedName name="_102_Basic_4_8" localSheetId="42">'4000'!$B$12</definedName>
    <definedName name="_102_Basic_4_8" localSheetId="43">'4002'!$B$12</definedName>
    <definedName name="_102_Basic_4_8" localSheetId="44">'4010'!$B$12</definedName>
    <definedName name="_102_Basic_4_8" localSheetId="45">'4011'!$B$12</definedName>
    <definedName name="_102_Basic_4_8" localSheetId="46">'4012'!$B$12</definedName>
    <definedName name="_102_Basic_4_8" localSheetId="47">'4013'!$B$12</definedName>
    <definedName name="_102_Basic_4_8" localSheetId="48">'4020'!$B$12</definedName>
    <definedName name="_102_Basic_4_8" localSheetId="49">'4037'!$B$12</definedName>
    <definedName name="_102_Basic_4_8" localSheetId="50">'4041'!$B$12</definedName>
    <definedName name="_102_Basic_4_8">#REF!</definedName>
    <definedName name="_103_Basic_9_12" localSheetId="2">'0054'!$B$14</definedName>
    <definedName name="_103_Basic_9_12" localSheetId="3">'0642'!$B$14</definedName>
    <definedName name="_103_Basic_9_12" localSheetId="4">'0664'!$B$14</definedName>
    <definedName name="_103_Basic_9_12" localSheetId="5">'1461'!$B$14</definedName>
    <definedName name="_103_Basic_9_12" localSheetId="6">'1571'!$B$14</definedName>
    <definedName name="_103_Basic_9_12" localSheetId="7">'2521'!$B$14</definedName>
    <definedName name="_103_Basic_9_12" localSheetId="8">'2531'!$B$14</definedName>
    <definedName name="_103_Basic_9_12" localSheetId="9">'2641'!$B$14</definedName>
    <definedName name="_103_Basic_9_12" localSheetId="10">'2661'!$B$14</definedName>
    <definedName name="_103_Basic_9_12" localSheetId="11">'2791'!$B$14</definedName>
    <definedName name="_103_Basic_9_12" localSheetId="12">'2801'!$B$14</definedName>
    <definedName name="_103_Basic_9_12" localSheetId="13">'2911'!$B$14</definedName>
    <definedName name="_103_Basic_9_12" localSheetId="14">'2941'!$B$14</definedName>
    <definedName name="_103_Basic_9_12" localSheetId="15">'3083'!$B$14</definedName>
    <definedName name="_103_Basic_9_12" localSheetId="16">'3344'!$B$14</definedName>
    <definedName name="_103_Basic_9_12" localSheetId="17">'3345'!$B$14</definedName>
    <definedName name="_103_Basic_9_12" localSheetId="18">'3347'!$B$14</definedName>
    <definedName name="_103_Basic_9_12" localSheetId="19">'3381'!$B$14</definedName>
    <definedName name="_103_Basic_9_12" localSheetId="20">'3382'!$B$14</definedName>
    <definedName name="_103_Basic_9_12" localSheetId="21">'3384'!$B$14</definedName>
    <definedName name="_103_Basic_9_12" localSheetId="22">'3385'!$B$14</definedName>
    <definedName name="_103_Basic_9_12" localSheetId="23">'3386'!$B$14</definedName>
    <definedName name="_103_Basic_9_12" localSheetId="24">'3391'!$B$14</definedName>
    <definedName name="_103_Basic_9_12" localSheetId="25">'3392'!$B$14</definedName>
    <definedName name="_103_Basic_9_12" localSheetId="26">'3394'!$B$14</definedName>
    <definedName name="_103_Basic_9_12" localSheetId="27">'3395'!$B$14</definedName>
    <definedName name="_103_Basic_9_12" localSheetId="28">'3396'!$B$14</definedName>
    <definedName name="_103_Basic_9_12" localSheetId="29">'3398'!$B$14</definedName>
    <definedName name="_103_Basic_9_12" localSheetId="30">'3400'!$B$14</definedName>
    <definedName name="_103_Basic_9_12" localSheetId="31">'3401'!$B$14</definedName>
    <definedName name="_103_Basic_9_12" localSheetId="32">'3411'!$B$14</definedName>
    <definedName name="_103_Basic_9_12" localSheetId="33">'3413'!$B$14</definedName>
    <definedName name="_103_Basic_9_12" localSheetId="34">'3421'!$B$14</definedName>
    <definedName name="_103_Basic_9_12" localSheetId="35">'3431'!$B$14</definedName>
    <definedName name="_103_Basic_9_12" localSheetId="36">'3436'!$B$14</definedName>
    <definedName name="_103_Basic_9_12" localSheetId="37">'3441'!$B$14</definedName>
    <definedName name="_103_Basic_9_12" localSheetId="38">'3443'!$B$14</definedName>
    <definedName name="_103_Basic_9_12" localSheetId="39">'3941'!$B$14</definedName>
    <definedName name="_103_Basic_9_12" localSheetId="40">'3961'!$B$14</definedName>
    <definedName name="_103_Basic_9_12" localSheetId="41">'3971'!$B$14</definedName>
    <definedName name="_103_Basic_9_12" localSheetId="42">'4000'!$B$14</definedName>
    <definedName name="_103_Basic_9_12" localSheetId="43">'4002'!$B$14</definedName>
    <definedName name="_103_Basic_9_12" localSheetId="44">'4010'!$B$14</definedName>
    <definedName name="_103_Basic_9_12" localSheetId="45">'4011'!$B$14</definedName>
    <definedName name="_103_Basic_9_12" localSheetId="46">'4012'!$B$14</definedName>
    <definedName name="_103_Basic_9_12" localSheetId="47">'4013'!$B$14</definedName>
    <definedName name="_103_Basic_9_12" localSheetId="48">'4020'!$B$14</definedName>
    <definedName name="_103_Basic_9_12" localSheetId="49">'4037'!$B$14</definedName>
    <definedName name="_103_Basic_9_12" localSheetId="50">'4041'!$B$14</definedName>
    <definedName name="_103_Basic_9_12">#REF!</definedName>
    <definedName name="_111_Basic_K_3_with_ESE_Services" localSheetId="2">'0054'!$B$11</definedName>
    <definedName name="_111_Basic_K_3_with_ESE_Services" localSheetId="3">'0642'!$B$11</definedName>
    <definedName name="_111_Basic_K_3_with_ESE_Services" localSheetId="4">'0664'!$B$11</definedName>
    <definedName name="_111_Basic_K_3_with_ESE_Services" localSheetId="5">'1461'!$B$11</definedName>
    <definedName name="_111_Basic_K_3_with_ESE_Services" localSheetId="6">'1571'!$B$11</definedName>
    <definedName name="_111_Basic_K_3_with_ESE_Services" localSheetId="7">'2521'!$B$11</definedName>
    <definedName name="_111_Basic_K_3_with_ESE_Services" localSheetId="8">'2531'!$B$11</definedName>
    <definedName name="_111_Basic_K_3_with_ESE_Services" localSheetId="9">'2641'!$B$11</definedName>
    <definedName name="_111_Basic_K_3_with_ESE_Services" localSheetId="10">'2661'!$B$11</definedName>
    <definedName name="_111_Basic_K_3_with_ESE_Services" localSheetId="11">'2791'!$B$11</definedName>
    <definedName name="_111_Basic_K_3_with_ESE_Services" localSheetId="12">'2801'!$B$11</definedName>
    <definedName name="_111_Basic_K_3_with_ESE_Services" localSheetId="13">'2911'!$B$11</definedName>
    <definedName name="_111_Basic_K_3_with_ESE_Services" localSheetId="14">'2941'!$B$11</definedName>
    <definedName name="_111_Basic_K_3_with_ESE_Services" localSheetId="15">'3083'!$B$11</definedName>
    <definedName name="_111_Basic_K_3_with_ESE_Services" localSheetId="16">'3344'!$B$11</definedName>
    <definedName name="_111_Basic_K_3_with_ESE_Services" localSheetId="17">'3345'!$B$11</definedName>
    <definedName name="_111_Basic_K_3_with_ESE_Services" localSheetId="18">'3347'!$B$11</definedName>
    <definedName name="_111_Basic_K_3_with_ESE_Services" localSheetId="19">'3381'!$B$11</definedName>
    <definedName name="_111_Basic_K_3_with_ESE_Services" localSheetId="20">'3382'!$B$11</definedName>
    <definedName name="_111_Basic_K_3_with_ESE_Services" localSheetId="21">'3384'!$B$11</definedName>
    <definedName name="_111_Basic_K_3_with_ESE_Services" localSheetId="22">'3385'!$B$11</definedName>
    <definedName name="_111_Basic_K_3_with_ESE_Services" localSheetId="23">'3386'!$B$11</definedName>
    <definedName name="_111_Basic_K_3_with_ESE_Services" localSheetId="24">'3391'!$B$11</definedName>
    <definedName name="_111_Basic_K_3_with_ESE_Services" localSheetId="25">'3392'!$B$11</definedName>
    <definedName name="_111_Basic_K_3_with_ESE_Services" localSheetId="26">'3394'!$B$11</definedName>
    <definedName name="_111_Basic_K_3_with_ESE_Services" localSheetId="27">'3395'!$B$11</definedName>
    <definedName name="_111_Basic_K_3_with_ESE_Services" localSheetId="28">'3396'!$B$11</definedName>
    <definedName name="_111_Basic_K_3_with_ESE_Services" localSheetId="29">'3398'!$B$11</definedName>
    <definedName name="_111_Basic_K_3_with_ESE_Services" localSheetId="30">'3400'!$B$11</definedName>
    <definedName name="_111_Basic_K_3_with_ESE_Services" localSheetId="31">'3401'!$B$11</definedName>
    <definedName name="_111_Basic_K_3_with_ESE_Services" localSheetId="32">'3411'!$B$11</definedName>
    <definedName name="_111_Basic_K_3_with_ESE_Services" localSheetId="33">'3413'!$B$11</definedName>
    <definedName name="_111_Basic_K_3_with_ESE_Services" localSheetId="34">'3421'!$B$11</definedName>
    <definedName name="_111_Basic_K_3_with_ESE_Services" localSheetId="35">'3431'!$B$11</definedName>
    <definedName name="_111_Basic_K_3_with_ESE_Services" localSheetId="36">'3436'!$B$11</definedName>
    <definedName name="_111_Basic_K_3_with_ESE_Services" localSheetId="37">'3441'!$B$11</definedName>
    <definedName name="_111_Basic_K_3_with_ESE_Services" localSheetId="38">'3443'!$B$11</definedName>
    <definedName name="_111_Basic_K_3_with_ESE_Services" localSheetId="39">'3941'!$B$11</definedName>
    <definedName name="_111_Basic_K_3_with_ESE_Services" localSheetId="40">'3961'!$B$11</definedName>
    <definedName name="_111_Basic_K_3_with_ESE_Services" localSheetId="41">'3971'!$B$11</definedName>
    <definedName name="_111_Basic_K_3_with_ESE_Services" localSheetId="42">'4000'!$B$11</definedName>
    <definedName name="_111_Basic_K_3_with_ESE_Services" localSheetId="43">'4002'!$B$11</definedName>
    <definedName name="_111_Basic_K_3_with_ESE_Services" localSheetId="44">'4010'!$B$11</definedName>
    <definedName name="_111_Basic_K_3_with_ESE_Services" localSheetId="45">'4011'!$B$11</definedName>
    <definedName name="_111_Basic_K_3_with_ESE_Services" localSheetId="46">'4012'!$B$11</definedName>
    <definedName name="_111_Basic_K_3_with_ESE_Services" localSheetId="47">'4013'!$B$11</definedName>
    <definedName name="_111_Basic_K_3_with_ESE_Services" localSheetId="48">'4020'!$B$11</definedName>
    <definedName name="_111_Basic_K_3_with_ESE_Services" localSheetId="49">'4037'!$B$11</definedName>
    <definedName name="_111_Basic_K_3_with_ESE_Services" localSheetId="50">'4041'!$B$11</definedName>
    <definedName name="_111_Basic_K_3_with_ESE_Services">#REF!</definedName>
    <definedName name="_112_Basic_4_8_with_ESE_Services" localSheetId="2">'0054'!$B$13</definedName>
    <definedName name="_112_Basic_4_8_with_ESE_Services" localSheetId="3">'0642'!$B$13</definedName>
    <definedName name="_112_Basic_4_8_with_ESE_Services" localSheetId="4">'0664'!$B$13</definedName>
    <definedName name="_112_Basic_4_8_with_ESE_Services" localSheetId="5">'1461'!$B$13</definedName>
    <definedName name="_112_Basic_4_8_with_ESE_Services" localSheetId="6">'1571'!$B$13</definedName>
    <definedName name="_112_Basic_4_8_with_ESE_Services" localSheetId="7">'2521'!$B$13</definedName>
    <definedName name="_112_Basic_4_8_with_ESE_Services" localSheetId="8">'2531'!$B$13</definedName>
    <definedName name="_112_Basic_4_8_with_ESE_Services" localSheetId="9">'2641'!$B$13</definedName>
    <definedName name="_112_Basic_4_8_with_ESE_Services" localSheetId="10">'2661'!$B$13</definedName>
    <definedName name="_112_Basic_4_8_with_ESE_Services" localSheetId="11">'2791'!$B$13</definedName>
    <definedName name="_112_Basic_4_8_with_ESE_Services" localSheetId="12">'2801'!$B$13</definedName>
    <definedName name="_112_Basic_4_8_with_ESE_Services" localSheetId="13">'2911'!$B$13</definedName>
    <definedName name="_112_Basic_4_8_with_ESE_Services" localSheetId="14">'2941'!$B$13</definedName>
    <definedName name="_112_Basic_4_8_with_ESE_Services" localSheetId="15">'3083'!$B$13</definedName>
    <definedName name="_112_Basic_4_8_with_ESE_Services" localSheetId="16">'3344'!$B$13</definedName>
    <definedName name="_112_Basic_4_8_with_ESE_Services" localSheetId="17">'3345'!$B$13</definedName>
    <definedName name="_112_Basic_4_8_with_ESE_Services" localSheetId="18">'3347'!$B$13</definedName>
    <definedName name="_112_Basic_4_8_with_ESE_Services" localSheetId="19">'3381'!$B$13</definedName>
    <definedName name="_112_Basic_4_8_with_ESE_Services" localSheetId="20">'3382'!$B$13</definedName>
    <definedName name="_112_Basic_4_8_with_ESE_Services" localSheetId="21">'3384'!$B$13</definedName>
    <definedName name="_112_Basic_4_8_with_ESE_Services" localSheetId="22">'3385'!$B$13</definedName>
    <definedName name="_112_Basic_4_8_with_ESE_Services" localSheetId="23">'3386'!$B$13</definedName>
    <definedName name="_112_Basic_4_8_with_ESE_Services" localSheetId="24">'3391'!$B$13</definedName>
    <definedName name="_112_Basic_4_8_with_ESE_Services" localSheetId="25">'3392'!$B$13</definedName>
    <definedName name="_112_Basic_4_8_with_ESE_Services" localSheetId="26">'3394'!$B$13</definedName>
    <definedName name="_112_Basic_4_8_with_ESE_Services" localSheetId="27">'3395'!$B$13</definedName>
    <definedName name="_112_Basic_4_8_with_ESE_Services" localSheetId="28">'3396'!$B$13</definedName>
    <definedName name="_112_Basic_4_8_with_ESE_Services" localSheetId="29">'3398'!$B$13</definedName>
    <definedName name="_112_Basic_4_8_with_ESE_Services" localSheetId="30">'3400'!$B$13</definedName>
    <definedName name="_112_Basic_4_8_with_ESE_Services" localSheetId="31">'3401'!$B$13</definedName>
    <definedName name="_112_Basic_4_8_with_ESE_Services" localSheetId="32">'3411'!$B$13</definedName>
    <definedName name="_112_Basic_4_8_with_ESE_Services" localSheetId="33">'3413'!$B$13</definedName>
    <definedName name="_112_Basic_4_8_with_ESE_Services" localSheetId="34">'3421'!$B$13</definedName>
    <definedName name="_112_Basic_4_8_with_ESE_Services" localSheetId="35">'3431'!$B$13</definedName>
    <definedName name="_112_Basic_4_8_with_ESE_Services" localSheetId="36">'3436'!$B$13</definedName>
    <definedName name="_112_Basic_4_8_with_ESE_Services" localSheetId="37">'3441'!$B$13</definedName>
    <definedName name="_112_Basic_4_8_with_ESE_Services" localSheetId="38">'3443'!$B$13</definedName>
    <definedName name="_112_Basic_4_8_with_ESE_Services" localSheetId="39">'3941'!$B$13</definedName>
    <definedName name="_112_Basic_4_8_with_ESE_Services" localSheetId="40">'3961'!$B$13</definedName>
    <definedName name="_112_Basic_4_8_with_ESE_Services" localSheetId="41">'3971'!$B$13</definedName>
    <definedName name="_112_Basic_4_8_with_ESE_Services" localSheetId="42">'4000'!$B$13</definedName>
    <definedName name="_112_Basic_4_8_with_ESE_Services" localSheetId="43">'4002'!$B$13</definedName>
    <definedName name="_112_Basic_4_8_with_ESE_Services" localSheetId="44">'4010'!$B$13</definedName>
    <definedName name="_112_Basic_4_8_with_ESE_Services" localSheetId="45">'4011'!$B$13</definedName>
    <definedName name="_112_Basic_4_8_with_ESE_Services" localSheetId="46">'4012'!$B$13</definedName>
    <definedName name="_112_Basic_4_8_with_ESE_Services" localSheetId="47">'4013'!$B$13</definedName>
    <definedName name="_112_Basic_4_8_with_ESE_Services" localSheetId="48">'4020'!$B$13</definedName>
    <definedName name="_112_Basic_4_8_with_ESE_Services" localSheetId="49">'4037'!$B$13</definedName>
    <definedName name="_112_Basic_4_8_with_ESE_Services" localSheetId="50">'4041'!$B$13</definedName>
    <definedName name="_112_Basic_4_8_with_ESE_Services">#REF!</definedName>
    <definedName name="_113_Basic_9_12_with_ESE_Services" localSheetId="2">'0054'!$B$15</definedName>
    <definedName name="_113_Basic_9_12_with_ESE_Services" localSheetId="3">'0642'!$B$15</definedName>
    <definedName name="_113_Basic_9_12_with_ESE_Services" localSheetId="4">'0664'!$B$15</definedName>
    <definedName name="_113_Basic_9_12_with_ESE_Services" localSheetId="5">'1461'!$B$15</definedName>
    <definedName name="_113_Basic_9_12_with_ESE_Services" localSheetId="6">'1571'!$B$15</definedName>
    <definedName name="_113_Basic_9_12_with_ESE_Services" localSheetId="7">'2521'!$B$15</definedName>
    <definedName name="_113_Basic_9_12_with_ESE_Services" localSheetId="8">'2531'!$B$15</definedName>
    <definedName name="_113_Basic_9_12_with_ESE_Services" localSheetId="9">'2641'!$B$15</definedName>
    <definedName name="_113_Basic_9_12_with_ESE_Services" localSheetId="10">'2661'!$B$15</definedName>
    <definedName name="_113_Basic_9_12_with_ESE_Services" localSheetId="11">'2791'!$B$15</definedName>
    <definedName name="_113_Basic_9_12_with_ESE_Services" localSheetId="12">'2801'!$B$15</definedName>
    <definedName name="_113_Basic_9_12_with_ESE_Services" localSheetId="13">'2911'!$B$15</definedName>
    <definedName name="_113_Basic_9_12_with_ESE_Services" localSheetId="14">'2941'!$B$15</definedName>
    <definedName name="_113_Basic_9_12_with_ESE_Services" localSheetId="15">'3083'!$B$15</definedName>
    <definedName name="_113_Basic_9_12_with_ESE_Services" localSheetId="16">'3344'!$B$15</definedName>
    <definedName name="_113_Basic_9_12_with_ESE_Services" localSheetId="17">'3345'!$B$15</definedName>
    <definedName name="_113_Basic_9_12_with_ESE_Services" localSheetId="18">'3347'!$B$15</definedName>
    <definedName name="_113_Basic_9_12_with_ESE_Services" localSheetId="19">'3381'!$B$15</definedName>
    <definedName name="_113_Basic_9_12_with_ESE_Services" localSheetId="20">'3382'!$B$15</definedName>
    <definedName name="_113_Basic_9_12_with_ESE_Services" localSheetId="21">'3384'!$B$15</definedName>
    <definedName name="_113_Basic_9_12_with_ESE_Services" localSheetId="22">'3385'!$B$15</definedName>
    <definedName name="_113_Basic_9_12_with_ESE_Services" localSheetId="23">'3386'!$B$15</definedName>
    <definedName name="_113_Basic_9_12_with_ESE_Services" localSheetId="24">'3391'!$B$15</definedName>
    <definedName name="_113_Basic_9_12_with_ESE_Services" localSheetId="25">'3392'!$B$15</definedName>
    <definedName name="_113_Basic_9_12_with_ESE_Services" localSheetId="26">'3394'!$B$15</definedName>
    <definedName name="_113_Basic_9_12_with_ESE_Services" localSheetId="27">'3395'!$B$15</definedName>
    <definedName name="_113_Basic_9_12_with_ESE_Services" localSheetId="28">'3396'!$B$15</definedName>
    <definedName name="_113_Basic_9_12_with_ESE_Services" localSheetId="29">'3398'!$B$15</definedName>
    <definedName name="_113_Basic_9_12_with_ESE_Services" localSheetId="30">'3400'!$B$15</definedName>
    <definedName name="_113_Basic_9_12_with_ESE_Services" localSheetId="31">'3401'!$B$15</definedName>
    <definedName name="_113_Basic_9_12_with_ESE_Services" localSheetId="32">'3411'!$B$15</definedName>
    <definedName name="_113_Basic_9_12_with_ESE_Services" localSheetId="33">'3413'!$B$15</definedName>
    <definedName name="_113_Basic_9_12_with_ESE_Services" localSheetId="34">'3421'!$B$15</definedName>
    <definedName name="_113_Basic_9_12_with_ESE_Services" localSheetId="35">'3431'!$B$15</definedName>
    <definedName name="_113_Basic_9_12_with_ESE_Services" localSheetId="36">'3436'!$B$15</definedName>
    <definedName name="_113_Basic_9_12_with_ESE_Services" localSheetId="37">'3441'!$B$15</definedName>
    <definedName name="_113_Basic_9_12_with_ESE_Services" localSheetId="38">'3443'!$B$15</definedName>
    <definedName name="_113_Basic_9_12_with_ESE_Services" localSheetId="39">'3941'!$B$15</definedName>
    <definedName name="_113_Basic_9_12_with_ESE_Services" localSheetId="40">'3961'!$B$15</definedName>
    <definedName name="_113_Basic_9_12_with_ESE_Services" localSheetId="41">'3971'!$B$15</definedName>
    <definedName name="_113_Basic_9_12_with_ESE_Services" localSheetId="42">'4000'!$B$15</definedName>
    <definedName name="_113_Basic_9_12_with_ESE_Services" localSheetId="43">'4002'!$B$15</definedName>
    <definedName name="_113_Basic_9_12_with_ESE_Services" localSheetId="44">'4010'!$B$15</definedName>
    <definedName name="_113_Basic_9_12_with_ESE_Services" localSheetId="45">'4011'!$B$15</definedName>
    <definedName name="_113_Basic_9_12_with_ESE_Services" localSheetId="46">'4012'!$B$15</definedName>
    <definedName name="_113_Basic_9_12_with_ESE_Services" localSheetId="47">'4013'!$B$15</definedName>
    <definedName name="_113_Basic_9_12_with_ESE_Services" localSheetId="48">'4020'!$B$15</definedName>
    <definedName name="_113_Basic_9_12_with_ESE_Services" localSheetId="49">'4037'!$B$15</definedName>
    <definedName name="_113_Basic_9_12_with_ESE_Services" localSheetId="50">'4041'!$B$15</definedName>
    <definedName name="_113_Basic_9_12_with_ESE_Services">#REF!</definedName>
    <definedName name="_130_ESOL__Grade_Level_4_8" localSheetId="2">'0054'!$B$23</definedName>
    <definedName name="_130_ESOL__Grade_Level_4_8" localSheetId="3">'0642'!$B$23</definedName>
    <definedName name="_130_ESOL__Grade_Level_4_8" localSheetId="4">'0664'!$B$23</definedName>
    <definedName name="_130_ESOL__Grade_Level_4_8" localSheetId="5">'1461'!$B$23</definedName>
    <definedName name="_130_ESOL__Grade_Level_4_8" localSheetId="6">'1571'!$B$23</definedName>
    <definedName name="_130_ESOL__Grade_Level_4_8" localSheetId="7">'2521'!$B$23</definedName>
    <definedName name="_130_ESOL__Grade_Level_4_8" localSheetId="8">'2531'!$B$23</definedName>
    <definedName name="_130_ESOL__Grade_Level_4_8" localSheetId="9">'2641'!$B$23</definedName>
    <definedName name="_130_ESOL__Grade_Level_4_8" localSheetId="10">'2661'!$B$23</definedName>
    <definedName name="_130_ESOL__Grade_Level_4_8" localSheetId="11">'2791'!$B$23</definedName>
    <definedName name="_130_ESOL__Grade_Level_4_8" localSheetId="12">'2801'!$B$23</definedName>
    <definedName name="_130_ESOL__Grade_Level_4_8" localSheetId="13">'2911'!$B$23</definedName>
    <definedName name="_130_ESOL__Grade_Level_4_8" localSheetId="14">'2941'!$B$23</definedName>
    <definedName name="_130_ESOL__Grade_Level_4_8" localSheetId="15">'3083'!$B$23</definedName>
    <definedName name="_130_ESOL__Grade_Level_4_8" localSheetId="16">'3344'!$B$23</definedName>
    <definedName name="_130_ESOL__Grade_Level_4_8" localSheetId="17">'3345'!$B$23</definedName>
    <definedName name="_130_ESOL__Grade_Level_4_8" localSheetId="18">'3347'!$B$23</definedName>
    <definedName name="_130_ESOL__Grade_Level_4_8" localSheetId="19">'3381'!$B$23</definedName>
    <definedName name="_130_ESOL__Grade_Level_4_8" localSheetId="20">'3382'!$B$23</definedName>
    <definedName name="_130_ESOL__Grade_Level_4_8" localSheetId="21">'3384'!$B$23</definedName>
    <definedName name="_130_ESOL__Grade_Level_4_8" localSheetId="22">'3385'!$B$23</definedName>
    <definedName name="_130_ESOL__Grade_Level_4_8" localSheetId="23">'3386'!$B$23</definedName>
    <definedName name="_130_ESOL__Grade_Level_4_8" localSheetId="24">'3391'!$B$23</definedName>
    <definedName name="_130_ESOL__Grade_Level_4_8" localSheetId="25">'3392'!$B$23</definedName>
    <definedName name="_130_ESOL__Grade_Level_4_8" localSheetId="26">'3394'!$B$23</definedName>
    <definedName name="_130_ESOL__Grade_Level_4_8" localSheetId="27">'3395'!$B$23</definedName>
    <definedName name="_130_ESOL__Grade_Level_4_8" localSheetId="28">'3396'!$B$23</definedName>
    <definedName name="_130_ESOL__Grade_Level_4_8" localSheetId="29">'3398'!$B$23</definedName>
    <definedName name="_130_ESOL__Grade_Level_4_8" localSheetId="30">'3400'!$B$23</definedName>
    <definedName name="_130_ESOL__Grade_Level_4_8" localSheetId="31">'3401'!$B$23</definedName>
    <definedName name="_130_ESOL__Grade_Level_4_8" localSheetId="32">'3411'!$B$23</definedName>
    <definedName name="_130_ESOL__Grade_Level_4_8" localSheetId="33">'3413'!$B$23</definedName>
    <definedName name="_130_ESOL__Grade_Level_4_8" localSheetId="34">'3421'!$B$23</definedName>
    <definedName name="_130_ESOL__Grade_Level_4_8" localSheetId="35">'3431'!$B$23</definedName>
    <definedName name="_130_ESOL__Grade_Level_4_8" localSheetId="36">'3436'!$B$23</definedName>
    <definedName name="_130_ESOL__Grade_Level_4_8" localSheetId="37">'3441'!$B$23</definedName>
    <definedName name="_130_ESOL__Grade_Level_4_8" localSheetId="38">'3443'!$B$23</definedName>
    <definedName name="_130_ESOL__Grade_Level_4_8" localSheetId="39">'3941'!$B$23</definedName>
    <definedName name="_130_ESOL__Grade_Level_4_8" localSheetId="40">'3961'!$B$23</definedName>
    <definedName name="_130_ESOL__Grade_Level_4_8" localSheetId="41">'3971'!$B$23</definedName>
    <definedName name="_130_ESOL__Grade_Level_4_8" localSheetId="42">'4000'!$B$23</definedName>
    <definedName name="_130_ESOL__Grade_Level_4_8" localSheetId="43">'4002'!$B$23</definedName>
    <definedName name="_130_ESOL__Grade_Level_4_8" localSheetId="44">'4010'!$B$23</definedName>
    <definedName name="_130_ESOL__Grade_Level_4_8" localSheetId="45">'4011'!$B$23</definedName>
    <definedName name="_130_ESOL__Grade_Level_4_8" localSheetId="46">'4012'!$B$23</definedName>
    <definedName name="_130_ESOL__Grade_Level_4_8" localSheetId="47">'4013'!$B$23</definedName>
    <definedName name="_130_ESOL__Grade_Level_4_8" localSheetId="48">'4020'!$B$23</definedName>
    <definedName name="_130_ESOL__Grade_Level_4_8" localSheetId="49">'4037'!$B$23</definedName>
    <definedName name="_130_ESOL__Grade_Level_4_8" localSheetId="50">'4041'!$B$23</definedName>
    <definedName name="_130_ESOL__Grade_Level_4_8">#REF!</definedName>
    <definedName name="_130_ESOL__Grade_Level_9_12" localSheetId="2">'0054'!$B$24</definedName>
    <definedName name="_130_ESOL__Grade_Level_9_12" localSheetId="3">'0642'!$B$24</definedName>
    <definedName name="_130_ESOL__Grade_Level_9_12" localSheetId="4">'0664'!$B$24</definedName>
    <definedName name="_130_ESOL__Grade_Level_9_12" localSheetId="5">'1461'!$B$24</definedName>
    <definedName name="_130_ESOL__Grade_Level_9_12" localSheetId="6">'1571'!$B$24</definedName>
    <definedName name="_130_ESOL__Grade_Level_9_12" localSheetId="7">'2521'!$B$24</definedName>
    <definedName name="_130_ESOL__Grade_Level_9_12" localSheetId="8">'2531'!$B$24</definedName>
    <definedName name="_130_ESOL__Grade_Level_9_12" localSheetId="9">'2641'!$B$24</definedName>
    <definedName name="_130_ESOL__Grade_Level_9_12" localSheetId="10">'2661'!$B$24</definedName>
    <definedName name="_130_ESOL__Grade_Level_9_12" localSheetId="11">'2791'!$B$24</definedName>
    <definedName name="_130_ESOL__Grade_Level_9_12" localSheetId="12">'2801'!$B$24</definedName>
    <definedName name="_130_ESOL__Grade_Level_9_12" localSheetId="13">'2911'!$B$24</definedName>
    <definedName name="_130_ESOL__Grade_Level_9_12" localSheetId="14">'2941'!$B$24</definedName>
    <definedName name="_130_ESOL__Grade_Level_9_12" localSheetId="15">'3083'!$B$24</definedName>
    <definedName name="_130_ESOL__Grade_Level_9_12" localSheetId="16">'3344'!$B$24</definedName>
    <definedName name="_130_ESOL__Grade_Level_9_12" localSheetId="17">'3345'!$B$24</definedName>
    <definedName name="_130_ESOL__Grade_Level_9_12" localSheetId="18">'3347'!$B$24</definedName>
    <definedName name="_130_ESOL__Grade_Level_9_12" localSheetId="19">'3381'!$B$24</definedName>
    <definedName name="_130_ESOL__Grade_Level_9_12" localSheetId="20">'3382'!$B$24</definedName>
    <definedName name="_130_ESOL__Grade_Level_9_12" localSheetId="21">'3384'!$B$24</definedName>
    <definedName name="_130_ESOL__Grade_Level_9_12" localSheetId="22">'3385'!$B$24</definedName>
    <definedName name="_130_ESOL__Grade_Level_9_12" localSheetId="23">'3386'!$B$24</definedName>
    <definedName name="_130_ESOL__Grade_Level_9_12" localSheetId="24">'3391'!$B$24</definedName>
    <definedName name="_130_ESOL__Grade_Level_9_12" localSheetId="25">'3392'!$B$24</definedName>
    <definedName name="_130_ESOL__Grade_Level_9_12" localSheetId="26">'3394'!$B$24</definedName>
    <definedName name="_130_ESOL__Grade_Level_9_12" localSheetId="27">'3395'!$B$24</definedName>
    <definedName name="_130_ESOL__Grade_Level_9_12" localSheetId="28">'3396'!$B$24</definedName>
    <definedName name="_130_ESOL__Grade_Level_9_12" localSheetId="29">'3398'!$B$24</definedName>
    <definedName name="_130_ESOL__Grade_Level_9_12" localSheetId="30">'3400'!$B$24</definedName>
    <definedName name="_130_ESOL__Grade_Level_9_12" localSheetId="31">'3401'!$B$24</definedName>
    <definedName name="_130_ESOL__Grade_Level_9_12" localSheetId="32">'3411'!$B$24</definedName>
    <definedName name="_130_ESOL__Grade_Level_9_12" localSheetId="33">'3413'!$B$24</definedName>
    <definedName name="_130_ESOL__Grade_Level_9_12" localSheetId="34">'3421'!$B$24</definedName>
    <definedName name="_130_ESOL__Grade_Level_9_12" localSheetId="35">'3431'!$B$24</definedName>
    <definedName name="_130_ESOL__Grade_Level_9_12" localSheetId="36">'3436'!$B$24</definedName>
    <definedName name="_130_ESOL__Grade_Level_9_12" localSheetId="37">'3441'!$B$24</definedName>
    <definedName name="_130_ESOL__Grade_Level_9_12" localSheetId="38">'3443'!$B$24</definedName>
    <definedName name="_130_ESOL__Grade_Level_9_12" localSheetId="39">'3941'!$B$24</definedName>
    <definedName name="_130_ESOL__Grade_Level_9_12" localSheetId="40">'3961'!$B$24</definedName>
    <definedName name="_130_ESOL__Grade_Level_9_12" localSheetId="41">'3971'!$B$24</definedName>
    <definedName name="_130_ESOL__Grade_Level_9_12" localSheetId="42">'4000'!$B$24</definedName>
    <definedName name="_130_ESOL__Grade_Level_9_12" localSheetId="43">'4002'!$B$24</definedName>
    <definedName name="_130_ESOL__Grade_Level_9_12" localSheetId="44">'4010'!$B$24</definedName>
    <definedName name="_130_ESOL__Grade_Level_9_12" localSheetId="45">'4011'!$B$24</definedName>
    <definedName name="_130_ESOL__Grade_Level_9_12" localSheetId="46">'4012'!$B$24</definedName>
    <definedName name="_130_ESOL__Grade_Level_9_12" localSheetId="47">'4013'!$B$24</definedName>
    <definedName name="_130_ESOL__Grade_Level_9_12" localSheetId="48">'4020'!$B$24</definedName>
    <definedName name="_130_ESOL__Grade_Level_9_12" localSheetId="49">'4037'!$B$24</definedName>
    <definedName name="_130_ESOL__Grade_Level_9_12" localSheetId="50">'4041'!$B$24</definedName>
    <definedName name="_130_ESOL__Grade_Level_9_12">#REF!</definedName>
    <definedName name="_130_ESOL__Grade_Level_PK_3" localSheetId="2">'0054'!$B$22</definedName>
    <definedName name="_130_ESOL__Grade_Level_PK_3" localSheetId="3">'0642'!$B$22</definedName>
    <definedName name="_130_ESOL__Grade_Level_PK_3" localSheetId="4">'0664'!$B$22</definedName>
    <definedName name="_130_ESOL__Grade_Level_PK_3" localSheetId="5">'1461'!$B$22</definedName>
    <definedName name="_130_ESOL__Grade_Level_PK_3" localSheetId="6">'1571'!$B$22</definedName>
    <definedName name="_130_ESOL__Grade_Level_PK_3" localSheetId="7">'2521'!$B$22</definedName>
    <definedName name="_130_ESOL__Grade_Level_PK_3" localSheetId="8">'2531'!$B$22</definedName>
    <definedName name="_130_ESOL__Grade_Level_PK_3" localSheetId="9">'2641'!$B$22</definedName>
    <definedName name="_130_ESOL__Grade_Level_PK_3" localSheetId="10">'2661'!$B$22</definedName>
    <definedName name="_130_ESOL__Grade_Level_PK_3" localSheetId="11">'2791'!$B$22</definedName>
    <definedName name="_130_ESOL__Grade_Level_PK_3" localSheetId="12">'2801'!$B$22</definedName>
    <definedName name="_130_ESOL__Grade_Level_PK_3" localSheetId="13">'2911'!$B$22</definedName>
    <definedName name="_130_ESOL__Grade_Level_PK_3" localSheetId="14">'2941'!$B$22</definedName>
    <definedName name="_130_ESOL__Grade_Level_PK_3" localSheetId="15">'3083'!$B$22</definedName>
    <definedName name="_130_ESOL__Grade_Level_PK_3" localSheetId="16">'3344'!$B$22</definedName>
    <definedName name="_130_ESOL__Grade_Level_PK_3" localSheetId="17">'3345'!$B$22</definedName>
    <definedName name="_130_ESOL__Grade_Level_PK_3" localSheetId="18">'3347'!$B$22</definedName>
    <definedName name="_130_ESOL__Grade_Level_PK_3" localSheetId="19">'3381'!$B$22</definedName>
    <definedName name="_130_ESOL__Grade_Level_PK_3" localSheetId="20">'3382'!$B$22</definedName>
    <definedName name="_130_ESOL__Grade_Level_PK_3" localSheetId="21">'3384'!$B$22</definedName>
    <definedName name="_130_ESOL__Grade_Level_PK_3" localSheetId="22">'3385'!$B$22</definedName>
    <definedName name="_130_ESOL__Grade_Level_PK_3" localSheetId="23">'3386'!$B$22</definedName>
    <definedName name="_130_ESOL__Grade_Level_PK_3" localSheetId="24">'3391'!$B$22</definedName>
    <definedName name="_130_ESOL__Grade_Level_PK_3" localSheetId="25">'3392'!$B$22</definedName>
    <definedName name="_130_ESOL__Grade_Level_PK_3" localSheetId="26">'3394'!$B$22</definedName>
    <definedName name="_130_ESOL__Grade_Level_PK_3" localSheetId="27">'3395'!$B$22</definedName>
    <definedName name="_130_ESOL__Grade_Level_PK_3" localSheetId="28">'3396'!$B$22</definedName>
    <definedName name="_130_ESOL__Grade_Level_PK_3" localSheetId="29">'3398'!$B$22</definedName>
    <definedName name="_130_ESOL__Grade_Level_PK_3" localSheetId="30">'3400'!$B$22</definedName>
    <definedName name="_130_ESOL__Grade_Level_PK_3" localSheetId="31">'3401'!$B$22</definedName>
    <definedName name="_130_ESOL__Grade_Level_PK_3" localSheetId="32">'3411'!$B$22</definedName>
    <definedName name="_130_ESOL__Grade_Level_PK_3" localSheetId="33">'3413'!$B$22</definedName>
    <definedName name="_130_ESOL__Grade_Level_PK_3" localSheetId="34">'3421'!$B$22</definedName>
    <definedName name="_130_ESOL__Grade_Level_PK_3" localSheetId="35">'3431'!$B$22</definedName>
    <definedName name="_130_ESOL__Grade_Level_PK_3" localSheetId="36">'3436'!$B$22</definedName>
    <definedName name="_130_ESOL__Grade_Level_PK_3" localSheetId="37">'3441'!$B$22</definedName>
    <definedName name="_130_ESOL__Grade_Level_PK_3" localSheetId="38">'3443'!$B$22</definedName>
    <definedName name="_130_ESOL__Grade_Level_PK_3" localSheetId="39">'3941'!$B$22</definedName>
    <definedName name="_130_ESOL__Grade_Level_PK_3" localSheetId="40">'3961'!$B$22</definedName>
    <definedName name="_130_ESOL__Grade_Level_PK_3" localSheetId="41">'3971'!$B$22</definedName>
    <definedName name="_130_ESOL__Grade_Level_PK_3" localSheetId="42">'4000'!$B$22</definedName>
    <definedName name="_130_ESOL__Grade_Level_PK_3" localSheetId="43">'4002'!$B$22</definedName>
    <definedName name="_130_ESOL__Grade_Level_PK_3" localSheetId="44">'4010'!$B$22</definedName>
    <definedName name="_130_ESOL__Grade_Level_PK_3" localSheetId="45">'4011'!$B$22</definedName>
    <definedName name="_130_ESOL__Grade_Level_PK_3" localSheetId="46">'4012'!$B$22</definedName>
    <definedName name="_130_ESOL__Grade_Level_PK_3" localSheetId="47">'4013'!$B$22</definedName>
    <definedName name="_130_ESOL__Grade_Level_PK_3" localSheetId="48">'4020'!$B$22</definedName>
    <definedName name="_130_ESOL__Grade_Level_PK_3" localSheetId="49">'4037'!$B$22</definedName>
    <definedName name="_130_ESOL__Grade_Level_PK_3" localSheetId="50">'4041'!$B$22</definedName>
    <definedName name="_130_ESOL__Grade_Level_PK_3">#REF!</definedName>
    <definedName name="_2.__ESE_Guaranteed_Allocation" localSheetId="2">'0054'!$B$27</definedName>
    <definedName name="_2.__ESE_Guaranteed_Allocation" localSheetId="3">'0642'!$B$27</definedName>
    <definedName name="_2.__ESE_Guaranteed_Allocation" localSheetId="4">'0664'!$B$27</definedName>
    <definedName name="_2.__ESE_Guaranteed_Allocation" localSheetId="5">'1461'!$B$27</definedName>
    <definedName name="_2.__ESE_Guaranteed_Allocation" localSheetId="6">'1571'!$B$27</definedName>
    <definedName name="_2.__ESE_Guaranteed_Allocation" localSheetId="7">'2521'!$B$27</definedName>
    <definedName name="_2.__ESE_Guaranteed_Allocation" localSheetId="8">'2531'!$B$27</definedName>
    <definedName name="_2.__ESE_Guaranteed_Allocation" localSheetId="9">'2641'!$B$27</definedName>
    <definedName name="_2.__ESE_Guaranteed_Allocation" localSheetId="10">'2661'!$B$27</definedName>
    <definedName name="_2.__ESE_Guaranteed_Allocation" localSheetId="11">'2791'!$B$27</definedName>
    <definedName name="_2.__ESE_Guaranteed_Allocation" localSheetId="12">'2801'!$B$27</definedName>
    <definedName name="_2.__ESE_Guaranteed_Allocation" localSheetId="13">'2911'!$B$27</definedName>
    <definedName name="_2.__ESE_Guaranteed_Allocation" localSheetId="14">'2941'!$B$27</definedName>
    <definedName name="_2.__ESE_Guaranteed_Allocation" localSheetId="15">'3083'!$B$27</definedName>
    <definedName name="_2.__ESE_Guaranteed_Allocation" localSheetId="16">'3344'!$B$27</definedName>
    <definedName name="_2.__ESE_Guaranteed_Allocation" localSheetId="17">'3345'!$B$27</definedName>
    <definedName name="_2.__ESE_Guaranteed_Allocation" localSheetId="18">'3347'!$B$27</definedName>
    <definedName name="_2.__ESE_Guaranteed_Allocation" localSheetId="19">'3381'!$B$27</definedName>
    <definedName name="_2.__ESE_Guaranteed_Allocation" localSheetId="20">'3382'!$B$27</definedName>
    <definedName name="_2.__ESE_Guaranteed_Allocation" localSheetId="21">'3384'!$B$27</definedName>
    <definedName name="_2.__ESE_Guaranteed_Allocation" localSheetId="22">'3385'!$B$27</definedName>
    <definedName name="_2.__ESE_Guaranteed_Allocation" localSheetId="23">'3386'!$B$27</definedName>
    <definedName name="_2.__ESE_Guaranteed_Allocation" localSheetId="24">'3391'!$B$27</definedName>
    <definedName name="_2.__ESE_Guaranteed_Allocation" localSheetId="25">'3392'!$B$27</definedName>
    <definedName name="_2.__ESE_Guaranteed_Allocation" localSheetId="26">'3394'!$B$27</definedName>
    <definedName name="_2.__ESE_Guaranteed_Allocation" localSheetId="27">'3395'!$B$27</definedName>
    <definedName name="_2.__ESE_Guaranteed_Allocation" localSheetId="28">'3396'!$B$27</definedName>
    <definedName name="_2.__ESE_Guaranteed_Allocation" localSheetId="29">'3398'!$B$27</definedName>
    <definedName name="_2.__ESE_Guaranteed_Allocation" localSheetId="30">'3400'!$B$27</definedName>
    <definedName name="_2.__ESE_Guaranteed_Allocation" localSheetId="31">'3401'!$B$27</definedName>
    <definedName name="_2.__ESE_Guaranteed_Allocation" localSheetId="32">'3411'!$B$27</definedName>
    <definedName name="_2.__ESE_Guaranteed_Allocation" localSheetId="33">'3413'!$B$27</definedName>
    <definedName name="_2.__ESE_Guaranteed_Allocation" localSheetId="34">'3421'!$B$27</definedName>
    <definedName name="_2.__ESE_Guaranteed_Allocation" localSheetId="35">'3431'!$B$27</definedName>
    <definedName name="_2.__ESE_Guaranteed_Allocation" localSheetId="36">'3436'!$B$27</definedName>
    <definedName name="_2.__ESE_Guaranteed_Allocation" localSheetId="37">'3441'!$B$27</definedName>
    <definedName name="_2.__ESE_Guaranteed_Allocation" localSheetId="38">'3443'!$B$27</definedName>
    <definedName name="_2.__ESE_Guaranteed_Allocation" localSheetId="39">'3941'!$B$27</definedName>
    <definedName name="_2.__ESE_Guaranteed_Allocation" localSheetId="40">'3961'!$B$27</definedName>
    <definedName name="_2.__ESE_Guaranteed_Allocation" localSheetId="41">'3971'!$B$27</definedName>
    <definedName name="_2.__ESE_Guaranteed_Allocation" localSheetId="42">'4000'!$B$27</definedName>
    <definedName name="_2.__ESE_Guaranteed_Allocation" localSheetId="43">'4002'!$B$27</definedName>
    <definedName name="_2.__ESE_Guaranteed_Allocation" localSheetId="44">'4010'!$B$27</definedName>
    <definedName name="_2.__ESE_Guaranteed_Allocation" localSheetId="45">'4011'!$B$27</definedName>
    <definedName name="_2.__ESE_Guaranteed_Allocation" localSheetId="46">'4012'!$B$27</definedName>
    <definedName name="_2.__ESE_Guaranteed_Allocation" localSheetId="47">'4013'!$B$27</definedName>
    <definedName name="_2.__ESE_Guaranteed_Allocation" localSheetId="48">'4020'!$B$27</definedName>
    <definedName name="_2.__ESE_Guaranteed_Allocation" localSheetId="49">'4037'!$B$27</definedName>
    <definedName name="_2.__ESE_Guaranteed_Allocation" localSheetId="50">'4041'!$B$27</definedName>
    <definedName name="_2.__ESE_Guaranteed_Allocation">#REF!</definedName>
    <definedName name="_2010_11_Base_Funding_WFTE_x_BSA_x_DCD" localSheetId="2">'0054'!$L$8</definedName>
    <definedName name="_2010_11_Base_Funding_WFTE_x_BSA_x_DCD" localSheetId="3">'0642'!$L$8</definedName>
    <definedName name="_2010_11_Base_Funding_WFTE_x_BSA_x_DCD" localSheetId="4">'0664'!$L$8</definedName>
    <definedName name="_2010_11_Base_Funding_WFTE_x_BSA_x_DCD" localSheetId="5">'1461'!$L$8</definedName>
    <definedName name="_2010_11_Base_Funding_WFTE_x_BSA_x_DCD" localSheetId="6">'1571'!$L$8</definedName>
    <definedName name="_2010_11_Base_Funding_WFTE_x_BSA_x_DCD" localSheetId="7">'2521'!$L$8</definedName>
    <definedName name="_2010_11_Base_Funding_WFTE_x_BSA_x_DCD" localSheetId="8">'2531'!$L$8</definedName>
    <definedName name="_2010_11_Base_Funding_WFTE_x_BSA_x_DCD" localSheetId="9">'2641'!$L$8</definedName>
    <definedName name="_2010_11_Base_Funding_WFTE_x_BSA_x_DCD" localSheetId="10">'2661'!$L$8</definedName>
    <definedName name="_2010_11_Base_Funding_WFTE_x_BSA_x_DCD" localSheetId="11">'2791'!$L$8</definedName>
    <definedName name="_2010_11_Base_Funding_WFTE_x_BSA_x_DCD" localSheetId="12">'2801'!$L$8</definedName>
    <definedName name="_2010_11_Base_Funding_WFTE_x_BSA_x_DCD" localSheetId="13">'2911'!$L$8</definedName>
    <definedName name="_2010_11_Base_Funding_WFTE_x_BSA_x_DCD" localSheetId="14">'2941'!$L$8</definedName>
    <definedName name="_2010_11_Base_Funding_WFTE_x_BSA_x_DCD" localSheetId="15">'3083'!$L$8</definedName>
    <definedName name="_2010_11_Base_Funding_WFTE_x_BSA_x_DCD" localSheetId="16">'3344'!$L$8</definedName>
    <definedName name="_2010_11_Base_Funding_WFTE_x_BSA_x_DCD" localSheetId="17">'3345'!$L$8</definedName>
    <definedName name="_2010_11_Base_Funding_WFTE_x_BSA_x_DCD" localSheetId="18">'3347'!$L$8</definedName>
    <definedName name="_2010_11_Base_Funding_WFTE_x_BSA_x_DCD" localSheetId="19">'3381'!$L$8</definedName>
    <definedName name="_2010_11_Base_Funding_WFTE_x_BSA_x_DCD" localSheetId="20">'3382'!$L$8</definedName>
    <definedName name="_2010_11_Base_Funding_WFTE_x_BSA_x_DCD" localSheetId="21">'3384'!$L$8</definedName>
    <definedName name="_2010_11_Base_Funding_WFTE_x_BSA_x_DCD" localSheetId="22">'3385'!$L$8</definedName>
    <definedName name="_2010_11_Base_Funding_WFTE_x_BSA_x_DCD" localSheetId="23">'3386'!$L$8</definedName>
    <definedName name="_2010_11_Base_Funding_WFTE_x_BSA_x_DCD" localSheetId="24">'3391'!$L$8</definedName>
    <definedName name="_2010_11_Base_Funding_WFTE_x_BSA_x_DCD" localSheetId="25">'3392'!$L$8</definedName>
    <definedName name="_2010_11_Base_Funding_WFTE_x_BSA_x_DCD" localSheetId="26">'3394'!$L$8</definedName>
    <definedName name="_2010_11_Base_Funding_WFTE_x_BSA_x_DCD" localSheetId="27">'3395'!$L$8</definedName>
    <definedName name="_2010_11_Base_Funding_WFTE_x_BSA_x_DCD" localSheetId="28">'3396'!$L$8</definedName>
    <definedName name="_2010_11_Base_Funding_WFTE_x_BSA_x_DCD" localSheetId="29">'3398'!$L$8</definedName>
    <definedName name="_2010_11_Base_Funding_WFTE_x_BSA_x_DCD" localSheetId="30">'3400'!$L$8</definedName>
    <definedName name="_2010_11_Base_Funding_WFTE_x_BSA_x_DCD" localSheetId="31">'3401'!$L$8</definedName>
    <definedName name="_2010_11_Base_Funding_WFTE_x_BSA_x_DCD" localSheetId="32">'3411'!$L$8</definedName>
    <definedName name="_2010_11_Base_Funding_WFTE_x_BSA_x_DCD" localSheetId="33">'3413'!$L$8</definedName>
    <definedName name="_2010_11_Base_Funding_WFTE_x_BSA_x_DCD" localSheetId="34">'3421'!$L$8</definedName>
    <definedName name="_2010_11_Base_Funding_WFTE_x_BSA_x_DCD" localSheetId="35">'3431'!$L$8</definedName>
    <definedName name="_2010_11_Base_Funding_WFTE_x_BSA_x_DCD" localSheetId="36">'3436'!$L$8</definedName>
    <definedName name="_2010_11_Base_Funding_WFTE_x_BSA_x_DCD" localSheetId="37">'3441'!$L$8</definedName>
    <definedName name="_2010_11_Base_Funding_WFTE_x_BSA_x_DCD" localSheetId="38">'3443'!$L$8</definedName>
    <definedName name="_2010_11_Base_Funding_WFTE_x_BSA_x_DCD" localSheetId="39">'3941'!$L$8</definedName>
    <definedName name="_2010_11_Base_Funding_WFTE_x_BSA_x_DCD" localSheetId="40">'3961'!$L$8</definedName>
    <definedName name="_2010_11_Base_Funding_WFTE_x_BSA_x_DCD" localSheetId="41">'3971'!$L$8</definedName>
    <definedName name="_2010_11_Base_Funding_WFTE_x_BSA_x_DCD" localSheetId="42">'4000'!$L$8</definedName>
    <definedName name="_2010_11_Base_Funding_WFTE_x_BSA_x_DCD" localSheetId="43">'4002'!$L$8</definedName>
    <definedName name="_2010_11_Base_Funding_WFTE_x_BSA_x_DCD" localSheetId="44">'4010'!$L$8</definedName>
    <definedName name="_2010_11_Base_Funding_WFTE_x_BSA_x_DCD" localSheetId="45">'4011'!$L$8</definedName>
    <definedName name="_2010_11_Base_Funding_WFTE_x_BSA_x_DCD" localSheetId="46">'4012'!$L$8</definedName>
    <definedName name="_2010_11_Base_Funding_WFTE_x_BSA_x_DCD" localSheetId="47">'4013'!$L$8</definedName>
    <definedName name="_2010_11_Base_Funding_WFTE_x_BSA_x_DCD" localSheetId="48">'4020'!$L$8</definedName>
    <definedName name="_2010_11_Base_Funding_WFTE_x_BSA_x_DCD" localSheetId="49">'4037'!$L$8</definedName>
    <definedName name="_2010_11_Base_Funding_WFTE_x_BSA_x_DCD" localSheetId="50">'4041'!$L$8</definedName>
    <definedName name="_2010_11_Base_Funding_WFTE_x_BSA_x_DCD">#REF!</definedName>
    <definedName name="_254_ESE_Level_4__Grade_Level_4_8" localSheetId="2">'0054'!$B$17</definedName>
    <definedName name="_254_ESE_Level_4__Grade_Level_4_8" localSheetId="3">'0642'!$B$17</definedName>
    <definedName name="_254_ESE_Level_4__Grade_Level_4_8" localSheetId="4">'0664'!$B$17</definedName>
    <definedName name="_254_ESE_Level_4__Grade_Level_4_8" localSheetId="5">'1461'!$B$17</definedName>
    <definedName name="_254_ESE_Level_4__Grade_Level_4_8" localSheetId="6">'1571'!$B$17</definedName>
    <definedName name="_254_ESE_Level_4__Grade_Level_4_8" localSheetId="7">'2521'!$B$17</definedName>
    <definedName name="_254_ESE_Level_4__Grade_Level_4_8" localSheetId="8">'2531'!$B$17</definedName>
    <definedName name="_254_ESE_Level_4__Grade_Level_4_8" localSheetId="9">'2641'!$B$17</definedName>
    <definedName name="_254_ESE_Level_4__Grade_Level_4_8" localSheetId="10">'2661'!$B$17</definedName>
    <definedName name="_254_ESE_Level_4__Grade_Level_4_8" localSheetId="11">'2791'!$B$17</definedName>
    <definedName name="_254_ESE_Level_4__Grade_Level_4_8" localSheetId="12">'2801'!$B$17</definedName>
    <definedName name="_254_ESE_Level_4__Grade_Level_4_8" localSheetId="13">'2911'!$B$17</definedName>
    <definedName name="_254_ESE_Level_4__Grade_Level_4_8" localSheetId="14">'2941'!$B$17</definedName>
    <definedName name="_254_ESE_Level_4__Grade_Level_4_8" localSheetId="15">'3083'!$B$17</definedName>
    <definedName name="_254_ESE_Level_4__Grade_Level_4_8" localSheetId="16">'3344'!$B$17</definedName>
    <definedName name="_254_ESE_Level_4__Grade_Level_4_8" localSheetId="17">'3345'!$B$17</definedName>
    <definedName name="_254_ESE_Level_4__Grade_Level_4_8" localSheetId="18">'3347'!$B$17</definedName>
    <definedName name="_254_ESE_Level_4__Grade_Level_4_8" localSheetId="19">'3381'!$B$17</definedName>
    <definedName name="_254_ESE_Level_4__Grade_Level_4_8" localSheetId="20">'3382'!$B$17</definedName>
    <definedName name="_254_ESE_Level_4__Grade_Level_4_8" localSheetId="21">'3384'!$B$17</definedName>
    <definedName name="_254_ESE_Level_4__Grade_Level_4_8" localSheetId="22">'3385'!$B$17</definedName>
    <definedName name="_254_ESE_Level_4__Grade_Level_4_8" localSheetId="23">'3386'!$B$17</definedName>
    <definedName name="_254_ESE_Level_4__Grade_Level_4_8" localSheetId="24">'3391'!$B$17</definedName>
    <definedName name="_254_ESE_Level_4__Grade_Level_4_8" localSheetId="25">'3392'!$B$17</definedName>
    <definedName name="_254_ESE_Level_4__Grade_Level_4_8" localSheetId="26">'3394'!$B$17</definedName>
    <definedName name="_254_ESE_Level_4__Grade_Level_4_8" localSheetId="27">'3395'!$B$17</definedName>
    <definedName name="_254_ESE_Level_4__Grade_Level_4_8" localSheetId="28">'3396'!$B$17</definedName>
    <definedName name="_254_ESE_Level_4__Grade_Level_4_8" localSheetId="29">'3398'!$B$17</definedName>
    <definedName name="_254_ESE_Level_4__Grade_Level_4_8" localSheetId="30">'3400'!$B$17</definedName>
    <definedName name="_254_ESE_Level_4__Grade_Level_4_8" localSheetId="31">'3401'!$B$17</definedName>
    <definedName name="_254_ESE_Level_4__Grade_Level_4_8" localSheetId="32">'3411'!$B$17</definedName>
    <definedName name="_254_ESE_Level_4__Grade_Level_4_8" localSheetId="33">'3413'!$B$17</definedName>
    <definedName name="_254_ESE_Level_4__Grade_Level_4_8" localSheetId="34">'3421'!$B$17</definedName>
    <definedName name="_254_ESE_Level_4__Grade_Level_4_8" localSheetId="35">'3431'!$B$17</definedName>
    <definedName name="_254_ESE_Level_4__Grade_Level_4_8" localSheetId="36">'3436'!$B$17</definedName>
    <definedName name="_254_ESE_Level_4__Grade_Level_4_8" localSheetId="37">'3441'!$B$17</definedName>
    <definedName name="_254_ESE_Level_4__Grade_Level_4_8" localSheetId="38">'3443'!$B$17</definedName>
    <definedName name="_254_ESE_Level_4__Grade_Level_4_8" localSheetId="39">'3941'!$B$17</definedName>
    <definedName name="_254_ESE_Level_4__Grade_Level_4_8" localSheetId="40">'3961'!$B$17</definedName>
    <definedName name="_254_ESE_Level_4__Grade_Level_4_8" localSheetId="41">'3971'!$B$17</definedName>
    <definedName name="_254_ESE_Level_4__Grade_Level_4_8" localSheetId="42">'4000'!$B$17</definedName>
    <definedName name="_254_ESE_Level_4__Grade_Level_4_8" localSheetId="43">'4002'!$B$17</definedName>
    <definedName name="_254_ESE_Level_4__Grade_Level_4_8" localSheetId="44">'4010'!$B$17</definedName>
    <definedName name="_254_ESE_Level_4__Grade_Level_4_8" localSheetId="45">'4011'!$B$17</definedName>
    <definedName name="_254_ESE_Level_4__Grade_Level_4_8" localSheetId="46">'4012'!$B$17</definedName>
    <definedName name="_254_ESE_Level_4__Grade_Level_4_8" localSheetId="47">'4013'!$B$17</definedName>
    <definedName name="_254_ESE_Level_4__Grade_Level_4_8" localSheetId="48">'4020'!$B$17</definedName>
    <definedName name="_254_ESE_Level_4__Grade_Level_4_8" localSheetId="49">'4037'!$B$17</definedName>
    <definedName name="_254_ESE_Level_4__Grade_Level_4_8" localSheetId="50">'4041'!$B$17</definedName>
    <definedName name="_254_ESE_Level_4__Grade_Level_4_8">#REF!</definedName>
    <definedName name="_254_ESE_Level_4__Grade_Level_9_12" localSheetId="2">'0054'!$B$18</definedName>
    <definedName name="_254_ESE_Level_4__Grade_Level_9_12" localSheetId="3">'0642'!$B$18</definedName>
    <definedName name="_254_ESE_Level_4__Grade_Level_9_12" localSheetId="4">'0664'!$B$18</definedName>
    <definedName name="_254_ESE_Level_4__Grade_Level_9_12" localSheetId="5">'1461'!$B$18</definedName>
    <definedName name="_254_ESE_Level_4__Grade_Level_9_12" localSheetId="6">'1571'!$B$18</definedName>
    <definedName name="_254_ESE_Level_4__Grade_Level_9_12" localSheetId="7">'2521'!$B$18</definedName>
    <definedName name="_254_ESE_Level_4__Grade_Level_9_12" localSheetId="8">'2531'!$B$18</definedName>
    <definedName name="_254_ESE_Level_4__Grade_Level_9_12" localSheetId="9">'2641'!$B$18</definedName>
    <definedName name="_254_ESE_Level_4__Grade_Level_9_12" localSheetId="10">'2661'!$B$18</definedName>
    <definedName name="_254_ESE_Level_4__Grade_Level_9_12" localSheetId="11">'2791'!$B$18</definedName>
    <definedName name="_254_ESE_Level_4__Grade_Level_9_12" localSheetId="12">'2801'!$B$18</definedName>
    <definedName name="_254_ESE_Level_4__Grade_Level_9_12" localSheetId="13">'2911'!$B$18</definedName>
    <definedName name="_254_ESE_Level_4__Grade_Level_9_12" localSheetId="14">'2941'!$B$18</definedName>
    <definedName name="_254_ESE_Level_4__Grade_Level_9_12" localSheetId="15">'3083'!$B$18</definedName>
    <definedName name="_254_ESE_Level_4__Grade_Level_9_12" localSheetId="16">'3344'!$B$18</definedName>
    <definedName name="_254_ESE_Level_4__Grade_Level_9_12" localSheetId="17">'3345'!$B$18</definedName>
    <definedName name="_254_ESE_Level_4__Grade_Level_9_12" localSheetId="18">'3347'!$B$18</definedName>
    <definedName name="_254_ESE_Level_4__Grade_Level_9_12" localSheetId="19">'3381'!$B$18</definedName>
    <definedName name="_254_ESE_Level_4__Grade_Level_9_12" localSheetId="20">'3382'!$B$18</definedName>
    <definedName name="_254_ESE_Level_4__Grade_Level_9_12" localSheetId="21">'3384'!$B$18</definedName>
    <definedName name="_254_ESE_Level_4__Grade_Level_9_12" localSheetId="22">'3385'!$B$18</definedName>
    <definedName name="_254_ESE_Level_4__Grade_Level_9_12" localSheetId="23">'3386'!$B$18</definedName>
    <definedName name="_254_ESE_Level_4__Grade_Level_9_12" localSheetId="24">'3391'!$B$18</definedName>
    <definedName name="_254_ESE_Level_4__Grade_Level_9_12" localSheetId="25">'3392'!$B$18</definedName>
    <definedName name="_254_ESE_Level_4__Grade_Level_9_12" localSheetId="26">'3394'!$B$18</definedName>
    <definedName name="_254_ESE_Level_4__Grade_Level_9_12" localSheetId="27">'3395'!$B$18</definedName>
    <definedName name="_254_ESE_Level_4__Grade_Level_9_12" localSheetId="28">'3396'!$B$18</definedName>
    <definedName name="_254_ESE_Level_4__Grade_Level_9_12" localSheetId="29">'3398'!$B$18</definedName>
    <definedName name="_254_ESE_Level_4__Grade_Level_9_12" localSheetId="30">'3400'!$B$18</definedName>
    <definedName name="_254_ESE_Level_4__Grade_Level_9_12" localSheetId="31">'3401'!$B$18</definedName>
    <definedName name="_254_ESE_Level_4__Grade_Level_9_12" localSheetId="32">'3411'!$B$18</definedName>
    <definedName name="_254_ESE_Level_4__Grade_Level_9_12" localSheetId="33">'3413'!$B$18</definedName>
    <definedName name="_254_ESE_Level_4__Grade_Level_9_12" localSheetId="34">'3421'!$B$18</definedName>
    <definedName name="_254_ESE_Level_4__Grade_Level_9_12" localSheetId="35">'3431'!$B$18</definedName>
    <definedName name="_254_ESE_Level_4__Grade_Level_9_12" localSheetId="36">'3436'!$B$18</definedName>
    <definedName name="_254_ESE_Level_4__Grade_Level_9_12" localSheetId="37">'3441'!$B$18</definedName>
    <definedName name="_254_ESE_Level_4__Grade_Level_9_12" localSheetId="38">'3443'!$B$18</definedName>
    <definedName name="_254_ESE_Level_4__Grade_Level_9_12" localSheetId="39">'3941'!$B$18</definedName>
    <definedName name="_254_ESE_Level_4__Grade_Level_9_12" localSheetId="40">'3961'!$B$18</definedName>
    <definedName name="_254_ESE_Level_4__Grade_Level_9_12" localSheetId="41">'3971'!$B$18</definedName>
    <definedName name="_254_ESE_Level_4__Grade_Level_9_12" localSheetId="42">'4000'!$B$18</definedName>
    <definedName name="_254_ESE_Level_4__Grade_Level_9_12" localSheetId="43">'4002'!$B$18</definedName>
    <definedName name="_254_ESE_Level_4__Grade_Level_9_12" localSheetId="44">'4010'!$B$18</definedName>
    <definedName name="_254_ESE_Level_4__Grade_Level_9_12" localSheetId="45">'4011'!$B$18</definedName>
    <definedName name="_254_ESE_Level_4__Grade_Level_9_12" localSheetId="46">'4012'!$B$18</definedName>
    <definedName name="_254_ESE_Level_4__Grade_Level_9_12" localSheetId="47">'4013'!$B$18</definedName>
    <definedName name="_254_ESE_Level_4__Grade_Level_9_12" localSheetId="48">'4020'!$B$18</definedName>
    <definedName name="_254_ESE_Level_4__Grade_Level_9_12" localSheetId="49">'4037'!$B$18</definedName>
    <definedName name="_254_ESE_Level_4__Grade_Level_9_12" localSheetId="50">'4041'!$B$18</definedName>
    <definedName name="_254_ESE_Level_4__Grade_Level_9_12">#REF!</definedName>
    <definedName name="_254_ESE_Level_4__Grade_Level_PK_3" localSheetId="2">'0054'!$B$16</definedName>
    <definedName name="_254_ESE_Level_4__Grade_Level_PK_3" localSheetId="3">'0642'!$B$16</definedName>
    <definedName name="_254_ESE_Level_4__Grade_Level_PK_3" localSheetId="4">'0664'!$B$16</definedName>
    <definedName name="_254_ESE_Level_4__Grade_Level_PK_3" localSheetId="5">'1461'!$B$16</definedName>
    <definedName name="_254_ESE_Level_4__Grade_Level_PK_3" localSheetId="6">'1571'!$B$16</definedName>
    <definedName name="_254_ESE_Level_4__Grade_Level_PK_3" localSheetId="7">'2521'!$B$16</definedName>
    <definedName name="_254_ESE_Level_4__Grade_Level_PK_3" localSheetId="8">'2531'!$B$16</definedName>
    <definedName name="_254_ESE_Level_4__Grade_Level_PK_3" localSheetId="9">'2641'!$B$16</definedName>
    <definedName name="_254_ESE_Level_4__Grade_Level_PK_3" localSheetId="10">'2661'!$B$16</definedName>
    <definedName name="_254_ESE_Level_4__Grade_Level_PK_3" localSheetId="11">'2791'!$B$16</definedName>
    <definedName name="_254_ESE_Level_4__Grade_Level_PK_3" localSheetId="12">'2801'!$B$16</definedName>
    <definedName name="_254_ESE_Level_4__Grade_Level_PK_3" localSheetId="13">'2911'!$B$16</definedName>
    <definedName name="_254_ESE_Level_4__Grade_Level_PK_3" localSheetId="14">'2941'!$B$16</definedName>
    <definedName name="_254_ESE_Level_4__Grade_Level_PK_3" localSheetId="15">'3083'!$B$16</definedName>
    <definedName name="_254_ESE_Level_4__Grade_Level_PK_3" localSheetId="16">'3344'!$B$16</definedName>
    <definedName name="_254_ESE_Level_4__Grade_Level_PK_3" localSheetId="17">'3345'!$B$16</definedName>
    <definedName name="_254_ESE_Level_4__Grade_Level_PK_3" localSheetId="18">'3347'!$B$16</definedName>
    <definedName name="_254_ESE_Level_4__Grade_Level_PK_3" localSheetId="19">'3381'!$B$16</definedName>
    <definedName name="_254_ESE_Level_4__Grade_Level_PK_3" localSheetId="20">'3382'!$B$16</definedName>
    <definedName name="_254_ESE_Level_4__Grade_Level_PK_3" localSheetId="21">'3384'!$B$16</definedName>
    <definedName name="_254_ESE_Level_4__Grade_Level_PK_3" localSheetId="22">'3385'!$B$16</definedName>
    <definedName name="_254_ESE_Level_4__Grade_Level_PK_3" localSheetId="23">'3386'!$B$16</definedName>
    <definedName name="_254_ESE_Level_4__Grade_Level_PK_3" localSheetId="24">'3391'!$B$16</definedName>
    <definedName name="_254_ESE_Level_4__Grade_Level_PK_3" localSheetId="25">'3392'!$B$16</definedName>
    <definedName name="_254_ESE_Level_4__Grade_Level_PK_3" localSheetId="26">'3394'!$B$16</definedName>
    <definedName name="_254_ESE_Level_4__Grade_Level_PK_3" localSheetId="27">'3395'!$B$16</definedName>
    <definedName name="_254_ESE_Level_4__Grade_Level_PK_3" localSheetId="28">'3396'!$B$16</definedName>
    <definedName name="_254_ESE_Level_4__Grade_Level_PK_3" localSheetId="29">'3398'!$B$16</definedName>
    <definedName name="_254_ESE_Level_4__Grade_Level_PK_3" localSheetId="30">'3400'!$B$16</definedName>
    <definedName name="_254_ESE_Level_4__Grade_Level_PK_3" localSheetId="31">'3401'!$B$16</definedName>
    <definedName name="_254_ESE_Level_4__Grade_Level_PK_3" localSheetId="32">'3411'!$B$16</definedName>
    <definedName name="_254_ESE_Level_4__Grade_Level_PK_3" localSheetId="33">'3413'!$B$16</definedName>
    <definedName name="_254_ESE_Level_4__Grade_Level_PK_3" localSheetId="34">'3421'!$B$16</definedName>
    <definedName name="_254_ESE_Level_4__Grade_Level_PK_3" localSheetId="35">'3431'!$B$16</definedName>
    <definedName name="_254_ESE_Level_4__Grade_Level_PK_3" localSheetId="36">'3436'!$B$16</definedName>
    <definedName name="_254_ESE_Level_4__Grade_Level_PK_3" localSheetId="37">'3441'!$B$16</definedName>
    <definedName name="_254_ESE_Level_4__Grade_Level_PK_3" localSheetId="38">'3443'!$B$16</definedName>
    <definedName name="_254_ESE_Level_4__Grade_Level_PK_3" localSheetId="39">'3941'!$B$16</definedName>
    <definedName name="_254_ESE_Level_4__Grade_Level_PK_3" localSheetId="40">'3961'!$B$16</definedName>
    <definedName name="_254_ESE_Level_4__Grade_Level_PK_3" localSheetId="41">'3971'!$B$16</definedName>
    <definedName name="_254_ESE_Level_4__Grade_Level_PK_3" localSheetId="42">'4000'!$B$16</definedName>
    <definedName name="_254_ESE_Level_4__Grade_Level_PK_3" localSheetId="43">'4002'!$B$16</definedName>
    <definedName name="_254_ESE_Level_4__Grade_Level_PK_3" localSheetId="44">'4010'!$B$16</definedName>
    <definedName name="_254_ESE_Level_4__Grade_Level_PK_3" localSheetId="45">'4011'!$B$16</definedName>
    <definedName name="_254_ESE_Level_4__Grade_Level_PK_3" localSheetId="46">'4012'!$B$16</definedName>
    <definedName name="_254_ESE_Level_4__Grade_Level_PK_3" localSheetId="47">'4013'!$B$16</definedName>
    <definedName name="_254_ESE_Level_4__Grade_Level_PK_3" localSheetId="48">'4020'!$B$16</definedName>
    <definedName name="_254_ESE_Level_4__Grade_Level_PK_3" localSheetId="49">'4037'!$B$16</definedName>
    <definedName name="_254_ESE_Level_4__Grade_Level_PK_3" localSheetId="50">'4041'!$B$16</definedName>
    <definedName name="_254_ESE_Level_4__Grade_Level_PK_3">#REF!</definedName>
    <definedName name="_255_ESE_Level_5__Grade_Level_4_8" localSheetId="2">'0054'!$B$20</definedName>
    <definedName name="_255_ESE_Level_5__Grade_Level_4_8" localSheetId="3">'0642'!$B$20</definedName>
    <definedName name="_255_ESE_Level_5__Grade_Level_4_8" localSheetId="4">'0664'!$B$20</definedName>
    <definedName name="_255_ESE_Level_5__Grade_Level_4_8" localSheetId="5">'1461'!$B$20</definedName>
    <definedName name="_255_ESE_Level_5__Grade_Level_4_8" localSheetId="6">'1571'!$B$20</definedName>
    <definedName name="_255_ESE_Level_5__Grade_Level_4_8" localSheetId="7">'2521'!$B$20</definedName>
    <definedName name="_255_ESE_Level_5__Grade_Level_4_8" localSheetId="8">'2531'!$B$20</definedName>
    <definedName name="_255_ESE_Level_5__Grade_Level_4_8" localSheetId="9">'2641'!$B$20</definedName>
    <definedName name="_255_ESE_Level_5__Grade_Level_4_8" localSheetId="10">'2661'!$B$20</definedName>
    <definedName name="_255_ESE_Level_5__Grade_Level_4_8" localSheetId="11">'2791'!$B$20</definedName>
    <definedName name="_255_ESE_Level_5__Grade_Level_4_8" localSheetId="12">'2801'!$B$20</definedName>
    <definedName name="_255_ESE_Level_5__Grade_Level_4_8" localSheetId="13">'2911'!$B$20</definedName>
    <definedName name="_255_ESE_Level_5__Grade_Level_4_8" localSheetId="14">'2941'!$B$20</definedName>
    <definedName name="_255_ESE_Level_5__Grade_Level_4_8" localSheetId="15">'3083'!$B$20</definedName>
    <definedName name="_255_ESE_Level_5__Grade_Level_4_8" localSheetId="16">'3344'!$B$20</definedName>
    <definedName name="_255_ESE_Level_5__Grade_Level_4_8" localSheetId="17">'3345'!$B$20</definedName>
    <definedName name="_255_ESE_Level_5__Grade_Level_4_8" localSheetId="18">'3347'!$B$20</definedName>
    <definedName name="_255_ESE_Level_5__Grade_Level_4_8" localSheetId="19">'3381'!$B$20</definedName>
    <definedName name="_255_ESE_Level_5__Grade_Level_4_8" localSheetId="20">'3382'!$B$20</definedName>
    <definedName name="_255_ESE_Level_5__Grade_Level_4_8" localSheetId="21">'3384'!$B$20</definedName>
    <definedName name="_255_ESE_Level_5__Grade_Level_4_8" localSheetId="22">'3385'!$B$20</definedName>
    <definedName name="_255_ESE_Level_5__Grade_Level_4_8" localSheetId="23">'3386'!$B$20</definedName>
    <definedName name="_255_ESE_Level_5__Grade_Level_4_8" localSheetId="24">'3391'!$B$20</definedName>
    <definedName name="_255_ESE_Level_5__Grade_Level_4_8" localSheetId="25">'3392'!$B$20</definedName>
    <definedName name="_255_ESE_Level_5__Grade_Level_4_8" localSheetId="26">'3394'!$B$20</definedName>
    <definedName name="_255_ESE_Level_5__Grade_Level_4_8" localSheetId="27">'3395'!$B$20</definedName>
    <definedName name="_255_ESE_Level_5__Grade_Level_4_8" localSheetId="28">'3396'!$B$20</definedName>
    <definedName name="_255_ESE_Level_5__Grade_Level_4_8" localSheetId="29">'3398'!$B$20</definedName>
    <definedName name="_255_ESE_Level_5__Grade_Level_4_8" localSheetId="30">'3400'!$B$20</definedName>
    <definedName name="_255_ESE_Level_5__Grade_Level_4_8" localSheetId="31">'3401'!$B$20</definedName>
    <definedName name="_255_ESE_Level_5__Grade_Level_4_8" localSheetId="32">'3411'!$B$20</definedName>
    <definedName name="_255_ESE_Level_5__Grade_Level_4_8" localSheetId="33">'3413'!$B$20</definedName>
    <definedName name="_255_ESE_Level_5__Grade_Level_4_8" localSheetId="34">'3421'!$B$20</definedName>
    <definedName name="_255_ESE_Level_5__Grade_Level_4_8" localSheetId="35">'3431'!$B$20</definedName>
    <definedName name="_255_ESE_Level_5__Grade_Level_4_8" localSheetId="36">'3436'!$B$20</definedName>
    <definedName name="_255_ESE_Level_5__Grade_Level_4_8" localSheetId="37">'3441'!$B$20</definedName>
    <definedName name="_255_ESE_Level_5__Grade_Level_4_8" localSheetId="38">'3443'!$B$20</definedName>
    <definedName name="_255_ESE_Level_5__Grade_Level_4_8" localSheetId="39">'3941'!$B$20</definedName>
    <definedName name="_255_ESE_Level_5__Grade_Level_4_8" localSheetId="40">'3961'!$B$20</definedName>
    <definedName name="_255_ESE_Level_5__Grade_Level_4_8" localSheetId="41">'3971'!$B$20</definedName>
    <definedName name="_255_ESE_Level_5__Grade_Level_4_8" localSheetId="42">'4000'!$B$20</definedName>
    <definedName name="_255_ESE_Level_5__Grade_Level_4_8" localSheetId="43">'4002'!$B$20</definedName>
    <definedName name="_255_ESE_Level_5__Grade_Level_4_8" localSheetId="44">'4010'!$B$20</definedName>
    <definedName name="_255_ESE_Level_5__Grade_Level_4_8" localSheetId="45">'4011'!$B$20</definedName>
    <definedName name="_255_ESE_Level_5__Grade_Level_4_8" localSheetId="46">'4012'!$B$20</definedName>
    <definedName name="_255_ESE_Level_5__Grade_Level_4_8" localSheetId="47">'4013'!$B$20</definedName>
    <definedName name="_255_ESE_Level_5__Grade_Level_4_8" localSheetId="48">'4020'!$B$20</definedName>
    <definedName name="_255_ESE_Level_5__Grade_Level_4_8" localSheetId="49">'4037'!$B$20</definedName>
    <definedName name="_255_ESE_Level_5__Grade_Level_4_8" localSheetId="50">'4041'!$B$20</definedName>
    <definedName name="_255_ESE_Level_5__Grade_Level_4_8">#REF!</definedName>
    <definedName name="_255_ESE_Level_5__Grade_Level_9_12" localSheetId="2">'0054'!$B$21</definedName>
    <definedName name="_255_ESE_Level_5__Grade_Level_9_12" localSheetId="3">'0642'!$B$21</definedName>
    <definedName name="_255_ESE_Level_5__Grade_Level_9_12" localSheetId="4">'0664'!$B$21</definedName>
    <definedName name="_255_ESE_Level_5__Grade_Level_9_12" localSheetId="5">'1461'!$B$21</definedName>
    <definedName name="_255_ESE_Level_5__Grade_Level_9_12" localSheetId="6">'1571'!$B$21</definedName>
    <definedName name="_255_ESE_Level_5__Grade_Level_9_12" localSheetId="7">'2521'!$B$21</definedName>
    <definedName name="_255_ESE_Level_5__Grade_Level_9_12" localSheetId="8">'2531'!$B$21</definedName>
    <definedName name="_255_ESE_Level_5__Grade_Level_9_12" localSheetId="9">'2641'!$B$21</definedName>
    <definedName name="_255_ESE_Level_5__Grade_Level_9_12" localSheetId="10">'2661'!$B$21</definedName>
    <definedName name="_255_ESE_Level_5__Grade_Level_9_12" localSheetId="11">'2791'!$B$21</definedName>
    <definedName name="_255_ESE_Level_5__Grade_Level_9_12" localSheetId="12">'2801'!$B$21</definedName>
    <definedName name="_255_ESE_Level_5__Grade_Level_9_12" localSheetId="13">'2911'!$B$21</definedName>
    <definedName name="_255_ESE_Level_5__Grade_Level_9_12" localSheetId="14">'2941'!$B$21</definedName>
    <definedName name="_255_ESE_Level_5__Grade_Level_9_12" localSheetId="15">'3083'!$B$21</definedName>
    <definedName name="_255_ESE_Level_5__Grade_Level_9_12" localSheetId="16">'3344'!$B$21</definedName>
    <definedName name="_255_ESE_Level_5__Grade_Level_9_12" localSheetId="17">'3345'!$B$21</definedName>
    <definedName name="_255_ESE_Level_5__Grade_Level_9_12" localSheetId="18">'3347'!$B$21</definedName>
    <definedName name="_255_ESE_Level_5__Grade_Level_9_12" localSheetId="19">'3381'!$B$21</definedName>
    <definedName name="_255_ESE_Level_5__Grade_Level_9_12" localSheetId="20">'3382'!$B$21</definedName>
    <definedName name="_255_ESE_Level_5__Grade_Level_9_12" localSheetId="21">'3384'!$B$21</definedName>
    <definedName name="_255_ESE_Level_5__Grade_Level_9_12" localSheetId="22">'3385'!$B$21</definedName>
    <definedName name="_255_ESE_Level_5__Grade_Level_9_12" localSheetId="23">'3386'!$B$21</definedName>
    <definedName name="_255_ESE_Level_5__Grade_Level_9_12" localSheetId="24">'3391'!$B$21</definedName>
    <definedName name="_255_ESE_Level_5__Grade_Level_9_12" localSheetId="25">'3392'!$B$21</definedName>
    <definedName name="_255_ESE_Level_5__Grade_Level_9_12" localSheetId="26">'3394'!$B$21</definedName>
    <definedName name="_255_ESE_Level_5__Grade_Level_9_12" localSheetId="27">'3395'!$B$21</definedName>
    <definedName name="_255_ESE_Level_5__Grade_Level_9_12" localSheetId="28">'3396'!$B$21</definedName>
    <definedName name="_255_ESE_Level_5__Grade_Level_9_12" localSheetId="29">'3398'!$B$21</definedName>
    <definedName name="_255_ESE_Level_5__Grade_Level_9_12" localSheetId="30">'3400'!$B$21</definedName>
    <definedName name="_255_ESE_Level_5__Grade_Level_9_12" localSheetId="31">'3401'!$B$21</definedName>
    <definedName name="_255_ESE_Level_5__Grade_Level_9_12" localSheetId="32">'3411'!$B$21</definedName>
    <definedName name="_255_ESE_Level_5__Grade_Level_9_12" localSheetId="33">'3413'!$B$21</definedName>
    <definedName name="_255_ESE_Level_5__Grade_Level_9_12" localSheetId="34">'3421'!$B$21</definedName>
    <definedName name="_255_ESE_Level_5__Grade_Level_9_12" localSheetId="35">'3431'!$B$21</definedName>
    <definedName name="_255_ESE_Level_5__Grade_Level_9_12" localSheetId="36">'3436'!$B$21</definedName>
    <definedName name="_255_ESE_Level_5__Grade_Level_9_12" localSheetId="37">'3441'!$B$21</definedName>
    <definedName name="_255_ESE_Level_5__Grade_Level_9_12" localSheetId="38">'3443'!$B$21</definedName>
    <definedName name="_255_ESE_Level_5__Grade_Level_9_12" localSheetId="39">'3941'!$B$21</definedName>
    <definedName name="_255_ESE_Level_5__Grade_Level_9_12" localSheetId="40">'3961'!$B$21</definedName>
    <definedName name="_255_ESE_Level_5__Grade_Level_9_12" localSheetId="41">'3971'!$B$21</definedName>
    <definedName name="_255_ESE_Level_5__Grade_Level_9_12" localSheetId="42">'4000'!$B$21</definedName>
    <definedName name="_255_ESE_Level_5__Grade_Level_9_12" localSheetId="43">'4002'!$B$21</definedName>
    <definedName name="_255_ESE_Level_5__Grade_Level_9_12" localSheetId="44">'4010'!$B$21</definedName>
    <definedName name="_255_ESE_Level_5__Grade_Level_9_12" localSheetId="45">'4011'!$B$21</definedName>
    <definedName name="_255_ESE_Level_5__Grade_Level_9_12" localSheetId="46">'4012'!$B$21</definedName>
    <definedName name="_255_ESE_Level_5__Grade_Level_9_12" localSheetId="47">'4013'!$B$21</definedName>
    <definedName name="_255_ESE_Level_5__Grade_Level_9_12" localSheetId="48">'4020'!$B$21</definedName>
    <definedName name="_255_ESE_Level_5__Grade_Level_9_12" localSheetId="49">'4037'!$B$21</definedName>
    <definedName name="_255_ESE_Level_5__Grade_Level_9_12" localSheetId="50">'4041'!$B$21</definedName>
    <definedName name="_255_ESE_Level_5__Grade_Level_9_12">#REF!</definedName>
    <definedName name="_255_ESE_Level_5__Grade_Level_PK_3" localSheetId="2">'0054'!$B$19</definedName>
    <definedName name="_255_ESE_Level_5__Grade_Level_PK_3" localSheetId="3">'0642'!$B$19</definedName>
    <definedName name="_255_ESE_Level_5__Grade_Level_PK_3" localSheetId="4">'0664'!$B$19</definedName>
    <definedName name="_255_ESE_Level_5__Grade_Level_PK_3" localSheetId="5">'1461'!$B$19</definedName>
    <definedName name="_255_ESE_Level_5__Grade_Level_PK_3" localSheetId="6">'1571'!$B$19</definedName>
    <definedName name="_255_ESE_Level_5__Grade_Level_PK_3" localSheetId="7">'2521'!$B$19</definedName>
    <definedName name="_255_ESE_Level_5__Grade_Level_PK_3" localSheetId="8">'2531'!$B$19</definedName>
    <definedName name="_255_ESE_Level_5__Grade_Level_PK_3" localSheetId="9">'2641'!$B$19</definedName>
    <definedName name="_255_ESE_Level_5__Grade_Level_PK_3" localSheetId="10">'2661'!$B$19</definedName>
    <definedName name="_255_ESE_Level_5__Grade_Level_PK_3" localSheetId="11">'2791'!$B$19</definedName>
    <definedName name="_255_ESE_Level_5__Grade_Level_PK_3" localSheetId="12">'2801'!$B$19</definedName>
    <definedName name="_255_ESE_Level_5__Grade_Level_PK_3" localSheetId="13">'2911'!$B$19</definedName>
    <definedName name="_255_ESE_Level_5__Grade_Level_PK_3" localSheetId="14">'2941'!$B$19</definedName>
    <definedName name="_255_ESE_Level_5__Grade_Level_PK_3" localSheetId="15">'3083'!$B$19</definedName>
    <definedName name="_255_ESE_Level_5__Grade_Level_PK_3" localSheetId="16">'3344'!$B$19</definedName>
    <definedName name="_255_ESE_Level_5__Grade_Level_PK_3" localSheetId="17">'3345'!$B$19</definedName>
    <definedName name="_255_ESE_Level_5__Grade_Level_PK_3" localSheetId="18">'3347'!$B$19</definedName>
    <definedName name="_255_ESE_Level_5__Grade_Level_PK_3" localSheetId="19">'3381'!$B$19</definedName>
    <definedName name="_255_ESE_Level_5__Grade_Level_PK_3" localSheetId="20">'3382'!$B$19</definedName>
    <definedName name="_255_ESE_Level_5__Grade_Level_PK_3" localSheetId="21">'3384'!$B$19</definedName>
    <definedName name="_255_ESE_Level_5__Grade_Level_PK_3" localSheetId="22">'3385'!$B$19</definedName>
    <definedName name="_255_ESE_Level_5__Grade_Level_PK_3" localSheetId="23">'3386'!$B$19</definedName>
    <definedName name="_255_ESE_Level_5__Grade_Level_PK_3" localSheetId="24">'3391'!$B$19</definedName>
    <definedName name="_255_ESE_Level_5__Grade_Level_PK_3" localSheetId="25">'3392'!$B$19</definedName>
    <definedName name="_255_ESE_Level_5__Grade_Level_PK_3" localSheetId="26">'3394'!$B$19</definedName>
    <definedName name="_255_ESE_Level_5__Grade_Level_PK_3" localSheetId="27">'3395'!$B$19</definedName>
    <definedName name="_255_ESE_Level_5__Grade_Level_PK_3" localSheetId="28">'3396'!$B$19</definedName>
    <definedName name="_255_ESE_Level_5__Grade_Level_PK_3" localSheetId="29">'3398'!$B$19</definedName>
    <definedName name="_255_ESE_Level_5__Grade_Level_PK_3" localSheetId="30">'3400'!$B$19</definedName>
    <definedName name="_255_ESE_Level_5__Grade_Level_PK_3" localSheetId="31">'3401'!$B$19</definedName>
    <definedName name="_255_ESE_Level_5__Grade_Level_PK_3" localSheetId="32">'3411'!$B$19</definedName>
    <definedName name="_255_ESE_Level_5__Grade_Level_PK_3" localSheetId="33">'3413'!$B$19</definedName>
    <definedName name="_255_ESE_Level_5__Grade_Level_PK_3" localSheetId="34">'3421'!$B$19</definedName>
    <definedName name="_255_ESE_Level_5__Grade_Level_PK_3" localSheetId="35">'3431'!$B$19</definedName>
    <definedName name="_255_ESE_Level_5__Grade_Level_PK_3" localSheetId="36">'3436'!$B$19</definedName>
    <definedName name="_255_ESE_Level_5__Grade_Level_PK_3" localSheetId="37">'3441'!$B$19</definedName>
    <definedName name="_255_ESE_Level_5__Grade_Level_PK_3" localSheetId="38">'3443'!$B$19</definedName>
    <definedName name="_255_ESE_Level_5__Grade_Level_PK_3" localSheetId="39">'3941'!$B$19</definedName>
    <definedName name="_255_ESE_Level_5__Grade_Level_PK_3" localSheetId="40">'3961'!$B$19</definedName>
    <definedName name="_255_ESE_Level_5__Grade_Level_PK_3" localSheetId="41">'3971'!$B$19</definedName>
    <definedName name="_255_ESE_Level_5__Grade_Level_PK_3" localSheetId="42">'4000'!$B$19</definedName>
    <definedName name="_255_ESE_Level_5__Grade_Level_PK_3" localSheetId="43">'4002'!$B$19</definedName>
    <definedName name="_255_ESE_Level_5__Grade_Level_PK_3" localSheetId="44">'4010'!$B$19</definedName>
    <definedName name="_255_ESE_Level_5__Grade_Level_PK_3" localSheetId="45">'4011'!$B$19</definedName>
    <definedName name="_255_ESE_Level_5__Grade_Level_PK_3" localSheetId="46">'4012'!$B$19</definedName>
    <definedName name="_255_ESE_Level_5__Grade_Level_PK_3" localSheetId="47">'4013'!$B$19</definedName>
    <definedName name="_255_ESE_Level_5__Grade_Level_PK_3" localSheetId="48">'4020'!$B$19</definedName>
    <definedName name="_255_ESE_Level_5__Grade_Level_PK_3" localSheetId="49">'4037'!$B$19</definedName>
    <definedName name="_255_ESE_Level_5__Grade_Level_PK_3" localSheetId="50">'4041'!$B$19</definedName>
    <definedName name="_255_ESE_Level_5__Grade_Level_PK_3">#REF!</definedName>
    <definedName name="_3.__Supplemental_Academic_Instruction" localSheetId="2">'0054'!$B$38</definedName>
    <definedName name="_3.__Supplemental_Academic_Instruction" localSheetId="3">'0642'!$B$38</definedName>
    <definedName name="_3.__Supplemental_Academic_Instruction" localSheetId="4">'0664'!$B$38</definedName>
    <definedName name="_3.__Supplemental_Academic_Instruction" localSheetId="5">'1461'!$B$38</definedName>
    <definedName name="_3.__Supplemental_Academic_Instruction" localSheetId="6">'1571'!$B$38</definedName>
    <definedName name="_3.__Supplemental_Academic_Instruction" localSheetId="7">'2521'!$B$38</definedName>
    <definedName name="_3.__Supplemental_Academic_Instruction" localSheetId="8">'2531'!$B$38</definedName>
    <definedName name="_3.__Supplemental_Academic_Instruction" localSheetId="9">'2641'!$B$38</definedName>
    <definedName name="_3.__Supplemental_Academic_Instruction" localSheetId="10">'2661'!$B$38</definedName>
    <definedName name="_3.__Supplemental_Academic_Instruction" localSheetId="11">'2791'!$B$38</definedName>
    <definedName name="_3.__Supplemental_Academic_Instruction" localSheetId="12">'2801'!$B$38</definedName>
    <definedName name="_3.__Supplemental_Academic_Instruction" localSheetId="13">'2911'!$B$38</definedName>
    <definedName name="_3.__Supplemental_Academic_Instruction" localSheetId="14">'2941'!$B$38</definedName>
    <definedName name="_3.__Supplemental_Academic_Instruction" localSheetId="15">'3083'!$B$38</definedName>
    <definedName name="_3.__Supplemental_Academic_Instruction" localSheetId="16">'3344'!$B$38</definedName>
    <definedName name="_3.__Supplemental_Academic_Instruction" localSheetId="17">'3345'!$B$38</definedName>
    <definedName name="_3.__Supplemental_Academic_Instruction" localSheetId="18">'3347'!$B$38</definedName>
    <definedName name="_3.__Supplemental_Academic_Instruction" localSheetId="19">'3381'!$B$38</definedName>
    <definedName name="_3.__Supplemental_Academic_Instruction" localSheetId="20">'3382'!$B$38</definedName>
    <definedName name="_3.__Supplemental_Academic_Instruction" localSheetId="21">'3384'!$B$38</definedName>
    <definedName name="_3.__Supplemental_Academic_Instruction" localSheetId="22">'3385'!$B$38</definedName>
    <definedName name="_3.__Supplemental_Academic_Instruction" localSheetId="23">'3386'!$B$38</definedName>
    <definedName name="_3.__Supplemental_Academic_Instruction" localSheetId="24">'3391'!$B$38</definedName>
    <definedName name="_3.__Supplemental_Academic_Instruction" localSheetId="25">'3392'!$B$38</definedName>
    <definedName name="_3.__Supplemental_Academic_Instruction" localSheetId="26">'3394'!$B$38</definedName>
    <definedName name="_3.__Supplemental_Academic_Instruction" localSheetId="27">'3395'!$B$38</definedName>
    <definedName name="_3.__Supplemental_Academic_Instruction" localSheetId="28">'3396'!$B$38</definedName>
    <definedName name="_3.__Supplemental_Academic_Instruction" localSheetId="29">'3398'!$B$38</definedName>
    <definedName name="_3.__Supplemental_Academic_Instruction" localSheetId="30">'3400'!$B$38</definedName>
    <definedName name="_3.__Supplemental_Academic_Instruction" localSheetId="31">'3401'!$B$38</definedName>
    <definedName name="_3.__Supplemental_Academic_Instruction" localSheetId="32">'3411'!$B$38</definedName>
    <definedName name="_3.__Supplemental_Academic_Instruction" localSheetId="33">'3413'!$B$38</definedName>
    <definedName name="_3.__Supplemental_Academic_Instruction" localSheetId="34">'3421'!$B$38</definedName>
    <definedName name="_3.__Supplemental_Academic_Instruction" localSheetId="35">'3431'!$B$38</definedName>
    <definedName name="_3.__Supplemental_Academic_Instruction" localSheetId="36">'3436'!$B$38</definedName>
    <definedName name="_3.__Supplemental_Academic_Instruction" localSheetId="37">'3441'!$B$38</definedName>
    <definedName name="_3.__Supplemental_Academic_Instruction" localSheetId="38">'3443'!$B$38</definedName>
    <definedName name="_3.__Supplemental_Academic_Instruction" localSheetId="39">'3941'!$B$38</definedName>
    <definedName name="_3.__Supplemental_Academic_Instruction" localSheetId="40">'3961'!$B$38</definedName>
    <definedName name="_3.__Supplemental_Academic_Instruction" localSheetId="41">'3971'!$B$38</definedName>
    <definedName name="_3.__Supplemental_Academic_Instruction" localSheetId="42">'4000'!$B$38</definedName>
    <definedName name="_3.__Supplemental_Academic_Instruction" localSheetId="43">'4002'!$B$38</definedName>
    <definedName name="_3.__Supplemental_Academic_Instruction" localSheetId="44">'4010'!$B$38</definedName>
    <definedName name="_3.__Supplemental_Academic_Instruction" localSheetId="45">'4011'!$B$38</definedName>
    <definedName name="_3.__Supplemental_Academic_Instruction" localSheetId="46">'4012'!$B$38</definedName>
    <definedName name="_3.__Supplemental_Academic_Instruction" localSheetId="47">'4013'!$B$38</definedName>
    <definedName name="_3.__Supplemental_Academic_Instruction" localSheetId="48">'4020'!$B$38</definedName>
    <definedName name="_3.__Supplemental_Academic_Instruction" localSheetId="49">'4037'!$B$38</definedName>
    <definedName name="_3.__Supplemental_Academic_Instruction" localSheetId="50">'4041'!$B$38</definedName>
    <definedName name="_3.__Supplemental_Academic_Instruction">#REF!</definedName>
    <definedName name="_300_Career_Education__Grades_9_12" localSheetId="2">'0054'!$B$25</definedName>
    <definedName name="_300_Career_Education__Grades_9_12" localSheetId="3">'0642'!$B$25</definedName>
    <definedName name="_300_Career_Education__Grades_9_12" localSheetId="4">'0664'!$B$25</definedName>
    <definedName name="_300_Career_Education__Grades_9_12" localSheetId="5">'1461'!$B$25</definedName>
    <definedName name="_300_Career_Education__Grades_9_12" localSheetId="6">'1571'!$B$25</definedName>
    <definedName name="_300_Career_Education__Grades_9_12" localSheetId="7">'2521'!$B$25</definedName>
    <definedName name="_300_Career_Education__Grades_9_12" localSheetId="8">'2531'!$B$25</definedName>
    <definedName name="_300_Career_Education__Grades_9_12" localSheetId="9">'2641'!$B$25</definedName>
    <definedName name="_300_Career_Education__Grades_9_12" localSheetId="10">'2661'!$B$25</definedName>
    <definedName name="_300_Career_Education__Grades_9_12" localSheetId="11">'2791'!$B$25</definedName>
    <definedName name="_300_Career_Education__Grades_9_12" localSheetId="12">'2801'!$B$25</definedName>
    <definedName name="_300_Career_Education__Grades_9_12" localSheetId="13">'2911'!$B$25</definedName>
    <definedName name="_300_Career_Education__Grades_9_12" localSheetId="14">'2941'!$B$25</definedName>
    <definedName name="_300_Career_Education__Grades_9_12" localSheetId="15">'3083'!$B$25</definedName>
    <definedName name="_300_Career_Education__Grades_9_12" localSheetId="16">'3344'!$B$25</definedName>
    <definedName name="_300_Career_Education__Grades_9_12" localSheetId="17">'3345'!$B$25</definedName>
    <definedName name="_300_Career_Education__Grades_9_12" localSheetId="18">'3347'!$B$25</definedName>
    <definedName name="_300_Career_Education__Grades_9_12" localSheetId="19">'3381'!$B$25</definedName>
    <definedName name="_300_Career_Education__Grades_9_12" localSheetId="20">'3382'!$B$25</definedName>
    <definedName name="_300_Career_Education__Grades_9_12" localSheetId="21">'3384'!$B$25</definedName>
    <definedName name="_300_Career_Education__Grades_9_12" localSheetId="22">'3385'!$B$25</definedName>
    <definedName name="_300_Career_Education__Grades_9_12" localSheetId="23">'3386'!$B$25</definedName>
    <definedName name="_300_Career_Education__Grades_9_12" localSheetId="24">'3391'!$B$25</definedName>
    <definedName name="_300_Career_Education__Grades_9_12" localSheetId="25">'3392'!$B$25</definedName>
    <definedName name="_300_Career_Education__Grades_9_12" localSheetId="26">'3394'!$B$25</definedName>
    <definedName name="_300_Career_Education__Grades_9_12" localSheetId="27">'3395'!$B$25</definedName>
    <definedName name="_300_Career_Education__Grades_9_12" localSheetId="28">'3396'!$B$25</definedName>
    <definedName name="_300_Career_Education__Grades_9_12" localSheetId="29">'3398'!$B$25</definedName>
    <definedName name="_300_Career_Education__Grades_9_12" localSheetId="30">'3400'!$B$25</definedName>
    <definedName name="_300_Career_Education__Grades_9_12" localSheetId="31">'3401'!$B$25</definedName>
    <definedName name="_300_Career_Education__Grades_9_12" localSheetId="32">'3411'!$B$25</definedName>
    <definedName name="_300_Career_Education__Grades_9_12" localSheetId="33">'3413'!$B$25</definedName>
    <definedName name="_300_Career_Education__Grades_9_12" localSheetId="34">'3421'!$B$25</definedName>
    <definedName name="_300_Career_Education__Grades_9_12" localSheetId="35">'3431'!$B$25</definedName>
    <definedName name="_300_Career_Education__Grades_9_12" localSheetId="36">'3436'!$B$25</definedName>
    <definedName name="_300_Career_Education__Grades_9_12" localSheetId="37">'3441'!$B$25</definedName>
    <definedName name="_300_Career_Education__Grades_9_12" localSheetId="38">'3443'!$B$25</definedName>
    <definedName name="_300_Career_Education__Grades_9_12" localSheetId="39">'3941'!$B$25</definedName>
    <definedName name="_300_Career_Education__Grades_9_12" localSheetId="40">'3961'!$B$25</definedName>
    <definedName name="_300_Career_Education__Grades_9_12" localSheetId="41">'3971'!$B$25</definedName>
    <definedName name="_300_Career_Education__Grades_9_12" localSheetId="42">'4000'!$B$25</definedName>
    <definedName name="_300_Career_Education__Grades_9_12" localSheetId="43">'4002'!$B$25</definedName>
    <definedName name="_300_Career_Education__Grades_9_12" localSheetId="44">'4010'!$B$25</definedName>
    <definedName name="_300_Career_Education__Grades_9_12" localSheetId="45">'4011'!$B$25</definedName>
    <definedName name="_300_Career_Education__Grades_9_12" localSheetId="46">'4012'!$B$25</definedName>
    <definedName name="_300_Career_Education__Grades_9_12" localSheetId="47">'4013'!$B$25</definedName>
    <definedName name="_300_Career_Education__Grades_9_12" localSheetId="48">'4020'!$B$25</definedName>
    <definedName name="_300_Career_Education__Grades_9_12" localSheetId="49">'4037'!$B$25</definedName>
    <definedName name="_300_Career_Education__Grades_9_12" localSheetId="50">'4041'!$B$25</definedName>
    <definedName name="_300_Career_Education__Grades_9_12">#REF!</definedName>
    <definedName name="_4_8" localSheetId="2">'0054'!$B$48</definedName>
    <definedName name="_4_8" localSheetId="3">'0642'!$B$48</definedName>
    <definedName name="_4_8" localSheetId="4">'0664'!$B$48</definedName>
    <definedName name="_4_8" localSheetId="5">'1461'!$B$48</definedName>
    <definedName name="_4_8" localSheetId="6">'1571'!$B$48</definedName>
    <definedName name="_4_8" localSheetId="7">'2521'!$B$48</definedName>
    <definedName name="_4_8" localSheetId="8">'2531'!$B$48</definedName>
    <definedName name="_4_8" localSheetId="9">'2641'!$B$48</definedName>
    <definedName name="_4_8" localSheetId="10">'2661'!$B$48</definedName>
    <definedName name="_4_8" localSheetId="11">'2791'!$B$48</definedName>
    <definedName name="_4_8" localSheetId="12">'2801'!$B$48</definedName>
    <definedName name="_4_8" localSheetId="13">'2911'!$B$48</definedName>
    <definedName name="_4_8" localSheetId="14">'2941'!$B$48</definedName>
    <definedName name="_4_8" localSheetId="15">'3083'!$B$48</definedName>
    <definedName name="_4_8" localSheetId="16">'3344'!$B$48</definedName>
    <definedName name="_4_8" localSheetId="17">'3345'!$B$48</definedName>
    <definedName name="_4_8" localSheetId="18">'3347'!$B$48</definedName>
    <definedName name="_4_8" localSheetId="19">'3381'!$B$48</definedName>
    <definedName name="_4_8" localSheetId="20">'3382'!$B$48</definedName>
    <definedName name="_4_8" localSheetId="21">'3384'!$B$48</definedName>
    <definedName name="_4_8" localSheetId="22">'3385'!$B$48</definedName>
    <definedName name="_4_8" localSheetId="23">'3386'!$B$48</definedName>
    <definedName name="_4_8" localSheetId="24">'3391'!$B$48</definedName>
    <definedName name="_4_8" localSheetId="25">'3392'!$B$48</definedName>
    <definedName name="_4_8" localSheetId="26">'3394'!$B$48</definedName>
    <definedName name="_4_8" localSheetId="27">'3395'!$B$48</definedName>
    <definedName name="_4_8" localSheetId="28">'3396'!$B$48</definedName>
    <definedName name="_4_8" localSheetId="29">'3398'!$B$48</definedName>
    <definedName name="_4_8" localSheetId="30">'3400'!$B$48</definedName>
    <definedName name="_4_8" localSheetId="31">'3401'!$B$48</definedName>
    <definedName name="_4_8" localSheetId="32">'3411'!$B$48</definedName>
    <definedName name="_4_8" localSheetId="33">'3413'!$B$48</definedName>
    <definedName name="_4_8" localSheetId="34">'3421'!$B$48</definedName>
    <definedName name="_4_8" localSheetId="35">'3431'!$B$48</definedName>
    <definedName name="_4_8" localSheetId="36">'3436'!$B$48</definedName>
    <definedName name="_4_8" localSheetId="37">'3441'!$B$48</definedName>
    <definedName name="_4_8" localSheetId="38">'3443'!$B$48</definedName>
    <definedName name="_4_8" localSheetId="39">'3941'!$B$48</definedName>
    <definedName name="_4_8" localSheetId="40">'3961'!$B$48</definedName>
    <definedName name="_4_8" localSheetId="41">'3971'!$B$48</definedName>
    <definedName name="_4_8" localSheetId="42">'4000'!$B$48</definedName>
    <definedName name="_4_8" localSheetId="43">'4002'!$B$48</definedName>
    <definedName name="_4_8" localSheetId="44">'4010'!$B$48</definedName>
    <definedName name="_4_8" localSheetId="45">'4011'!$B$48</definedName>
    <definedName name="_4_8" localSheetId="46">'4012'!$B$48</definedName>
    <definedName name="_4_8" localSheetId="47">'4013'!$B$48</definedName>
    <definedName name="_4_8" localSheetId="48">'4020'!$B$48</definedName>
    <definedName name="_4_8" localSheetId="49">'4037'!$B$48</definedName>
    <definedName name="_4_8" localSheetId="50">'4041'!$B$48</definedName>
    <definedName name="_4_8">#REF!</definedName>
    <definedName name="_9_12" localSheetId="2">'0054'!$B$49</definedName>
    <definedName name="_9_12" localSheetId="3">'0642'!$B$49</definedName>
    <definedName name="_9_12" localSheetId="4">'0664'!$B$49</definedName>
    <definedName name="_9_12" localSheetId="5">'1461'!$B$49</definedName>
    <definedName name="_9_12" localSheetId="6">'1571'!$B$49</definedName>
    <definedName name="_9_12" localSheetId="7">'2521'!$B$49</definedName>
    <definedName name="_9_12" localSheetId="8">'2531'!$B$49</definedName>
    <definedName name="_9_12" localSheetId="9">'2641'!$B$49</definedName>
    <definedName name="_9_12" localSheetId="10">'2661'!$B$49</definedName>
    <definedName name="_9_12" localSheetId="11">'2791'!$B$49</definedName>
    <definedName name="_9_12" localSheetId="12">'2801'!$B$49</definedName>
    <definedName name="_9_12" localSheetId="13">'2911'!$B$49</definedName>
    <definedName name="_9_12" localSheetId="14">'2941'!$B$49</definedName>
    <definedName name="_9_12" localSheetId="15">'3083'!$B$49</definedName>
    <definedName name="_9_12" localSheetId="16">'3344'!$B$49</definedName>
    <definedName name="_9_12" localSheetId="17">'3345'!$B$49</definedName>
    <definedName name="_9_12" localSheetId="18">'3347'!$B$49</definedName>
    <definedName name="_9_12" localSheetId="19">'3381'!$B$49</definedName>
    <definedName name="_9_12" localSheetId="20">'3382'!$B$49</definedName>
    <definedName name="_9_12" localSheetId="21">'3384'!$B$49</definedName>
    <definedName name="_9_12" localSheetId="22">'3385'!$B$49</definedName>
    <definedName name="_9_12" localSheetId="23">'3386'!$B$49</definedName>
    <definedName name="_9_12" localSheetId="24">'3391'!$B$49</definedName>
    <definedName name="_9_12" localSheetId="25">'3392'!$B$49</definedName>
    <definedName name="_9_12" localSheetId="26">'3394'!$B$49</definedName>
    <definedName name="_9_12" localSheetId="27">'3395'!$B$49</definedName>
    <definedName name="_9_12" localSheetId="28">'3396'!$B$49</definedName>
    <definedName name="_9_12" localSheetId="29">'3398'!$B$49</definedName>
    <definedName name="_9_12" localSheetId="30">'3400'!$B$49</definedName>
    <definedName name="_9_12" localSheetId="31">'3401'!$B$49</definedName>
    <definedName name="_9_12" localSheetId="32">'3411'!$B$49</definedName>
    <definedName name="_9_12" localSheetId="33">'3413'!$B$49</definedName>
    <definedName name="_9_12" localSheetId="34">'3421'!$B$49</definedName>
    <definedName name="_9_12" localSheetId="35">'3431'!$B$49</definedName>
    <definedName name="_9_12" localSheetId="36">'3436'!$B$49</definedName>
    <definedName name="_9_12" localSheetId="37">'3441'!$B$49</definedName>
    <definedName name="_9_12" localSheetId="38">'3443'!$B$49</definedName>
    <definedName name="_9_12" localSheetId="39">'3941'!$B$49</definedName>
    <definedName name="_9_12" localSheetId="40">'3961'!$B$49</definedName>
    <definedName name="_9_12" localSheetId="41">'3971'!$B$49</definedName>
    <definedName name="_9_12" localSheetId="42">'4000'!$B$49</definedName>
    <definedName name="_9_12" localSheetId="43">'4002'!$B$49</definedName>
    <definedName name="_9_12" localSheetId="44">'4010'!$B$49</definedName>
    <definedName name="_9_12" localSheetId="45">'4011'!$B$49</definedName>
    <definedName name="_9_12" localSheetId="46">'4012'!$B$49</definedName>
    <definedName name="_9_12" localSheetId="47">'4013'!$B$49</definedName>
    <definedName name="_9_12" localSheetId="48">'4020'!$B$49</definedName>
    <definedName name="_9_12" localSheetId="49">'4037'!$B$49</definedName>
    <definedName name="_9_12" localSheetId="50">'4041'!$B$49</definedName>
    <definedName name="_9_12">#REF!</definedName>
    <definedName name="Allocation_factors" localSheetId="2">'0054'!$I$46</definedName>
    <definedName name="Allocation_factors" localSheetId="3">'0642'!$I$46</definedName>
    <definedName name="Allocation_factors" localSheetId="4">'0664'!$I$46</definedName>
    <definedName name="Allocation_factors" localSheetId="5">'1461'!$I$46</definedName>
    <definedName name="Allocation_factors" localSheetId="6">'1571'!$I$46</definedName>
    <definedName name="Allocation_factors" localSheetId="7">'2521'!$I$46</definedName>
    <definedName name="Allocation_factors" localSheetId="8">'2531'!$I$46</definedName>
    <definedName name="Allocation_factors" localSheetId="9">'2641'!$I$46</definedName>
    <definedName name="Allocation_factors" localSheetId="10">'2661'!$I$46</definedName>
    <definedName name="Allocation_factors" localSheetId="11">'2791'!$I$46</definedName>
    <definedName name="Allocation_factors" localSheetId="12">'2801'!$I$46</definedName>
    <definedName name="Allocation_factors" localSheetId="13">'2911'!$I$46</definedName>
    <definedName name="Allocation_factors" localSheetId="14">'2941'!$I$46</definedName>
    <definedName name="Allocation_factors" localSheetId="15">'3083'!$I$46</definedName>
    <definedName name="Allocation_factors" localSheetId="16">'3344'!$I$46</definedName>
    <definedName name="Allocation_factors" localSheetId="17">'3345'!$I$46</definedName>
    <definedName name="Allocation_factors" localSheetId="18">'3347'!$I$46</definedName>
    <definedName name="Allocation_factors" localSheetId="19">'3381'!$I$46</definedName>
    <definedName name="Allocation_factors" localSheetId="20">'3382'!$I$46</definedName>
    <definedName name="Allocation_factors" localSheetId="21">'3384'!$I$46</definedName>
    <definedName name="Allocation_factors" localSheetId="22">'3385'!$I$46</definedName>
    <definedName name="Allocation_factors" localSheetId="23">'3386'!$I$46</definedName>
    <definedName name="Allocation_factors" localSheetId="24">'3391'!$I$46</definedName>
    <definedName name="Allocation_factors" localSheetId="25">'3392'!$I$46</definedName>
    <definedName name="Allocation_factors" localSheetId="26">'3394'!$I$46</definedName>
    <definedName name="Allocation_factors" localSheetId="27">'3395'!$I$46</definedName>
    <definedName name="Allocation_factors" localSheetId="28">'3396'!$I$46</definedName>
    <definedName name="Allocation_factors" localSheetId="29">'3398'!$I$46</definedName>
    <definedName name="Allocation_factors" localSheetId="30">'3400'!$I$46</definedName>
    <definedName name="Allocation_factors" localSheetId="31">'3401'!$I$46</definedName>
    <definedName name="Allocation_factors" localSheetId="32">'3411'!$I$46</definedName>
    <definedName name="Allocation_factors" localSheetId="33">'3413'!$I$46</definedName>
    <definedName name="Allocation_factors" localSheetId="34">'3421'!$I$46</definedName>
    <definedName name="Allocation_factors" localSheetId="35">'3431'!$I$46</definedName>
    <definedName name="Allocation_factors" localSheetId="36">'3436'!$I$46</definedName>
    <definedName name="Allocation_factors" localSheetId="37">'3441'!$I$46</definedName>
    <definedName name="Allocation_factors" localSheetId="38">'3443'!$I$46</definedName>
    <definedName name="Allocation_factors" localSheetId="39">'3941'!$I$46</definedName>
    <definedName name="Allocation_factors" localSheetId="40">'3961'!$I$46</definedName>
    <definedName name="Allocation_factors" localSheetId="41">'3971'!$I$46</definedName>
    <definedName name="Allocation_factors" localSheetId="42">'4000'!$I$46</definedName>
    <definedName name="Allocation_factors" localSheetId="43">'4002'!$I$46</definedName>
    <definedName name="Allocation_factors" localSheetId="44">'4010'!$I$46</definedName>
    <definedName name="Allocation_factors" localSheetId="45">'4011'!$I$46</definedName>
    <definedName name="Allocation_factors" localSheetId="46">'4012'!$I$46</definedName>
    <definedName name="Allocation_factors" localSheetId="47">'4013'!$I$46</definedName>
    <definedName name="Allocation_factors" localSheetId="48">'4020'!$I$46</definedName>
    <definedName name="Allocation_factors" localSheetId="49">'4037'!$I$46</definedName>
    <definedName name="Allocation_factors" localSheetId="50">'4041'!$I$46</definedName>
    <definedName name="Allocation_factors">#REF!</definedName>
    <definedName name="Base_Student_Allocation" localSheetId="2">'0054'!$B$7</definedName>
    <definedName name="Base_Student_Allocation" localSheetId="3">'0642'!$B$7</definedName>
    <definedName name="Base_Student_Allocation" localSheetId="4">'0664'!$B$7</definedName>
    <definedName name="Base_Student_Allocation" localSheetId="5">'1461'!$B$7</definedName>
    <definedName name="Base_Student_Allocation" localSheetId="6">'1571'!$B$7</definedName>
    <definedName name="Base_Student_Allocation" localSheetId="7">'2521'!$B$7</definedName>
    <definedName name="Base_Student_Allocation" localSheetId="8">'2531'!$B$7</definedName>
    <definedName name="Base_Student_Allocation" localSheetId="9">'2641'!$B$7</definedName>
    <definedName name="Base_Student_Allocation" localSheetId="10">'2661'!$B$7</definedName>
    <definedName name="Base_Student_Allocation" localSheetId="11">'2791'!$B$7</definedName>
    <definedName name="Base_Student_Allocation" localSheetId="12">'2801'!$B$7</definedName>
    <definedName name="Base_Student_Allocation" localSheetId="13">'2911'!$B$7</definedName>
    <definedName name="Base_Student_Allocation" localSheetId="14">'2941'!$B$7</definedName>
    <definedName name="Base_Student_Allocation" localSheetId="15">'3083'!$B$7</definedName>
    <definedName name="Base_Student_Allocation" localSheetId="16">'3344'!$B$7</definedName>
    <definedName name="Base_Student_Allocation" localSheetId="17">'3345'!$B$7</definedName>
    <definedName name="Base_Student_Allocation" localSheetId="18">'3347'!$B$7</definedName>
    <definedName name="Base_Student_Allocation" localSheetId="19">'3381'!$B$7</definedName>
    <definedName name="Base_Student_Allocation" localSheetId="20">'3382'!$B$7</definedName>
    <definedName name="Base_Student_Allocation" localSheetId="21">'3384'!$B$7</definedName>
    <definedName name="Base_Student_Allocation" localSheetId="22">'3385'!$B$7</definedName>
    <definedName name="Base_Student_Allocation" localSheetId="23">'3386'!$B$7</definedName>
    <definedName name="Base_Student_Allocation" localSheetId="24">'3391'!$B$7</definedName>
    <definedName name="Base_Student_Allocation" localSheetId="25">'3392'!$B$7</definedName>
    <definedName name="Base_Student_Allocation" localSheetId="26">'3394'!$B$7</definedName>
    <definedName name="Base_Student_Allocation" localSheetId="27">'3395'!$B$7</definedName>
    <definedName name="Base_Student_Allocation" localSheetId="28">'3396'!$B$7</definedName>
    <definedName name="Base_Student_Allocation" localSheetId="29">'3398'!$B$7</definedName>
    <definedName name="Base_Student_Allocation" localSheetId="30">'3400'!$B$7</definedName>
    <definedName name="Base_Student_Allocation" localSheetId="31">'3401'!$B$7</definedName>
    <definedName name="Base_Student_Allocation" localSheetId="32">'3411'!$B$7</definedName>
    <definedName name="Base_Student_Allocation" localSheetId="33">'3413'!$B$7</definedName>
    <definedName name="Base_Student_Allocation" localSheetId="34">'3421'!$B$7</definedName>
    <definedName name="Base_Student_Allocation" localSheetId="35">'3431'!$B$7</definedName>
    <definedName name="Base_Student_Allocation" localSheetId="36">'3436'!$B$7</definedName>
    <definedName name="Base_Student_Allocation" localSheetId="37">'3441'!$B$7</definedName>
    <definedName name="Base_Student_Allocation" localSheetId="38">'3443'!$B$7</definedName>
    <definedName name="Base_Student_Allocation" localSheetId="39">'3941'!$B$7</definedName>
    <definedName name="Base_Student_Allocation" localSheetId="40">'3961'!$B$7</definedName>
    <definedName name="Base_Student_Allocation" localSheetId="41">'3971'!$B$7</definedName>
    <definedName name="Base_Student_Allocation" localSheetId="42">'4000'!$B$7</definedName>
    <definedName name="Base_Student_Allocation" localSheetId="43">'4002'!$B$7</definedName>
    <definedName name="Base_Student_Allocation" localSheetId="44">'4010'!$B$7</definedName>
    <definedName name="Base_Student_Allocation" localSheetId="45">'4011'!$B$7</definedName>
    <definedName name="Base_Student_Allocation" localSheetId="46">'4012'!$B$7</definedName>
    <definedName name="Base_Student_Allocation" localSheetId="47">'4013'!$B$7</definedName>
    <definedName name="Base_Student_Allocation" localSheetId="48">'4020'!$B$7</definedName>
    <definedName name="Base_Student_Allocation" localSheetId="49">'4037'!$B$7</definedName>
    <definedName name="Base_Student_Allocation" localSheetId="50">'4041'!$B$7</definedName>
    <definedName name="Base_Student_Allocation">#REF!</definedName>
    <definedName name="Based_on_the_Second_Calculation_of_the_FEFP_2010_11" localSheetId="2">'0054'!$B$4</definedName>
    <definedName name="Based_on_the_Second_Calculation_of_the_FEFP_2010_11" localSheetId="3">'0642'!$B$4</definedName>
    <definedName name="Based_on_the_Second_Calculation_of_the_FEFP_2010_11" localSheetId="4">'0664'!$B$4</definedName>
    <definedName name="Based_on_the_Second_Calculation_of_the_FEFP_2010_11" localSheetId="5">'1461'!$B$4</definedName>
    <definedName name="Based_on_the_Second_Calculation_of_the_FEFP_2010_11" localSheetId="6">'1571'!$B$4</definedName>
    <definedName name="Based_on_the_Second_Calculation_of_the_FEFP_2010_11" localSheetId="7">'2521'!$B$4</definedName>
    <definedName name="Based_on_the_Second_Calculation_of_the_FEFP_2010_11" localSheetId="8">'2531'!$B$4</definedName>
    <definedName name="Based_on_the_Second_Calculation_of_the_FEFP_2010_11" localSheetId="9">'2641'!$B$4</definedName>
    <definedName name="Based_on_the_Second_Calculation_of_the_FEFP_2010_11" localSheetId="10">'2661'!$B$4</definedName>
    <definedName name="Based_on_the_Second_Calculation_of_the_FEFP_2010_11" localSheetId="11">'2791'!$B$4</definedName>
    <definedName name="Based_on_the_Second_Calculation_of_the_FEFP_2010_11" localSheetId="12">'2801'!$B$4</definedName>
    <definedName name="Based_on_the_Second_Calculation_of_the_FEFP_2010_11" localSheetId="13">'2911'!$B$4</definedName>
    <definedName name="Based_on_the_Second_Calculation_of_the_FEFP_2010_11" localSheetId="14">'2941'!$B$4</definedName>
    <definedName name="Based_on_the_Second_Calculation_of_the_FEFP_2010_11" localSheetId="15">'3083'!$B$4</definedName>
    <definedName name="Based_on_the_Second_Calculation_of_the_FEFP_2010_11" localSheetId="16">'3344'!$B$4</definedName>
    <definedName name="Based_on_the_Second_Calculation_of_the_FEFP_2010_11" localSheetId="17">'3345'!$B$4</definedName>
    <definedName name="Based_on_the_Second_Calculation_of_the_FEFP_2010_11" localSheetId="18">'3347'!$B$4</definedName>
    <definedName name="Based_on_the_Second_Calculation_of_the_FEFP_2010_11" localSheetId="19">'3381'!$B$4</definedName>
    <definedName name="Based_on_the_Second_Calculation_of_the_FEFP_2010_11" localSheetId="20">'3382'!$B$4</definedName>
    <definedName name="Based_on_the_Second_Calculation_of_the_FEFP_2010_11" localSheetId="21">'3384'!$B$4</definedName>
    <definedName name="Based_on_the_Second_Calculation_of_the_FEFP_2010_11" localSheetId="22">'3385'!$B$4</definedName>
    <definedName name="Based_on_the_Second_Calculation_of_the_FEFP_2010_11" localSheetId="23">'3386'!$B$4</definedName>
    <definedName name="Based_on_the_Second_Calculation_of_the_FEFP_2010_11" localSheetId="24">'3391'!$B$4</definedName>
    <definedName name="Based_on_the_Second_Calculation_of_the_FEFP_2010_11" localSheetId="25">'3392'!$B$4</definedName>
    <definedName name="Based_on_the_Second_Calculation_of_the_FEFP_2010_11" localSheetId="26">'3394'!$B$4</definedName>
    <definedName name="Based_on_the_Second_Calculation_of_the_FEFP_2010_11" localSheetId="27">'3395'!$B$4</definedName>
    <definedName name="Based_on_the_Second_Calculation_of_the_FEFP_2010_11" localSheetId="28">'3396'!$B$4</definedName>
    <definedName name="Based_on_the_Second_Calculation_of_the_FEFP_2010_11" localSheetId="29">'3398'!$B$4</definedName>
    <definedName name="Based_on_the_Second_Calculation_of_the_FEFP_2010_11" localSheetId="30">'3400'!$B$4</definedName>
    <definedName name="Based_on_the_Second_Calculation_of_the_FEFP_2010_11" localSheetId="31">'3401'!$B$4</definedName>
    <definedName name="Based_on_the_Second_Calculation_of_the_FEFP_2010_11" localSheetId="32">'3411'!$B$4</definedName>
    <definedName name="Based_on_the_Second_Calculation_of_the_FEFP_2010_11" localSheetId="33">'3413'!$B$4</definedName>
    <definedName name="Based_on_the_Second_Calculation_of_the_FEFP_2010_11" localSheetId="34">'3421'!$B$4</definedName>
    <definedName name="Based_on_the_Second_Calculation_of_the_FEFP_2010_11" localSheetId="35">'3431'!$B$4</definedName>
    <definedName name="Based_on_the_Second_Calculation_of_the_FEFP_2010_11" localSheetId="36">'3436'!$B$4</definedName>
    <definedName name="Based_on_the_Second_Calculation_of_the_FEFP_2010_11" localSheetId="37">'3441'!$B$4</definedName>
    <definedName name="Based_on_the_Second_Calculation_of_the_FEFP_2010_11" localSheetId="38">'3443'!$B$4</definedName>
    <definedName name="Based_on_the_Second_Calculation_of_the_FEFP_2010_11" localSheetId="39">'3941'!$B$4</definedName>
    <definedName name="Based_on_the_Second_Calculation_of_the_FEFP_2010_11" localSheetId="40">'3961'!$B$4</definedName>
    <definedName name="Based_on_the_Second_Calculation_of_the_FEFP_2010_11" localSheetId="41">'3971'!$B$4</definedName>
    <definedName name="Based_on_the_Second_Calculation_of_the_FEFP_2010_11" localSheetId="42">'4000'!$B$4</definedName>
    <definedName name="Based_on_the_Second_Calculation_of_the_FEFP_2010_11" localSheetId="43">'4002'!$B$4</definedName>
    <definedName name="Based_on_the_Second_Calculation_of_the_FEFP_2010_11" localSheetId="44">'4010'!$B$4</definedName>
    <definedName name="Based_on_the_Second_Calculation_of_the_FEFP_2010_11" localSheetId="45">'4011'!$B$4</definedName>
    <definedName name="Based_on_the_Second_Calculation_of_the_FEFP_2010_11" localSheetId="46">'4012'!$B$4</definedName>
    <definedName name="Based_on_the_Second_Calculation_of_the_FEFP_2010_11" localSheetId="47">'4013'!$B$4</definedName>
    <definedName name="Based_on_the_Second_Calculation_of_the_FEFP_2010_11" localSheetId="48">'4020'!$B$4</definedName>
    <definedName name="Based_on_the_Second_Calculation_of_the_FEFP_2010_11" localSheetId="49">'4037'!$B$4</definedName>
    <definedName name="Based_on_the_Second_Calculation_of_the_FEFP_2010_11" localSheetId="50">'4041'!$B$4</definedName>
    <definedName name="Based_on_the_Second_Calculation_of_the_FEFP_2010_11">#REF!</definedName>
    <definedName name="CAP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0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1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1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0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1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2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0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1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3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0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1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2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3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4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5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6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7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8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49" hidden="1">{#N/A,#N/A,FALSE,"Summation";#N/A,#N/A,FALSE,"BSA";#N/A,#N/A,FALSE,"Detail1";#N/A,#N/A,FALSE,"Detail2";#N/A,#N/A,FALSE,"Detail3";#N/A,#N/A,FALSE,"WFTE_Summary";#N/A,#N/A,FALSE,"Funded_WFTE";#N/A,#N/A,FALSE,"PYADJ96"}</definedName>
    <definedName name="CAP" localSheetId="50" hidden="1">{#N/A,#N/A,FALSE,"Summation";#N/A,#N/A,FALSE,"BSA";#N/A,#N/A,FALSE,"Detail1";#N/A,#N/A,FALSE,"Detail2";#N/A,#N/A,FALSE,"Detail3";#N/A,#N/A,FALSE,"WFTE_Summary";#N/A,#N/A,FALSE,"Funded_WFTE";#N/A,#N/A,FALSE,"PYADJ96"}</definedName>
    <definedName name="CAP" hidden="1">{#N/A,#N/A,FALSE,"Summation";#N/A,#N/A,FALSE,"BSA";#N/A,#N/A,FALSE,"Detail1";#N/A,#N/A,FALSE,"Detail2";#N/A,#N/A,FALSE,"Detail3";#N/A,#N/A,FALSE,"WFTE_Summary";#N/A,#N/A,FALSE,"Funded_WFTE";#N/A,#N/A,FALSE,"PYADJ96"}</definedName>
    <definedName name="DCD" localSheetId="2">'0054'!$G$46</definedName>
    <definedName name="DCD" localSheetId="3">'0642'!$G$46</definedName>
    <definedName name="DCD" localSheetId="4">'0664'!$G$46</definedName>
    <definedName name="DCD" localSheetId="5">'1461'!$G$46</definedName>
    <definedName name="DCD" localSheetId="6">'1571'!$G$46</definedName>
    <definedName name="DCD" localSheetId="7">'2521'!$G$46</definedName>
    <definedName name="DCD" localSheetId="8">'2531'!$G$46</definedName>
    <definedName name="DCD" localSheetId="9">'2641'!$G$46</definedName>
    <definedName name="DCD" localSheetId="10">'2661'!$G$46</definedName>
    <definedName name="DCD" localSheetId="11">'2791'!$G$46</definedName>
    <definedName name="DCD" localSheetId="12">'2801'!$G$46</definedName>
    <definedName name="DCD" localSheetId="13">'2911'!$G$46</definedName>
    <definedName name="DCD" localSheetId="14">'2941'!$G$46</definedName>
    <definedName name="DCD" localSheetId="15">'3083'!$G$46</definedName>
    <definedName name="DCD" localSheetId="16">'3344'!$G$46</definedName>
    <definedName name="DCD" localSheetId="17">'3345'!$G$46</definedName>
    <definedName name="DCD" localSheetId="18">'3347'!$G$46</definedName>
    <definedName name="DCD" localSheetId="19">'3381'!$G$46</definedName>
    <definedName name="DCD" localSheetId="20">'3382'!$G$46</definedName>
    <definedName name="DCD" localSheetId="21">'3384'!$G$46</definedName>
    <definedName name="DCD" localSheetId="22">'3385'!$G$46</definedName>
    <definedName name="DCD" localSheetId="23">'3386'!$G$46</definedName>
    <definedName name="DCD" localSheetId="24">'3391'!$G$46</definedName>
    <definedName name="DCD" localSheetId="25">'3392'!$G$46</definedName>
    <definedName name="DCD" localSheetId="26">'3394'!$G$46</definedName>
    <definedName name="DCD" localSheetId="27">'3395'!$G$46</definedName>
    <definedName name="DCD" localSheetId="28">'3396'!$G$46</definedName>
    <definedName name="DCD" localSheetId="29">'3398'!$G$46</definedName>
    <definedName name="DCD" localSheetId="30">'3400'!$G$46</definedName>
    <definedName name="DCD" localSheetId="31">'3401'!$G$46</definedName>
    <definedName name="DCD" localSheetId="32">'3411'!$G$46</definedName>
    <definedName name="DCD" localSheetId="33">'3413'!$G$46</definedName>
    <definedName name="DCD" localSheetId="34">'3421'!$G$46</definedName>
    <definedName name="DCD" localSheetId="35">'3431'!$G$46</definedName>
    <definedName name="DCD" localSheetId="36">'3436'!$G$46</definedName>
    <definedName name="DCD" localSheetId="37">'3441'!$G$46</definedName>
    <definedName name="DCD" localSheetId="38">'3443'!$G$46</definedName>
    <definedName name="DCD" localSheetId="39">'3941'!$G$46</definedName>
    <definedName name="DCD" localSheetId="40">'3961'!$G$46</definedName>
    <definedName name="DCD" localSheetId="41">'3971'!$G$46</definedName>
    <definedName name="DCD" localSheetId="42">'4000'!$G$46</definedName>
    <definedName name="DCD" localSheetId="43">'4002'!$G$46</definedName>
    <definedName name="DCD" localSheetId="44">'4010'!$G$46</definedName>
    <definedName name="DCD" localSheetId="45">'4011'!$G$46</definedName>
    <definedName name="DCD" localSheetId="46">'4012'!$G$46</definedName>
    <definedName name="DCD" localSheetId="47">'4013'!$G$46</definedName>
    <definedName name="DCD" localSheetId="48">'4020'!$G$46</definedName>
    <definedName name="DCD" localSheetId="49">'4037'!$G$46</definedName>
    <definedName name="DCD" localSheetId="50">'4041'!$G$46</definedName>
    <definedName name="DCD">#REF!</definedName>
    <definedName name="District_Cost_Differential" localSheetId="2">'0054'!$I$7</definedName>
    <definedName name="District_Cost_Differential" localSheetId="3">'0642'!$I$7</definedName>
    <definedName name="District_Cost_Differential" localSheetId="4">'0664'!$I$7</definedName>
    <definedName name="District_Cost_Differential" localSheetId="5">'1461'!$I$7</definedName>
    <definedName name="District_Cost_Differential" localSheetId="6">'1571'!$I$7</definedName>
    <definedName name="District_Cost_Differential" localSheetId="7">'2521'!$I$7</definedName>
    <definedName name="District_Cost_Differential" localSheetId="8">'2531'!$I$7</definedName>
    <definedName name="District_Cost_Differential" localSheetId="9">'2641'!$I$7</definedName>
    <definedName name="District_Cost_Differential" localSheetId="10">'2661'!$I$7</definedName>
    <definedName name="District_Cost_Differential" localSheetId="11">'2791'!$I$7</definedName>
    <definedName name="District_Cost_Differential" localSheetId="12">'2801'!$I$7</definedName>
    <definedName name="District_Cost_Differential" localSheetId="13">'2911'!$I$7</definedName>
    <definedName name="District_Cost_Differential" localSheetId="14">'2941'!$I$7</definedName>
    <definedName name="District_Cost_Differential" localSheetId="15">'3083'!$I$7</definedName>
    <definedName name="District_Cost_Differential" localSheetId="16">'3344'!$I$7</definedName>
    <definedName name="District_Cost_Differential" localSheetId="17">'3345'!$I$7</definedName>
    <definedName name="District_Cost_Differential" localSheetId="18">'3347'!$I$7</definedName>
    <definedName name="District_Cost_Differential" localSheetId="19">'3381'!$I$7</definedName>
    <definedName name="District_Cost_Differential" localSheetId="20">'3382'!$I$7</definedName>
    <definedName name="District_Cost_Differential" localSheetId="21">'3384'!$I$7</definedName>
    <definedName name="District_Cost_Differential" localSheetId="22">'3385'!$I$7</definedName>
    <definedName name="District_Cost_Differential" localSheetId="23">'3386'!$I$7</definedName>
    <definedName name="District_Cost_Differential" localSheetId="24">'3391'!$I$7</definedName>
    <definedName name="District_Cost_Differential" localSheetId="25">'3392'!$I$7</definedName>
    <definedName name="District_Cost_Differential" localSheetId="26">'3394'!$I$7</definedName>
    <definedName name="District_Cost_Differential" localSheetId="27">'3395'!$I$7</definedName>
    <definedName name="District_Cost_Differential" localSheetId="28">'3396'!$I$7</definedName>
    <definedName name="District_Cost_Differential" localSheetId="29">'3398'!$I$7</definedName>
    <definedName name="District_Cost_Differential" localSheetId="30">'3400'!$I$7</definedName>
    <definedName name="District_Cost_Differential" localSheetId="31">'3401'!$I$7</definedName>
    <definedName name="District_Cost_Differential" localSheetId="32">'3411'!$I$7</definedName>
    <definedName name="District_Cost_Differential" localSheetId="33">'3413'!$I$7</definedName>
    <definedName name="District_Cost_Differential" localSheetId="34">'3421'!$I$7</definedName>
    <definedName name="District_Cost_Differential" localSheetId="35">'3431'!$I$7</definedName>
    <definedName name="District_Cost_Differential" localSheetId="36">'3436'!$I$7</definedName>
    <definedName name="District_Cost_Differential" localSheetId="37">'3441'!$I$7</definedName>
    <definedName name="District_Cost_Differential" localSheetId="38">'3443'!$I$7</definedName>
    <definedName name="District_Cost_Differential" localSheetId="39">'3941'!$I$7</definedName>
    <definedName name="District_Cost_Differential" localSheetId="40">'3961'!$I$7</definedName>
    <definedName name="District_Cost_Differential" localSheetId="41">'3971'!$I$7</definedName>
    <definedName name="District_Cost_Differential" localSheetId="42">'4000'!$I$7</definedName>
    <definedName name="District_Cost_Differential" localSheetId="43">'4002'!$I$7</definedName>
    <definedName name="District_Cost_Differential" localSheetId="44">'4010'!$I$7</definedName>
    <definedName name="District_Cost_Differential" localSheetId="45">'4011'!$I$7</definedName>
    <definedName name="District_Cost_Differential" localSheetId="46">'4012'!$I$7</definedName>
    <definedName name="District_Cost_Differential" localSheetId="47">'4013'!$I$7</definedName>
    <definedName name="District_Cost_Differential" localSheetId="48">'4020'!$I$7</definedName>
    <definedName name="District_Cost_Differential" localSheetId="49">'4037'!$I$7</definedName>
    <definedName name="District_Cost_Differential" localSheetId="50">'4041'!$I$7</definedName>
    <definedName name="District_Cost_Differential">#REF!</definedName>
    <definedName name="District_SAI_Allocation" localSheetId="2">'0054'!$B$39</definedName>
    <definedName name="District_SAI_Allocation" localSheetId="3">'0642'!$B$39</definedName>
    <definedName name="District_SAI_Allocation" localSheetId="4">'0664'!$B$39</definedName>
    <definedName name="District_SAI_Allocation" localSheetId="5">'1461'!$B$39</definedName>
    <definedName name="District_SAI_Allocation" localSheetId="6">'1571'!$B$39</definedName>
    <definedName name="District_SAI_Allocation" localSheetId="7">'2521'!$B$39</definedName>
    <definedName name="District_SAI_Allocation" localSheetId="8">'2531'!$B$39</definedName>
    <definedName name="District_SAI_Allocation" localSheetId="9">'2641'!$B$39</definedName>
    <definedName name="District_SAI_Allocation" localSheetId="10">'2661'!$B$39</definedName>
    <definedName name="District_SAI_Allocation" localSheetId="11">'2791'!$B$39</definedName>
    <definedName name="District_SAI_Allocation" localSheetId="12">'2801'!$B$39</definedName>
    <definedName name="District_SAI_Allocation" localSheetId="13">'2911'!$B$39</definedName>
    <definedName name="District_SAI_Allocation" localSheetId="14">'2941'!$B$39</definedName>
    <definedName name="District_SAI_Allocation" localSheetId="15">'3083'!$B$39</definedName>
    <definedName name="District_SAI_Allocation" localSheetId="16">'3344'!$B$39</definedName>
    <definedName name="District_SAI_Allocation" localSheetId="17">'3345'!$B$39</definedName>
    <definedName name="District_SAI_Allocation" localSheetId="18">'3347'!$B$39</definedName>
    <definedName name="District_SAI_Allocation" localSheetId="19">'3381'!$B$39</definedName>
    <definedName name="District_SAI_Allocation" localSheetId="20">'3382'!$B$39</definedName>
    <definedName name="District_SAI_Allocation" localSheetId="21">'3384'!$B$39</definedName>
    <definedName name="District_SAI_Allocation" localSheetId="22">'3385'!$B$39</definedName>
    <definedName name="District_SAI_Allocation" localSheetId="23">'3386'!$B$39</definedName>
    <definedName name="District_SAI_Allocation" localSheetId="24">'3391'!$B$39</definedName>
    <definedName name="District_SAI_Allocation" localSheetId="25">'3392'!$B$39</definedName>
    <definedName name="District_SAI_Allocation" localSheetId="26">'3394'!$B$39</definedName>
    <definedName name="District_SAI_Allocation" localSheetId="27">'3395'!$B$39</definedName>
    <definedName name="District_SAI_Allocation" localSheetId="28">'3396'!$B$39</definedName>
    <definedName name="District_SAI_Allocation" localSheetId="29">'3398'!$B$39</definedName>
    <definedName name="District_SAI_Allocation" localSheetId="30">'3400'!$B$39</definedName>
    <definedName name="District_SAI_Allocation" localSheetId="31">'3401'!$B$39</definedName>
    <definedName name="District_SAI_Allocation" localSheetId="32">'3411'!$B$39</definedName>
    <definedName name="District_SAI_Allocation" localSheetId="33">'3413'!$B$39</definedName>
    <definedName name="District_SAI_Allocation" localSheetId="34">'3421'!$B$39</definedName>
    <definedName name="District_SAI_Allocation" localSheetId="35">'3431'!$B$39</definedName>
    <definedName name="District_SAI_Allocation" localSheetId="36">'3436'!$B$39</definedName>
    <definedName name="District_SAI_Allocation" localSheetId="37">'3441'!$B$39</definedName>
    <definedName name="District_SAI_Allocation" localSheetId="38">'3443'!$B$39</definedName>
    <definedName name="District_SAI_Allocation" localSheetId="39">'3941'!$B$39</definedName>
    <definedName name="District_SAI_Allocation" localSheetId="40">'3961'!$B$39</definedName>
    <definedName name="District_SAI_Allocation" localSheetId="41">'3971'!$B$39</definedName>
    <definedName name="District_SAI_Allocation" localSheetId="42">'4000'!$B$39</definedName>
    <definedName name="District_SAI_Allocation" localSheetId="43">'4002'!$B$39</definedName>
    <definedName name="District_SAI_Allocation" localSheetId="44">'4010'!$B$39</definedName>
    <definedName name="District_SAI_Allocation" localSheetId="45">'4011'!$B$39</definedName>
    <definedName name="District_SAI_Allocation" localSheetId="46">'4012'!$B$39</definedName>
    <definedName name="District_SAI_Allocation" localSheetId="47">'4013'!$B$39</definedName>
    <definedName name="District_SAI_Allocation" localSheetId="48">'4020'!$B$39</definedName>
    <definedName name="District_SAI_Allocation" localSheetId="49">'4037'!$B$39</definedName>
    <definedName name="District_SAI_Allocation" localSheetId="50">'4041'!$B$39</definedName>
    <definedName name="District_SAI_Allocation">#REF!</definedName>
    <definedName name="divided_by_district_FTE" localSheetId="2">'0054'!$B$40</definedName>
    <definedName name="divided_by_district_FTE" localSheetId="3">'0642'!$B$40</definedName>
    <definedName name="divided_by_district_FTE" localSheetId="4">'0664'!$B$40</definedName>
    <definedName name="divided_by_district_FTE" localSheetId="5">'1461'!$B$40</definedName>
    <definedName name="divided_by_district_FTE" localSheetId="6">'1571'!$B$40</definedName>
    <definedName name="divided_by_district_FTE" localSheetId="7">'2521'!$B$40</definedName>
    <definedName name="divided_by_district_FTE" localSheetId="8">'2531'!$B$40</definedName>
    <definedName name="divided_by_district_FTE" localSheetId="9">'2641'!$B$40</definedName>
    <definedName name="divided_by_district_FTE" localSheetId="10">'2661'!$B$40</definedName>
    <definedName name="divided_by_district_FTE" localSheetId="11">'2791'!$B$40</definedName>
    <definedName name="divided_by_district_FTE" localSheetId="12">'2801'!$B$40</definedName>
    <definedName name="divided_by_district_FTE" localSheetId="13">'2911'!$B$40</definedName>
    <definedName name="divided_by_district_FTE" localSheetId="14">'2941'!$B$40</definedName>
    <definedName name="divided_by_district_FTE" localSheetId="15">'3083'!$B$40</definedName>
    <definedName name="divided_by_district_FTE" localSheetId="16">'3344'!$B$40</definedName>
    <definedName name="divided_by_district_FTE" localSheetId="17">'3345'!$B$40</definedName>
    <definedName name="divided_by_district_FTE" localSheetId="18">'3347'!$B$40</definedName>
    <definedName name="divided_by_district_FTE" localSheetId="19">'3381'!$B$40</definedName>
    <definedName name="divided_by_district_FTE" localSheetId="20">'3382'!$B$40</definedName>
    <definedName name="divided_by_district_FTE" localSheetId="21">'3384'!$B$40</definedName>
    <definedName name="divided_by_district_FTE" localSheetId="22">'3385'!$B$40</definedName>
    <definedName name="divided_by_district_FTE" localSheetId="23">'3386'!$B$40</definedName>
    <definedName name="divided_by_district_FTE" localSheetId="24">'3391'!$B$40</definedName>
    <definedName name="divided_by_district_FTE" localSheetId="25">'3392'!$B$40</definedName>
    <definedName name="divided_by_district_FTE" localSheetId="26">'3394'!$B$40</definedName>
    <definedName name="divided_by_district_FTE" localSheetId="27">'3395'!$B$40</definedName>
    <definedName name="divided_by_district_FTE" localSheetId="28">'3396'!$B$40</definedName>
    <definedName name="divided_by_district_FTE" localSheetId="29">'3398'!$B$40</definedName>
    <definedName name="divided_by_district_FTE" localSheetId="30">'3400'!$B$40</definedName>
    <definedName name="divided_by_district_FTE" localSheetId="31">'3401'!$B$40</definedName>
    <definedName name="divided_by_district_FTE" localSheetId="32">'3411'!$B$40</definedName>
    <definedName name="divided_by_district_FTE" localSheetId="33">'3413'!$B$40</definedName>
    <definedName name="divided_by_district_FTE" localSheetId="34">'3421'!$B$40</definedName>
    <definedName name="divided_by_district_FTE" localSheetId="35">'3431'!$B$40</definedName>
    <definedName name="divided_by_district_FTE" localSheetId="36">'3436'!$B$40</definedName>
    <definedName name="divided_by_district_FTE" localSheetId="37">'3441'!$B$40</definedName>
    <definedName name="divided_by_district_FTE" localSheetId="38">'3443'!$B$40</definedName>
    <definedName name="divided_by_district_FTE" localSheetId="39">'3941'!$B$40</definedName>
    <definedName name="divided_by_district_FTE" localSheetId="40">'3961'!$B$40</definedName>
    <definedName name="divided_by_district_FTE" localSheetId="41">'3971'!$B$40</definedName>
    <definedName name="divided_by_district_FTE" localSheetId="42">'4000'!$B$40</definedName>
    <definedName name="divided_by_district_FTE" localSheetId="43">'4002'!$B$40</definedName>
    <definedName name="divided_by_district_FTE" localSheetId="44">'4010'!$B$40</definedName>
    <definedName name="divided_by_district_FTE" localSheetId="45">'4011'!$B$40</definedName>
    <definedName name="divided_by_district_FTE" localSheetId="46">'4012'!$B$40</definedName>
    <definedName name="divided_by_district_FTE" localSheetId="47">'4013'!$B$40</definedName>
    <definedName name="divided_by_district_FTE" localSheetId="48">'4020'!$B$40</definedName>
    <definedName name="divided_by_district_FTE" localSheetId="49">'4037'!$B$40</definedName>
    <definedName name="divided_by_district_FTE" localSheetId="50">'4041'!$B$40</definedName>
    <definedName name="divided_by_district_FTE">#REF!</definedName>
    <definedName name="FTE" localSheetId="2">'0054'!$G$27</definedName>
    <definedName name="FTE" localSheetId="3">'0642'!$G$27</definedName>
    <definedName name="FTE" localSheetId="4">'0664'!$G$27</definedName>
    <definedName name="FTE" localSheetId="5">'1461'!$G$27</definedName>
    <definedName name="FTE" localSheetId="6">'1571'!$G$27</definedName>
    <definedName name="FTE" localSheetId="7">'2521'!$G$27</definedName>
    <definedName name="FTE" localSheetId="8">'2531'!$G$27</definedName>
    <definedName name="FTE" localSheetId="9">'2641'!$G$27</definedName>
    <definedName name="FTE" localSheetId="10">'2661'!$G$27</definedName>
    <definedName name="FTE" localSheetId="11">'2791'!$G$27</definedName>
    <definedName name="FTE" localSheetId="12">'2801'!$G$27</definedName>
    <definedName name="FTE" localSheetId="13">'2911'!$G$27</definedName>
    <definedName name="FTE" localSheetId="14">'2941'!$G$27</definedName>
    <definedName name="FTE" localSheetId="15">'3083'!$G$27</definedName>
    <definedName name="FTE" localSheetId="16">'3344'!$G$27</definedName>
    <definedName name="FTE" localSheetId="17">'3345'!$G$27</definedName>
    <definedName name="FTE" localSheetId="18">'3347'!$G$27</definedName>
    <definedName name="FTE" localSheetId="19">'3381'!$G$27</definedName>
    <definedName name="FTE" localSheetId="20">'3382'!$G$27</definedName>
    <definedName name="FTE" localSheetId="21">'3384'!$G$27</definedName>
    <definedName name="FTE" localSheetId="22">'3385'!$G$27</definedName>
    <definedName name="FTE" localSheetId="23">'3386'!$G$27</definedName>
    <definedName name="FTE" localSheetId="24">'3391'!$G$27</definedName>
    <definedName name="FTE" localSheetId="25">'3392'!$G$27</definedName>
    <definedName name="FTE" localSheetId="26">'3394'!$G$27</definedName>
    <definedName name="FTE" localSheetId="27">'3395'!$G$27</definedName>
    <definedName name="FTE" localSheetId="28">'3396'!$G$27</definedName>
    <definedName name="FTE" localSheetId="29">'3398'!$G$27</definedName>
    <definedName name="FTE" localSheetId="30">'3400'!$G$27</definedName>
    <definedName name="FTE" localSheetId="31">'3401'!$G$27</definedName>
    <definedName name="FTE" localSheetId="32">'3411'!$G$27</definedName>
    <definedName name="FTE" localSheetId="33">'3413'!$G$27</definedName>
    <definedName name="FTE" localSheetId="34">'3421'!$G$27</definedName>
    <definedName name="FTE" localSheetId="35">'3431'!$G$27</definedName>
    <definedName name="FTE" localSheetId="36">'3436'!$G$27</definedName>
    <definedName name="FTE" localSheetId="37">'3441'!$G$27</definedName>
    <definedName name="FTE" localSheetId="38">'3443'!$G$27</definedName>
    <definedName name="FTE" localSheetId="39">'3941'!$G$27</definedName>
    <definedName name="FTE" localSheetId="40">'3961'!$G$27</definedName>
    <definedName name="FTE" localSheetId="41">'3971'!$G$27</definedName>
    <definedName name="FTE" localSheetId="42">'4000'!$G$27</definedName>
    <definedName name="FTE" localSheetId="43">'4002'!$G$27</definedName>
    <definedName name="FTE" localSheetId="44">'4010'!$G$27</definedName>
    <definedName name="FTE" localSheetId="45">'4011'!$G$27</definedName>
    <definedName name="FTE" localSheetId="46">'4012'!$G$27</definedName>
    <definedName name="FTE" localSheetId="47">'4013'!$G$27</definedName>
    <definedName name="FTE" localSheetId="48">'4020'!$G$27</definedName>
    <definedName name="FTE" localSheetId="49">'4037'!$G$27</definedName>
    <definedName name="FTE" localSheetId="50">'4041'!$G$27</definedName>
    <definedName name="FTE">#REF!</definedName>
    <definedName name="Grade_Level" localSheetId="2">'0054'!$I$27</definedName>
    <definedName name="Grade_Level" localSheetId="3">'0642'!$I$27</definedName>
    <definedName name="Grade_Level" localSheetId="4">'0664'!$I$27</definedName>
    <definedName name="Grade_Level" localSheetId="5">'1461'!$I$27</definedName>
    <definedName name="Grade_Level" localSheetId="6">'1571'!$I$27</definedName>
    <definedName name="Grade_Level" localSheetId="7">'2521'!$I$27</definedName>
    <definedName name="Grade_Level" localSheetId="8">'2531'!$I$27</definedName>
    <definedName name="Grade_Level" localSheetId="9">'2641'!$I$27</definedName>
    <definedName name="Grade_Level" localSheetId="10">'2661'!$I$27</definedName>
    <definedName name="Grade_Level" localSheetId="11">'2791'!$I$27</definedName>
    <definedName name="Grade_Level" localSheetId="12">'2801'!$I$27</definedName>
    <definedName name="Grade_Level" localSheetId="13">'2911'!$I$27</definedName>
    <definedName name="Grade_Level" localSheetId="14">'2941'!$I$27</definedName>
    <definedName name="Grade_Level" localSheetId="15">'3083'!$I$27</definedName>
    <definedName name="Grade_Level" localSheetId="16">'3344'!$I$27</definedName>
    <definedName name="Grade_Level" localSheetId="17">'3345'!$I$27</definedName>
    <definedName name="Grade_Level" localSheetId="18">'3347'!$I$27</definedName>
    <definedName name="Grade_Level" localSheetId="19">'3381'!$I$27</definedName>
    <definedName name="Grade_Level" localSheetId="20">'3382'!$I$27</definedName>
    <definedName name="Grade_Level" localSheetId="21">'3384'!$I$27</definedName>
    <definedName name="Grade_Level" localSheetId="22">'3385'!$I$27</definedName>
    <definedName name="Grade_Level" localSheetId="23">'3386'!$I$27</definedName>
    <definedName name="Grade_Level" localSheetId="24">'3391'!$I$27</definedName>
    <definedName name="Grade_Level" localSheetId="25">'3392'!$I$27</definedName>
    <definedName name="Grade_Level" localSheetId="26">'3394'!$I$27</definedName>
    <definedName name="Grade_Level" localSheetId="27">'3395'!$I$27</definedName>
    <definedName name="Grade_Level" localSheetId="28">'3396'!$I$27</definedName>
    <definedName name="Grade_Level" localSheetId="29">'3398'!$I$27</definedName>
    <definedName name="Grade_Level" localSheetId="30">'3400'!$I$27</definedName>
    <definedName name="Grade_Level" localSheetId="31">'3401'!$I$27</definedName>
    <definedName name="Grade_Level" localSheetId="32">'3411'!$I$27</definedName>
    <definedName name="Grade_Level" localSheetId="33">'3413'!$I$27</definedName>
    <definedName name="Grade_Level" localSheetId="34">'3421'!$I$27</definedName>
    <definedName name="Grade_Level" localSheetId="35">'3431'!$I$27</definedName>
    <definedName name="Grade_Level" localSheetId="36">'3436'!$I$27</definedName>
    <definedName name="Grade_Level" localSheetId="37">'3441'!$I$27</definedName>
    <definedName name="Grade_Level" localSheetId="38">'3443'!$I$27</definedName>
    <definedName name="Grade_Level" localSheetId="39">'3941'!$I$27</definedName>
    <definedName name="Grade_Level" localSheetId="40">'3961'!$I$27</definedName>
    <definedName name="Grade_Level" localSheetId="41">'3971'!$I$27</definedName>
    <definedName name="Grade_Level" localSheetId="42">'4000'!$I$27</definedName>
    <definedName name="Grade_Level" localSheetId="43">'4002'!$I$27</definedName>
    <definedName name="Grade_Level" localSheetId="44">'4010'!$I$27</definedName>
    <definedName name="Grade_Level" localSheetId="45">'4011'!$I$27</definedName>
    <definedName name="Grade_Level" localSheetId="46">'4012'!$I$27</definedName>
    <definedName name="Grade_Level" localSheetId="47">'4013'!$I$27</definedName>
    <definedName name="Grade_Level" localSheetId="48">'4020'!$I$27</definedName>
    <definedName name="Grade_Level" localSheetId="49">'4037'!$I$27</definedName>
    <definedName name="Grade_Level" localSheetId="50">'4041'!$I$27</definedName>
    <definedName name="Grade_Level">#REF!</definedName>
    <definedName name="Guarantee_Per_Student" localSheetId="2">'0054'!$K$27</definedName>
    <definedName name="Guarantee_Per_Student" localSheetId="3">'0642'!$K$27</definedName>
    <definedName name="Guarantee_Per_Student" localSheetId="4">'0664'!$K$27</definedName>
    <definedName name="Guarantee_Per_Student" localSheetId="5">'1461'!$K$27</definedName>
    <definedName name="Guarantee_Per_Student" localSheetId="6">'1571'!$K$27</definedName>
    <definedName name="Guarantee_Per_Student" localSheetId="7">'2521'!$K$27</definedName>
    <definedName name="Guarantee_Per_Student" localSheetId="8">'2531'!$K$27</definedName>
    <definedName name="Guarantee_Per_Student" localSheetId="9">'2641'!$K$27</definedName>
    <definedName name="Guarantee_Per_Student" localSheetId="10">'2661'!$K$27</definedName>
    <definedName name="Guarantee_Per_Student" localSheetId="11">'2791'!$K$27</definedName>
    <definedName name="Guarantee_Per_Student" localSheetId="12">'2801'!$K$27</definedName>
    <definedName name="Guarantee_Per_Student" localSheetId="13">'2911'!$K$27</definedName>
    <definedName name="Guarantee_Per_Student" localSheetId="14">'2941'!$K$27</definedName>
    <definedName name="Guarantee_Per_Student" localSheetId="15">'3083'!$K$27</definedName>
    <definedName name="Guarantee_Per_Student" localSheetId="16">'3344'!$K$27</definedName>
    <definedName name="Guarantee_Per_Student" localSheetId="17">'3345'!$K$27</definedName>
    <definedName name="Guarantee_Per_Student" localSheetId="18">'3347'!$K$27</definedName>
    <definedName name="Guarantee_Per_Student" localSheetId="19">'3381'!$K$27</definedName>
    <definedName name="Guarantee_Per_Student" localSheetId="20">'3382'!$K$27</definedName>
    <definedName name="Guarantee_Per_Student" localSheetId="21">'3384'!$K$27</definedName>
    <definedName name="Guarantee_Per_Student" localSheetId="22">'3385'!$K$27</definedName>
    <definedName name="Guarantee_Per_Student" localSheetId="23">'3386'!$K$27</definedName>
    <definedName name="Guarantee_Per_Student" localSheetId="24">'3391'!$K$27</definedName>
    <definedName name="Guarantee_Per_Student" localSheetId="25">'3392'!$K$27</definedName>
    <definedName name="Guarantee_Per_Student" localSheetId="26">'3394'!$K$27</definedName>
    <definedName name="Guarantee_Per_Student" localSheetId="27">'3395'!$K$27</definedName>
    <definedName name="Guarantee_Per_Student" localSheetId="28">'3396'!$K$27</definedName>
    <definedName name="Guarantee_Per_Student" localSheetId="29">'3398'!$K$27</definedName>
    <definedName name="Guarantee_Per_Student" localSheetId="30">'3400'!$K$27</definedName>
    <definedName name="Guarantee_Per_Student" localSheetId="31">'3401'!$K$27</definedName>
    <definedName name="Guarantee_Per_Student" localSheetId="32">'3411'!$K$27</definedName>
    <definedName name="Guarantee_Per_Student" localSheetId="33">'3413'!$K$27</definedName>
    <definedName name="Guarantee_Per_Student" localSheetId="34">'3421'!$K$27</definedName>
    <definedName name="Guarantee_Per_Student" localSheetId="35">'3431'!$K$27</definedName>
    <definedName name="Guarantee_Per_Student" localSheetId="36">'3436'!$K$27</definedName>
    <definedName name="Guarantee_Per_Student" localSheetId="37">'3441'!$K$27</definedName>
    <definedName name="Guarantee_Per_Student" localSheetId="38">'3443'!$K$27</definedName>
    <definedName name="Guarantee_Per_Student" localSheetId="39">'3941'!$K$27</definedName>
    <definedName name="Guarantee_Per_Student" localSheetId="40">'3961'!$K$27</definedName>
    <definedName name="Guarantee_Per_Student" localSheetId="41">'3971'!$K$27</definedName>
    <definedName name="Guarantee_Per_Student" localSheetId="42">'4000'!$K$27</definedName>
    <definedName name="Guarantee_Per_Student" localSheetId="43">'4002'!$K$27</definedName>
    <definedName name="Guarantee_Per_Student" localSheetId="44">'4010'!$K$27</definedName>
    <definedName name="Guarantee_Per_Student" localSheetId="45">'4011'!$K$27</definedName>
    <definedName name="Guarantee_Per_Student" localSheetId="46">'4012'!$K$27</definedName>
    <definedName name="Guarantee_Per_Student" localSheetId="47">'4013'!$K$27</definedName>
    <definedName name="Guarantee_Per_Student" localSheetId="48">'4020'!$K$27</definedName>
    <definedName name="Guarantee_Per_Student" localSheetId="49">'4037'!$K$27</definedName>
    <definedName name="Guarantee_Per_Student" localSheetId="50">'4041'!$K$27</definedName>
    <definedName name="Guarantee_Per_Student">#REF!</definedName>
    <definedName name="HTML_CodePage" hidden="1">1252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2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3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3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6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7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8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49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5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IDN" localSheetId="37">#REF!</definedName>
    <definedName name="IDN" localSheetId="50">#REF!</definedName>
    <definedName name="IDN">#REF!</definedName>
    <definedName name="IFN" localSheetId="37">#REF!</definedName>
    <definedName name="IFN" localSheetId="50">#REF!</definedName>
    <definedName name="IFN">#REF!</definedName>
    <definedName name="LYN" localSheetId="37">#REF!</definedName>
    <definedName name="LYN" localSheetId="50">#REF!</definedName>
    <definedName name="LYN">#REF!</definedName>
    <definedName name="Matrix_Level" localSheetId="2">'0054'!$J$27</definedName>
    <definedName name="Matrix_Level" localSheetId="3">'0642'!$J$27</definedName>
    <definedName name="Matrix_Level" localSheetId="4">'0664'!$J$27</definedName>
    <definedName name="Matrix_Level" localSheetId="5">'1461'!$J$27</definedName>
    <definedName name="Matrix_Level" localSheetId="6">'1571'!$J$27</definedName>
    <definedName name="Matrix_Level" localSheetId="7">'2521'!$J$27</definedName>
    <definedName name="Matrix_Level" localSheetId="8">'2531'!$J$27</definedName>
    <definedName name="Matrix_Level" localSheetId="9">'2641'!$J$27</definedName>
    <definedName name="Matrix_Level" localSheetId="10">'2661'!$J$27</definedName>
    <definedName name="Matrix_Level" localSheetId="11">'2791'!$J$27</definedName>
    <definedName name="Matrix_Level" localSheetId="12">'2801'!$J$27</definedName>
    <definedName name="Matrix_Level" localSheetId="13">'2911'!$J$27</definedName>
    <definedName name="Matrix_Level" localSheetId="14">'2941'!$J$27</definedName>
    <definedName name="Matrix_Level" localSheetId="15">'3083'!$J$27</definedName>
    <definedName name="Matrix_Level" localSheetId="16">'3344'!$J$27</definedName>
    <definedName name="Matrix_Level" localSheetId="17">'3345'!$J$27</definedName>
    <definedName name="Matrix_Level" localSheetId="18">'3347'!$J$27</definedName>
    <definedName name="Matrix_Level" localSheetId="19">'3381'!$J$27</definedName>
    <definedName name="Matrix_Level" localSheetId="20">'3382'!$J$27</definedName>
    <definedName name="Matrix_Level" localSheetId="21">'3384'!$J$27</definedName>
    <definedName name="Matrix_Level" localSheetId="22">'3385'!$J$27</definedName>
    <definedName name="Matrix_Level" localSheetId="23">'3386'!$J$27</definedName>
    <definedName name="Matrix_Level" localSheetId="24">'3391'!$J$27</definedName>
    <definedName name="Matrix_Level" localSheetId="25">'3392'!$J$27</definedName>
    <definedName name="Matrix_Level" localSheetId="26">'3394'!$J$27</definedName>
    <definedName name="Matrix_Level" localSheetId="27">'3395'!$J$27</definedName>
    <definedName name="Matrix_Level" localSheetId="28">'3396'!$J$27</definedName>
    <definedName name="Matrix_Level" localSheetId="29">'3398'!$J$27</definedName>
    <definedName name="Matrix_Level" localSheetId="30">'3400'!$J$27</definedName>
    <definedName name="Matrix_Level" localSheetId="31">'3401'!$J$27</definedName>
    <definedName name="Matrix_Level" localSheetId="32">'3411'!$J$27</definedName>
    <definedName name="Matrix_Level" localSheetId="33">'3413'!$J$27</definedName>
    <definedName name="Matrix_Level" localSheetId="34">'3421'!$J$27</definedName>
    <definedName name="Matrix_Level" localSheetId="35">'3431'!$J$27</definedName>
    <definedName name="Matrix_Level" localSheetId="36">'3436'!$J$27</definedName>
    <definedName name="Matrix_Level" localSheetId="37">'3441'!$J$27</definedName>
    <definedName name="Matrix_Level" localSheetId="38">'3443'!$J$27</definedName>
    <definedName name="Matrix_Level" localSheetId="39">'3941'!$J$27</definedName>
    <definedName name="Matrix_Level" localSheetId="40">'3961'!$J$27</definedName>
    <definedName name="Matrix_Level" localSheetId="41">'3971'!$J$27</definedName>
    <definedName name="Matrix_Level" localSheetId="42">'4000'!$J$27</definedName>
    <definedName name="Matrix_Level" localSheetId="43">'4002'!$J$27</definedName>
    <definedName name="Matrix_Level" localSheetId="44">'4010'!$J$27</definedName>
    <definedName name="Matrix_Level" localSheetId="45">'4011'!$J$27</definedName>
    <definedName name="Matrix_Level" localSheetId="46">'4012'!$J$27</definedName>
    <definedName name="Matrix_Level" localSheetId="47">'4013'!$J$27</definedName>
    <definedName name="Matrix_Level" localSheetId="48">'4020'!$J$27</definedName>
    <definedName name="Matrix_Level" localSheetId="49">'4037'!$J$27</definedName>
    <definedName name="Matrix_Level" localSheetId="50">'4041'!$J$27</definedName>
    <definedName name="Matrix_Level">#REF!</definedName>
    <definedName name="Number_of_FTE" localSheetId="2">'0054'!$G$8</definedName>
    <definedName name="Number_of_FTE" localSheetId="3">'0642'!$G$8</definedName>
    <definedName name="Number_of_FTE" localSheetId="4">'0664'!$G$8</definedName>
    <definedName name="Number_of_FTE" localSheetId="5">'1461'!$G$8</definedName>
    <definedName name="Number_of_FTE" localSheetId="6">'1571'!$G$8</definedName>
    <definedName name="Number_of_FTE" localSheetId="7">'2521'!$G$8</definedName>
    <definedName name="Number_of_FTE" localSheetId="8">'2531'!$G$8</definedName>
    <definedName name="Number_of_FTE" localSheetId="9">'2641'!$G$8</definedName>
    <definedName name="Number_of_FTE" localSheetId="10">'2661'!$G$8</definedName>
    <definedName name="Number_of_FTE" localSheetId="11">'2791'!$G$8</definedName>
    <definedName name="Number_of_FTE" localSheetId="12">'2801'!$G$8</definedName>
    <definedName name="Number_of_FTE" localSheetId="13">'2911'!$G$8</definedName>
    <definedName name="Number_of_FTE" localSheetId="14">'2941'!$G$8</definedName>
    <definedName name="Number_of_FTE" localSheetId="15">'3083'!$G$8</definedName>
    <definedName name="Number_of_FTE" localSheetId="16">'3344'!$G$8</definedName>
    <definedName name="Number_of_FTE" localSheetId="17">'3345'!$G$8</definedName>
    <definedName name="Number_of_FTE" localSheetId="18">'3347'!$G$8</definedName>
    <definedName name="Number_of_FTE" localSheetId="19">'3381'!$G$8</definedName>
    <definedName name="Number_of_FTE" localSheetId="20">'3382'!$G$8</definedName>
    <definedName name="Number_of_FTE" localSheetId="21">'3384'!$G$8</definedName>
    <definedName name="Number_of_FTE" localSheetId="22">'3385'!$G$8</definedName>
    <definedName name="Number_of_FTE" localSheetId="23">'3386'!$G$8</definedName>
    <definedName name="Number_of_FTE" localSheetId="24">'3391'!$G$8</definedName>
    <definedName name="Number_of_FTE" localSheetId="25">'3392'!$G$8</definedName>
    <definedName name="Number_of_FTE" localSheetId="26">'3394'!$G$8</definedName>
    <definedName name="Number_of_FTE" localSheetId="27">'3395'!$G$8</definedName>
    <definedName name="Number_of_FTE" localSheetId="28">'3396'!$G$8</definedName>
    <definedName name="Number_of_FTE" localSheetId="29">'3398'!$G$8</definedName>
    <definedName name="Number_of_FTE" localSheetId="30">'3400'!$G$8</definedName>
    <definedName name="Number_of_FTE" localSheetId="31">'3401'!$G$8</definedName>
    <definedName name="Number_of_FTE" localSheetId="32">'3411'!$G$8</definedName>
    <definedName name="Number_of_FTE" localSheetId="33">'3413'!$G$8</definedName>
    <definedName name="Number_of_FTE" localSheetId="34">'3421'!$G$8</definedName>
    <definedName name="Number_of_FTE" localSheetId="35">'3431'!$G$8</definedName>
    <definedName name="Number_of_FTE" localSheetId="36">'3436'!$G$8</definedName>
    <definedName name="Number_of_FTE" localSheetId="37">'3441'!$G$8</definedName>
    <definedName name="Number_of_FTE" localSheetId="38">'3443'!$G$8</definedName>
    <definedName name="Number_of_FTE" localSheetId="39">'3941'!$G$8</definedName>
    <definedName name="Number_of_FTE" localSheetId="40">'3961'!$G$8</definedName>
    <definedName name="Number_of_FTE" localSheetId="41">'3971'!$G$8</definedName>
    <definedName name="Number_of_FTE" localSheetId="42">'4000'!$G$8</definedName>
    <definedName name="Number_of_FTE" localSheetId="43">'4002'!$G$8</definedName>
    <definedName name="Number_of_FTE" localSheetId="44">'4010'!$G$8</definedName>
    <definedName name="Number_of_FTE" localSheetId="45">'4011'!$G$8</definedName>
    <definedName name="Number_of_FTE" localSheetId="46">'4012'!$G$8</definedName>
    <definedName name="Number_of_FTE" localSheetId="47">'4013'!$G$8</definedName>
    <definedName name="Number_of_FTE" localSheetId="48">'4020'!$G$8</definedName>
    <definedName name="Number_of_FTE" localSheetId="49">'4037'!$G$8</definedName>
    <definedName name="Number_of_FTE" localSheetId="50">'4041'!$G$8</definedName>
    <definedName name="Number_of_FTE">#REF!</definedName>
    <definedName name="NvsASD" localSheetId="2">"V2013-07-01"</definedName>
    <definedName name="NvsASD" localSheetId="3">"V2013-07-01"</definedName>
    <definedName name="NvsASD" localSheetId="4">"V2013-07-01"</definedName>
    <definedName name="NvsASD" localSheetId="5">"V2013-07-01"</definedName>
    <definedName name="NvsASD" localSheetId="6">"V2013-07-01"</definedName>
    <definedName name="NvsASD" localSheetId="7">"V2013-07-01"</definedName>
    <definedName name="NvsASD" localSheetId="8">"V2013-07-01"</definedName>
    <definedName name="NvsASD" localSheetId="9">"V2013-07-01"</definedName>
    <definedName name="NvsASD" localSheetId="10">"V2013-07-01"</definedName>
    <definedName name="NvsASD" localSheetId="11">"V2013-07-01"</definedName>
    <definedName name="NvsASD" localSheetId="12">"V2013-07-01"</definedName>
    <definedName name="NvsASD" localSheetId="13">"V2013-07-01"</definedName>
    <definedName name="NvsASD" localSheetId="14">"V2013-07-01"</definedName>
    <definedName name="NvsASD" localSheetId="15">"V2013-07-01"</definedName>
    <definedName name="NvsASD" localSheetId="16">"V2013-07-01"</definedName>
    <definedName name="NvsASD" localSheetId="17">"V2013-07-01"</definedName>
    <definedName name="NvsASD" localSheetId="18">"V2013-07-01"</definedName>
    <definedName name="NvsASD" localSheetId="19">"V2013-07-01"</definedName>
    <definedName name="NvsASD" localSheetId="20">"V2013-07-01"</definedName>
    <definedName name="NvsASD" localSheetId="21">"V2013-07-01"</definedName>
    <definedName name="NvsASD" localSheetId="22">"V2013-07-01"</definedName>
    <definedName name="NvsASD" localSheetId="23">"V2013-07-01"</definedName>
    <definedName name="NvsASD" localSheetId="24">"V2013-07-01"</definedName>
    <definedName name="NvsASD" localSheetId="25">"V2013-07-01"</definedName>
    <definedName name="NvsASD" localSheetId="26">"V2013-07-01"</definedName>
    <definedName name="NvsASD" localSheetId="27">"V2013-07-01"</definedName>
    <definedName name="NvsASD" localSheetId="28">"V2013-07-01"</definedName>
    <definedName name="NvsASD" localSheetId="29">"V2013-07-01"</definedName>
    <definedName name="NvsASD" localSheetId="30">"V2013-07-01"</definedName>
    <definedName name="NvsASD" localSheetId="31">"V2013-07-01"</definedName>
    <definedName name="NvsASD" localSheetId="32">"V2013-07-01"</definedName>
    <definedName name="NvsASD" localSheetId="33">"V2013-07-01"</definedName>
    <definedName name="NvsASD" localSheetId="34">"V2013-07-01"</definedName>
    <definedName name="NvsASD" localSheetId="35">"V2013-07-01"</definedName>
    <definedName name="NvsASD" localSheetId="36">"V2013-07-01"</definedName>
    <definedName name="NvsASD" localSheetId="37">"V2013-07-01"</definedName>
    <definedName name="NvsASD" localSheetId="38">"V2013-07-01"</definedName>
    <definedName name="NvsASD" localSheetId="39">"V2013-07-01"</definedName>
    <definedName name="NvsASD" localSheetId="40">"V2013-07-01"</definedName>
    <definedName name="NvsASD" localSheetId="41">"V2013-07-01"</definedName>
    <definedName name="NvsASD" localSheetId="42">"V2013-07-01"</definedName>
    <definedName name="NvsASD" localSheetId="43">"V2013-07-01"</definedName>
    <definedName name="NvsASD" localSheetId="44">"V2013-07-01"</definedName>
    <definedName name="NvsASD" localSheetId="45">"V2013-07-01"</definedName>
    <definedName name="NvsASD" localSheetId="46">"V2013-07-01"</definedName>
    <definedName name="NvsASD" localSheetId="47">"V2013-07-01"</definedName>
    <definedName name="NvsASD" localSheetId="48">"V2013-07-01"</definedName>
    <definedName name="NvsASD" localSheetId="49">"V2013-07-01"</definedName>
    <definedName name="NvsASD" localSheetId="50">"V2013-07-01"</definedName>
    <definedName name="NvsASD">"V2009-04-30"</definedName>
    <definedName name="NvsAutoDrillOk">"VN"</definedName>
    <definedName name="NvsElapsedTime" localSheetId="2">0.0000231481462833472</definedName>
    <definedName name="NvsElapsedTime" localSheetId="3">0.0000115740767796524</definedName>
    <definedName name="NvsElapsedTime" localSheetId="4">0.0000115740767796524</definedName>
    <definedName name="NvsElapsedTime" localSheetId="5">0.0000115740695036948</definedName>
    <definedName name="NvsElapsedTime" localSheetId="6">0.0000115740767796524</definedName>
    <definedName name="NvsElapsedTime" localSheetId="7">0.0000115740767796524</definedName>
    <definedName name="NvsElapsedTime" localSheetId="8">0.0000115740695036948</definedName>
    <definedName name="NvsElapsedTime" localSheetId="9">0.0000115740767796524</definedName>
    <definedName name="NvsElapsedTime" localSheetId="10">0.0000115740767796524</definedName>
    <definedName name="NvsElapsedTime" localSheetId="11">0.0000115740695036948</definedName>
    <definedName name="NvsElapsedTime" localSheetId="12">0.0000115740767796524</definedName>
    <definedName name="NvsElapsedTime" localSheetId="13">0.0000115740695036948</definedName>
    <definedName name="NvsElapsedTime" localSheetId="14">0.0000115740767796524</definedName>
    <definedName name="NvsElapsedTime" localSheetId="15">0.0000115740767796524</definedName>
    <definedName name="NvsElapsedTime" localSheetId="16">0.0000115740695036948</definedName>
    <definedName name="NvsElapsedTime" localSheetId="17">0.0000115740767796524</definedName>
    <definedName name="NvsElapsedTime" localSheetId="18">0.0000115740767796524</definedName>
    <definedName name="NvsElapsedTime" localSheetId="19">0.0000115740695036948</definedName>
    <definedName name="NvsElapsedTime" localSheetId="20">0.0000115740767796524</definedName>
    <definedName name="NvsElapsedTime" localSheetId="21">0.0000115740695036948</definedName>
    <definedName name="NvsElapsedTime" localSheetId="22">0.0000115740767796524</definedName>
    <definedName name="NvsElapsedTime" localSheetId="23">0.0000115740767796524</definedName>
    <definedName name="NvsElapsedTime" localSheetId="24">0.0000115740695036948</definedName>
    <definedName name="NvsElapsedTime" localSheetId="25">0.0000115740767796524</definedName>
    <definedName name="NvsElapsedTime" localSheetId="26">0.0000115740767796524</definedName>
    <definedName name="NvsElapsedTime" localSheetId="27">0</definedName>
    <definedName name="NvsElapsedTime" localSheetId="28">0</definedName>
    <definedName name="NvsElapsedTime" localSheetId="29">0</definedName>
    <definedName name="NvsElapsedTime" localSheetId="30">0</definedName>
    <definedName name="NvsElapsedTime" localSheetId="31">0</definedName>
    <definedName name="NvsElapsedTime" localSheetId="32">0.0000115740767796524</definedName>
    <definedName name="NvsElapsedTime" localSheetId="33">0.0000115740767796524</definedName>
    <definedName name="NvsElapsedTime" localSheetId="34">0.0000115740695036948</definedName>
    <definedName name="NvsElapsedTime" localSheetId="35">0.0000115740767796524</definedName>
    <definedName name="NvsElapsedTime" localSheetId="36">0.0000115740695036948</definedName>
    <definedName name="NvsElapsedTime" localSheetId="37">0.0000115740695036948</definedName>
    <definedName name="NvsElapsedTime" localSheetId="38">0.0000115740767796524</definedName>
    <definedName name="NvsElapsedTime" localSheetId="39">0.0000115740767796524</definedName>
    <definedName name="NvsElapsedTime" localSheetId="40">0.0000115740767796524</definedName>
    <definedName name="NvsElapsedTime" localSheetId="41">0.0000115740767796524</definedName>
    <definedName name="NvsElapsedTime" localSheetId="42">0.0000115740695036948</definedName>
    <definedName name="NvsElapsedTime" localSheetId="43">0.0000115740767796524</definedName>
    <definedName name="NvsElapsedTime" localSheetId="44">0</definedName>
    <definedName name="NvsElapsedTime" localSheetId="45">0.0000115740767796524</definedName>
    <definedName name="NvsElapsedTime" localSheetId="46">0.0000115740695036948</definedName>
    <definedName name="NvsElapsedTime" localSheetId="47">0.0000115740767796524</definedName>
    <definedName name="NvsElapsedTime" localSheetId="48">0.0000115740767796524</definedName>
    <definedName name="NvsElapsedTime" localSheetId="49">0.0000115740695036948</definedName>
    <definedName name="NvsElapsedTime" localSheetId="50">0.0000115740695036948</definedName>
    <definedName name="NvsElapsedTime">0.0000578703693463467</definedName>
    <definedName name="NvsEndTime" localSheetId="2">41457.4200231481</definedName>
    <definedName name="NvsEndTime" localSheetId="3">41457.4200347222</definedName>
    <definedName name="NvsEndTime" localSheetId="4">41457.4200462963</definedName>
    <definedName name="NvsEndTime" localSheetId="5">41457.4200578704</definedName>
    <definedName name="NvsEndTime" localSheetId="6">41457.4200694444</definedName>
    <definedName name="NvsEndTime" localSheetId="7">41457.4200810185</definedName>
    <definedName name="NvsEndTime" localSheetId="8">41457.4200925926</definedName>
    <definedName name="NvsEndTime" localSheetId="9">41457.4201041667</definedName>
    <definedName name="NvsEndTime" localSheetId="10">41457.4201157407</definedName>
    <definedName name="NvsEndTime" localSheetId="11">41457.4201273148</definedName>
    <definedName name="NvsEndTime" localSheetId="12">41457.4201388889</definedName>
    <definedName name="NvsEndTime" localSheetId="13">41457.420150463</definedName>
    <definedName name="NvsEndTime" localSheetId="14">41457.420162037</definedName>
    <definedName name="NvsEndTime" localSheetId="15">41457.4201736111</definedName>
    <definedName name="NvsEndTime" localSheetId="16">41457.4201851852</definedName>
    <definedName name="NvsEndTime" localSheetId="17">41457.4201967593</definedName>
    <definedName name="NvsEndTime" localSheetId="18">41457.4202083333</definedName>
    <definedName name="NvsEndTime" localSheetId="19">41457.4202199074</definedName>
    <definedName name="NvsEndTime" localSheetId="20">41457.4202314815</definedName>
    <definedName name="NvsEndTime" localSheetId="21">41457.4202430556</definedName>
    <definedName name="NvsEndTime" localSheetId="22">41457.4202546296</definedName>
    <definedName name="NvsEndTime" localSheetId="23">41457.4202662037</definedName>
    <definedName name="NvsEndTime" localSheetId="24">41457.4202777778</definedName>
    <definedName name="NvsEndTime" localSheetId="25">41457.4202893519</definedName>
    <definedName name="NvsEndTime" localSheetId="26">41457.4203009259</definedName>
    <definedName name="NvsEndTime" localSheetId="27">41457.4203125</definedName>
    <definedName name="NvsEndTime" localSheetId="28">41457.4203240741</definedName>
    <definedName name="NvsEndTime" localSheetId="29">41457.4203356481</definedName>
    <definedName name="NvsEndTime" localSheetId="30">41457.4203472222</definedName>
    <definedName name="NvsEndTime" localSheetId="31">41457.4203587963</definedName>
    <definedName name="NvsEndTime" localSheetId="32">41457.4203819444</definedName>
    <definedName name="NvsEndTime" localSheetId="33">41457.4203935185</definedName>
    <definedName name="NvsEndTime" localSheetId="34">41457.4204050926</definedName>
    <definedName name="NvsEndTime" localSheetId="35">41457.4204166667</definedName>
    <definedName name="NvsEndTime" localSheetId="36">41457.4204282407</definedName>
    <definedName name="NvsEndTime" localSheetId="37">41457.4204282407</definedName>
    <definedName name="NvsEndTime" localSheetId="38">41457.4204398148</definedName>
    <definedName name="NvsEndTime" localSheetId="39">41457.4204513889</definedName>
    <definedName name="NvsEndTime" localSheetId="40">41457.420474537</definedName>
    <definedName name="NvsEndTime" localSheetId="41">41457.4204861111</definedName>
    <definedName name="NvsEndTime" localSheetId="42">41457.4204976852</definedName>
    <definedName name="NvsEndTime" localSheetId="43">41457.4205092593</definedName>
    <definedName name="NvsEndTime" localSheetId="44">41457.4205208333</definedName>
    <definedName name="NvsEndTime" localSheetId="45">41457.4205439814</definedName>
    <definedName name="NvsEndTime" localSheetId="46">41457.4205555556</definedName>
    <definedName name="NvsEndTime" localSheetId="47">41457.4205671296</definedName>
    <definedName name="NvsEndTime" localSheetId="48">41457.4205787037</definedName>
    <definedName name="NvsEndTime" localSheetId="49">41457.4205902778</definedName>
    <definedName name="NvsEndTime" localSheetId="50">41457.4205902778</definedName>
    <definedName name="NvsEndTime">39955.4323032407</definedName>
    <definedName name="NvsInstanceHook" localSheetId="2">"CopySheet"</definedName>
    <definedName name="NvsInstanceHook" localSheetId="3">"CopySheet"</definedName>
    <definedName name="NvsInstanceHook" localSheetId="4">"CopySheet"</definedName>
    <definedName name="NvsInstanceHook" localSheetId="5">"CopySheet"</definedName>
    <definedName name="NvsInstanceHook" localSheetId="6">"CopySheet"</definedName>
    <definedName name="NvsInstanceHook" localSheetId="7">"CopySheet"</definedName>
    <definedName name="NvsInstanceHook" localSheetId="8">"CopySheet"</definedName>
    <definedName name="NvsInstanceHook" localSheetId="9">"CopySheet"</definedName>
    <definedName name="NvsInstanceHook" localSheetId="10">"CopySheet"</definedName>
    <definedName name="NvsInstanceHook" localSheetId="11">"CopySheet"</definedName>
    <definedName name="NvsInstanceHook" localSheetId="12">"CopySheet"</definedName>
    <definedName name="NvsInstanceHook" localSheetId="13">"CopySheet"</definedName>
    <definedName name="NvsInstanceHook" localSheetId="14">"CopySheet"</definedName>
    <definedName name="NvsInstanceHook" localSheetId="15">"CopySheet"</definedName>
    <definedName name="NvsInstanceHook" localSheetId="16">"CopySheet"</definedName>
    <definedName name="NvsInstanceHook" localSheetId="17">"CopySheet"</definedName>
    <definedName name="NvsInstanceHook" localSheetId="18">"CopySheet"</definedName>
    <definedName name="NvsInstanceHook" localSheetId="19">"CopySheet"</definedName>
    <definedName name="NvsInstanceHook" localSheetId="20">"CopySheet"</definedName>
    <definedName name="NvsInstanceHook" localSheetId="21">"CopySheet"</definedName>
    <definedName name="NvsInstanceHook" localSheetId="22">"CopySheet"</definedName>
    <definedName name="NvsInstanceHook" localSheetId="23">"CopySheet"</definedName>
    <definedName name="NvsInstanceHook" localSheetId="24">"CopySheet"</definedName>
    <definedName name="NvsInstanceHook" localSheetId="25">"CopySheet"</definedName>
    <definedName name="NvsInstanceHook" localSheetId="26">"CopySheet"</definedName>
    <definedName name="NvsInstanceHook" localSheetId="27">"CopySheet"</definedName>
    <definedName name="NvsInstanceHook" localSheetId="28">"CopySheet"</definedName>
    <definedName name="NvsInstanceHook" localSheetId="29">"CopySheet"</definedName>
    <definedName name="NvsInstanceHook" localSheetId="30">"CopySheet"</definedName>
    <definedName name="NvsInstanceHook" localSheetId="31">"CopySheet"</definedName>
    <definedName name="NvsInstanceHook" localSheetId="32">"CopySheet"</definedName>
    <definedName name="NvsInstanceHook" localSheetId="33">"CopySheet"</definedName>
    <definedName name="NvsInstanceHook" localSheetId="34">"CopySheet"</definedName>
    <definedName name="NvsInstanceHook" localSheetId="35">"CopySheet"</definedName>
    <definedName name="NvsInstanceHook" localSheetId="36">"CopySheet"</definedName>
    <definedName name="NvsInstanceHook" localSheetId="37">"CopySheet"</definedName>
    <definedName name="NvsInstanceHook" localSheetId="38">"CopySheet"</definedName>
    <definedName name="NvsInstanceHook" localSheetId="39">"CopySheet"</definedName>
    <definedName name="NvsInstanceHook" localSheetId="40">"CopySheet"</definedName>
    <definedName name="NvsInstanceHook" localSheetId="41">"CopySheet"</definedName>
    <definedName name="NvsInstanceHook" localSheetId="42">"CopySheet"</definedName>
    <definedName name="NvsInstanceHook" localSheetId="43">"CopySheet"</definedName>
    <definedName name="NvsInstanceHook" localSheetId="44">"CopySheet"</definedName>
    <definedName name="NvsInstanceHook" localSheetId="45">"CopySheet"</definedName>
    <definedName name="NvsInstanceHook" localSheetId="46">"CopySheet"</definedName>
    <definedName name="NvsInstanceHook" localSheetId="47">"CopySheet"</definedName>
    <definedName name="NvsInstanceHook" localSheetId="48">"CopySheet"</definedName>
    <definedName name="NvsInstanceHook" localSheetId="49">"CopySheet"</definedName>
    <definedName name="NvsInstanceHook" localSheetId="50">"CopySheet"</definedName>
    <definedName name="NvsInstanceHook">"CopySheet"</definedName>
    <definedName name="NvsInstLang">"VENG"</definedName>
    <definedName name="NvsInstSpec" localSheetId="2">"%,FDEPTID,V0054"</definedName>
    <definedName name="NvsInstSpec" localSheetId="3">"%,FDEPTID,V0642"</definedName>
    <definedName name="NvsInstSpec" localSheetId="4">"%,FDEPTID,V0664"</definedName>
    <definedName name="NvsInstSpec" localSheetId="5">"%,FDEPTID,V1461"</definedName>
    <definedName name="NvsInstSpec" localSheetId="6">"%,FDEPTID,V1571"</definedName>
    <definedName name="NvsInstSpec" localSheetId="7">"%,FDEPTID,V2521"</definedName>
    <definedName name="NvsInstSpec" localSheetId="8">"%,FDEPTID,V2531"</definedName>
    <definedName name="NvsInstSpec" localSheetId="9">"%,FDEPTID,V2641"</definedName>
    <definedName name="NvsInstSpec" localSheetId="10">"%,FDEPTID,V2661"</definedName>
    <definedName name="NvsInstSpec" localSheetId="11">"%,FDEPTID,V2791"</definedName>
    <definedName name="NvsInstSpec" localSheetId="12">"%,FDEPTID,V2801"</definedName>
    <definedName name="NvsInstSpec" localSheetId="13">"%,FDEPTID,V2911"</definedName>
    <definedName name="NvsInstSpec" localSheetId="14">"%,FDEPTID,V2941"</definedName>
    <definedName name="NvsInstSpec" localSheetId="15">"%,FDEPTID,V3083"</definedName>
    <definedName name="NvsInstSpec" localSheetId="16">"%,FDEPTID,V3344"</definedName>
    <definedName name="NvsInstSpec" localSheetId="17">"%,FDEPTID,V3345"</definedName>
    <definedName name="NvsInstSpec" localSheetId="18">"%,FDEPTID,V3347"</definedName>
    <definedName name="NvsInstSpec" localSheetId="19">"%,FDEPTID,V3381"</definedName>
    <definedName name="NvsInstSpec" localSheetId="20">"%,FDEPTID,V3382"</definedName>
    <definedName name="NvsInstSpec" localSheetId="21">"%,FDEPTID,V3384"</definedName>
    <definedName name="NvsInstSpec" localSheetId="22">"%,FDEPTID,V3385"</definedName>
    <definedName name="NvsInstSpec" localSheetId="23">"%,FDEPTID,V3386"</definedName>
    <definedName name="NvsInstSpec" localSheetId="24">"%,FDEPTID,V3391"</definedName>
    <definedName name="NvsInstSpec" localSheetId="25">"%,FDEPTID,V3392"</definedName>
    <definedName name="NvsInstSpec" localSheetId="26">"%,FDEPTID,V3394"</definedName>
    <definedName name="NvsInstSpec" localSheetId="27">"%,FDEPTID,V3395"</definedName>
    <definedName name="NvsInstSpec" localSheetId="28">"%,FDEPTID,V3396"</definedName>
    <definedName name="NvsInstSpec" localSheetId="29">"%,FDEPTID,V3398"</definedName>
    <definedName name="NvsInstSpec" localSheetId="30">"%,FDEPTID,V3400"</definedName>
    <definedName name="NvsInstSpec" localSheetId="31">"%,FDEPTID,V3401"</definedName>
    <definedName name="NvsInstSpec" localSheetId="32">"%,FDEPTID,V3411"</definedName>
    <definedName name="NvsInstSpec" localSheetId="33">"%,FDEPTID,V3413"</definedName>
    <definedName name="NvsInstSpec" localSheetId="34">"%,FDEPTID,V3421"</definedName>
    <definedName name="NvsInstSpec" localSheetId="35">"%,FDEPTID,V3431"</definedName>
    <definedName name="NvsInstSpec" localSheetId="36">"%,FDEPTID,V3436"</definedName>
    <definedName name="NvsInstSpec" localSheetId="37">"%,FDEPTID,V3436"</definedName>
    <definedName name="NvsInstSpec" localSheetId="38">"%,FDEPTID,V3443"</definedName>
    <definedName name="NvsInstSpec" localSheetId="39">"%,FDEPTID,V3941"</definedName>
    <definedName name="NvsInstSpec" localSheetId="40">"%,FDEPTID,V3961"</definedName>
    <definedName name="NvsInstSpec" localSheetId="41">"%,FDEPTID,V3971"</definedName>
    <definedName name="NvsInstSpec" localSheetId="42">"%,FDEPTID,V4000"</definedName>
    <definedName name="NvsInstSpec" localSheetId="43">"%,FDEPTID,V4002"</definedName>
    <definedName name="NvsInstSpec" localSheetId="44">"%,FDEPTID,V4010"</definedName>
    <definedName name="NvsInstSpec" localSheetId="45">"%,FDEPTID,V4011"</definedName>
    <definedName name="NvsInstSpec" localSheetId="46">"%,FDEPTID,V4012"</definedName>
    <definedName name="NvsInstSpec" localSheetId="47">"%,FDEPTID,V4013"</definedName>
    <definedName name="NvsInstSpec" localSheetId="48">"%,FDEPTID,V4020"</definedName>
    <definedName name="NvsInstSpec" localSheetId="49">"%,FDEPTID,V4037"</definedName>
    <definedName name="NvsInstSpec" localSheetId="50">"%,FDEPTID,V4037"</definedName>
    <definedName name="NvsInstSpec">"%,FFUND_CODE,V3415"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"VSDPBC"</definedName>
    <definedName name="NvsPanelEffdt" localSheetId="2">"V2007-07-01"</definedName>
    <definedName name="NvsPanelEffdt" localSheetId="3">"V2007-07-01"</definedName>
    <definedName name="NvsPanelEffdt" localSheetId="4">"V2007-07-01"</definedName>
    <definedName name="NvsPanelEffdt" localSheetId="5">"V2007-07-01"</definedName>
    <definedName name="NvsPanelEffdt" localSheetId="6">"V2007-07-01"</definedName>
    <definedName name="NvsPanelEffdt" localSheetId="7">"V2007-07-01"</definedName>
    <definedName name="NvsPanelEffdt" localSheetId="8">"V2007-07-01"</definedName>
    <definedName name="NvsPanelEffdt" localSheetId="9">"V2007-07-01"</definedName>
    <definedName name="NvsPanelEffdt" localSheetId="10">"V2007-07-01"</definedName>
    <definedName name="NvsPanelEffdt" localSheetId="11">"V2007-07-01"</definedName>
    <definedName name="NvsPanelEffdt" localSheetId="12">"V2007-07-01"</definedName>
    <definedName name="NvsPanelEffdt" localSheetId="13">"V2007-07-01"</definedName>
    <definedName name="NvsPanelEffdt" localSheetId="14">"V2007-07-01"</definedName>
    <definedName name="NvsPanelEffdt" localSheetId="15">"V2007-07-01"</definedName>
    <definedName name="NvsPanelEffdt" localSheetId="16">"V2007-07-01"</definedName>
    <definedName name="NvsPanelEffdt" localSheetId="17">"V2007-07-01"</definedName>
    <definedName name="NvsPanelEffdt" localSheetId="18">"V2007-07-01"</definedName>
    <definedName name="NvsPanelEffdt" localSheetId="19">"V2007-07-01"</definedName>
    <definedName name="NvsPanelEffdt" localSheetId="20">"V2007-07-01"</definedName>
    <definedName name="NvsPanelEffdt" localSheetId="21">"V2007-07-01"</definedName>
    <definedName name="NvsPanelEffdt" localSheetId="22">"V2007-07-01"</definedName>
    <definedName name="NvsPanelEffdt" localSheetId="23">"V2007-07-01"</definedName>
    <definedName name="NvsPanelEffdt" localSheetId="24">"V2007-07-01"</definedName>
    <definedName name="NvsPanelEffdt" localSheetId="25">"V2007-07-01"</definedName>
    <definedName name="NvsPanelEffdt" localSheetId="26">"V2007-07-01"</definedName>
    <definedName name="NvsPanelEffdt" localSheetId="27">"V2007-07-01"</definedName>
    <definedName name="NvsPanelEffdt" localSheetId="28">"V2007-07-01"</definedName>
    <definedName name="NvsPanelEffdt" localSheetId="29">"V2007-07-01"</definedName>
    <definedName name="NvsPanelEffdt" localSheetId="30">"V2007-07-01"</definedName>
    <definedName name="NvsPanelEffdt" localSheetId="31">"V2007-07-01"</definedName>
    <definedName name="NvsPanelEffdt" localSheetId="32">"V2007-07-01"</definedName>
    <definedName name="NvsPanelEffdt" localSheetId="33">"V2007-07-01"</definedName>
    <definedName name="NvsPanelEffdt" localSheetId="34">"V2007-07-01"</definedName>
    <definedName name="NvsPanelEffdt" localSheetId="35">"V2007-07-01"</definedName>
    <definedName name="NvsPanelEffdt" localSheetId="36">"V2007-07-01"</definedName>
    <definedName name="NvsPanelEffdt" localSheetId="37">"V2007-07-01"</definedName>
    <definedName name="NvsPanelEffdt" localSheetId="38">"V2007-07-01"</definedName>
    <definedName name="NvsPanelEffdt" localSheetId="39">"V2007-07-01"</definedName>
    <definedName name="NvsPanelEffdt" localSheetId="40">"V2007-07-01"</definedName>
    <definedName name="NvsPanelEffdt" localSheetId="41">"V2007-07-01"</definedName>
    <definedName name="NvsPanelEffdt" localSheetId="42">"V2007-07-01"</definedName>
    <definedName name="NvsPanelEffdt" localSheetId="43">"V2007-07-01"</definedName>
    <definedName name="NvsPanelEffdt" localSheetId="44">"V2007-07-01"</definedName>
    <definedName name="NvsPanelEffdt" localSheetId="45">"V2007-07-01"</definedName>
    <definedName name="NvsPanelEffdt" localSheetId="46">"V2007-07-01"</definedName>
    <definedName name="NvsPanelEffdt" localSheetId="47">"V2007-07-01"</definedName>
    <definedName name="NvsPanelEffdt" localSheetId="48">"V2007-07-01"</definedName>
    <definedName name="NvsPanelEffdt" localSheetId="49">"V2007-07-01"</definedName>
    <definedName name="NvsPanelEffdt" localSheetId="50">"V2007-07-01"</definedName>
    <definedName name="NvsPanelEffdt">"V1901-01-01"</definedName>
    <definedName name="NvsPanelSetid">"VSHARE"</definedName>
    <definedName name="NvsReqBU">"VSDPBC"</definedName>
    <definedName name="NvsReqBUOnly">"VY"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SheetType" localSheetId="6">"M"</definedName>
    <definedName name="NvsSheetType" localSheetId="7">"M"</definedName>
    <definedName name="NvsSheetType" localSheetId="8">"M"</definedName>
    <definedName name="NvsSheetType" localSheetId="9">"M"</definedName>
    <definedName name="NvsSheetType" localSheetId="10">"M"</definedName>
    <definedName name="NvsSheetType" localSheetId="11">"M"</definedName>
    <definedName name="NvsSheetType" localSheetId="12">"M"</definedName>
    <definedName name="NvsSheetType" localSheetId="13">"M"</definedName>
    <definedName name="NvsSheetType" localSheetId="14">"M"</definedName>
    <definedName name="NvsSheetType" localSheetId="15">"M"</definedName>
    <definedName name="NvsSheetType" localSheetId="16">"M"</definedName>
    <definedName name="NvsSheetType" localSheetId="17">"M"</definedName>
    <definedName name="NvsSheetType" localSheetId="18">"M"</definedName>
    <definedName name="NvsSheetType" localSheetId="19">"M"</definedName>
    <definedName name="NvsSheetType" localSheetId="20">"M"</definedName>
    <definedName name="NvsSheetType" localSheetId="21">"M"</definedName>
    <definedName name="NvsSheetType" localSheetId="22">"M"</definedName>
    <definedName name="NvsSheetType" localSheetId="23">"M"</definedName>
    <definedName name="NvsSheetType" localSheetId="24">"M"</definedName>
    <definedName name="NvsSheetType" localSheetId="25">"M"</definedName>
    <definedName name="NvsSheetType" localSheetId="26">"M"</definedName>
    <definedName name="NvsSheetType" localSheetId="27">"M"</definedName>
    <definedName name="NvsSheetType" localSheetId="28">"M"</definedName>
    <definedName name="NvsSheetType" localSheetId="29">"M"</definedName>
    <definedName name="NvsSheetType" localSheetId="30">"M"</definedName>
    <definedName name="NvsSheetType" localSheetId="31">"M"</definedName>
    <definedName name="NvsSheetType" localSheetId="32">"M"</definedName>
    <definedName name="NvsSheetType" localSheetId="33">"M"</definedName>
    <definedName name="NvsSheetType" localSheetId="34">"M"</definedName>
    <definedName name="NvsSheetType" localSheetId="35">"M"</definedName>
    <definedName name="NvsSheetType" localSheetId="36">"M"</definedName>
    <definedName name="NvsSheetType" localSheetId="37">"M"</definedName>
    <definedName name="NvsSheetType" localSheetId="38">"M"</definedName>
    <definedName name="NvsSheetType" localSheetId="39">"M"</definedName>
    <definedName name="NvsSheetType" localSheetId="40">"M"</definedName>
    <definedName name="NvsSheetType" localSheetId="41">"M"</definedName>
    <definedName name="NvsSheetType" localSheetId="42">"M"</definedName>
    <definedName name="NvsSheetType" localSheetId="43">"M"</definedName>
    <definedName name="NvsSheetType" localSheetId="44">"M"</definedName>
    <definedName name="NvsSheetType" localSheetId="45">"M"</definedName>
    <definedName name="NvsSheetType" localSheetId="46">"M"</definedName>
    <definedName name="NvsSheetType" localSheetId="47">"M"</definedName>
    <definedName name="NvsSheetType" localSheetId="48">"M"</definedName>
    <definedName name="NvsSheetType" localSheetId="49">"M"</definedName>
    <definedName name="NvsSheetType" localSheetId="50">"M"</definedName>
    <definedName name="NvsTransLed">"VN"</definedName>
    <definedName name="NvsTreeASD" localSheetId="2">"V2013-07-01"</definedName>
    <definedName name="NvsTreeASD" localSheetId="3">"V2013-07-01"</definedName>
    <definedName name="NvsTreeASD" localSheetId="4">"V2013-07-01"</definedName>
    <definedName name="NvsTreeASD" localSheetId="5">"V2013-07-01"</definedName>
    <definedName name="NvsTreeASD" localSheetId="6">"V2013-07-01"</definedName>
    <definedName name="NvsTreeASD" localSheetId="7">"V2013-07-01"</definedName>
    <definedName name="NvsTreeASD" localSheetId="8">"V2013-07-01"</definedName>
    <definedName name="NvsTreeASD" localSheetId="9">"V2013-07-01"</definedName>
    <definedName name="NvsTreeASD" localSheetId="10">"V2013-07-01"</definedName>
    <definedName name="NvsTreeASD" localSheetId="11">"V2013-07-01"</definedName>
    <definedName name="NvsTreeASD" localSheetId="12">"V2013-07-01"</definedName>
    <definedName name="NvsTreeASD" localSheetId="13">"V2013-07-01"</definedName>
    <definedName name="NvsTreeASD" localSheetId="14">"V2013-07-01"</definedName>
    <definedName name="NvsTreeASD" localSheetId="15">"V2013-07-01"</definedName>
    <definedName name="NvsTreeASD" localSheetId="16">"V2013-07-01"</definedName>
    <definedName name="NvsTreeASD" localSheetId="17">"V2013-07-01"</definedName>
    <definedName name="NvsTreeASD" localSheetId="18">"V2013-07-01"</definedName>
    <definedName name="NvsTreeASD" localSheetId="19">"V2013-07-01"</definedName>
    <definedName name="NvsTreeASD" localSheetId="20">"V2013-07-01"</definedName>
    <definedName name="NvsTreeASD" localSheetId="21">"V2013-07-01"</definedName>
    <definedName name="NvsTreeASD" localSheetId="22">"V2013-07-01"</definedName>
    <definedName name="NvsTreeASD" localSheetId="23">"V2013-07-01"</definedName>
    <definedName name="NvsTreeASD" localSheetId="24">"V2013-07-01"</definedName>
    <definedName name="NvsTreeASD" localSheetId="25">"V2013-07-01"</definedName>
    <definedName name="NvsTreeASD" localSheetId="26">"V2013-07-01"</definedName>
    <definedName name="NvsTreeASD" localSheetId="27">"V2013-07-01"</definedName>
    <definedName name="NvsTreeASD" localSheetId="28">"V2013-07-01"</definedName>
    <definedName name="NvsTreeASD" localSheetId="29">"V2013-07-01"</definedName>
    <definedName name="NvsTreeASD" localSheetId="30">"V2013-07-01"</definedName>
    <definedName name="NvsTreeASD" localSheetId="31">"V2013-07-01"</definedName>
    <definedName name="NvsTreeASD" localSheetId="32">"V2013-07-01"</definedName>
    <definedName name="NvsTreeASD" localSheetId="33">"V2013-07-01"</definedName>
    <definedName name="NvsTreeASD" localSheetId="34">"V2013-07-01"</definedName>
    <definedName name="NvsTreeASD" localSheetId="35">"V2013-07-01"</definedName>
    <definedName name="NvsTreeASD" localSheetId="36">"V2013-07-01"</definedName>
    <definedName name="NvsTreeASD" localSheetId="37">"V2013-07-01"</definedName>
    <definedName name="NvsTreeASD" localSheetId="38">"V2013-07-01"</definedName>
    <definedName name="NvsTreeASD" localSheetId="39">"V2013-07-01"</definedName>
    <definedName name="NvsTreeASD" localSheetId="40">"V2013-07-01"</definedName>
    <definedName name="NvsTreeASD" localSheetId="41">"V2013-07-01"</definedName>
    <definedName name="NvsTreeASD" localSheetId="42">"V2013-07-01"</definedName>
    <definedName name="NvsTreeASD" localSheetId="43">"V2013-07-01"</definedName>
    <definedName name="NvsTreeASD" localSheetId="44">"V2013-07-01"</definedName>
    <definedName name="NvsTreeASD" localSheetId="45">"V2013-07-01"</definedName>
    <definedName name="NvsTreeASD" localSheetId="46">"V2013-07-01"</definedName>
    <definedName name="NvsTreeASD" localSheetId="47">"V2013-07-01"</definedName>
    <definedName name="NvsTreeASD" localSheetId="48">"V2013-07-01"</definedName>
    <definedName name="NvsTreeASD" localSheetId="49">"V2013-07-01"</definedName>
    <definedName name="NvsTreeASD" localSheetId="50">"V2013-07-01"</definedName>
    <definedName name="NvsTreeASD">"V2009-04-30"</definedName>
    <definedName name="NvsValTbl.ACCOUNT">"GL_ACCOUNT_TBL"</definedName>
    <definedName name="NvsValTbl.BUDGET_PERIOD">"CAL_BP_ALL_VW"</definedName>
    <definedName name="NvsValTbl.BUSINESS_UNIT">"BUS_UNIT_TBL_GL"</definedName>
    <definedName name="NvsValTbl.CLASS_FLD">"CLASS_CF_TBL"</definedName>
    <definedName name="NvsValTbl.FUND_CODE">"FUND_TBL"</definedName>
    <definedName name="NvsValTbl.PRODUCT">"PRODUCT_TBL"</definedName>
    <definedName name="Per_Student" localSheetId="2">'0054'!$I$39</definedName>
    <definedName name="Per_Student" localSheetId="3">'0642'!$I$39</definedName>
    <definedName name="Per_Student" localSheetId="4">'0664'!$I$39</definedName>
    <definedName name="Per_Student" localSheetId="5">'1461'!$I$39</definedName>
    <definedName name="Per_Student" localSheetId="6">'1571'!$I$39</definedName>
    <definedName name="Per_Student" localSheetId="7">'2521'!$I$39</definedName>
    <definedName name="Per_Student" localSheetId="8">'2531'!$I$39</definedName>
    <definedName name="Per_Student" localSheetId="9">'2641'!$I$39</definedName>
    <definedName name="Per_Student" localSheetId="10">'2661'!$I$39</definedName>
    <definedName name="Per_Student" localSheetId="11">'2791'!$I$39</definedName>
    <definedName name="Per_Student" localSheetId="12">'2801'!$I$39</definedName>
    <definedName name="Per_Student" localSheetId="13">'2911'!$I$39</definedName>
    <definedName name="Per_Student" localSheetId="14">'2941'!$I$39</definedName>
    <definedName name="Per_Student" localSheetId="15">'3083'!$I$39</definedName>
    <definedName name="Per_Student" localSheetId="16">'3344'!$I$39</definedName>
    <definedName name="Per_Student" localSheetId="17">'3345'!$I$39</definedName>
    <definedName name="Per_Student" localSheetId="18">'3347'!$I$39</definedName>
    <definedName name="Per_Student" localSheetId="19">'3381'!$I$39</definedName>
    <definedName name="Per_Student" localSheetId="20">'3382'!$I$39</definedName>
    <definedName name="Per_Student" localSheetId="21">'3384'!$I$39</definedName>
    <definedName name="Per_Student" localSheetId="22">'3385'!$I$39</definedName>
    <definedName name="Per_Student" localSheetId="23">'3386'!$I$39</definedName>
    <definedName name="Per_Student" localSheetId="24">'3391'!$I$39</definedName>
    <definedName name="Per_Student" localSheetId="25">'3392'!$I$39</definedName>
    <definedName name="Per_Student" localSheetId="26">'3394'!$I$39</definedName>
    <definedName name="Per_Student" localSheetId="27">'3395'!$I$39</definedName>
    <definedName name="Per_Student" localSheetId="28">'3396'!$I$39</definedName>
    <definedName name="Per_Student" localSheetId="29">'3398'!$I$39</definedName>
    <definedName name="Per_Student" localSheetId="30">'3400'!$I$39</definedName>
    <definedName name="Per_Student" localSheetId="31">'3401'!$I$39</definedName>
    <definedName name="Per_Student" localSheetId="32">'3411'!$I$39</definedName>
    <definedName name="Per_Student" localSheetId="33">'3413'!$I$39</definedName>
    <definedName name="Per_Student" localSheetId="34">'3421'!$I$39</definedName>
    <definedName name="Per_Student" localSheetId="35">'3431'!$I$39</definedName>
    <definedName name="Per_Student" localSheetId="36">'3436'!$I$39</definedName>
    <definedName name="Per_Student" localSheetId="37">'3441'!$I$39</definedName>
    <definedName name="Per_Student" localSheetId="38">'3443'!$I$39</definedName>
    <definedName name="Per_Student" localSheetId="39">'3941'!$I$39</definedName>
    <definedName name="Per_Student" localSheetId="40">'3961'!$I$39</definedName>
    <definedName name="Per_Student" localSheetId="41">'3971'!$I$39</definedName>
    <definedName name="Per_Student" localSheetId="42">'4000'!$I$39</definedName>
    <definedName name="Per_Student" localSheetId="43">'4002'!$I$39</definedName>
    <definedName name="Per_Student" localSheetId="44">'4010'!$I$39</definedName>
    <definedName name="Per_Student" localSheetId="45">'4011'!$I$39</definedName>
    <definedName name="Per_Student" localSheetId="46">'4012'!$I$39</definedName>
    <definedName name="Per_Student" localSheetId="47">'4013'!$I$39</definedName>
    <definedName name="Per_Student" localSheetId="48">'4020'!$I$39</definedName>
    <definedName name="Per_Student" localSheetId="49">'4037'!$I$39</definedName>
    <definedName name="Per_Student" localSheetId="50">'4041'!$I$39</definedName>
    <definedName name="Per_Student">#REF!</definedName>
    <definedName name="PK___3" localSheetId="2">'0054'!$B$47</definedName>
    <definedName name="PK___3" localSheetId="3">'0642'!$B$47</definedName>
    <definedName name="PK___3" localSheetId="4">'0664'!$B$47</definedName>
    <definedName name="PK___3" localSheetId="5">'1461'!$B$47</definedName>
    <definedName name="PK___3" localSheetId="6">'1571'!$B$47</definedName>
    <definedName name="PK___3" localSheetId="7">'2521'!$B$47</definedName>
    <definedName name="PK___3" localSheetId="8">'2531'!$B$47</definedName>
    <definedName name="PK___3" localSheetId="9">'2641'!$B$47</definedName>
    <definedName name="PK___3" localSheetId="10">'2661'!$B$47</definedName>
    <definedName name="PK___3" localSheetId="11">'2791'!$B$47</definedName>
    <definedName name="PK___3" localSheetId="12">'2801'!$B$47</definedName>
    <definedName name="PK___3" localSheetId="13">'2911'!$B$47</definedName>
    <definedName name="PK___3" localSheetId="14">'2941'!$B$47</definedName>
    <definedName name="PK___3" localSheetId="15">'3083'!$B$47</definedName>
    <definedName name="PK___3" localSheetId="16">'3344'!$B$47</definedName>
    <definedName name="PK___3" localSheetId="17">'3345'!$B$47</definedName>
    <definedName name="PK___3" localSheetId="18">'3347'!$B$47</definedName>
    <definedName name="PK___3" localSheetId="19">'3381'!$B$47</definedName>
    <definedName name="PK___3" localSheetId="20">'3382'!$B$47</definedName>
    <definedName name="PK___3" localSheetId="21">'3384'!$B$47</definedName>
    <definedName name="PK___3" localSheetId="22">'3385'!$B$47</definedName>
    <definedName name="PK___3" localSheetId="23">'3386'!$B$47</definedName>
    <definedName name="PK___3" localSheetId="24">'3391'!$B$47</definedName>
    <definedName name="PK___3" localSheetId="25">'3392'!$B$47</definedName>
    <definedName name="PK___3" localSheetId="26">'3394'!$B$47</definedName>
    <definedName name="PK___3" localSheetId="27">'3395'!$B$47</definedName>
    <definedName name="PK___3" localSheetId="28">'3396'!$B$47</definedName>
    <definedName name="PK___3" localSheetId="29">'3398'!$B$47</definedName>
    <definedName name="PK___3" localSheetId="30">'3400'!$B$47</definedName>
    <definedName name="PK___3" localSheetId="31">'3401'!$B$47</definedName>
    <definedName name="PK___3" localSheetId="32">'3411'!$B$47</definedName>
    <definedName name="PK___3" localSheetId="33">'3413'!$B$47</definedName>
    <definedName name="PK___3" localSheetId="34">'3421'!$B$47</definedName>
    <definedName name="PK___3" localSheetId="35">'3431'!$B$47</definedName>
    <definedName name="PK___3" localSheetId="36">'3436'!$B$47</definedName>
    <definedName name="PK___3" localSheetId="37">'3441'!$B$47</definedName>
    <definedName name="PK___3" localSheetId="38">'3443'!$B$47</definedName>
    <definedName name="PK___3" localSheetId="39">'3941'!$B$47</definedName>
    <definedName name="PK___3" localSheetId="40">'3961'!$B$47</definedName>
    <definedName name="PK___3" localSheetId="41">'3971'!$B$47</definedName>
    <definedName name="PK___3" localSheetId="42">'4000'!$B$47</definedName>
    <definedName name="PK___3" localSheetId="43">'4002'!$B$47</definedName>
    <definedName name="PK___3" localSheetId="44">'4010'!$B$47</definedName>
    <definedName name="PK___3" localSheetId="45">'4011'!$B$47</definedName>
    <definedName name="PK___3" localSheetId="46">'4012'!$B$47</definedName>
    <definedName name="PK___3" localSheetId="47">'4013'!$B$47</definedName>
    <definedName name="PK___3" localSheetId="48">'4020'!$B$47</definedName>
    <definedName name="PK___3" localSheetId="49">'4037'!$B$47</definedName>
    <definedName name="PK___3" localSheetId="50">'4041'!$B$47</definedName>
    <definedName name="PK___3">#REF!</definedName>
    <definedName name="PRACTICE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0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1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1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0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1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2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0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1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3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0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1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2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3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4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5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6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7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8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49" hidden="1">{#N/A,#N/A,FALSE,"Summation";#N/A,#N/A,FALSE,"BSA";#N/A,#N/A,FALSE,"Detail1";#N/A,#N/A,FALSE,"Detail2";#N/A,#N/A,FALSE,"Detail3";#N/A,#N/A,FALSE,"WFTE_Summary";#N/A,#N/A,FALSE,"Funded_WFTE";#N/A,#N/A,FALSE,"PYADJ96"}</definedName>
    <definedName name="PRACTICE" localSheetId="50" hidden="1">{#N/A,#N/A,FALSE,"Summation";#N/A,#N/A,FALSE,"BSA";#N/A,#N/A,FALSE,"Detail1";#N/A,#N/A,FALSE,"Detail2";#N/A,#N/A,FALSE,"Detail3";#N/A,#N/A,FALSE,"WFTE_Summary";#N/A,#N/A,FALSE,"Funded_WFTE";#N/A,#N/A,FALSE,"PYADJ96"}</definedName>
    <definedName name="PRACTICE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0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1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1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0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1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2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0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1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3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0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1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2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3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4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5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6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7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8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49" hidden="1">{#N/A,#N/A,FALSE,"Summation";#N/A,#N/A,FALSE,"BSA";#N/A,#N/A,FALSE,"Detail1";#N/A,#N/A,FALSE,"Detail2";#N/A,#N/A,FALSE,"Detail3";#N/A,#N/A,FALSE,"WFTE_Summary";#N/A,#N/A,FALSE,"Funded_WFTE";#N/A,#N/A,FALSE,"PYADJ96"}</definedName>
    <definedName name="PRACTOCE" localSheetId="50" hidden="1">{#N/A,#N/A,FALSE,"Summation";#N/A,#N/A,FALSE,"BSA";#N/A,#N/A,FALSE,"Detail1";#N/A,#N/A,FALSE,"Detail2";#N/A,#N/A,FALSE,"Detail3";#N/A,#N/A,FALSE,"WFTE_Summary";#N/A,#N/A,FALSE,"Funded_WFTE";#N/A,#N/A,FALSE,"PYADJ96"}</definedName>
    <definedName name="PRACTOCE" hidden="1">{#N/A,#N/A,FALSE,"Summation";#N/A,#N/A,FALSE,"BSA";#N/A,#N/A,FALSE,"Detail1";#N/A,#N/A,FALSE,"Detail2";#N/A,#N/A,FALSE,"Detail3";#N/A,#N/A,FALSE,"WFTE_Summary";#N/A,#N/A,FALSE,"Funded_WFTE";#N/A,#N/A,FALSE,"PYADJ96"}</definedName>
    <definedName name="_xlnm.Print_Area" localSheetId="2">'0054'!$B$3:$L$94</definedName>
    <definedName name="_xlnm.Print_Area" localSheetId="3">'0642'!$B$3:$L$94</definedName>
    <definedName name="_xlnm.Print_Area" localSheetId="4">'0664'!$B$3:$L$94</definedName>
    <definedName name="_xlnm.Print_Area" localSheetId="5">'1461'!$B$3:$L$94</definedName>
    <definedName name="_xlnm.Print_Area" localSheetId="6">'1571'!$B$3:$L$94</definedName>
    <definedName name="_xlnm.Print_Area" localSheetId="7">'2521'!$B$3:$L$94</definedName>
    <definedName name="_xlnm.Print_Area" localSheetId="8">'2531'!$B$3:$L$94</definedName>
    <definedName name="_xlnm.Print_Area" localSheetId="9">'2641'!$B$3:$L$94</definedName>
    <definedName name="_xlnm.Print_Area" localSheetId="10">'2661'!$B$3:$L$94</definedName>
    <definedName name="_xlnm.Print_Area" localSheetId="11">'2791'!$B$3:$L$94</definedName>
    <definedName name="_xlnm.Print_Area" localSheetId="12">'2801'!$B$3:$L$94</definedName>
    <definedName name="_xlnm.Print_Area" localSheetId="13">'2911'!$B$3:$L$94</definedName>
    <definedName name="_xlnm.Print_Area" localSheetId="14">'2941'!$B$3:$L$94</definedName>
    <definedName name="_xlnm.Print_Area" localSheetId="15">'3083'!$B$3:$L$94</definedName>
    <definedName name="_xlnm.Print_Area" localSheetId="16">'3344'!$B$3:$L$94</definedName>
    <definedName name="_xlnm.Print_Area" localSheetId="17">'3345'!$B$3:$L$94</definedName>
    <definedName name="_xlnm.Print_Area" localSheetId="18">'3347'!$B$3:$L$94</definedName>
    <definedName name="_xlnm.Print_Area" localSheetId="19">'3381'!$B$3:$L$94</definedName>
    <definedName name="_xlnm.Print_Area" localSheetId="20">'3382'!$B$3:$L$94</definedName>
    <definedName name="_xlnm.Print_Area" localSheetId="21">'3384'!$B$3:$L$94</definedName>
    <definedName name="_xlnm.Print_Area" localSheetId="22">'3385'!$B$3:$L$94</definedName>
    <definedName name="_xlnm.Print_Area" localSheetId="23">'3386'!$B$3:$L$94</definedName>
    <definedName name="_xlnm.Print_Area" localSheetId="24">'3391'!$B$3:$L$94</definedName>
    <definedName name="_xlnm.Print_Area" localSheetId="25">'3392'!$B$3:$L$94</definedName>
    <definedName name="_xlnm.Print_Area" localSheetId="26">'3394'!$B$3:$L$94</definedName>
    <definedName name="_xlnm.Print_Area" localSheetId="27">'3395'!$B$3:$L$94</definedName>
    <definedName name="_xlnm.Print_Area" localSheetId="28">'3396'!$B$3:$L$94</definedName>
    <definedName name="_xlnm.Print_Area" localSheetId="29">'3398'!$B$3:$L$94</definedName>
    <definedName name="_xlnm.Print_Area" localSheetId="30">'3400'!$B$3:$L$94</definedName>
    <definedName name="_xlnm.Print_Area" localSheetId="31">'3401'!$B$3:$L$94</definedName>
    <definedName name="_xlnm.Print_Area" localSheetId="32">'3411'!$B$3:$L$94</definedName>
    <definedName name="_xlnm.Print_Area" localSheetId="33">'3413'!$B$3:$L$94</definedName>
    <definedName name="_xlnm.Print_Area" localSheetId="34">'3421'!$B$3:$L$94</definedName>
    <definedName name="_xlnm.Print_Area" localSheetId="35">'3431'!$B$3:$L$94</definedName>
    <definedName name="_xlnm.Print_Area" localSheetId="36">'3436'!$B$3:$L$94</definedName>
    <definedName name="_xlnm.Print_Area" localSheetId="37">'3441'!$B$3:$L$94</definedName>
    <definedName name="_xlnm.Print_Area" localSheetId="38">'3443'!$B$3:$L$94</definedName>
    <definedName name="_xlnm.Print_Area" localSheetId="39">'3941'!$B$3:$L$94</definedName>
    <definedName name="_xlnm.Print_Area" localSheetId="40">'3961'!$B$3:$L$94</definedName>
    <definedName name="_xlnm.Print_Area" localSheetId="41">'3971'!$B$3:$L$94</definedName>
    <definedName name="_xlnm.Print_Area" localSheetId="42">'4000'!$B$3:$L$94</definedName>
    <definedName name="_xlnm.Print_Area" localSheetId="43">'4002'!$B$3:$L$94</definedName>
    <definedName name="_xlnm.Print_Area" localSheetId="44">'4010'!$B$3:$L$94</definedName>
    <definedName name="_xlnm.Print_Area" localSheetId="45">'4011'!$B$3:$L$94</definedName>
    <definedName name="_xlnm.Print_Area" localSheetId="46">'4012'!$B$3:$L$94</definedName>
    <definedName name="_xlnm.Print_Area" localSheetId="47">'4013'!$B$3:$L$94</definedName>
    <definedName name="_xlnm.Print_Area" localSheetId="48">'4020'!$B$3:$L$94</definedName>
    <definedName name="_xlnm.Print_Area" localSheetId="49">'4037'!$B$3:$L$94</definedName>
    <definedName name="_xlnm.Print_Area" localSheetId="50">'4041'!$B$3:$L$94</definedName>
    <definedName name="Program" localSheetId="2">'0054'!$B$8</definedName>
    <definedName name="Program" localSheetId="3">'0642'!$B$8</definedName>
    <definedName name="Program" localSheetId="4">'0664'!$B$8</definedName>
    <definedName name="Program" localSheetId="5">'1461'!$B$8</definedName>
    <definedName name="Program" localSheetId="6">'1571'!$B$8</definedName>
    <definedName name="Program" localSheetId="7">'2521'!$B$8</definedName>
    <definedName name="Program" localSheetId="8">'2531'!$B$8</definedName>
    <definedName name="Program" localSheetId="9">'2641'!$B$8</definedName>
    <definedName name="Program" localSheetId="10">'2661'!$B$8</definedName>
    <definedName name="Program" localSheetId="11">'2791'!$B$8</definedName>
    <definedName name="Program" localSheetId="12">'2801'!$B$8</definedName>
    <definedName name="Program" localSheetId="13">'2911'!$B$8</definedName>
    <definedName name="Program" localSheetId="14">'2941'!$B$8</definedName>
    <definedName name="Program" localSheetId="15">'3083'!$B$8</definedName>
    <definedName name="Program" localSheetId="16">'3344'!$B$8</definedName>
    <definedName name="Program" localSheetId="17">'3345'!$B$8</definedName>
    <definedName name="Program" localSheetId="18">'3347'!$B$8</definedName>
    <definedName name="Program" localSheetId="19">'3381'!$B$8</definedName>
    <definedName name="Program" localSheetId="20">'3382'!$B$8</definedName>
    <definedName name="Program" localSheetId="21">'3384'!$B$8</definedName>
    <definedName name="Program" localSheetId="22">'3385'!$B$8</definedName>
    <definedName name="Program" localSheetId="23">'3386'!$B$8</definedName>
    <definedName name="Program" localSheetId="24">'3391'!$B$8</definedName>
    <definedName name="Program" localSheetId="25">'3392'!$B$8</definedName>
    <definedName name="Program" localSheetId="26">'3394'!$B$8</definedName>
    <definedName name="Program" localSheetId="27">'3395'!$B$8</definedName>
    <definedName name="Program" localSheetId="28">'3396'!$B$8</definedName>
    <definedName name="Program" localSheetId="29">'3398'!$B$8</definedName>
    <definedName name="Program" localSheetId="30">'3400'!$B$8</definedName>
    <definedName name="Program" localSheetId="31">'3401'!$B$8</definedName>
    <definedName name="Program" localSheetId="32">'3411'!$B$8</definedName>
    <definedName name="Program" localSheetId="33">'3413'!$B$8</definedName>
    <definedName name="Program" localSheetId="34">'3421'!$B$8</definedName>
    <definedName name="Program" localSheetId="35">'3431'!$B$8</definedName>
    <definedName name="Program" localSheetId="36">'3436'!$B$8</definedName>
    <definedName name="Program" localSheetId="37">'3441'!$B$8</definedName>
    <definedName name="Program" localSheetId="38">'3443'!$B$8</definedName>
    <definedName name="Program" localSheetId="39">'3941'!$B$8</definedName>
    <definedName name="Program" localSheetId="40">'3961'!$B$8</definedName>
    <definedName name="Program" localSheetId="41">'3971'!$B$8</definedName>
    <definedName name="Program" localSheetId="42">'4000'!$B$8</definedName>
    <definedName name="Program" localSheetId="43">'4002'!$B$8</definedName>
    <definedName name="Program" localSheetId="44">'4010'!$B$8</definedName>
    <definedName name="Program" localSheetId="45">'4011'!$B$8</definedName>
    <definedName name="Program" localSheetId="46">'4012'!$B$8</definedName>
    <definedName name="Program" localSheetId="47">'4013'!$B$8</definedName>
    <definedName name="Program" localSheetId="48">'4020'!$B$8</definedName>
    <definedName name="Program" localSheetId="49">'4037'!$B$8</definedName>
    <definedName name="Program" localSheetId="50">'4041'!$B$8</definedName>
    <definedName name="Program">#REF!</definedName>
    <definedName name="Program______________________________Cost_Factor" localSheetId="2">'0054'!$I$8</definedName>
    <definedName name="Program______________________________Cost_Factor" localSheetId="3">'0642'!$I$8</definedName>
    <definedName name="Program______________________________Cost_Factor" localSheetId="4">'0664'!$I$8</definedName>
    <definedName name="Program______________________________Cost_Factor" localSheetId="5">'1461'!$I$8</definedName>
    <definedName name="Program______________________________Cost_Factor" localSheetId="6">'1571'!$I$8</definedName>
    <definedName name="Program______________________________Cost_Factor" localSheetId="7">'2521'!$I$8</definedName>
    <definedName name="Program______________________________Cost_Factor" localSheetId="8">'2531'!$I$8</definedName>
    <definedName name="Program______________________________Cost_Factor" localSheetId="9">'2641'!$I$8</definedName>
    <definedName name="Program______________________________Cost_Factor" localSheetId="10">'2661'!$I$8</definedName>
    <definedName name="Program______________________________Cost_Factor" localSheetId="11">'2791'!$I$8</definedName>
    <definedName name="Program______________________________Cost_Factor" localSheetId="12">'2801'!$I$8</definedName>
    <definedName name="Program______________________________Cost_Factor" localSheetId="13">'2911'!$I$8</definedName>
    <definedName name="Program______________________________Cost_Factor" localSheetId="14">'2941'!$I$8</definedName>
    <definedName name="Program______________________________Cost_Factor" localSheetId="15">'3083'!$I$8</definedName>
    <definedName name="Program______________________________Cost_Factor" localSheetId="16">'3344'!$I$8</definedName>
    <definedName name="Program______________________________Cost_Factor" localSheetId="17">'3345'!$I$8</definedName>
    <definedName name="Program______________________________Cost_Factor" localSheetId="18">'3347'!$I$8</definedName>
    <definedName name="Program______________________________Cost_Factor" localSheetId="19">'3381'!$I$8</definedName>
    <definedName name="Program______________________________Cost_Factor" localSheetId="20">'3382'!$I$8</definedName>
    <definedName name="Program______________________________Cost_Factor" localSheetId="21">'3384'!$I$8</definedName>
    <definedName name="Program______________________________Cost_Factor" localSheetId="22">'3385'!$I$8</definedName>
    <definedName name="Program______________________________Cost_Factor" localSheetId="23">'3386'!$I$8</definedName>
    <definedName name="Program______________________________Cost_Factor" localSheetId="24">'3391'!$I$8</definedName>
    <definedName name="Program______________________________Cost_Factor" localSheetId="25">'3392'!$I$8</definedName>
    <definedName name="Program______________________________Cost_Factor" localSheetId="26">'3394'!$I$8</definedName>
    <definedName name="Program______________________________Cost_Factor" localSheetId="27">'3395'!$I$8</definedName>
    <definedName name="Program______________________________Cost_Factor" localSheetId="28">'3396'!$I$8</definedName>
    <definedName name="Program______________________________Cost_Factor" localSheetId="29">'3398'!$I$8</definedName>
    <definedName name="Program______________________________Cost_Factor" localSheetId="30">'3400'!$I$8</definedName>
    <definedName name="Program______________________________Cost_Factor" localSheetId="31">'3401'!$I$8</definedName>
    <definedName name="Program______________________________Cost_Factor" localSheetId="32">'3411'!$I$8</definedName>
    <definedName name="Program______________________________Cost_Factor" localSheetId="33">'3413'!$I$8</definedName>
    <definedName name="Program______________________________Cost_Factor" localSheetId="34">'3421'!$I$8</definedName>
    <definedName name="Program______________________________Cost_Factor" localSheetId="35">'3431'!$I$8</definedName>
    <definedName name="Program______________________________Cost_Factor" localSheetId="36">'3436'!$I$8</definedName>
    <definedName name="Program______________________________Cost_Factor" localSheetId="37">'3441'!$I$8</definedName>
    <definedName name="Program______________________________Cost_Factor" localSheetId="38">'3443'!$I$8</definedName>
    <definedName name="Program______________________________Cost_Factor" localSheetId="39">'3941'!$I$8</definedName>
    <definedName name="Program______________________________Cost_Factor" localSheetId="40">'3961'!$I$8</definedName>
    <definedName name="Program______________________________Cost_Factor" localSheetId="41">'3971'!$I$8</definedName>
    <definedName name="Program______________________________Cost_Factor" localSheetId="42">'4000'!$I$8</definedName>
    <definedName name="Program______________________________Cost_Factor" localSheetId="43">'4002'!$I$8</definedName>
    <definedName name="Program______________________________Cost_Factor" localSheetId="44">'4010'!$I$8</definedName>
    <definedName name="Program______________________________Cost_Factor" localSheetId="45">'4011'!$I$8</definedName>
    <definedName name="Program______________________________Cost_Factor" localSheetId="46">'4012'!$I$8</definedName>
    <definedName name="Program______________________________Cost_Factor" localSheetId="47">'4013'!$I$8</definedName>
    <definedName name="Program______________________________Cost_Factor" localSheetId="48">'4020'!$I$8</definedName>
    <definedName name="Program______________________________Cost_Factor" localSheetId="49">'4037'!$I$8</definedName>
    <definedName name="Program______________________________Cost_Factor" localSheetId="50">'4041'!$I$8</definedName>
    <definedName name="Program______________________________Cost_Factor">#REF!</definedName>
    <definedName name="Revenue_Estimate_Worksheet_for___________Charter_School" localSheetId="2">'0054'!$B$3</definedName>
    <definedName name="Revenue_Estimate_Worksheet_for___________Charter_School" localSheetId="3">'0642'!$B$3</definedName>
    <definedName name="Revenue_Estimate_Worksheet_for___________Charter_School" localSheetId="4">'0664'!$B$3</definedName>
    <definedName name="Revenue_Estimate_Worksheet_for___________Charter_School" localSheetId="5">'1461'!$B$3</definedName>
    <definedName name="Revenue_Estimate_Worksheet_for___________Charter_School" localSheetId="6">'1571'!$B$3</definedName>
    <definedName name="Revenue_Estimate_Worksheet_for___________Charter_School" localSheetId="7">'2521'!$B$3</definedName>
    <definedName name="Revenue_Estimate_Worksheet_for___________Charter_School" localSheetId="8">'2531'!$B$3</definedName>
    <definedName name="Revenue_Estimate_Worksheet_for___________Charter_School" localSheetId="9">'2641'!$B$3</definedName>
    <definedName name="Revenue_Estimate_Worksheet_for___________Charter_School" localSheetId="10">'2661'!$B$3</definedName>
    <definedName name="Revenue_Estimate_Worksheet_for___________Charter_School" localSheetId="11">'2791'!$B$3</definedName>
    <definedName name="Revenue_Estimate_Worksheet_for___________Charter_School" localSheetId="12">'2801'!$B$3</definedName>
    <definedName name="Revenue_Estimate_Worksheet_for___________Charter_School" localSheetId="13">'2911'!$B$3</definedName>
    <definedName name="Revenue_Estimate_Worksheet_for___________Charter_School" localSheetId="14">'2941'!$B$3</definedName>
    <definedName name="Revenue_Estimate_Worksheet_for___________Charter_School" localSheetId="15">'3083'!$B$3</definedName>
    <definedName name="Revenue_Estimate_Worksheet_for___________Charter_School" localSheetId="16">'3344'!$B$3</definedName>
    <definedName name="Revenue_Estimate_Worksheet_for___________Charter_School" localSheetId="17">'3345'!$B$3</definedName>
    <definedName name="Revenue_Estimate_Worksheet_for___________Charter_School" localSheetId="18">'3347'!$B$3</definedName>
    <definedName name="Revenue_Estimate_Worksheet_for___________Charter_School" localSheetId="19">'3381'!$B$3</definedName>
    <definedName name="Revenue_Estimate_Worksheet_for___________Charter_School" localSheetId="20">'3382'!$B$3</definedName>
    <definedName name="Revenue_Estimate_Worksheet_for___________Charter_School" localSheetId="21">'3384'!$B$3</definedName>
    <definedName name="Revenue_Estimate_Worksheet_for___________Charter_School" localSheetId="22">'3385'!$B$3</definedName>
    <definedName name="Revenue_Estimate_Worksheet_for___________Charter_School" localSheetId="23">'3386'!$B$3</definedName>
    <definedName name="Revenue_Estimate_Worksheet_for___________Charter_School" localSheetId="24">'3391'!$B$3</definedName>
    <definedName name="Revenue_Estimate_Worksheet_for___________Charter_School" localSheetId="25">'3392'!$B$3</definedName>
    <definedName name="Revenue_Estimate_Worksheet_for___________Charter_School" localSheetId="26">'3394'!$B$3</definedName>
    <definedName name="Revenue_Estimate_Worksheet_for___________Charter_School" localSheetId="27">'3395'!$B$3</definedName>
    <definedName name="Revenue_Estimate_Worksheet_for___________Charter_School" localSheetId="28">'3396'!$B$3</definedName>
    <definedName name="Revenue_Estimate_Worksheet_for___________Charter_School" localSheetId="29">'3398'!$B$3</definedName>
    <definedName name="Revenue_Estimate_Worksheet_for___________Charter_School" localSheetId="30">'3400'!$B$3</definedName>
    <definedName name="Revenue_Estimate_Worksheet_for___________Charter_School" localSheetId="31">'3401'!$B$3</definedName>
    <definedName name="Revenue_Estimate_Worksheet_for___________Charter_School" localSheetId="32">'3411'!$B$3</definedName>
    <definedName name="Revenue_Estimate_Worksheet_for___________Charter_School" localSheetId="33">'3413'!$B$3</definedName>
    <definedName name="Revenue_Estimate_Worksheet_for___________Charter_School" localSheetId="34">'3421'!$B$3</definedName>
    <definedName name="Revenue_Estimate_Worksheet_for___________Charter_School" localSheetId="35">'3431'!$B$3</definedName>
    <definedName name="Revenue_Estimate_Worksheet_for___________Charter_School" localSheetId="36">'3436'!$B$3</definedName>
    <definedName name="Revenue_Estimate_Worksheet_for___________Charter_School" localSheetId="37">'3441'!$B$3</definedName>
    <definedName name="Revenue_Estimate_Worksheet_for___________Charter_School" localSheetId="38">'3443'!$B$3</definedName>
    <definedName name="Revenue_Estimate_Worksheet_for___________Charter_School" localSheetId="39">'3941'!$B$3</definedName>
    <definedName name="Revenue_Estimate_Worksheet_for___________Charter_School" localSheetId="40">'3961'!$B$3</definedName>
    <definedName name="Revenue_Estimate_Worksheet_for___________Charter_School" localSheetId="41">'3971'!$B$3</definedName>
    <definedName name="Revenue_Estimate_Worksheet_for___________Charter_School" localSheetId="42">'4000'!$B$3</definedName>
    <definedName name="Revenue_Estimate_Worksheet_for___________Charter_School" localSheetId="43">'4002'!$B$3</definedName>
    <definedName name="Revenue_Estimate_Worksheet_for___________Charter_School" localSheetId="44">'4010'!$B$3</definedName>
    <definedName name="Revenue_Estimate_Worksheet_for___________Charter_School" localSheetId="45">'4011'!$B$3</definedName>
    <definedName name="Revenue_Estimate_Worksheet_for___________Charter_School" localSheetId="46">'4012'!$B$3</definedName>
    <definedName name="Revenue_Estimate_Worksheet_for___________Charter_School" localSheetId="47">'4013'!$B$3</definedName>
    <definedName name="Revenue_Estimate_Worksheet_for___________Charter_School" localSheetId="48">'4020'!$B$3</definedName>
    <definedName name="Revenue_Estimate_Worksheet_for___________Charter_School" localSheetId="49">'4037'!$B$3</definedName>
    <definedName name="Revenue_Estimate_Worksheet_for___________Charter_School" localSheetId="50">'4041'!$B$3</definedName>
    <definedName name="Revenue_Estimate_Worksheet_for___________Charter_School">#REF!</definedName>
    <definedName name="RID" localSheetId="37">#REF!</definedName>
    <definedName name="RID" localSheetId="50">#REF!</definedName>
    <definedName name="RID">#REF!</definedName>
    <definedName name="School_District" localSheetId="2">'0054'!$B$5</definedName>
    <definedName name="School_District" localSheetId="3">'0642'!$B$5</definedName>
    <definedName name="School_District" localSheetId="4">'0664'!$B$5</definedName>
    <definedName name="School_District" localSheetId="5">'1461'!$B$5</definedName>
    <definedName name="School_District" localSheetId="6">'1571'!$B$5</definedName>
    <definedName name="School_District" localSheetId="7">'2521'!$B$5</definedName>
    <definedName name="School_District" localSheetId="8">'2531'!$B$5</definedName>
    <definedName name="School_District" localSheetId="9">'2641'!$B$5</definedName>
    <definedName name="School_District" localSheetId="10">'2661'!$B$5</definedName>
    <definedName name="School_District" localSheetId="11">'2791'!$B$5</definedName>
    <definedName name="School_District" localSheetId="12">'2801'!$B$5</definedName>
    <definedName name="School_District" localSheetId="13">'2911'!$B$5</definedName>
    <definedName name="School_District" localSheetId="14">'2941'!$B$5</definedName>
    <definedName name="School_District" localSheetId="15">'3083'!$B$5</definedName>
    <definedName name="School_District" localSheetId="16">'3344'!$B$5</definedName>
    <definedName name="School_District" localSheetId="17">'3345'!$B$5</definedName>
    <definedName name="School_District" localSheetId="18">'3347'!$B$5</definedName>
    <definedName name="School_District" localSheetId="19">'3381'!$B$5</definedName>
    <definedName name="School_District" localSheetId="20">'3382'!$B$5</definedName>
    <definedName name="School_District" localSheetId="21">'3384'!$B$5</definedName>
    <definedName name="School_District" localSheetId="22">'3385'!$B$5</definedName>
    <definedName name="School_District" localSheetId="23">'3386'!$B$5</definedName>
    <definedName name="School_District" localSheetId="24">'3391'!$B$5</definedName>
    <definedName name="School_District" localSheetId="25">'3392'!$B$5</definedName>
    <definedName name="School_District" localSheetId="26">'3394'!$B$5</definedName>
    <definedName name="School_District" localSheetId="27">'3395'!$B$5</definedName>
    <definedName name="School_District" localSheetId="28">'3396'!$B$5</definedName>
    <definedName name="School_District" localSheetId="29">'3398'!$B$5</definedName>
    <definedName name="School_District" localSheetId="30">'3400'!$B$5</definedName>
    <definedName name="School_District" localSheetId="31">'3401'!$B$5</definedName>
    <definedName name="School_District" localSheetId="32">'3411'!$B$5</definedName>
    <definedName name="School_District" localSheetId="33">'3413'!$B$5</definedName>
    <definedName name="School_District" localSheetId="34">'3421'!$B$5</definedName>
    <definedName name="School_District" localSheetId="35">'3431'!$B$5</definedName>
    <definedName name="School_District" localSheetId="36">'3436'!$B$5</definedName>
    <definedName name="School_District" localSheetId="37">'3441'!$B$5</definedName>
    <definedName name="School_District" localSheetId="38">'3443'!$B$5</definedName>
    <definedName name="School_District" localSheetId="39">'3941'!$B$5</definedName>
    <definedName name="School_District" localSheetId="40">'3961'!$B$5</definedName>
    <definedName name="School_District" localSheetId="41">'3971'!$B$5</definedName>
    <definedName name="School_District" localSheetId="42">'4000'!$B$5</definedName>
    <definedName name="School_District" localSheetId="43">'4002'!$B$5</definedName>
    <definedName name="School_District" localSheetId="44">'4010'!$B$5</definedName>
    <definedName name="School_District" localSheetId="45">'4011'!$B$5</definedName>
    <definedName name="School_District" localSheetId="46">'4012'!$B$5</definedName>
    <definedName name="School_District" localSheetId="47">'4013'!$B$5</definedName>
    <definedName name="School_District" localSheetId="48">'4020'!$B$5</definedName>
    <definedName name="School_District" localSheetId="49">'4037'!$B$5</definedName>
    <definedName name="School_District" localSheetId="50">'4041'!$B$5</definedName>
    <definedName name="School_District">#REF!</definedName>
    <definedName name="SFV_QFUND_CODE" localSheetId="37">#REF!</definedName>
    <definedName name="SFV_QFUND_CODE" localSheetId="50">#REF!</definedName>
    <definedName name="SFV_QFUND_CODE">#REF!</definedName>
    <definedName name="Total" localSheetId="2">'0054'!$B$50</definedName>
    <definedName name="Total" localSheetId="3">'0642'!$B$50</definedName>
    <definedName name="Total" localSheetId="4">'0664'!$B$50</definedName>
    <definedName name="Total" localSheetId="5">'1461'!$B$50</definedName>
    <definedName name="Total" localSheetId="6">'1571'!$B$50</definedName>
    <definedName name="Total" localSheetId="7">'2521'!$B$50</definedName>
    <definedName name="Total" localSheetId="8">'2531'!$B$50</definedName>
    <definedName name="Total" localSheetId="9">'2641'!$B$50</definedName>
    <definedName name="Total" localSheetId="10">'2661'!$B$50</definedName>
    <definedName name="Total" localSheetId="11">'2791'!$B$50</definedName>
    <definedName name="Total" localSheetId="12">'2801'!$B$50</definedName>
    <definedName name="Total" localSheetId="13">'2911'!$B$50</definedName>
    <definedName name="Total" localSheetId="14">'2941'!$B$50</definedName>
    <definedName name="Total" localSheetId="15">'3083'!$B$50</definedName>
    <definedName name="Total" localSheetId="16">'3344'!$B$50</definedName>
    <definedName name="Total" localSheetId="17">'3345'!$B$50</definedName>
    <definedName name="Total" localSheetId="18">'3347'!$B$50</definedName>
    <definedName name="Total" localSheetId="19">'3381'!$B$50</definedName>
    <definedName name="Total" localSheetId="20">'3382'!$B$50</definedName>
    <definedName name="Total" localSheetId="21">'3384'!$B$50</definedName>
    <definedName name="Total" localSheetId="22">'3385'!$B$50</definedName>
    <definedName name="Total" localSheetId="23">'3386'!$B$50</definedName>
    <definedName name="Total" localSheetId="24">'3391'!$B$50</definedName>
    <definedName name="Total" localSheetId="25">'3392'!$B$50</definedName>
    <definedName name="Total" localSheetId="26">'3394'!$B$50</definedName>
    <definedName name="Total" localSheetId="27">'3395'!$B$50</definedName>
    <definedName name="Total" localSheetId="28">'3396'!$B$50</definedName>
    <definedName name="Total" localSheetId="29">'3398'!$B$50</definedName>
    <definedName name="Total" localSheetId="30">'3400'!$B$50</definedName>
    <definedName name="Total" localSheetId="31">'3401'!$B$50</definedName>
    <definedName name="Total" localSheetId="32">'3411'!$B$50</definedName>
    <definedName name="Total" localSheetId="33">'3413'!$B$50</definedName>
    <definedName name="Total" localSheetId="34">'3421'!$B$50</definedName>
    <definedName name="Total" localSheetId="35">'3431'!$B$50</definedName>
    <definedName name="Total" localSheetId="36">'3436'!$B$50</definedName>
    <definedName name="Total" localSheetId="37">'3441'!$B$50</definedName>
    <definedName name="Total" localSheetId="38">'3443'!$B$50</definedName>
    <definedName name="Total" localSheetId="39">'3941'!$B$50</definedName>
    <definedName name="Total" localSheetId="40">'3961'!$B$50</definedName>
    <definedName name="Total" localSheetId="41">'3971'!$B$50</definedName>
    <definedName name="Total" localSheetId="42">'4000'!$B$50</definedName>
    <definedName name="Total" localSheetId="43">'4002'!$B$50</definedName>
    <definedName name="Total" localSheetId="44">'4010'!$B$50</definedName>
    <definedName name="Total" localSheetId="45">'4011'!$B$50</definedName>
    <definedName name="Total" localSheetId="46">'4012'!$B$50</definedName>
    <definedName name="Total" localSheetId="47">'4013'!$B$50</definedName>
    <definedName name="Total" localSheetId="48">'4020'!$B$50</definedName>
    <definedName name="Total" localSheetId="49">'4037'!$B$50</definedName>
    <definedName name="Total" localSheetId="50">'4041'!$B$50</definedName>
    <definedName name="Total">#REF!</definedName>
    <definedName name="Total_Class_Size_Reduction_Funds" localSheetId="2">'0054'!$G$50</definedName>
    <definedName name="Total_Class_Size_Reduction_Funds" localSheetId="3">'0642'!$G$50</definedName>
    <definedName name="Total_Class_Size_Reduction_Funds" localSheetId="4">'0664'!$G$50</definedName>
    <definedName name="Total_Class_Size_Reduction_Funds" localSheetId="5">'1461'!$G$50</definedName>
    <definedName name="Total_Class_Size_Reduction_Funds" localSheetId="6">'1571'!$G$50</definedName>
    <definedName name="Total_Class_Size_Reduction_Funds" localSheetId="7">'2521'!$G$50</definedName>
    <definedName name="Total_Class_Size_Reduction_Funds" localSheetId="8">'2531'!$G$50</definedName>
    <definedName name="Total_Class_Size_Reduction_Funds" localSheetId="9">'2641'!$G$50</definedName>
    <definedName name="Total_Class_Size_Reduction_Funds" localSheetId="10">'2661'!$G$50</definedName>
    <definedName name="Total_Class_Size_Reduction_Funds" localSheetId="11">'2791'!$G$50</definedName>
    <definedName name="Total_Class_Size_Reduction_Funds" localSheetId="12">'2801'!$G$50</definedName>
    <definedName name="Total_Class_Size_Reduction_Funds" localSheetId="13">'2911'!$G$50</definedName>
    <definedName name="Total_Class_Size_Reduction_Funds" localSheetId="14">'2941'!$G$50</definedName>
    <definedName name="Total_Class_Size_Reduction_Funds" localSheetId="15">'3083'!$G$50</definedName>
    <definedName name="Total_Class_Size_Reduction_Funds" localSheetId="16">'3344'!$G$50</definedName>
    <definedName name="Total_Class_Size_Reduction_Funds" localSheetId="17">'3345'!$G$50</definedName>
    <definedName name="Total_Class_Size_Reduction_Funds" localSheetId="18">'3347'!$G$50</definedName>
    <definedName name="Total_Class_Size_Reduction_Funds" localSheetId="19">'3381'!$G$50</definedName>
    <definedName name="Total_Class_Size_Reduction_Funds" localSheetId="20">'3382'!$G$50</definedName>
    <definedName name="Total_Class_Size_Reduction_Funds" localSheetId="21">'3384'!$G$50</definedName>
    <definedName name="Total_Class_Size_Reduction_Funds" localSheetId="22">'3385'!$G$50</definedName>
    <definedName name="Total_Class_Size_Reduction_Funds" localSheetId="23">'3386'!$G$50</definedName>
    <definedName name="Total_Class_Size_Reduction_Funds" localSheetId="24">'3391'!$G$50</definedName>
    <definedName name="Total_Class_Size_Reduction_Funds" localSheetId="25">'3392'!$G$50</definedName>
    <definedName name="Total_Class_Size_Reduction_Funds" localSheetId="26">'3394'!$G$50</definedName>
    <definedName name="Total_Class_Size_Reduction_Funds" localSheetId="27">'3395'!$G$50</definedName>
    <definedName name="Total_Class_Size_Reduction_Funds" localSheetId="28">'3396'!$G$50</definedName>
    <definedName name="Total_Class_Size_Reduction_Funds" localSheetId="29">'3398'!$G$50</definedName>
    <definedName name="Total_Class_Size_Reduction_Funds" localSheetId="30">'3400'!$G$50</definedName>
    <definedName name="Total_Class_Size_Reduction_Funds" localSheetId="31">'3401'!$G$50</definedName>
    <definedName name="Total_Class_Size_Reduction_Funds" localSheetId="32">'3411'!$G$50</definedName>
    <definedName name="Total_Class_Size_Reduction_Funds" localSheetId="33">'3413'!$G$50</definedName>
    <definedName name="Total_Class_Size_Reduction_Funds" localSheetId="34">'3421'!$G$50</definedName>
    <definedName name="Total_Class_Size_Reduction_Funds" localSheetId="35">'3431'!$G$50</definedName>
    <definedName name="Total_Class_Size_Reduction_Funds" localSheetId="36">'3436'!$G$50</definedName>
    <definedName name="Total_Class_Size_Reduction_Funds" localSheetId="37">'3441'!$G$50</definedName>
    <definedName name="Total_Class_Size_Reduction_Funds" localSheetId="38">'3443'!$G$50</definedName>
    <definedName name="Total_Class_Size_Reduction_Funds" localSheetId="39">'3941'!$G$50</definedName>
    <definedName name="Total_Class_Size_Reduction_Funds" localSheetId="40">'3961'!$G$50</definedName>
    <definedName name="Total_Class_Size_Reduction_Funds" localSheetId="41">'3971'!$G$50</definedName>
    <definedName name="Total_Class_Size_Reduction_Funds" localSheetId="42">'4000'!$G$50</definedName>
    <definedName name="Total_Class_Size_Reduction_Funds" localSheetId="43">'4002'!$G$50</definedName>
    <definedName name="Total_Class_Size_Reduction_Funds" localSheetId="44">'4010'!$G$50</definedName>
    <definedName name="Total_Class_Size_Reduction_Funds" localSheetId="45">'4011'!$G$50</definedName>
    <definedName name="Total_Class_Size_Reduction_Funds" localSheetId="46">'4012'!$G$50</definedName>
    <definedName name="Total_Class_Size_Reduction_Funds" localSheetId="47">'4013'!$G$50</definedName>
    <definedName name="Total_Class_Size_Reduction_Funds" localSheetId="48">'4020'!$G$50</definedName>
    <definedName name="Total_Class_Size_Reduction_Funds" localSheetId="49">'4037'!$G$50</definedName>
    <definedName name="Total_Class_Size_Reduction_Funds" localSheetId="50">'4041'!$G$50</definedName>
    <definedName name="Total_Class_Size_Reduction_Funds">#REF!</definedName>
    <definedName name="Total_from_ESE_Guarantee" localSheetId="2">'0054'!$I$37</definedName>
    <definedName name="Total_from_ESE_Guarantee" localSheetId="3">'0642'!$I$37</definedName>
    <definedName name="Total_from_ESE_Guarantee" localSheetId="4">'0664'!$I$37</definedName>
    <definedName name="Total_from_ESE_Guarantee" localSheetId="5">'1461'!$I$37</definedName>
    <definedName name="Total_from_ESE_Guarantee" localSheetId="6">'1571'!$I$37</definedName>
    <definedName name="Total_from_ESE_Guarantee" localSheetId="7">'2521'!$I$37</definedName>
    <definedName name="Total_from_ESE_Guarantee" localSheetId="8">'2531'!$I$37</definedName>
    <definedName name="Total_from_ESE_Guarantee" localSheetId="9">'2641'!$I$37</definedName>
    <definedName name="Total_from_ESE_Guarantee" localSheetId="10">'2661'!$I$37</definedName>
    <definedName name="Total_from_ESE_Guarantee" localSheetId="11">'2791'!$I$37</definedName>
    <definedName name="Total_from_ESE_Guarantee" localSheetId="12">'2801'!$I$37</definedName>
    <definedName name="Total_from_ESE_Guarantee" localSheetId="13">'2911'!$I$37</definedName>
    <definedName name="Total_from_ESE_Guarantee" localSheetId="14">'2941'!$I$37</definedName>
    <definedName name="Total_from_ESE_Guarantee" localSheetId="15">'3083'!$I$37</definedName>
    <definedName name="Total_from_ESE_Guarantee" localSheetId="16">'3344'!$I$37</definedName>
    <definedName name="Total_from_ESE_Guarantee" localSheetId="17">'3345'!$I$37</definedName>
    <definedName name="Total_from_ESE_Guarantee" localSheetId="18">'3347'!$I$37</definedName>
    <definedName name="Total_from_ESE_Guarantee" localSheetId="19">'3381'!$I$37</definedName>
    <definedName name="Total_from_ESE_Guarantee" localSheetId="20">'3382'!$I$37</definedName>
    <definedName name="Total_from_ESE_Guarantee" localSheetId="21">'3384'!$I$37</definedName>
    <definedName name="Total_from_ESE_Guarantee" localSheetId="22">'3385'!$I$37</definedName>
    <definedName name="Total_from_ESE_Guarantee" localSheetId="23">'3386'!$I$37</definedName>
    <definedName name="Total_from_ESE_Guarantee" localSheetId="24">'3391'!$I$37</definedName>
    <definedName name="Total_from_ESE_Guarantee" localSheetId="25">'3392'!$I$37</definedName>
    <definedName name="Total_from_ESE_Guarantee" localSheetId="26">'3394'!$I$37</definedName>
    <definedName name="Total_from_ESE_Guarantee" localSheetId="27">'3395'!$I$37</definedName>
    <definedName name="Total_from_ESE_Guarantee" localSheetId="28">'3396'!$I$37</definedName>
    <definedName name="Total_from_ESE_Guarantee" localSheetId="29">'3398'!$I$37</definedName>
    <definedName name="Total_from_ESE_Guarantee" localSheetId="30">'3400'!$I$37</definedName>
    <definedName name="Total_from_ESE_Guarantee" localSheetId="31">'3401'!$I$37</definedName>
    <definedName name="Total_from_ESE_Guarantee" localSheetId="32">'3411'!$I$37</definedName>
    <definedName name="Total_from_ESE_Guarantee" localSheetId="33">'3413'!$I$37</definedName>
    <definedName name="Total_from_ESE_Guarantee" localSheetId="34">'3421'!$I$37</definedName>
    <definedName name="Total_from_ESE_Guarantee" localSheetId="35">'3431'!$I$37</definedName>
    <definedName name="Total_from_ESE_Guarantee" localSheetId="36">'3436'!$I$37</definedName>
    <definedName name="Total_from_ESE_Guarantee" localSheetId="37">'3441'!$I$37</definedName>
    <definedName name="Total_from_ESE_Guarantee" localSheetId="38">'3443'!$I$37</definedName>
    <definedName name="Total_from_ESE_Guarantee" localSheetId="39">'3941'!$I$37</definedName>
    <definedName name="Total_from_ESE_Guarantee" localSheetId="40">'3961'!$I$37</definedName>
    <definedName name="Total_from_ESE_Guarantee" localSheetId="41">'3971'!$I$37</definedName>
    <definedName name="Total_from_ESE_Guarantee" localSheetId="42">'4000'!$I$37</definedName>
    <definedName name="Total_from_ESE_Guarantee" localSheetId="43">'4002'!$I$37</definedName>
    <definedName name="Total_from_ESE_Guarantee" localSheetId="44">'4010'!$I$37</definedName>
    <definedName name="Total_from_ESE_Guarantee" localSheetId="45">'4011'!$I$37</definedName>
    <definedName name="Total_from_ESE_Guarantee" localSheetId="46">'4012'!$I$37</definedName>
    <definedName name="Total_from_ESE_Guarantee" localSheetId="47">'4013'!$I$37</definedName>
    <definedName name="Total_from_ESE_Guarantee" localSheetId="48">'4020'!$I$37</definedName>
    <definedName name="Total_from_ESE_Guarantee" localSheetId="49">'4037'!$I$37</definedName>
    <definedName name="Total_from_ESE_Guarantee" localSheetId="50">'4041'!$I$37</definedName>
    <definedName name="Total_from_ESE_Guarantee">#REF!</definedName>
    <definedName name="Total_FTE_with_ESE_Services" localSheetId="2">'0054'!$B$37</definedName>
    <definedName name="Total_FTE_with_ESE_Services" localSheetId="3">'0642'!$B$37</definedName>
    <definedName name="Total_FTE_with_ESE_Services" localSheetId="4">'0664'!$B$37</definedName>
    <definedName name="Total_FTE_with_ESE_Services" localSheetId="5">'1461'!$B$37</definedName>
    <definedName name="Total_FTE_with_ESE_Services" localSheetId="6">'1571'!$B$37</definedName>
    <definedName name="Total_FTE_with_ESE_Services" localSheetId="7">'2521'!$B$37</definedName>
    <definedName name="Total_FTE_with_ESE_Services" localSheetId="8">'2531'!$B$37</definedName>
    <definedName name="Total_FTE_with_ESE_Services" localSheetId="9">'2641'!$B$37</definedName>
    <definedName name="Total_FTE_with_ESE_Services" localSheetId="10">'2661'!$B$37</definedName>
    <definedName name="Total_FTE_with_ESE_Services" localSheetId="11">'2791'!$B$37</definedName>
    <definedName name="Total_FTE_with_ESE_Services" localSheetId="12">'2801'!$B$37</definedName>
    <definedName name="Total_FTE_with_ESE_Services" localSheetId="13">'2911'!$B$37</definedName>
    <definedName name="Total_FTE_with_ESE_Services" localSheetId="14">'2941'!$B$37</definedName>
    <definedName name="Total_FTE_with_ESE_Services" localSheetId="15">'3083'!$B$37</definedName>
    <definedName name="Total_FTE_with_ESE_Services" localSheetId="16">'3344'!$B$37</definedName>
    <definedName name="Total_FTE_with_ESE_Services" localSheetId="17">'3345'!$B$37</definedName>
    <definedName name="Total_FTE_with_ESE_Services" localSheetId="18">'3347'!$B$37</definedName>
    <definedName name="Total_FTE_with_ESE_Services" localSheetId="19">'3381'!$B$37</definedName>
    <definedName name="Total_FTE_with_ESE_Services" localSheetId="20">'3382'!$B$37</definedName>
    <definedName name="Total_FTE_with_ESE_Services" localSheetId="21">'3384'!$B$37</definedName>
    <definedName name="Total_FTE_with_ESE_Services" localSheetId="22">'3385'!$B$37</definedName>
    <definedName name="Total_FTE_with_ESE_Services" localSheetId="23">'3386'!$B$37</definedName>
    <definedName name="Total_FTE_with_ESE_Services" localSheetId="24">'3391'!$B$37</definedName>
    <definedName name="Total_FTE_with_ESE_Services" localSheetId="25">'3392'!$B$37</definedName>
    <definedName name="Total_FTE_with_ESE_Services" localSheetId="26">'3394'!$B$37</definedName>
    <definedName name="Total_FTE_with_ESE_Services" localSheetId="27">'3395'!$B$37</definedName>
    <definedName name="Total_FTE_with_ESE_Services" localSheetId="28">'3396'!$B$37</definedName>
    <definedName name="Total_FTE_with_ESE_Services" localSheetId="29">'3398'!$B$37</definedName>
    <definedName name="Total_FTE_with_ESE_Services" localSheetId="30">'3400'!$B$37</definedName>
    <definedName name="Total_FTE_with_ESE_Services" localSheetId="31">'3401'!$B$37</definedName>
    <definedName name="Total_FTE_with_ESE_Services" localSheetId="32">'3411'!$B$37</definedName>
    <definedName name="Total_FTE_with_ESE_Services" localSheetId="33">'3413'!$B$37</definedName>
    <definedName name="Total_FTE_with_ESE_Services" localSheetId="34">'3421'!$B$37</definedName>
    <definedName name="Total_FTE_with_ESE_Services" localSheetId="35">'3431'!$B$37</definedName>
    <definedName name="Total_FTE_with_ESE_Services" localSheetId="36">'3436'!$B$37</definedName>
    <definedName name="Total_FTE_with_ESE_Services" localSheetId="37">'3441'!$B$37</definedName>
    <definedName name="Total_FTE_with_ESE_Services" localSheetId="38">'3443'!$B$37</definedName>
    <definedName name="Total_FTE_with_ESE_Services" localSheetId="39">'3941'!$B$37</definedName>
    <definedName name="Total_FTE_with_ESE_Services" localSheetId="40">'3961'!$B$37</definedName>
    <definedName name="Total_FTE_with_ESE_Services" localSheetId="41">'3971'!$B$37</definedName>
    <definedName name="Total_FTE_with_ESE_Services" localSheetId="42">'4000'!$B$37</definedName>
    <definedName name="Total_FTE_with_ESE_Services" localSheetId="43">'4002'!$B$37</definedName>
    <definedName name="Total_FTE_with_ESE_Services" localSheetId="44">'4010'!$B$37</definedName>
    <definedName name="Total_FTE_with_ESE_Services" localSheetId="45">'4011'!$B$37</definedName>
    <definedName name="Total_FTE_with_ESE_Services" localSheetId="46">'4012'!$B$37</definedName>
    <definedName name="Total_FTE_with_ESE_Services" localSheetId="47">'4013'!$B$37</definedName>
    <definedName name="Total_FTE_with_ESE_Services" localSheetId="48">'4020'!$B$37</definedName>
    <definedName name="Total_FTE_with_ESE_Services" localSheetId="49">'4037'!$B$37</definedName>
    <definedName name="Total_FTE_with_ESE_Services" localSheetId="50">'4041'!$B$37</definedName>
    <definedName name="Total_FTE_with_ESE_Services">#REF!</definedName>
    <definedName name="Totals" localSheetId="2">'0054'!$B$26</definedName>
    <definedName name="Totals" localSheetId="3">'0642'!$B$26</definedName>
    <definedName name="Totals" localSheetId="4">'0664'!$B$26</definedName>
    <definedName name="Totals" localSheetId="5">'1461'!$B$26</definedName>
    <definedName name="Totals" localSheetId="6">'1571'!$B$26</definedName>
    <definedName name="Totals" localSheetId="7">'2521'!$B$26</definedName>
    <definedName name="Totals" localSheetId="8">'2531'!$B$26</definedName>
    <definedName name="Totals" localSheetId="9">'2641'!$B$26</definedName>
    <definedName name="Totals" localSheetId="10">'2661'!$B$26</definedName>
    <definedName name="Totals" localSheetId="11">'2791'!$B$26</definedName>
    <definedName name="Totals" localSheetId="12">'2801'!$B$26</definedName>
    <definedName name="Totals" localSheetId="13">'2911'!$B$26</definedName>
    <definedName name="Totals" localSheetId="14">'2941'!$B$26</definedName>
    <definedName name="Totals" localSheetId="15">'3083'!$B$26</definedName>
    <definedName name="Totals" localSheetId="16">'3344'!$B$26</definedName>
    <definedName name="Totals" localSheetId="17">'3345'!$B$26</definedName>
    <definedName name="Totals" localSheetId="18">'3347'!$B$26</definedName>
    <definedName name="Totals" localSheetId="19">'3381'!$B$26</definedName>
    <definedName name="Totals" localSheetId="20">'3382'!$B$26</definedName>
    <definedName name="Totals" localSheetId="21">'3384'!$B$26</definedName>
    <definedName name="Totals" localSheetId="22">'3385'!$B$26</definedName>
    <definedName name="Totals" localSheetId="23">'3386'!$B$26</definedName>
    <definedName name="Totals" localSheetId="24">'3391'!$B$26</definedName>
    <definedName name="Totals" localSheetId="25">'3392'!$B$26</definedName>
    <definedName name="Totals" localSheetId="26">'3394'!$B$26</definedName>
    <definedName name="Totals" localSheetId="27">'3395'!$B$26</definedName>
    <definedName name="Totals" localSheetId="28">'3396'!$B$26</definedName>
    <definedName name="Totals" localSheetId="29">'3398'!$B$26</definedName>
    <definedName name="Totals" localSheetId="30">'3400'!$B$26</definedName>
    <definedName name="Totals" localSheetId="31">'3401'!$B$26</definedName>
    <definedName name="Totals" localSheetId="32">'3411'!$B$26</definedName>
    <definedName name="Totals" localSheetId="33">'3413'!$B$26</definedName>
    <definedName name="Totals" localSheetId="34">'3421'!$B$26</definedName>
    <definedName name="Totals" localSheetId="35">'3431'!$B$26</definedName>
    <definedName name="Totals" localSheetId="36">'3436'!$B$26</definedName>
    <definedName name="Totals" localSheetId="37">'3441'!$B$26</definedName>
    <definedName name="Totals" localSheetId="38">'3443'!$B$26</definedName>
    <definedName name="Totals" localSheetId="39">'3941'!$B$26</definedName>
    <definedName name="Totals" localSheetId="40">'3961'!$B$26</definedName>
    <definedName name="Totals" localSheetId="41">'3971'!$B$26</definedName>
    <definedName name="Totals" localSheetId="42">'4000'!$B$26</definedName>
    <definedName name="Totals" localSheetId="43">'4002'!$B$26</definedName>
    <definedName name="Totals" localSheetId="44">'4010'!$B$26</definedName>
    <definedName name="Totals" localSheetId="45">'4011'!$B$26</definedName>
    <definedName name="Totals" localSheetId="46">'4012'!$B$26</definedName>
    <definedName name="Totals" localSheetId="47">'4013'!$B$26</definedName>
    <definedName name="Totals" localSheetId="48">'4020'!$B$26</definedName>
    <definedName name="Totals" localSheetId="49">'4037'!$B$26</definedName>
    <definedName name="Totals" localSheetId="50">'4041'!$B$26</definedName>
    <definedName name="Totals">#REF!</definedName>
    <definedName name="Weighted_FTE____________b__x__c" localSheetId="2">'0054'!$K$8</definedName>
    <definedName name="Weighted_FTE____________b__x__c" localSheetId="3">'0642'!$K$8</definedName>
    <definedName name="Weighted_FTE____________b__x__c" localSheetId="4">'0664'!$K$8</definedName>
    <definedName name="Weighted_FTE____________b__x__c" localSheetId="5">'1461'!$K$8</definedName>
    <definedName name="Weighted_FTE____________b__x__c" localSheetId="6">'1571'!$K$8</definedName>
    <definedName name="Weighted_FTE____________b__x__c" localSheetId="7">'2521'!$K$8</definedName>
    <definedName name="Weighted_FTE____________b__x__c" localSheetId="8">'2531'!$K$8</definedName>
    <definedName name="Weighted_FTE____________b__x__c" localSheetId="9">'2641'!$K$8</definedName>
    <definedName name="Weighted_FTE____________b__x__c" localSheetId="10">'2661'!$K$8</definedName>
    <definedName name="Weighted_FTE____________b__x__c" localSheetId="11">'2791'!$K$8</definedName>
    <definedName name="Weighted_FTE____________b__x__c" localSheetId="12">'2801'!$K$8</definedName>
    <definedName name="Weighted_FTE____________b__x__c" localSheetId="13">'2911'!$K$8</definedName>
    <definedName name="Weighted_FTE____________b__x__c" localSheetId="14">'2941'!$K$8</definedName>
    <definedName name="Weighted_FTE____________b__x__c" localSheetId="15">'3083'!$K$8</definedName>
    <definedName name="Weighted_FTE____________b__x__c" localSheetId="16">'3344'!$K$8</definedName>
    <definedName name="Weighted_FTE____________b__x__c" localSheetId="17">'3345'!$K$8</definedName>
    <definedName name="Weighted_FTE____________b__x__c" localSheetId="18">'3347'!$K$8</definedName>
    <definedName name="Weighted_FTE____________b__x__c" localSheetId="19">'3381'!$K$8</definedName>
    <definedName name="Weighted_FTE____________b__x__c" localSheetId="20">'3382'!$K$8</definedName>
    <definedName name="Weighted_FTE____________b__x__c" localSheetId="21">'3384'!$K$8</definedName>
    <definedName name="Weighted_FTE____________b__x__c" localSheetId="22">'3385'!$K$8</definedName>
    <definedName name="Weighted_FTE____________b__x__c" localSheetId="23">'3386'!$K$8</definedName>
    <definedName name="Weighted_FTE____________b__x__c" localSheetId="24">'3391'!$K$8</definedName>
    <definedName name="Weighted_FTE____________b__x__c" localSheetId="25">'3392'!$K$8</definedName>
    <definedName name="Weighted_FTE____________b__x__c" localSheetId="26">'3394'!$K$8</definedName>
    <definedName name="Weighted_FTE____________b__x__c" localSheetId="27">'3395'!$K$8</definedName>
    <definedName name="Weighted_FTE____________b__x__c" localSheetId="28">'3396'!$K$8</definedName>
    <definedName name="Weighted_FTE____________b__x__c" localSheetId="29">'3398'!$K$8</definedName>
    <definedName name="Weighted_FTE____________b__x__c" localSheetId="30">'3400'!$K$8</definedName>
    <definedName name="Weighted_FTE____________b__x__c" localSheetId="31">'3401'!$K$8</definedName>
    <definedName name="Weighted_FTE____________b__x__c" localSheetId="32">'3411'!$K$8</definedName>
    <definedName name="Weighted_FTE____________b__x__c" localSheetId="33">'3413'!$K$8</definedName>
    <definedName name="Weighted_FTE____________b__x__c" localSheetId="34">'3421'!$K$8</definedName>
    <definedName name="Weighted_FTE____________b__x__c" localSheetId="35">'3431'!$K$8</definedName>
    <definedName name="Weighted_FTE____________b__x__c" localSheetId="36">'3436'!$K$8</definedName>
    <definedName name="Weighted_FTE____________b__x__c" localSheetId="37">'3441'!$K$8</definedName>
    <definedName name="Weighted_FTE____________b__x__c" localSheetId="38">'3443'!$K$8</definedName>
    <definedName name="Weighted_FTE____________b__x__c" localSheetId="39">'3941'!$K$8</definedName>
    <definedName name="Weighted_FTE____________b__x__c" localSheetId="40">'3961'!$K$8</definedName>
    <definedName name="Weighted_FTE____________b__x__c" localSheetId="41">'3971'!$K$8</definedName>
    <definedName name="Weighted_FTE____________b__x__c" localSheetId="42">'4000'!$K$8</definedName>
    <definedName name="Weighted_FTE____________b__x__c" localSheetId="43">'4002'!$K$8</definedName>
    <definedName name="Weighted_FTE____________b__x__c" localSheetId="44">'4010'!$K$8</definedName>
    <definedName name="Weighted_FTE____________b__x__c" localSheetId="45">'4011'!$K$8</definedName>
    <definedName name="Weighted_FTE____________b__x__c" localSheetId="46">'4012'!$K$8</definedName>
    <definedName name="Weighted_FTE____________b__x__c" localSheetId="47">'4013'!$K$8</definedName>
    <definedName name="Weighted_FTE____________b__x__c" localSheetId="48">'4020'!$K$8</definedName>
    <definedName name="Weighted_FTE____________b__x__c" localSheetId="49">'4037'!$K$8</definedName>
    <definedName name="Weighted_FTE____________b__x__c" localSheetId="50">'4041'!$K$8</definedName>
    <definedName name="Weighted_FTE____________b__x__c">#REF!</definedName>
    <definedName name="Weighted_FTE__From_Section_1" localSheetId="2">'0054'!$C$46</definedName>
    <definedName name="Weighted_FTE__From_Section_1" localSheetId="3">'0642'!$C$46</definedName>
    <definedName name="Weighted_FTE__From_Section_1" localSheetId="4">'0664'!$C$46</definedName>
    <definedName name="Weighted_FTE__From_Section_1" localSheetId="5">'1461'!$C$46</definedName>
    <definedName name="Weighted_FTE__From_Section_1" localSheetId="6">'1571'!$C$46</definedName>
    <definedName name="Weighted_FTE__From_Section_1" localSheetId="7">'2521'!$C$46</definedName>
    <definedName name="Weighted_FTE__From_Section_1" localSheetId="8">'2531'!$C$46</definedName>
    <definedName name="Weighted_FTE__From_Section_1" localSheetId="9">'2641'!$C$46</definedName>
    <definedName name="Weighted_FTE__From_Section_1" localSheetId="10">'2661'!$C$46</definedName>
    <definedName name="Weighted_FTE__From_Section_1" localSheetId="11">'2791'!$C$46</definedName>
    <definedName name="Weighted_FTE__From_Section_1" localSheetId="12">'2801'!$C$46</definedName>
    <definedName name="Weighted_FTE__From_Section_1" localSheetId="13">'2911'!$C$46</definedName>
    <definedName name="Weighted_FTE__From_Section_1" localSheetId="14">'2941'!$C$46</definedName>
    <definedName name="Weighted_FTE__From_Section_1" localSheetId="15">'3083'!$C$46</definedName>
    <definedName name="Weighted_FTE__From_Section_1" localSheetId="16">'3344'!$C$46</definedName>
    <definedName name="Weighted_FTE__From_Section_1" localSheetId="17">'3345'!$C$46</definedName>
    <definedName name="Weighted_FTE__From_Section_1" localSheetId="18">'3347'!$C$46</definedName>
    <definedName name="Weighted_FTE__From_Section_1" localSheetId="19">'3381'!$C$46</definedName>
    <definedName name="Weighted_FTE__From_Section_1" localSheetId="20">'3382'!$C$46</definedName>
    <definedName name="Weighted_FTE__From_Section_1" localSheetId="21">'3384'!$C$46</definedName>
    <definedName name="Weighted_FTE__From_Section_1" localSheetId="22">'3385'!$C$46</definedName>
    <definedName name="Weighted_FTE__From_Section_1" localSheetId="23">'3386'!$C$46</definedName>
    <definedName name="Weighted_FTE__From_Section_1" localSheetId="24">'3391'!$C$46</definedName>
    <definedName name="Weighted_FTE__From_Section_1" localSheetId="25">'3392'!$C$46</definedName>
    <definedName name="Weighted_FTE__From_Section_1" localSheetId="26">'3394'!$C$46</definedName>
    <definedName name="Weighted_FTE__From_Section_1" localSheetId="27">'3395'!$C$46</definedName>
    <definedName name="Weighted_FTE__From_Section_1" localSheetId="28">'3396'!$C$46</definedName>
    <definedName name="Weighted_FTE__From_Section_1" localSheetId="29">'3398'!$C$46</definedName>
    <definedName name="Weighted_FTE__From_Section_1" localSheetId="30">'3400'!$C$46</definedName>
    <definedName name="Weighted_FTE__From_Section_1" localSheetId="31">'3401'!$C$46</definedName>
    <definedName name="Weighted_FTE__From_Section_1" localSheetId="32">'3411'!$C$46</definedName>
    <definedName name="Weighted_FTE__From_Section_1" localSheetId="33">'3413'!$C$46</definedName>
    <definedName name="Weighted_FTE__From_Section_1" localSheetId="34">'3421'!$C$46</definedName>
    <definedName name="Weighted_FTE__From_Section_1" localSheetId="35">'3431'!$C$46</definedName>
    <definedName name="Weighted_FTE__From_Section_1" localSheetId="36">'3436'!$C$46</definedName>
    <definedName name="Weighted_FTE__From_Section_1" localSheetId="37">'3441'!$C$46</definedName>
    <definedName name="Weighted_FTE__From_Section_1" localSheetId="38">'3443'!$C$46</definedName>
    <definedName name="Weighted_FTE__From_Section_1" localSheetId="39">'3941'!$C$46</definedName>
    <definedName name="Weighted_FTE__From_Section_1" localSheetId="40">'3961'!$C$46</definedName>
    <definedName name="Weighted_FTE__From_Section_1" localSheetId="41">'3971'!$C$46</definedName>
    <definedName name="Weighted_FTE__From_Section_1" localSheetId="42">'4000'!$C$46</definedName>
    <definedName name="Weighted_FTE__From_Section_1" localSheetId="43">'4002'!$C$46</definedName>
    <definedName name="Weighted_FTE__From_Section_1" localSheetId="44">'4010'!$C$46</definedName>
    <definedName name="Weighted_FTE__From_Section_1" localSheetId="45">'4011'!$C$46</definedName>
    <definedName name="Weighted_FTE__From_Section_1" localSheetId="46">'4012'!$C$46</definedName>
    <definedName name="Weighted_FTE__From_Section_1" localSheetId="47">'4013'!$C$46</definedName>
    <definedName name="Weighted_FTE__From_Section_1" localSheetId="48">'4020'!$C$46</definedName>
    <definedName name="Weighted_FTE__From_Section_1" localSheetId="49">'4037'!$C$46</definedName>
    <definedName name="Weighted_FTE__From_Section_1" localSheetId="50">'4041'!$C$46</definedName>
    <definedName name="Weighted_FTE__From_Section_1">#REF!</definedName>
    <definedName name="wrn.Base._.Data._.Comparison." localSheetId="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1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2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3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1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2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3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4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5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6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7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8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49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localSheetId="50" hidden="1">{#N/A,#N/A,FALSE,"Summation";#N/A,#N/A,FALSE,"BSA";#N/A,#N/A,FALSE,"Detail1";#N/A,#N/A,FALSE,"Detail2";#N/A,#N/A,FALSE,"Detail3";#N/A,#N/A,FALSE,"WFTE_Summary";#N/A,#N/A,FALSE,"Funded_WFTE";#N/A,#N/A,FALSE,"PYADJ96"}</definedName>
    <definedName name="wrn.Base._.Data._.Comparison." hidden="1">{#N/A,#N/A,FALSE,"Summation";#N/A,#N/A,FALSE,"BSA";#N/A,#N/A,FALSE,"Detail1";#N/A,#N/A,FALSE,"Detail2";#N/A,#N/A,FALSE,"Detail3";#N/A,#N/A,FALSE,"WFTE_Summary";#N/A,#N/A,FALSE,"Funded_WFTE";#N/A,#N/A,FALSE,"PYADJ96"}</definedName>
    <definedName name="wrn.SecondCalc9798." localSheetId="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1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2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3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1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2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3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4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5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6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7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8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49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localSheetId="50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  <definedName name="wrn.SecondCalc9798." hidden="1">{#N/A,#N/A,FALSE,"Cover";#N/A,#N/A,FALSE,"Contents";#N/A,#N/A,FALSE,"BSA";#N/A,#N/A,FALSE,"Detail1";#N/A,#N/A,FALSE,"Detail2";#N/A,#N/A,FALSE,"NewPCF";#N/A,#N/A,FALSE,"Lottery";#N/A,#N/A,FALSE,"DeclineFTE";#N/A,#N/A,FALSE,"Sparsity1";#N/A,#N/A,FALSE,"Sparsity2";#N/A,#N/A,FALSE,"Labs";#N/A,#N/A,FALSE,"Safe_Hou";#N/A,#N/A,FALSE,"PerformanceSupplement";#N/A,#N/A,FALSE,"Math1";#N/A,#N/A,FALSE,"Math23";#N/A,#N/A,FALSE,"Lang1";#N/A,#N/A,FALSE,"Lang23";#N/A,#N/A,FALSE,"Dropout";#N/A,#N/A,FALSE,"remred";#N/A,#N/A,FALSE,"Dropout2";#N/A,#N/A,FALSE,"MinimumPY1";#N/A,#N/A,FALSE,"MinimumPY4";#N/A,#N/A,FALSE,"MinimumPY2";#N/A,#N/A,FALSE,"MinimumPY5";#N/A,#N/A,FALSE,"MinimumCY1";#N/A,#N/A,FALSE,"MinimumCY2";#N/A,#N/A,FALSE,"MinimumCY3";#N/A,#N/A,FALSE,"MinimumCY4";#N/A,#N/A,FALSE,"MinGuarantee";#N/A,#N/A,FALSE,"MinPercent";#N/A,#N/A,FALSE,"Compression1";#N/A,#N/A,FALSE,"Compression2";#N/A,#N/A,FALSE,"Compression3";#N/A,#N/A,FALSE,"Compression4";#N/A,#N/A,FALSE,"Equalize1";#N/A,#N/A,FALSE,"AdditionalMills1";#N/A,#N/A,FALSE,"AdditionalMills2";#N/A,#N/A,FALSE,"Mills";#N/A,#N/A,FALSE,"LRE";#N/A,#N/A,FALSE,"Addon";#N/A,#N/A,FALSE,"FTESUMM";#N/A,#N/A,FALSE,"FTE2";#N/A,#N/A,FALSE,"BaseData";#N/A,#N/A,FALSE,"WFTE2";#N/A,#N/A,FALSE,"Nonvoted"}</definedName>
  </definedNames>
  <calcPr calcId="125725"/>
</workbook>
</file>

<file path=xl/calcChain.xml><?xml version="1.0" encoding="utf-8"?>
<calcChain xmlns="http://schemas.openxmlformats.org/spreadsheetml/2006/main">
  <c r="D21" i="76"/>
  <c r="C5"/>
  <c r="C6" s="1"/>
  <c r="C7" l="1"/>
  <c r="C12" s="1"/>
  <c r="C16" s="1"/>
  <c r="C17" s="1"/>
  <c r="C19" s="1"/>
  <c r="C34" l="1"/>
  <c r="C35" s="1"/>
  <c r="C36" s="1"/>
  <c r="C37" s="1"/>
  <c r="C38" s="1"/>
  <c r="C43" s="1"/>
  <c r="C20"/>
  <c r="C24" s="1"/>
  <c r="C26" s="1"/>
  <c r="C27" s="1"/>
  <c r="C28" s="1"/>
  <c r="C30" s="1"/>
  <c r="C31" s="1"/>
  <c r="C32" s="1"/>
  <c r="C33" s="1"/>
  <c r="D10" i="35"/>
  <c r="D10" i="72"/>
  <c r="D12" i="68"/>
  <c r="B135" i="74"/>
  <c r="B134"/>
  <c r="M85"/>
  <c r="Y76"/>
  <c r="I76"/>
  <c r="L76" s="1"/>
  <c r="G76"/>
  <c r="AB75"/>
  <c r="Z75"/>
  <c r="AC75" s="1"/>
  <c r="I75"/>
  <c r="L75" s="1"/>
  <c r="G75"/>
  <c r="AB74"/>
  <c r="Z74"/>
  <c r="AC74" s="1"/>
  <c r="Y71"/>
  <c r="Y70"/>
  <c r="Y69"/>
  <c r="Y68"/>
  <c r="Y66"/>
  <c r="X65"/>
  <c r="X64"/>
  <c r="X61"/>
  <c r="X60"/>
  <c r="I59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L28" s="1"/>
  <c r="E26"/>
  <c r="D26"/>
  <c r="G25"/>
  <c r="K25" s="1"/>
  <c r="L25" s="1"/>
  <c r="I24"/>
  <c r="G24"/>
  <c r="K24" s="1"/>
  <c r="L24" s="1"/>
  <c r="I23"/>
  <c r="G23"/>
  <c r="K23" s="1"/>
  <c r="L23" s="1"/>
  <c r="G22"/>
  <c r="K22" s="1"/>
  <c r="L22" s="1"/>
  <c r="I21"/>
  <c r="G21"/>
  <c r="K21" s="1"/>
  <c r="L21" s="1"/>
  <c r="I20"/>
  <c r="G20"/>
  <c r="K20" s="1"/>
  <c r="L20" s="1"/>
  <c r="G19"/>
  <c r="K19" s="1"/>
  <c r="L19" s="1"/>
  <c r="I18"/>
  <c r="G18"/>
  <c r="K18" s="1"/>
  <c r="L18" s="1"/>
  <c r="I17"/>
  <c r="G17"/>
  <c r="K17" s="1"/>
  <c r="L17" s="1"/>
  <c r="K16"/>
  <c r="L16" s="1"/>
  <c r="G16"/>
  <c r="I15"/>
  <c r="G15"/>
  <c r="M15" s="1"/>
  <c r="K14"/>
  <c r="G14"/>
  <c r="I13"/>
  <c r="G13"/>
  <c r="K12"/>
  <c r="G12"/>
  <c r="I11"/>
  <c r="G11"/>
  <c r="M11" s="1"/>
  <c r="K10"/>
  <c r="G10"/>
  <c r="G26" s="1"/>
  <c r="AB7"/>
  <c r="X48" s="1"/>
  <c r="X7"/>
  <c r="B3"/>
  <c r="V2"/>
  <c r="C47" i="76" l="1"/>
  <c r="C48" s="1"/>
  <c r="C49" s="1"/>
  <c r="C50" s="1"/>
  <c r="C44"/>
  <c r="C46" s="1"/>
  <c r="L37" i="74"/>
  <c r="M13"/>
  <c r="C49"/>
  <c r="K49" s="1"/>
  <c r="K83"/>
  <c r="G56"/>
  <c r="K57" s="1"/>
  <c r="L40"/>
  <c r="G37"/>
  <c r="X49"/>
  <c r="L10"/>
  <c r="K11"/>
  <c r="L11" s="1"/>
  <c r="L12"/>
  <c r="K13"/>
  <c r="L13" s="1"/>
  <c r="L14"/>
  <c r="K15"/>
  <c r="L15" s="1"/>
  <c r="X47"/>
  <c r="Y58"/>
  <c r="B135" i="73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C36"/>
  <c r="AB36"/>
  <c r="L36"/>
  <c r="G36"/>
  <c r="AC35"/>
  <c r="AB35"/>
  <c r="G35"/>
  <c r="L35" s="1"/>
  <c r="AC34"/>
  <c r="AB34"/>
  <c r="G34"/>
  <c r="L34" s="1"/>
  <c r="AC33"/>
  <c r="AB33"/>
  <c r="L33"/>
  <c r="G33"/>
  <c r="AC32"/>
  <c r="AB32"/>
  <c r="L32"/>
  <c r="G32"/>
  <c r="AC31"/>
  <c r="AB31"/>
  <c r="G31"/>
  <c r="L31" s="1"/>
  <c r="AC30"/>
  <c r="AB30"/>
  <c r="L30"/>
  <c r="G30"/>
  <c r="AC29"/>
  <c r="AB29"/>
  <c r="L29"/>
  <c r="G29"/>
  <c r="AC28"/>
  <c r="AC37" s="1"/>
  <c r="AB28"/>
  <c r="L28"/>
  <c r="G28"/>
  <c r="E26"/>
  <c r="D26"/>
  <c r="K25"/>
  <c r="L25" s="1"/>
  <c r="G25"/>
  <c r="G24"/>
  <c r="K24" s="1"/>
  <c r="L24" s="1"/>
  <c r="I23"/>
  <c r="I24" s="1"/>
  <c r="G23"/>
  <c r="K23" s="1"/>
  <c r="L23" s="1"/>
  <c r="K22"/>
  <c r="L22" s="1"/>
  <c r="G22"/>
  <c r="G21"/>
  <c r="K21" s="1"/>
  <c r="L21" s="1"/>
  <c r="I20"/>
  <c r="I21" s="1"/>
  <c r="G20"/>
  <c r="K20" s="1"/>
  <c r="L20" s="1"/>
  <c r="K19"/>
  <c r="L19" s="1"/>
  <c r="G19"/>
  <c r="G18"/>
  <c r="K18" s="1"/>
  <c r="L18" s="1"/>
  <c r="I17"/>
  <c r="I18" s="1"/>
  <c r="G17"/>
  <c r="K17" s="1"/>
  <c r="L17" s="1"/>
  <c r="K16"/>
  <c r="L16" s="1"/>
  <c r="G16"/>
  <c r="I15"/>
  <c r="G15"/>
  <c r="M15" s="1"/>
  <c r="K14"/>
  <c r="G14"/>
  <c r="I13"/>
  <c r="G13"/>
  <c r="M13" s="1"/>
  <c r="K12"/>
  <c r="G12"/>
  <c r="I11"/>
  <c r="G11"/>
  <c r="M11" s="1"/>
  <c r="K10"/>
  <c r="G10"/>
  <c r="G26" s="1"/>
  <c r="AB7"/>
  <c r="X7"/>
  <c r="B3"/>
  <c r="V2"/>
  <c r="C51" i="76" l="1"/>
  <c r="C60"/>
  <c r="C61" s="1"/>
  <c r="C62" s="1"/>
  <c r="C63" s="1"/>
  <c r="C65" s="1"/>
  <c r="C66" s="1"/>
  <c r="C67" s="1"/>
  <c r="C68" s="1"/>
  <c r="C69" s="1"/>
  <c r="C70" s="1"/>
  <c r="C71" s="1"/>
  <c r="C72" s="1"/>
  <c r="K26" i="74"/>
  <c r="G53" s="1"/>
  <c r="K54" s="1"/>
  <c r="L26"/>
  <c r="L44" s="1"/>
  <c r="K77"/>
  <c r="L77" s="1"/>
  <c r="K71"/>
  <c r="L71" s="1"/>
  <c r="K59"/>
  <c r="L59" s="1"/>
  <c r="K70"/>
  <c r="L70" s="1"/>
  <c r="K67"/>
  <c r="L67" s="1"/>
  <c r="C47"/>
  <c r="C48"/>
  <c r="K48" s="1"/>
  <c r="K69"/>
  <c r="L69" s="1"/>
  <c r="K72"/>
  <c r="L72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1"/>
  <c r="AB11" s="1"/>
  <c r="AC11" s="1"/>
  <c r="X10"/>
  <c r="X23"/>
  <c r="AB23" s="1"/>
  <c r="AC23" s="1"/>
  <c r="X20"/>
  <c r="AB20" s="1"/>
  <c r="AC20" s="1"/>
  <c r="X17"/>
  <c r="AB17" s="1"/>
  <c r="AC17" s="1"/>
  <c r="X15"/>
  <c r="AB15" s="1"/>
  <c r="AC15" s="1"/>
  <c r="X14"/>
  <c r="AB14" s="1"/>
  <c r="X13"/>
  <c r="AB13" s="1"/>
  <c r="AC13" s="1"/>
  <c r="X12"/>
  <c r="AB12" s="1"/>
  <c r="G37" i="73"/>
  <c r="L37"/>
  <c r="X48"/>
  <c r="X49"/>
  <c r="X47"/>
  <c r="L14"/>
  <c r="K83"/>
  <c r="G56"/>
  <c r="K57" s="1"/>
  <c r="L10"/>
  <c r="K11"/>
  <c r="L11" s="1"/>
  <c r="L12"/>
  <c r="L40"/>
  <c r="L75"/>
  <c r="Z74"/>
  <c r="AC74" s="1"/>
  <c r="L76"/>
  <c r="Z75"/>
  <c r="AC75" s="1"/>
  <c r="K13"/>
  <c r="L13" s="1"/>
  <c r="K15"/>
  <c r="L15" s="1"/>
  <c r="B135" i="72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K14"/>
  <c r="G14"/>
  <c r="I13"/>
  <c r="G13"/>
  <c r="K12"/>
  <c r="L12" s="1"/>
  <c r="G12"/>
  <c r="I11"/>
  <c r="G11"/>
  <c r="G10"/>
  <c r="K10" s="1"/>
  <c r="AB7"/>
  <c r="X49" s="1"/>
  <c r="X7"/>
  <c r="B3"/>
  <c r="V2"/>
  <c r="C55" i="76" l="1"/>
  <c r="C56" s="1"/>
  <c r="C57" s="1"/>
  <c r="C58" s="1"/>
  <c r="C59" s="1"/>
  <c r="C52"/>
  <c r="X26" i="74"/>
  <c r="AB10"/>
  <c r="W48"/>
  <c r="AB48" s="1"/>
  <c r="AC12"/>
  <c r="W49"/>
  <c r="AB49" s="1"/>
  <c r="AC14"/>
  <c r="C50"/>
  <c r="K47"/>
  <c r="L50" s="1"/>
  <c r="L81" s="1"/>
  <c r="K69" i="73"/>
  <c r="L69" s="1"/>
  <c r="K72"/>
  <c r="L72" s="1"/>
  <c r="X23"/>
  <c r="AB23" s="1"/>
  <c r="AC23" s="1"/>
  <c r="X20"/>
  <c r="AB20" s="1"/>
  <c r="AC20" s="1"/>
  <c r="X17"/>
  <c r="AB17" s="1"/>
  <c r="AC17" s="1"/>
  <c r="X14"/>
  <c r="AB14" s="1"/>
  <c r="X13"/>
  <c r="AB13" s="1"/>
  <c r="AC13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2"/>
  <c r="AB12" s="1"/>
  <c r="X11"/>
  <c r="AB11" s="1"/>
  <c r="AC11" s="1"/>
  <c r="X10"/>
  <c r="C47"/>
  <c r="C48"/>
  <c r="K48" s="1"/>
  <c r="L26"/>
  <c r="L44" s="1"/>
  <c r="K26"/>
  <c r="G53" s="1"/>
  <c r="K54" s="1"/>
  <c r="C49"/>
  <c r="K49" s="1"/>
  <c r="G26" i="72"/>
  <c r="G56" s="1"/>
  <c r="K57" s="1"/>
  <c r="M11"/>
  <c r="M13"/>
  <c r="M15"/>
  <c r="K17"/>
  <c r="L17" s="1"/>
  <c r="K23"/>
  <c r="L23" s="1"/>
  <c r="L28"/>
  <c r="L37" s="1"/>
  <c r="K83"/>
  <c r="Z74"/>
  <c r="L75"/>
  <c r="Z75"/>
  <c r="L76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L40" l="1"/>
  <c r="X56" i="74"/>
  <c r="AB57" s="1"/>
  <c r="AC40"/>
  <c r="W47"/>
  <c r="AB26"/>
  <c r="X53" s="1"/>
  <c r="AB54" s="1"/>
  <c r="AC10"/>
  <c r="AC26" s="1"/>
  <c r="C50" i="73"/>
  <c r="K47"/>
  <c r="L50" s="1"/>
  <c r="K77"/>
  <c r="L77" s="1"/>
  <c r="K71"/>
  <c r="L71" s="1"/>
  <c r="K59"/>
  <c r="L59" s="1"/>
  <c r="K70"/>
  <c r="L70" s="1"/>
  <c r="K67"/>
  <c r="L67" s="1"/>
  <c r="X26"/>
  <c r="AB10"/>
  <c r="W48"/>
  <c r="AB48" s="1"/>
  <c r="AC12"/>
  <c r="W49"/>
  <c r="AB49" s="1"/>
  <c r="AC14"/>
  <c r="X23" i="72"/>
  <c r="AB23" s="1"/>
  <c r="AC23" s="1"/>
  <c r="X20"/>
  <c r="AB20" s="1"/>
  <c r="AC20" s="1"/>
  <c r="X17"/>
  <c r="AB17" s="1"/>
  <c r="AC17" s="1"/>
  <c r="X14"/>
  <c r="AB14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3"/>
  <c r="AB13" s="1"/>
  <c r="AC13" s="1"/>
  <c r="X12"/>
  <c r="AB12" s="1"/>
  <c r="X11"/>
  <c r="AB11" s="1"/>
  <c r="AC11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AC44" i="74" l="1"/>
  <c r="W50"/>
  <c r="AB47"/>
  <c r="AC50" s="1"/>
  <c r="AB68"/>
  <c r="AC68" s="1"/>
  <c r="AB71"/>
  <c r="AC71" s="1"/>
  <c r="AB76"/>
  <c r="AC76" s="1"/>
  <c r="AB70"/>
  <c r="AC70" s="1"/>
  <c r="AB69"/>
  <c r="AC69" s="1"/>
  <c r="AB66"/>
  <c r="AC66" s="1"/>
  <c r="AB58"/>
  <c r="AC58" s="1"/>
  <c r="L81" i="73"/>
  <c r="X56"/>
  <c r="AB57" s="1"/>
  <c r="AC40"/>
  <c r="W47"/>
  <c r="AB26"/>
  <c r="X53" s="1"/>
  <c r="AB54" s="1"/>
  <c r="AC10"/>
  <c r="AC26" s="1"/>
  <c r="K70" i="72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W49"/>
  <c r="AB49" s="1"/>
  <c r="AC14"/>
  <c r="L50"/>
  <c r="L81" s="1"/>
  <c r="AC80" i="74" l="1"/>
  <c r="L83" s="1"/>
  <c r="K85" s="1"/>
  <c r="L85" s="1"/>
  <c r="L86" s="1"/>
  <c r="L89" s="1"/>
  <c r="L91" s="1"/>
  <c r="AC44" i="73"/>
  <c r="W50"/>
  <c r="AB47"/>
  <c r="AC50" s="1"/>
  <c r="AB68"/>
  <c r="AC68" s="1"/>
  <c r="AB71"/>
  <c r="AC71" s="1"/>
  <c r="AB76"/>
  <c r="AC76" s="1"/>
  <c r="AB70"/>
  <c r="AC70" s="1"/>
  <c r="AB69"/>
  <c r="AC69" s="1"/>
  <c r="AB66"/>
  <c r="AC66" s="1"/>
  <c r="AB58"/>
  <c r="AC58" s="1"/>
  <c r="K85" i="72"/>
  <c r="X56"/>
  <c r="AB57" s="1"/>
  <c r="AC40"/>
  <c r="AB26"/>
  <c r="X53" s="1"/>
  <c r="AB54" s="1"/>
  <c r="AC10"/>
  <c r="AC26" s="1"/>
  <c r="AC44" s="1"/>
  <c r="W47"/>
  <c r="L93" i="74" l="1"/>
  <c r="AC80" i="73"/>
  <c r="L83" s="1"/>
  <c r="K85" s="1"/>
  <c r="L85" s="1"/>
  <c r="L86" s="1"/>
  <c r="L89" s="1"/>
  <c r="L91" s="1"/>
  <c r="AB47" i="72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i="73" l="1"/>
  <c r="L93" i="72"/>
  <c r="B135" i="71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L40"/>
  <c r="Z74"/>
  <c r="L75"/>
  <c r="Z75"/>
  <c r="L76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C47" l="1"/>
  <c r="K47" s="1"/>
  <c r="K72"/>
  <c r="L72" s="1"/>
  <c r="K69"/>
  <c r="L69" s="1"/>
  <c r="X23"/>
  <c r="AB23" s="1"/>
  <c r="AC23" s="1"/>
  <c r="X20"/>
  <c r="AB20" s="1"/>
  <c r="AC20" s="1"/>
  <c r="X17"/>
  <c r="AB17" s="1"/>
  <c r="AC17" s="1"/>
  <c r="X13"/>
  <c r="AB13" s="1"/>
  <c r="AC13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2"/>
  <c r="AB12" s="1"/>
  <c r="X11"/>
  <c r="AB11" s="1"/>
  <c r="AC11" s="1"/>
  <c r="X10"/>
  <c r="L26"/>
  <c r="L44" s="1"/>
  <c r="C48"/>
  <c r="K48" s="1"/>
  <c r="K26"/>
  <c r="G53" s="1"/>
  <c r="K54" s="1"/>
  <c r="C49"/>
  <c r="K49" s="1"/>
  <c r="L50" l="1"/>
  <c r="AB10"/>
  <c r="X26"/>
  <c r="W48"/>
  <c r="AB48" s="1"/>
  <c r="AC12"/>
  <c r="K70"/>
  <c r="L70" s="1"/>
  <c r="K67"/>
  <c r="L67" s="1"/>
  <c r="K77"/>
  <c r="L77" s="1"/>
  <c r="K71"/>
  <c r="L71" s="1"/>
  <c r="K59"/>
  <c r="L59" s="1"/>
  <c r="W49"/>
  <c r="AB49" s="1"/>
  <c r="AC14"/>
  <c r="L81"/>
  <c r="C50"/>
  <c r="K85" l="1"/>
  <c r="AB26"/>
  <c r="X53" s="1"/>
  <c r="AB54" s="1"/>
  <c r="W47"/>
  <c r="AC10"/>
  <c r="AC26" s="1"/>
  <c r="AC44" s="1"/>
  <c r="X56"/>
  <c r="AB57" s="1"/>
  <c r="AC40"/>
  <c r="AB71" l="1"/>
  <c r="AC71" s="1"/>
  <c r="AB68"/>
  <c r="AC68" s="1"/>
  <c r="AB69"/>
  <c r="AC69" s="1"/>
  <c r="AB66"/>
  <c r="AC66" s="1"/>
  <c r="AB58"/>
  <c r="AC58" s="1"/>
  <c r="AB76"/>
  <c r="AC76" s="1"/>
  <c r="AB70"/>
  <c r="AC70" s="1"/>
  <c r="AB47"/>
  <c r="AC50" s="1"/>
  <c r="AC80" s="1"/>
  <c r="L83" s="1"/>
  <c r="W50"/>
  <c r="L85"/>
  <c r="L86" s="1"/>
  <c r="L89" s="1"/>
  <c r="L91" s="1"/>
  <c r="L93" l="1"/>
  <c r="B135" i="70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3" s="1"/>
  <c r="L23" s="1"/>
  <c r="G22"/>
  <c r="K22" s="1"/>
  <c r="L22" s="1"/>
  <c r="G21"/>
  <c r="I20"/>
  <c r="I21" s="1"/>
  <c r="G20"/>
  <c r="K19"/>
  <c r="L19" s="1"/>
  <c r="G19"/>
  <c r="G18"/>
  <c r="I17"/>
  <c r="I18" s="1"/>
  <c r="G17"/>
  <c r="K17" s="1"/>
  <c r="L17" s="1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20"/>
  <c r="L20" s="1"/>
  <c r="K21"/>
  <c r="L21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4"/>
  <c r="AB14" s="1"/>
  <c r="X13"/>
  <c r="AB13" s="1"/>
  <c r="AC13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2"/>
  <c r="AB12" s="1"/>
  <c r="X11"/>
  <c r="AB11" s="1"/>
  <c r="AC11" s="1"/>
  <c r="X10"/>
  <c r="K26"/>
  <c r="G53" s="1"/>
  <c r="K54" s="1"/>
  <c r="C47"/>
  <c r="K70" l="1"/>
  <c r="L70" s="1"/>
  <c r="K67"/>
  <c r="L67" s="1"/>
  <c r="K77"/>
  <c r="L77" s="1"/>
  <c r="K71"/>
  <c r="L71" s="1"/>
  <c r="K59"/>
  <c r="L59" s="1"/>
  <c r="W49"/>
  <c r="AB49" s="1"/>
  <c r="AC14"/>
  <c r="K47"/>
  <c r="L50" s="1"/>
  <c r="L81" s="1"/>
  <c r="C50"/>
  <c r="AB10"/>
  <c r="X26"/>
  <c r="W48"/>
  <c r="AB48" s="1"/>
  <c r="AC12"/>
  <c r="K85" l="1"/>
  <c r="X56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AC80" s="1"/>
  <c r="L83" s="1"/>
  <c r="W50"/>
  <c r="L85"/>
  <c r="L86" s="1"/>
  <c r="L89" s="1"/>
  <c r="L91" s="1"/>
  <c r="L93" l="1"/>
  <c r="B135" i="69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18"/>
  <c r="L18" s="1"/>
  <c r="K23"/>
  <c r="L23" s="1"/>
  <c r="K24"/>
  <c r="L24" s="1"/>
  <c r="L28"/>
  <c r="L37" s="1"/>
  <c r="K10"/>
  <c r="G56"/>
  <c r="K57" s="1"/>
  <c r="K83"/>
  <c r="Z74"/>
  <c r="L75"/>
  <c r="Z75"/>
  <c r="L76"/>
  <c r="K21"/>
  <c r="L21" s="1"/>
  <c r="L40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K26"/>
  <c r="G53" s="1"/>
  <c r="K54" s="1"/>
  <c r="C49"/>
  <c r="K49" s="1"/>
  <c r="K72"/>
  <c r="L72" s="1"/>
  <c r="K69"/>
  <c r="L69" s="1"/>
  <c r="L26"/>
  <c r="L44" s="1"/>
  <c r="C48"/>
  <c r="K48" s="1"/>
  <c r="C47"/>
  <c r="K47" l="1"/>
  <c r="L50" s="1"/>
  <c r="C50"/>
  <c r="K70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AB10"/>
  <c r="X26"/>
  <c r="L81" l="1"/>
  <c r="K85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68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M11" s="1"/>
  <c r="K10"/>
  <c r="G10"/>
  <c r="AB7"/>
  <c r="X49" s="1"/>
  <c r="X7"/>
  <c r="B3"/>
  <c r="V2"/>
  <c r="G26" l="1"/>
  <c r="G56" s="1"/>
  <c r="K57" s="1"/>
  <c r="K17"/>
  <c r="L17" s="1"/>
  <c r="K23"/>
  <c r="L23" s="1"/>
  <c r="L28"/>
  <c r="L37" s="1"/>
  <c r="Z74"/>
  <c r="L75"/>
  <c r="Z75"/>
  <c r="L76"/>
  <c r="L40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7"/>
  <c r="C49"/>
  <c r="K49" s="1"/>
  <c r="X23"/>
  <c r="AB23" s="1"/>
  <c r="AC23" s="1"/>
  <c r="X20"/>
  <c r="AB20" s="1"/>
  <c r="AC20" s="1"/>
  <c r="X17"/>
  <c r="AB17" s="1"/>
  <c r="AC17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K26"/>
  <c r="G53" s="1"/>
  <c r="K54" s="1"/>
  <c r="K47" l="1"/>
  <c r="C50"/>
  <c r="K70"/>
  <c r="L70" s="1"/>
  <c r="K67"/>
  <c r="L67" s="1"/>
  <c r="K77"/>
  <c r="L77" s="1"/>
  <c r="K71"/>
  <c r="L71" s="1"/>
  <c r="K59"/>
  <c r="L59" s="1"/>
  <c r="W48"/>
  <c r="AB48" s="1"/>
  <c r="AC12"/>
  <c r="W49"/>
  <c r="AB49" s="1"/>
  <c r="AC14"/>
  <c r="AB10"/>
  <c r="X26"/>
  <c r="L50"/>
  <c r="L81" s="1"/>
  <c r="K85" l="1"/>
  <c r="AB26"/>
  <c r="X53" s="1"/>
  <c r="AB54" s="1"/>
  <c r="AC10"/>
  <c r="AC26" s="1"/>
  <c r="W47"/>
  <c r="X56"/>
  <c r="AB57" s="1"/>
  <c r="AC40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44"/>
  <c r="AC80" s="1"/>
  <c r="L83" s="1"/>
  <c r="L93" l="1"/>
  <c r="B135" i="67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4"/>
  <c r="AB14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3"/>
  <c r="AB13" s="1"/>
  <c r="AC13" s="1"/>
  <c r="X12"/>
  <c r="AB12" s="1"/>
  <c r="X11"/>
  <c r="AB11" s="1"/>
  <c r="AC11" s="1"/>
  <c r="X10"/>
  <c r="K26"/>
  <c r="G53" s="1"/>
  <c r="K54" s="1"/>
  <c r="C47"/>
  <c r="K70" l="1"/>
  <c r="L70" s="1"/>
  <c r="K67"/>
  <c r="L67" s="1"/>
  <c r="K77"/>
  <c r="L77" s="1"/>
  <c r="K71"/>
  <c r="L71" s="1"/>
  <c r="K59"/>
  <c r="L59" s="1"/>
  <c r="W49"/>
  <c r="AB49" s="1"/>
  <c r="AC14"/>
  <c r="K47"/>
  <c r="L50" s="1"/>
  <c r="L81" s="1"/>
  <c r="C50"/>
  <c r="AB10"/>
  <c r="X26"/>
  <c r="W48"/>
  <c r="AB48" s="1"/>
  <c r="AC12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66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Z74"/>
  <c r="L75"/>
  <c r="Z75"/>
  <c r="L76"/>
  <c r="K21"/>
  <c r="L21" s="1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K26"/>
  <c r="G53" s="1"/>
  <c r="K54" s="1"/>
  <c r="C47"/>
  <c r="X23"/>
  <c r="AB23" s="1"/>
  <c r="AC23" s="1"/>
  <c r="X20"/>
  <c r="AB20" s="1"/>
  <c r="AC20" s="1"/>
  <c r="X17"/>
  <c r="AB17" s="1"/>
  <c r="AC17" s="1"/>
  <c r="X14"/>
  <c r="AB14" s="1"/>
  <c r="X13"/>
  <c r="AB13" s="1"/>
  <c r="AC13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L26"/>
  <c r="L44" s="1"/>
  <c r="C48"/>
  <c r="K48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K47"/>
  <c r="C50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65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K47"/>
  <c r="C50"/>
  <c r="W49"/>
  <c r="AB49" s="1"/>
  <c r="AC14"/>
  <c r="AB10"/>
  <c r="X26"/>
  <c r="W48"/>
  <c r="AB48" s="1"/>
  <c r="AC12"/>
  <c r="L50"/>
  <c r="L81" s="1"/>
  <c r="K85" l="1"/>
  <c r="X56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AC80" s="1"/>
  <c r="L83" s="1"/>
  <c r="W50"/>
  <c r="L85"/>
  <c r="L86" s="1"/>
  <c r="L89" s="1"/>
  <c r="L91" s="1"/>
  <c r="L93" l="1"/>
  <c r="B135" i="64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AC74"/>
  <c r="L75"/>
  <c r="Z75"/>
  <c r="L76"/>
  <c r="L40"/>
  <c r="G56"/>
  <c r="K57" s="1"/>
  <c r="K83"/>
  <c r="K18"/>
  <c r="L18" s="1"/>
  <c r="K24"/>
  <c r="L24" s="1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0"/>
  <c r="K26"/>
  <c r="G53" s="1"/>
  <c r="K54" s="1"/>
  <c r="C47"/>
  <c r="K70" l="1"/>
  <c r="L70" s="1"/>
  <c r="K67"/>
  <c r="L67" s="1"/>
  <c r="K77"/>
  <c r="L77" s="1"/>
  <c r="K71"/>
  <c r="L71" s="1"/>
  <c r="K59"/>
  <c r="L59" s="1"/>
  <c r="W48"/>
  <c r="AB48" s="1"/>
  <c r="AC12"/>
  <c r="W49"/>
  <c r="AB49" s="1"/>
  <c r="AC14"/>
  <c r="K47"/>
  <c r="L50" s="1"/>
  <c r="L81" s="1"/>
  <c r="C50"/>
  <c r="AB10"/>
  <c r="X26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 l="1"/>
  <c r="L83" s="1"/>
  <c r="L93"/>
  <c r="B135" i="63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K14"/>
  <c r="G14"/>
  <c r="I13"/>
  <c r="G13"/>
  <c r="K12"/>
  <c r="L12" s="1"/>
  <c r="G12"/>
  <c r="I11"/>
  <c r="G11"/>
  <c r="K10"/>
  <c r="G10"/>
  <c r="AB7"/>
  <c r="X49" s="1"/>
  <c r="X7"/>
  <c r="B3"/>
  <c r="V2"/>
  <c r="G26" l="1"/>
  <c r="M11"/>
  <c r="M13"/>
  <c r="M15"/>
  <c r="K17"/>
  <c r="L17" s="1"/>
  <c r="K23"/>
  <c r="L23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3"/>
  <c r="AB13" s="1"/>
  <c r="AC13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2"/>
  <c r="AB12" s="1"/>
  <c r="X11"/>
  <c r="AB11" s="1"/>
  <c r="AC11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K47"/>
  <c r="C50"/>
  <c r="W48"/>
  <c r="AB48" s="1"/>
  <c r="AC12"/>
  <c r="AB10"/>
  <c r="X26"/>
  <c r="W49"/>
  <c r="AB49" s="1"/>
  <c r="AC14"/>
  <c r="L50"/>
  <c r="L81" s="1"/>
  <c r="K85" l="1"/>
  <c r="X56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AC80" s="1"/>
  <c r="L83" s="1"/>
  <c r="W50"/>
  <c r="L85"/>
  <c r="L86" s="1"/>
  <c r="L89" s="1"/>
  <c r="L91" s="1"/>
  <c r="L93" l="1"/>
  <c r="B135" i="61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L40"/>
  <c r="Z74"/>
  <c r="L75"/>
  <c r="Z75"/>
  <c r="L76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0"/>
  <c r="K26"/>
  <c r="G53" s="1"/>
  <c r="K54" s="1"/>
  <c r="C49"/>
  <c r="K49" s="1"/>
  <c r="K72"/>
  <c r="L72" s="1"/>
  <c r="K69"/>
  <c r="L69" s="1"/>
  <c r="L26"/>
  <c r="L44" s="1"/>
  <c r="C48"/>
  <c r="K48" s="1"/>
  <c r="C47"/>
  <c r="AB10" l="1"/>
  <c r="X26"/>
  <c r="K47"/>
  <c r="L50" s="1"/>
  <c r="C50"/>
  <c r="K70"/>
  <c r="L70" s="1"/>
  <c r="K67"/>
  <c r="L67" s="1"/>
  <c r="K77"/>
  <c r="L77" s="1"/>
  <c r="K71"/>
  <c r="L71" s="1"/>
  <c r="K59"/>
  <c r="L59" s="1"/>
  <c r="W48"/>
  <c r="AB48" s="1"/>
  <c r="AC12"/>
  <c r="W49"/>
  <c r="AB49" s="1"/>
  <c r="AC14"/>
  <c r="L81" l="1"/>
  <c r="K85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60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18"/>
  <c r="L18" s="1"/>
  <c r="K23"/>
  <c r="L23" s="1"/>
  <c r="K24"/>
  <c r="L24" s="1"/>
  <c r="L28"/>
  <c r="L37" s="1"/>
  <c r="K10"/>
  <c r="L75"/>
  <c r="Z75"/>
  <c r="L76"/>
  <c r="K21"/>
  <c r="L21" s="1"/>
  <c r="L40"/>
  <c r="G56"/>
  <c r="K57" s="1"/>
  <c r="K83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K26"/>
  <c r="G53" s="1"/>
  <c r="K54" s="1"/>
  <c r="C47"/>
  <c r="X23"/>
  <c r="AB23" s="1"/>
  <c r="AC23" s="1"/>
  <c r="X20"/>
  <c r="AB20" s="1"/>
  <c r="AC20" s="1"/>
  <c r="X17"/>
  <c r="AB17" s="1"/>
  <c r="AC17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X25"/>
  <c r="AB25" s="1"/>
  <c r="AC25" s="1"/>
  <c r="X24"/>
  <c r="AB24" s="1"/>
  <c r="AC24" s="1"/>
  <c r="L26"/>
  <c r="L44" s="1"/>
  <c r="C48"/>
  <c r="K48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AC14"/>
  <c r="W49"/>
  <c r="AB49" s="1"/>
  <c r="K47"/>
  <c r="C50"/>
  <c r="L50"/>
  <c r="L81" s="1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L93" l="1"/>
  <c r="AC80"/>
  <c r="L83" s="1"/>
  <c r="B135" i="59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AC74"/>
  <c r="L75"/>
  <c r="Z75"/>
  <c r="L76"/>
  <c r="L40"/>
  <c r="G56"/>
  <c r="K57" s="1"/>
  <c r="K83"/>
  <c r="K18"/>
  <c r="L18" s="1"/>
  <c r="K24"/>
  <c r="L24" s="1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25"/>
  <c r="AB25" s="1"/>
  <c r="AC25" s="1"/>
  <c r="X22"/>
  <c r="AB22" s="1"/>
  <c r="AC22" s="1"/>
  <c r="X21"/>
  <c r="AB21" s="1"/>
  <c r="AC21" s="1"/>
  <c r="X18"/>
  <c r="AB18" s="1"/>
  <c r="AC18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X24"/>
  <c r="AB24" s="1"/>
  <c r="AC24" s="1"/>
  <c r="X19"/>
  <c r="AB19" s="1"/>
  <c r="AC19" s="1"/>
  <c r="X16"/>
  <c r="AB16" s="1"/>
  <c r="AC16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K47"/>
  <c r="C50"/>
  <c r="AB10"/>
  <c r="X26"/>
  <c r="W48"/>
  <c r="AB48" s="1"/>
  <c r="AC12"/>
  <c r="W49"/>
  <c r="AB49" s="1"/>
  <c r="AC14"/>
  <c r="L50"/>
  <c r="L81" s="1"/>
  <c r="K85" l="1"/>
  <c r="X56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W50"/>
  <c r="L85"/>
  <c r="L86" s="1"/>
  <c r="L89" s="1"/>
  <c r="L91" s="1"/>
  <c r="AC80" l="1"/>
  <c r="L83" s="1"/>
  <c r="L93"/>
  <c r="B135" i="58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K47"/>
  <c r="C50"/>
  <c r="W49"/>
  <c r="AB49" s="1"/>
  <c r="AC14"/>
  <c r="AB10"/>
  <c r="X26"/>
  <c r="W48"/>
  <c r="AB48" s="1"/>
  <c r="AC12"/>
  <c r="L50"/>
  <c r="L81" s="1"/>
  <c r="K85" l="1"/>
  <c r="X56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W50"/>
  <c r="L85"/>
  <c r="L86" s="1"/>
  <c r="L89" s="1"/>
  <c r="L91" s="1"/>
  <c r="AC80" l="1"/>
  <c r="L83" s="1"/>
  <c r="L93"/>
  <c r="B135" i="57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G56"/>
  <c r="K57" s="1"/>
  <c r="K83"/>
  <c r="AC74"/>
  <c r="L75"/>
  <c r="Z75"/>
  <c r="L76"/>
  <c r="L40"/>
  <c r="K18"/>
  <c r="L18" s="1"/>
  <c r="K24"/>
  <c r="L24" s="1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AB10"/>
  <c r="X26"/>
  <c r="K47"/>
  <c r="C50"/>
  <c r="L50"/>
  <c r="L81"/>
  <c r="K85" l="1"/>
  <c r="X56"/>
  <c r="AB57" s="1"/>
  <c r="AC40"/>
  <c r="AB26"/>
  <c r="X53" s="1"/>
  <c r="AB54" s="1"/>
  <c r="W47"/>
  <c r="AC10"/>
  <c r="AC26" s="1"/>
  <c r="AC44" s="1"/>
  <c r="AB47" l="1"/>
  <c r="AC50" s="1"/>
  <c r="W50"/>
  <c r="AB71"/>
  <c r="AC71" s="1"/>
  <c r="AB68"/>
  <c r="AC68" s="1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56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3"/>
  <c r="AB13" s="1"/>
  <c r="AC13" s="1"/>
  <c r="X10"/>
  <c r="K26"/>
  <c r="G53" s="1"/>
  <c r="K54" s="1"/>
  <c r="C47"/>
  <c r="W49" l="1"/>
  <c r="AB49" s="1"/>
  <c r="AC14"/>
  <c r="K70"/>
  <c r="L70" s="1"/>
  <c r="K67"/>
  <c r="L67" s="1"/>
  <c r="K77"/>
  <c r="L77" s="1"/>
  <c r="K71"/>
  <c r="L71" s="1"/>
  <c r="K59"/>
  <c r="L59" s="1"/>
  <c r="K47"/>
  <c r="L50" s="1"/>
  <c r="L81" s="1"/>
  <c r="C50"/>
  <c r="AB10"/>
  <c r="X26"/>
  <c r="W48"/>
  <c r="AB48" s="1"/>
  <c r="AC12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L93"/>
  <c r="AC80" l="1"/>
  <c r="L83" s="1"/>
  <c r="B135" i="55"/>
  <c r="B134"/>
  <c r="L88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3" s="1"/>
  <c r="L23" s="1"/>
  <c r="G22"/>
  <c r="K22" s="1"/>
  <c r="L22" s="1"/>
  <c r="G21"/>
  <c r="I20"/>
  <c r="I21" s="1"/>
  <c r="G20"/>
  <c r="K19"/>
  <c r="L19" s="1"/>
  <c r="G19"/>
  <c r="G18"/>
  <c r="I17"/>
  <c r="I18" s="1"/>
  <c r="G17"/>
  <c r="K17" s="1"/>
  <c r="L17" s="1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L40" s="1"/>
  <c r="K10"/>
  <c r="K20"/>
  <c r="L20" s="1"/>
  <c r="K21"/>
  <c r="L21" s="1"/>
  <c r="L28"/>
  <c r="L37" s="1"/>
  <c r="Z74"/>
  <c r="L75"/>
  <c r="Z75"/>
  <c r="L76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83" l="1"/>
  <c r="X20" s="1"/>
  <c r="AB20" s="1"/>
  <c r="AC20" s="1"/>
  <c r="G56"/>
  <c r="K57" s="1"/>
  <c r="X23"/>
  <c r="AB23" s="1"/>
  <c r="AC23" s="1"/>
  <c r="X17"/>
  <c r="AB17" s="1"/>
  <c r="AC17" s="1"/>
  <c r="X12"/>
  <c r="AB12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1"/>
  <c r="AB11" s="1"/>
  <c r="AC11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C14"/>
  <c r="W49"/>
  <c r="AB49" s="1"/>
  <c r="AB10"/>
  <c r="X26"/>
  <c r="K47"/>
  <c r="C50"/>
  <c r="W48"/>
  <c r="AB48" s="1"/>
  <c r="AC12"/>
  <c r="L50"/>
  <c r="L81" s="1"/>
  <c r="K85" l="1"/>
  <c r="X56"/>
  <c r="AB57" s="1"/>
  <c r="AC40"/>
  <c r="AB26"/>
  <c r="X53" s="1"/>
  <c r="AB54" s="1"/>
  <c r="W47"/>
  <c r="AC10"/>
  <c r="AC26" s="1"/>
  <c r="AC44" s="1"/>
  <c r="L85" l="1"/>
  <c r="L86" s="1"/>
  <c r="L89" s="1"/>
  <c r="L91" s="1"/>
  <c r="AB47"/>
  <c r="AC50" s="1"/>
  <c r="W50"/>
  <c r="AB71"/>
  <c r="AC71" s="1"/>
  <c r="AB68"/>
  <c r="AC68" s="1"/>
  <c r="AB69"/>
  <c r="AC69" s="1"/>
  <c r="AB66"/>
  <c r="AC66" s="1"/>
  <c r="AB58"/>
  <c r="AC58" s="1"/>
  <c r="AB76"/>
  <c r="AC76" s="1"/>
  <c r="AB70"/>
  <c r="AC70" s="1"/>
  <c r="L93" l="1"/>
  <c r="AC80"/>
  <c r="L83" s="1"/>
  <c r="B135" i="54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K21"/>
  <c r="L21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L26"/>
  <c r="L44" s="1"/>
  <c r="C48"/>
  <c r="K48" s="1"/>
  <c r="C47"/>
  <c r="K72"/>
  <c r="L72" s="1"/>
  <c r="K69"/>
  <c r="L69" s="1"/>
  <c r="K26"/>
  <c r="G53" s="1"/>
  <c r="K54" s="1"/>
  <c r="C49"/>
  <c r="K49" s="1"/>
  <c r="K47" l="1"/>
  <c r="C50"/>
  <c r="K70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AB10"/>
  <c r="X26"/>
  <c r="L50"/>
  <c r="L81" s="1"/>
  <c r="K85" l="1"/>
  <c r="X56"/>
  <c r="AB57" s="1"/>
  <c r="AC40"/>
  <c r="AB26"/>
  <c r="X53" s="1"/>
  <c r="AB54" s="1"/>
  <c r="W47"/>
  <c r="AC10"/>
  <c r="AC26" s="1"/>
  <c r="AC44" s="1"/>
  <c r="AB47" l="1"/>
  <c r="AC50" s="1"/>
  <c r="W50"/>
  <c r="AB71"/>
  <c r="AC71" s="1"/>
  <c r="AB68"/>
  <c r="AC68" s="1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53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K47" l="1"/>
  <c r="L50" s="1"/>
  <c r="C50"/>
  <c r="K70"/>
  <c r="L70" s="1"/>
  <c r="K67"/>
  <c r="L67" s="1"/>
  <c r="K77"/>
  <c r="L77" s="1"/>
  <c r="K71"/>
  <c r="L71" s="1"/>
  <c r="K59"/>
  <c r="L59" s="1"/>
  <c r="AB10"/>
  <c r="X26"/>
  <c r="W48"/>
  <c r="AB48" s="1"/>
  <c r="AC12"/>
  <c r="AC14"/>
  <c r="W49"/>
  <c r="AB49" s="1"/>
  <c r="L81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AC80" l="1"/>
  <c r="L83" s="1"/>
  <c r="K85" s="1"/>
  <c r="L85" s="1"/>
  <c r="L86" s="1"/>
  <c r="L89" s="1"/>
  <c r="L91" s="1"/>
  <c r="L93" l="1"/>
  <c r="B135" i="52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5"/>
  <c r="AB15" s="1"/>
  <c r="AC15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4"/>
  <c r="AB14" s="1"/>
  <c r="X13"/>
  <c r="AB13" s="1"/>
  <c r="AC13" s="1"/>
  <c r="X12"/>
  <c r="AB12" s="1"/>
  <c r="X11"/>
  <c r="AB11" s="1"/>
  <c r="AC11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AC14"/>
  <c r="W49"/>
  <c r="AB49" s="1"/>
  <c r="K47"/>
  <c r="C50"/>
  <c r="L50"/>
  <c r="L81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51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G56"/>
  <c r="K57" s="1"/>
  <c r="K83"/>
  <c r="AC74"/>
  <c r="L75"/>
  <c r="Z75"/>
  <c r="L76"/>
  <c r="L40"/>
  <c r="K18"/>
  <c r="L18" s="1"/>
  <c r="K24"/>
  <c r="L24" s="1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L26"/>
  <c r="L44" s="1"/>
  <c r="C48"/>
  <c r="K48" s="1"/>
  <c r="C49"/>
  <c r="K49" s="1"/>
  <c r="K72"/>
  <c r="L72" s="1"/>
  <c r="K69"/>
  <c r="L69" s="1"/>
  <c r="K26"/>
  <c r="G53" s="1"/>
  <c r="K54" s="1"/>
  <c r="C47"/>
  <c r="K47" l="1"/>
  <c r="C50"/>
  <c r="K70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AB10"/>
  <c r="X26"/>
  <c r="L50"/>
  <c r="L81"/>
  <c r="X56" l="1"/>
  <c r="AB57" s="1"/>
  <c r="AC40"/>
  <c r="K85"/>
  <c r="AB26"/>
  <c r="X53" s="1"/>
  <c r="AB54" s="1"/>
  <c r="W47"/>
  <c r="AC10"/>
  <c r="AC26" s="1"/>
  <c r="AC44" s="1"/>
  <c r="AB47" l="1"/>
  <c r="AC50" s="1"/>
  <c r="W50"/>
  <c r="L85"/>
  <c r="L86" s="1"/>
  <c r="L89" s="1"/>
  <c r="L91" s="1"/>
  <c r="AB71"/>
  <c r="AC71" s="1"/>
  <c r="AB68"/>
  <c r="AC68" s="1"/>
  <c r="AB69"/>
  <c r="AC69" s="1"/>
  <c r="AB66"/>
  <c r="AC66" s="1"/>
  <c r="AB58"/>
  <c r="AC58" s="1"/>
  <c r="AB76"/>
  <c r="AC76" s="1"/>
  <c r="AB70"/>
  <c r="AC70" s="1"/>
  <c r="AC80" l="1"/>
  <c r="L83" s="1"/>
  <c r="L93"/>
  <c r="B135" i="50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4"/>
  <c r="AB14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3"/>
  <c r="AB13" s="1"/>
  <c r="AC13" s="1"/>
  <c r="X12"/>
  <c r="AB12" s="1"/>
  <c r="X11"/>
  <c r="AB11" s="1"/>
  <c r="AC11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W49"/>
  <c r="AB49" s="1"/>
  <c r="AC14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49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L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4"/>
  <c r="AB14" s="1"/>
  <c r="X12"/>
  <c r="AB12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3"/>
  <c r="AB13" s="1"/>
  <c r="AC13" s="1"/>
  <c r="X11"/>
  <c r="AB11" s="1"/>
  <c r="AC11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W49"/>
  <c r="AB49" s="1"/>
  <c r="AC14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48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4"/>
  <c r="AB14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5"/>
  <c r="AB15" s="1"/>
  <c r="AC15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K47"/>
  <c r="C50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47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K20" s="1"/>
  <c r="L20" s="1"/>
  <c r="G19"/>
  <c r="K19" s="1"/>
  <c r="L19" s="1"/>
  <c r="G18"/>
  <c r="I17"/>
  <c r="I18" s="1"/>
  <c r="G17"/>
  <c r="G16"/>
  <c r="K16" s="1"/>
  <c r="L16" s="1"/>
  <c r="I15"/>
  <c r="G15"/>
  <c r="M15" s="1"/>
  <c r="G14"/>
  <c r="K14" s="1"/>
  <c r="I13"/>
  <c r="G13"/>
  <c r="M13" s="1"/>
  <c r="G12"/>
  <c r="K12" s="1"/>
  <c r="I11"/>
  <c r="G11"/>
  <c r="M11" s="1"/>
  <c r="G10"/>
  <c r="AB7"/>
  <c r="X49" s="1"/>
  <c r="X7"/>
  <c r="B3"/>
  <c r="V2"/>
  <c r="G26" l="1"/>
  <c r="K17"/>
  <c r="L17" s="1"/>
  <c r="K18"/>
  <c r="L18" s="1"/>
  <c r="K23"/>
  <c r="L23" s="1"/>
  <c r="K24"/>
  <c r="L24" s="1"/>
  <c r="L28"/>
  <c r="L37" s="1"/>
  <c r="L12"/>
  <c r="Z74"/>
  <c r="L75"/>
  <c r="Z75"/>
  <c r="L76"/>
  <c r="K21"/>
  <c r="L21" s="1"/>
  <c r="L40"/>
  <c r="G56"/>
  <c r="K57" s="1"/>
  <c r="K83"/>
  <c r="L14"/>
  <c r="AC74"/>
  <c r="AC75"/>
  <c r="K10"/>
  <c r="X48"/>
  <c r="K11"/>
  <c r="L11" s="1"/>
  <c r="K13"/>
  <c r="L13" s="1"/>
  <c r="K15"/>
  <c r="L15" s="1"/>
  <c r="X47"/>
  <c r="C47" l="1"/>
  <c r="L10"/>
  <c r="L26" s="1"/>
  <c r="L44" s="1"/>
  <c r="K26"/>
  <c r="G53" s="1"/>
  <c r="K54" s="1"/>
  <c r="K72"/>
  <c r="L72" s="1"/>
  <c r="K69"/>
  <c r="L69" s="1"/>
  <c r="C49"/>
  <c r="K49" s="1"/>
  <c r="X23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C48"/>
  <c r="K48" s="1"/>
  <c r="AB10" l="1"/>
  <c r="X26"/>
  <c r="W48"/>
  <c r="AB48" s="1"/>
  <c r="AC12"/>
  <c r="W49"/>
  <c r="AB49" s="1"/>
  <c r="AC14"/>
  <c r="K70"/>
  <c r="L70" s="1"/>
  <c r="K67"/>
  <c r="L67" s="1"/>
  <c r="K77"/>
  <c r="L77" s="1"/>
  <c r="K71"/>
  <c r="L71" s="1"/>
  <c r="K59"/>
  <c r="L59" s="1"/>
  <c r="K47"/>
  <c r="C50"/>
  <c r="L50"/>
  <c r="L81"/>
  <c r="AB26" l="1"/>
  <c r="X53" s="1"/>
  <c r="AB54" s="1"/>
  <c r="W47"/>
  <c r="AC10"/>
  <c r="AC26" s="1"/>
  <c r="X56"/>
  <c r="AB57" s="1"/>
  <c r="AC40"/>
  <c r="AB69" l="1"/>
  <c r="AC69" s="1"/>
  <c r="AB66"/>
  <c r="AC66" s="1"/>
  <c r="AB58"/>
  <c r="AC58" s="1"/>
  <c r="AB76"/>
  <c r="AC76" s="1"/>
  <c r="AB70"/>
  <c r="AC70" s="1"/>
  <c r="AC44"/>
  <c r="AB71"/>
  <c r="AC71" s="1"/>
  <c r="AB68"/>
  <c r="AC68" s="1"/>
  <c r="AB47"/>
  <c r="AC50" s="1"/>
  <c r="W50"/>
  <c r="AC80" l="1"/>
  <c r="L83" s="1"/>
  <c r="K85" s="1"/>
  <c r="L85" l="1"/>
  <c r="L86" s="1"/>
  <c r="L89" s="1"/>
  <c r="L91" s="1"/>
  <c r="L93" l="1"/>
  <c r="B135" i="46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G10"/>
  <c r="G26" s="1"/>
  <c r="AB7"/>
  <c r="X49" s="1"/>
  <c r="X7"/>
  <c r="B3"/>
  <c r="V2"/>
  <c r="K10" l="1"/>
  <c r="K17"/>
  <c r="L17" s="1"/>
  <c r="K23"/>
  <c r="L23" s="1"/>
  <c r="L28"/>
  <c r="L37" s="1"/>
  <c r="AC74"/>
  <c r="L75"/>
  <c r="Z75"/>
  <c r="L76"/>
  <c r="L40"/>
  <c r="G56"/>
  <c r="K57" s="1"/>
  <c r="K83"/>
  <c r="K18"/>
  <c r="L18" s="1"/>
  <c r="K24"/>
  <c r="L24" s="1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5"/>
  <c r="AB15" s="1"/>
  <c r="AC15" s="1"/>
  <c r="X14"/>
  <c r="AB14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K47"/>
  <c r="C50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45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K14"/>
  <c r="G14"/>
  <c r="I13"/>
  <c r="G13"/>
  <c r="K12"/>
  <c r="L12" s="1"/>
  <c r="G12"/>
  <c r="I11"/>
  <c r="G11"/>
  <c r="K10"/>
  <c r="G10"/>
  <c r="AB7"/>
  <c r="X49" s="1"/>
  <c r="X7"/>
  <c r="B3"/>
  <c r="V2"/>
  <c r="G26" l="1"/>
  <c r="M11"/>
  <c r="M13"/>
  <c r="M15"/>
  <c r="K17"/>
  <c r="L17" s="1"/>
  <c r="K23"/>
  <c r="L23" s="1"/>
  <c r="L28"/>
  <c r="L37" s="1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3"/>
  <c r="AB13" s="1"/>
  <c r="AC13" s="1"/>
  <c r="X12"/>
  <c r="AB12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1"/>
  <c r="AB11" s="1"/>
  <c r="AC11" s="1"/>
  <c r="X10"/>
  <c r="K26"/>
  <c r="G53" s="1"/>
  <c r="K54" s="1"/>
  <c r="C47"/>
  <c r="K70" l="1"/>
  <c r="L70" s="1"/>
  <c r="K67"/>
  <c r="L67" s="1"/>
  <c r="K77"/>
  <c r="L77" s="1"/>
  <c r="K71"/>
  <c r="L71" s="1"/>
  <c r="K59"/>
  <c r="L59" s="1"/>
  <c r="W48"/>
  <c r="AB48" s="1"/>
  <c r="AC12"/>
  <c r="W49"/>
  <c r="AB49" s="1"/>
  <c r="AC14"/>
  <c r="K47"/>
  <c r="L50" s="1"/>
  <c r="L81" s="1"/>
  <c r="C50"/>
  <c r="AB10"/>
  <c r="X26"/>
  <c r="K85" l="1"/>
  <c r="AB26"/>
  <c r="X53" s="1"/>
  <c r="AB54" s="1"/>
  <c r="W47"/>
  <c r="AC10"/>
  <c r="AC26" s="1"/>
  <c r="X56"/>
  <c r="AB57" s="1"/>
  <c r="AC40"/>
  <c r="AB69" l="1"/>
  <c r="AC69" s="1"/>
  <c r="AB66"/>
  <c r="AC66" s="1"/>
  <c r="AB58"/>
  <c r="AC58" s="1"/>
  <c r="AB76"/>
  <c r="AC76" s="1"/>
  <c r="AB70"/>
  <c r="AC70" s="1"/>
  <c r="AC44"/>
  <c r="AB71"/>
  <c r="AC71" s="1"/>
  <c r="AB68"/>
  <c r="AC68" s="1"/>
  <c r="AB47"/>
  <c r="AC50" s="1"/>
  <c r="W50"/>
  <c r="L85"/>
  <c r="L86" s="1"/>
  <c r="L89" s="1"/>
  <c r="L91" s="1"/>
  <c r="L93" l="1"/>
  <c r="AC80"/>
  <c r="L83" s="1"/>
  <c r="B135" i="44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3"/>
  <c r="AB13" s="1"/>
  <c r="AC13" s="1"/>
  <c r="L26"/>
  <c r="L44" s="1"/>
  <c r="C48"/>
  <c r="K48" s="1"/>
  <c r="C49"/>
  <c r="K49" s="1"/>
  <c r="K72"/>
  <c r="L72" s="1"/>
  <c r="K69"/>
  <c r="L69" s="1"/>
  <c r="K26"/>
  <c r="G53" s="1"/>
  <c r="K54" s="1"/>
  <c r="C47"/>
  <c r="K47" l="1"/>
  <c r="C50"/>
  <c r="K70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L50"/>
  <c r="L81" s="1"/>
  <c r="K85" l="1"/>
  <c r="X56"/>
  <c r="AB57" s="1"/>
  <c r="AC40"/>
  <c r="AB26"/>
  <c r="X53" s="1"/>
  <c r="AB54" s="1"/>
  <c r="W47"/>
  <c r="AC10"/>
  <c r="AC26" s="1"/>
  <c r="AC44" s="1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AC80" s="1"/>
  <c r="L83" s="1"/>
  <c r="W50"/>
  <c r="L85"/>
  <c r="L86" s="1"/>
  <c r="L89" s="1"/>
  <c r="L91" s="1"/>
  <c r="L93" l="1"/>
  <c r="B135" i="43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18"/>
  <c r="L18" s="1"/>
  <c r="K23"/>
  <c r="L23" s="1"/>
  <c r="K24"/>
  <c r="L24" s="1"/>
  <c r="L28"/>
  <c r="L37" s="1"/>
  <c r="Z74"/>
  <c r="L75"/>
  <c r="Z75"/>
  <c r="L76"/>
  <c r="K21"/>
  <c r="L21" s="1"/>
  <c r="L40"/>
  <c r="G56"/>
  <c r="K57" s="1"/>
  <c r="K83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K26"/>
  <c r="G53" s="1"/>
  <c r="K54" s="1"/>
  <c r="C47"/>
  <c r="X23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L26"/>
  <c r="L44" s="1"/>
  <c r="C48"/>
  <c r="K48" s="1"/>
  <c r="C49"/>
  <c r="K49" s="1"/>
  <c r="AB10" l="1"/>
  <c r="X26"/>
  <c r="W48"/>
  <c r="AB48" s="1"/>
  <c r="AC12"/>
  <c r="W49"/>
  <c r="AB49" s="1"/>
  <c r="AC14"/>
  <c r="K70"/>
  <c r="L70" s="1"/>
  <c r="K67"/>
  <c r="L67" s="1"/>
  <c r="K77"/>
  <c r="L77" s="1"/>
  <c r="K71"/>
  <c r="L71" s="1"/>
  <c r="K59"/>
  <c r="L59" s="1"/>
  <c r="K47"/>
  <c r="C50"/>
  <c r="L50"/>
  <c r="L81"/>
  <c r="K85" l="1"/>
  <c r="AB26"/>
  <c r="X53" s="1"/>
  <c r="AB54" s="1"/>
  <c r="W47"/>
  <c r="AC10"/>
  <c r="AC26" s="1"/>
  <c r="X56"/>
  <c r="AB57" s="1"/>
  <c r="AC40"/>
  <c r="AC44" l="1"/>
  <c r="AB71"/>
  <c r="AC71" s="1"/>
  <c r="AB68"/>
  <c r="AC68" s="1"/>
  <c r="AB69"/>
  <c r="AC69" s="1"/>
  <c r="AB66"/>
  <c r="AC66" s="1"/>
  <c r="AB58"/>
  <c r="AC58" s="1"/>
  <c r="AB76"/>
  <c r="AC76" s="1"/>
  <c r="AB70"/>
  <c r="AC70" s="1"/>
  <c r="AB47"/>
  <c r="AC50" s="1"/>
  <c r="AC80" s="1"/>
  <c r="L83" s="1"/>
  <c r="W50"/>
  <c r="L85"/>
  <c r="L86" s="1"/>
  <c r="L89" s="1"/>
  <c r="L91" s="1"/>
  <c r="L93" l="1"/>
  <c r="B135" i="42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5"/>
  <c r="AB15" s="1"/>
  <c r="AC15" s="1"/>
  <c r="X14"/>
  <c r="AB14" s="1"/>
  <c r="X13"/>
  <c r="AB13" s="1"/>
  <c r="AC13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AC14"/>
  <c r="W49"/>
  <c r="AB49" s="1"/>
  <c r="L50"/>
  <c r="L81" s="1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41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18"/>
  <c r="L18" s="1"/>
  <c r="K23"/>
  <c r="L23" s="1"/>
  <c r="K24"/>
  <c r="L24" s="1"/>
  <c r="L28"/>
  <c r="L37" s="1"/>
  <c r="K10"/>
  <c r="G56"/>
  <c r="K57" s="1"/>
  <c r="K83"/>
  <c r="L75"/>
  <c r="Z75"/>
  <c r="L76"/>
  <c r="K21"/>
  <c r="L21" s="1"/>
  <c r="L40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K26"/>
  <c r="G53" s="1"/>
  <c r="K54" s="1"/>
  <c r="C47"/>
  <c r="K72"/>
  <c r="L72" s="1"/>
  <c r="K69"/>
  <c r="L69" s="1"/>
  <c r="L26"/>
  <c r="L44" s="1"/>
  <c r="C48"/>
  <c r="K48" s="1"/>
  <c r="C49"/>
  <c r="K49" s="1"/>
  <c r="K47" l="1"/>
  <c r="C50"/>
  <c r="AB10"/>
  <c r="X26"/>
  <c r="W48"/>
  <c r="AB48" s="1"/>
  <c r="AC12"/>
  <c r="AC14"/>
  <c r="W49"/>
  <c r="AB49" s="1"/>
  <c r="K70"/>
  <c r="L70" s="1"/>
  <c r="K67"/>
  <c r="L67" s="1"/>
  <c r="K77"/>
  <c r="L77" s="1"/>
  <c r="K71"/>
  <c r="L71" s="1"/>
  <c r="K59"/>
  <c r="L59" s="1"/>
  <c r="L50"/>
  <c r="L81" s="1"/>
  <c r="K85" l="1"/>
  <c r="AB26"/>
  <c r="X53" s="1"/>
  <c r="AB54" s="1"/>
  <c r="AC10"/>
  <c r="AC26" s="1"/>
  <c r="AC44" s="1"/>
  <c r="W47"/>
  <c r="X56"/>
  <c r="AB57" s="1"/>
  <c r="AC40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/>
  <c r="L83" s="1"/>
  <c r="L93" l="1"/>
  <c r="B135" i="40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0" l="1"/>
  <c r="K21"/>
  <c r="L21" s="1"/>
  <c r="K17"/>
  <c r="L17" s="1"/>
  <c r="K23"/>
  <c r="L23" s="1"/>
  <c r="L28"/>
  <c r="L37" s="1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47" l="1"/>
  <c r="C50"/>
  <c r="K70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L50"/>
  <c r="L81" s="1"/>
  <c r="AB26" l="1"/>
  <c r="X53" s="1"/>
  <c r="AB54" s="1"/>
  <c r="W47"/>
  <c r="AC10"/>
  <c r="AC26" s="1"/>
  <c r="X56"/>
  <c r="AB57" s="1"/>
  <c r="AC40"/>
  <c r="AB69" l="1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W50"/>
  <c r="AC44"/>
  <c r="AC80" l="1"/>
  <c r="L83" s="1"/>
  <c r="K85" s="1"/>
  <c r="L85" l="1"/>
  <c r="L86" s="1"/>
  <c r="L89" s="1"/>
  <c r="L91" s="1"/>
  <c r="L93" l="1"/>
  <c r="B135" i="39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AC14"/>
  <c r="W49"/>
  <c r="AB49" s="1"/>
  <c r="K47"/>
  <c r="C50"/>
  <c r="L50"/>
  <c r="L81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38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L26"/>
  <c r="L44" s="1"/>
  <c r="C48"/>
  <c r="K48" s="1"/>
  <c r="C49"/>
  <c r="K49" s="1"/>
  <c r="K72"/>
  <c r="L72" s="1"/>
  <c r="K69"/>
  <c r="L69" s="1"/>
  <c r="K26"/>
  <c r="G53" s="1"/>
  <c r="K54" s="1"/>
  <c r="C47"/>
  <c r="K47" l="1"/>
  <c r="C50"/>
  <c r="K70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AB10"/>
  <c r="X26"/>
  <c r="L50"/>
  <c r="L81"/>
  <c r="X56" l="1"/>
  <c r="AB57" s="1"/>
  <c r="AC40"/>
  <c r="AB26"/>
  <c r="X53" s="1"/>
  <c r="AB54" s="1"/>
  <c r="W47"/>
  <c r="AC10"/>
  <c r="AC26" s="1"/>
  <c r="AC44" s="1"/>
  <c r="AB47" l="1"/>
  <c r="AC50" s="1"/>
  <c r="W50"/>
  <c r="AB71"/>
  <c r="AC71" s="1"/>
  <c r="AB68"/>
  <c r="AC68" s="1"/>
  <c r="AB69"/>
  <c r="AC69" s="1"/>
  <c r="AB66"/>
  <c r="AC66" s="1"/>
  <c r="AB58"/>
  <c r="AC58" s="1"/>
  <c r="AC80" s="1"/>
  <c r="L83" s="1"/>
  <c r="K85" s="1"/>
  <c r="AB76"/>
  <c r="AC76" s="1"/>
  <c r="AB70"/>
  <c r="AC70" s="1"/>
  <c r="L85" l="1"/>
  <c r="L86" s="1"/>
  <c r="L89" s="1"/>
  <c r="L91" s="1"/>
  <c r="L93" l="1"/>
  <c r="B135" i="37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8"/>
  <c r="AB18" s="1"/>
  <c r="AC18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6"/>
  <c r="AB16" s="1"/>
  <c r="AC16" s="1"/>
  <c r="X15"/>
  <c r="AB15" s="1"/>
  <c r="AC15" s="1"/>
  <c r="X14"/>
  <c r="AB14" s="1"/>
  <c r="X13"/>
  <c r="AB13" s="1"/>
  <c r="AC13" s="1"/>
  <c r="X12"/>
  <c r="AB12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AB10" l="1"/>
  <c r="X26"/>
  <c r="K70"/>
  <c r="L70" s="1"/>
  <c r="K67"/>
  <c r="L67" s="1"/>
  <c r="K77"/>
  <c r="L77" s="1"/>
  <c r="K71"/>
  <c r="L71" s="1"/>
  <c r="K59"/>
  <c r="L59" s="1"/>
  <c r="K47"/>
  <c r="C50"/>
  <c r="W48"/>
  <c r="AB48" s="1"/>
  <c r="AC12"/>
  <c r="W49"/>
  <c r="AB49" s="1"/>
  <c r="AC14"/>
  <c r="L50"/>
  <c r="L81" s="1"/>
  <c r="AB26" l="1"/>
  <c r="X53" s="1"/>
  <c r="AB54" s="1"/>
  <c r="AC10"/>
  <c r="AC26" s="1"/>
  <c r="W47"/>
  <c r="X56"/>
  <c r="AB57" s="1"/>
  <c r="AC40"/>
  <c r="AB71" l="1"/>
  <c r="AC71" s="1"/>
  <c r="AB68"/>
  <c r="AC68" s="1"/>
  <c r="AC44"/>
  <c r="AB47"/>
  <c r="AC50" s="1"/>
  <c r="W50"/>
  <c r="AB69"/>
  <c r="AC69" s="1"/>
  <c r="AB66"/>
  <c r="AC66" s="1"/>
  <c r="AB58"/>
  <c r="AC58" s="1"/>
  <c r="AB76"/>
  <c r="AC76" s="1"/>
  <c r="AB70"/>
  <c r="AC70" s="1"/>
  <c r="AC80" l="1"/>
  <c r="L83" s="1"/>
  <c r="K85" s="1"/>
  <c r="L85" l="1"/>
  <c r="L86" s="1"/>
  <c r="L89" s="1"/>
  <c r="L91" s="1"/>
  <c r="L93" l="1"/>
  <c r="B135" i="36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21"/>
  <c r="AB21" s="1"/>
  <c r="AC21" s="1"/>
  <c r="X19"/>
  <c r="AB19" s="1"/>
  <c r="AC19" s="1"/>
  <c r="X13"/>
  <c r="AB13" s="1"/>
  <c r="AC13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18"/>
  <c r="AB18" s="1"/>
  <c r="AC18" s="1"/>
  <c r="X16"/>
  <c r="AB16" s="1"/>
  <c r="AC16" s="1"/>
  <c r="X15"/>
  <c r="AB15" s="1"/>
  <c r="AC15" s="1"/>
  <c r="X14"/>
  <c r="AB14" s="1"/>
  <c r="K26"/>
  <c r="G53" s="1"/>
  <c r="K54" s="1"/>
  <c r="C47"/>
  <c r="K70" l="1"/>
  <c r="L70" s="1"/>
  <c r="K67"/>
  <c r="L67" s="1"/>
  <c r="K77"/>
  <c r="L77" s="1"/>
  <c r="K71"/>
  <c r="L71" s="1"/>
  <c r="K59"/>
  <c r="L59" s="1"/>
  <c r="K47"/>
  <c r="L50" s="1"/>
  <c r="L81" s="1"/>
  <c r="C50"/>
  <c r="AC14"/>
  <c r="W49"/>
  <c r="AB49" s="1"/>
  <c r="AB10"/>
  <c r="X26"/>
  <c r="W48"/>
  <c r="AB48" s="1"/>
  <c r="AC12"/>
  <c r="K85" l="1"/>
  <c r="X56"/>
  <c r="AB57" s="1"/>
  <c r="AC40"/>
  <c r="AB26"/>
  <c r="X53" s="1"/>
  <c r="AB54" s="1"/>
  <c r="W47"/>
  <c r="AC10"/>
  <c r="AC26" s="1"/>
  <c r="AC44" l="1"/>
  <c r="AB47"/>
  <c r="AC50" s="1"/>
  <c r="W50"/>
  <c r="AB71"/>
  <c r="AC71" s="1"/>
  <c r="AB68"/>
  <c r="AC68" s="1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35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E26"/>
  <c r="D26"/>
  <c r="G25"/>
  <c r="K25" s="1"/>
  <c r="L25" s="1"/>
  <c r="G24"/>
  <c r="I23"/>
  <c r="I24" s="1"/>
  <c r="G23"/>
  <c r="G22"/>
  <c r="K22" s="1"/>
  <c r="L22" s="1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G10"/>
  <c r="G26" s="1"/>
  <c r="AB7"/>
  <c r="X49" s="1"/>
  <c r="X7"/>
  <c r="B3"/>
  <c r="V2"/>
  <c r="G37" l="1"/>
  <c r="M11"/>
  <c r="K10"/>
  <c r="K17"/>
  <c r="L17" s="1"/>
  <c r="K23"/>
  <c r="L23" s="1"/>
  <c r="L28"/>
  <c r="L37" s="1"/>
  <c r="G56"/>
  <c r="K57" s="1"/>
  <c r="K83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4"/>
  <c r="AB14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K70" l="1"/>
  <c r="L70" s="1"/>
  <c r="K67"/>
  <c r="L67" s="1"/>
  <c r="K77"/>
  <c r="L77" s="1"/>
  <c r="K71"/>
  <c r="L71" s="1"/>
  <c r="K59"/>
  <c r="L59" s="1"/>
  <c r="AB10"/>
  <c r="X26"/>
  <c r="K47"/>
  <c r="C50"/>
  <c r="W48"/>
  <c r="AB48" s="1"/>
  <c r="AC12"/>
  <c r="W49"/>
  <c r="AB49" s="1"/>
  <c r="AC14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34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K47"/>
  <c r="L50" s="1"/>
  <c r="L81" s="1"/>
  <c r="C50"/>
  <c r="W49"/>
  <c r="AB49" s="1"/>
  <c r="AC14"/>
  <c r="X56" l="1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AC80" l="1"/>
  <c r="L83" s="1"/>
  <c r="K85" s="1"/>
  <c r="L85"/>
  <c r="L86" s="1"/>
  <c r="L89" s="1"/>
  <c r="L91" s="1"/>
  <c r="L93" l="1"/>
  <c r="B135" i="33"/>
  <c r="B134"/>
  <c r="M85"/>
  <c r="Y76"/>
  <c r="I76"/>
  <c r="L76" s="1"/>
  <c r="G76"/>
  <c r="AB75"/>
  <c r="G75"/>
  <c r="I75" s="1"/>
  <c r="L75" s="1"/>
  <c r="AB74"/>
  <c r="Y71"/>
  <c r="Y70"/>
  <c r="Y69"/>
  <c r="Y68"/>
  <c r="Y66"/>
  <c r="X65"/>
  <c r="X64"/>
  <c r="X61"/>
  <c r="X60"/>
  <c r="I59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L28" s="1"/>
  <c r="L37" s="1"/>
  <c r="E26"/>
  <c r="D26"/>
  <c r="G25"/>
  <c r="K25" s="1"/>
  <c r="L25" s="1"/>
  <c r="G24"/>
  <c r="I23"/>
  <c r="I24" s="1"/>
  <c r="G23"/>
  <c r="K23" s="1"/>
  <c r="L23" s="1"/>
  <c r="G22"/>
  <c r="K22" s="1"/>
  <c r="L22" s="1"/>
  <c r="G21"/>
  <c r="I20"/>
  <c r="I21" s="1"/>
  <c r="G20"/>
  <c r="K20" s="1"/>
  <c r="L20" s="1"/>
  <c r="G19"/>
  <c r="K19" s="1"/>
  <c r="L19" s="1"/>
  <c r="G18"/>
  <c r="I17"/>
  <c r="I18" s="1"/>
  <c r="G17"/>
  <c r="K17" s="1"/>
  <c r="L17" s="1"/>
  <c r="G16"/>
  <c r="K16" s="1"/>
  <c r="L16" s="1"/>
  <c r="I15"/>
  <c r="G15"/>
  <c r="M15" s="1"/>
  <c r="G14"/>
  <c r="K14" s="1"/>
  <c r="I13"/>
  <c r="G13"/>
  <c r="M13" s="1"/>
  <c r="G12"/>
  <c r="K12" s="1"/>
  <c r="I11"/>
  <c r="G11"/>
  <c r="M11" s="1"/>
  <c r="G10"/>
  <c r="K10" s="1"/>
  <c r="AB7"/>
  <c r="X48" s="1"/>
  <c r="X7"/>
  <c r="B3"/>
  <c r="V2"/>
  <c r="K18" l="1"/>
  <c r="L18" s="1"/>
  <c r="K24"/>
  <c r="L24" s="1"/>
  <c r="X47"/>
  <c r="K21"/>
  <c r="L21" s="1"/>
  <c r="X49"/>
  <c r="Y58"/>
  <c r="AC74"/>
  <c r="Z75"/>
  <c r="AC75" s="1"/>
  <c r="L10"/>
  <c r="L14"/>
  <c r="L12"/>
  <c r="K11"/>
  <c r="L11" s="1"/>
  <c r="K13"/>
  <c r="L13" s="1"/>
  <c r="K15"/>
  <c r="L15" s="1"/>
  <c r="G26"/>
  <c r="G37"/>
  <c r="L26" l="1"/>
  <c r="K26"/>
  <c r="G53" s="1"/>
  <c r="K54" s="1"/>
  <c r="K83"/>
  <c r="G56"/>
  <c r="K57" s="1"/>
  <c r="L40"/>
  <c r="C48"/>
  <c r="K48" s="1"/>
  <c r="C49"/>
  <c r="K49" s="1"/>
  <c r="C47"/>
  <c r="C50" l="1"/>
  <c r="K47"/>
  <c r="K69"/>
  <c r="L69" s="1"/>
  <c r="K72"/>
  <c r="L72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X23"/>
  <c r="AB23" s="1"/>
  <c r="AC23" s="1"/>
  <c r="X20"/>
  <c r="AB20" s="1"/>
  <c r="AC20" s="1"/>
  <c r="X17"/>
  <c r="AB17" s="1"/>
  <c r="AC17" s="1"/>
  <c r="L44"/>
  <c r="K77"/>
  <c r="L77" s="1"/>
  <c r="K71"/>
  <c r="L71" s="1"/>
  <c r="K59"/>
  <c r="L59" s="1"/>
  <c r="K70"/>
  <c r="L70" s="1"/>
  <c r="K67"/>
  <c r="L67" s="1"/>
  <c r="L50"/>
  <c r="X26" l="1"/>
  <c r="AB10"/>
  <c r="AC12"/>
  <c r="W48"/>
  <c r="AB48" s="1"/>
  <c r="W49"/>
  <c r="AB49" s="1"/>
  <c r="AC14"/>
  <c r="L81"/>
  <c r="W47" l="1"/>
  <c r="AC10"/>
  <c r="AC26" s="1"/>
  <c r="AB26"/>
  <c r="X53" s="1"/>
  <c r="AB54" s="1"/>
  <c r="K85"/>
  <c r="X56"/>
  <c r="AB57" s="1"/>
  <c r="AC40"/>
  <c r="AC44" l="1"/>
  <c r="AB68"/>
  <c r="AC68" s="1"/>
  <c r="AB71"/>
  <c r="AC71" s="1"/>
  <c r="L85"/>
  <c r="L86" s="1"/>
  <c r="L89" s="1"/>
  <c r="L91" s="1"/>
  <c r="AB76"/>
  <c r="AC76" s="1"/>
  <c r="AB70"/>
  <c r="AC70" s="1"/>
  <c r="AB69"/>
  <c r="AC69" s="1"/>
  <c r="AB66"/>
  <c r="AC66" s="1"/>
  <c r="AB58"/>
  <c r="AC58" s="1"/>
  <c r="W50"/>
  <c r="AB47"/>
  <c r="AC50" s="1"/>
  <c r="AC80"/>
  <c r="L83" s="1"/>
  <c r="L93" l="1"/>
  <c r="B135" i="32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G56"/>
  <c r="K57" s="1"/>
  <c r="K83"/>
  <c r="Z74"/>
  <c r="L75"/>
  <c r="Z75"/>
  <c r="L76"/>
  <c r="L40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3"/>
  <c r="AB13" s="1"/>
  <c r="AC13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0"/>
  <c r="L26"/>
  <c r="L44" s="1"/>
  <c r="C48"/>
  <c r="K48" s="1"/>
  <c r="C49"/>
  <c r="K49" s="1"/>
  <c r="K72"/>
  <c r="L72" s="1"/>
  <c r="K69"/>
  <c r="L69" s="1"/>
  <c r="K26"/>
  <c r="G53" s="1"/>
  <c r="K54" s="1"/>
  <c r="C47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AC14"/>
  <c r="W49"/>
  <c r="AB49" s="1"/>
  <c r="L50"/>
  <c r="L81"/>
  <c r="K85" l="1"/>
  <c r="X56"/>
  <c r="AB57" s="1"/>
  <c r="AC40"/>
  <c r="AB26"/>
  <c r="X53" s="1"/>
  <c r="AB54" s="1"/>
  <c r="AC10"/>
  <c r="AC26" s="1"/>
  <c r="AC44" s="1"/>
  <c r="W47"/>
  <c r="AB71" l="1"/>
  <c r="AC71" s="1"/>
  <c r="AB68"/>
  <c r="AC68" s="1"/>
  <c r="AB47"/>
  <c r="AC50" s="1"/>
  <c r="W50"/>
  <c r="AB69"/>
  <c r="AC69" s="1"/>
  <c r="AB66"/>
  <c r="AC66" s="1"/>
  <c r="AB58"/>
  <c r="AC58" s="1"/>
  <c r="AB76"/>
  <c r="AC76" s="1"/>
  <c r="AB70"/>
  <c r="AC70" s="1"/>
  <c r="L85"/>
  <c r="L86" s="1"/>
  <c r="L89" s="1"/>
  <c r="L91" s="1"/>
  <c r="AC80" l="1"/>
  <c r="L83" s="1"/>
  <c r="L93"/>
  <c r="B135" i="31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Z74"/>
  <c r="AC74" s="1"/>
  <c r="L75"/>
  <c r="Z75"/>
  <c r="L76"/>
  <c r="L40"/>
  <c r="G56"/>
  <c r="K57" s="1"/>
  <c r="K83"/>
  <c r="K18"/>
  <c r="L18" s="1"/>
  <c r="K24"/>
  <c r="L24" s="1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5"/>
  <c r="AB15" s="1"/>
  <c r="AC15" s="1"/>
  <c r="X14"/>
  <c r="AB14" s="1"/>
  <c r="X13"/>
  <c r="AB13" s="1"/>
  <c r="AC13" s="1"/>
  <c r="X12"/>
  <c r="AB12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W48"/>
  <c r="AB48" s="1"/>
  <c r="AC12"/>
  <c r="AC14"/>
  <c r="W49"/>
  <c r="AB49" s="1"/>
  <c r="K47"/>
  <c r="L50" s="1"/>
  <c r="L81" s="1"/>
  <c r="C50"/>
  <c r="AB10"/>
  <c r="X26"/>
  <c r="AB26" l="1"/>
  <c r="X53" s="1"/>
  <c r="AB54" s="1"/>
  <c r="W47"/>
  <c r="AC10"/>
  <c r="AC26" s="1"/>
  <c r="X56"/>
  <c r="AB57" s="1"/>
  <c r="AC40"/>
  <c r="AC44" l="1"/>
  <c r="AB71"/>
  <c r="AC71" s="1"/>
  <c r="AB68"/>
  <c r="AC68" s="1"/>
  <c r="AB47"/>
  <c r="AC50" s="1"/>
  <c r="W50"/>
  <c r="AB69"/>
  <c r="AC69" s="1"/>
  <c r="AB66"/>
  <c r="AC66" s="1"/>
  <c r="AB58"/>
  <c r="AC58" s="1"/>
  <c r="AC80" s="1"/>
  <c r="L83" s="1"/>
  <c r="K85" s="1"/>
  <c r="AB76"/>
  <c r="AC76" s="1"/>
  <c r="AB70"/>
  <c r="AC70" s="1"/>
  <c r="L85" l="1"/>
  <c r="L86" s="1"/>
  <c r="L89" s="1"/>
  <c r="L91" s="1"/>
  <c r="L93" l="1"/>
  <c r="B135" i="30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5"/>
  <c r="AB15" s="1"/>
  <c r="AC15" s="1"/>
  <c r="X14"/>
  <c r="AB14" s="1"/>
  <c r="X13"/>
  <c r="AB13" s="1"/>
  <c r="AC13" s="1"/>
  <c r="X12"/>
  <c r="AB12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1"/>
  <c r="AB11" s="1"/>
  <c r="AC11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K47"/>
  <c r="C50"/>
  <c r="W48"/>
  <c r="AB48" s="1"/>
  <c r="AC12"/>
  <c r="W49"/>
  <c r="AB49" s="1"/>
  <c r="AC14"/>
  <c r="L50"/>
  <c r="L81" s="1"/>
  <c r="X56" l="1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AC80" l="1"/>
  <c r="L83" s="1"/>
  <c r="K85" s="1"/>
  <c r="L85" s="1"/>
  <c r="L86" s="1"/>
  <c r="L89" s="1"/>
  <c r="L91" s="1"/>
  <c r="L93" l="1"/>
  <c r="B135" i="29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G26" l="1"/>
  <c r="G56" s="1"/>
  <c r="K57" s="1"/>
  <c r="K17"/>
  <c r="L17" s="1"/>
  <c r="K18"/>
  <c r="L18" s="1"/>
  <c r="K23"/>
  <c r="L23" s="1"/>
  <c r="K24"/>
  <c r="L24" s="1"/>
  <c r="L28"/>
  <c r="L37" s="1"/>
  <c r="K10"/>
  <c r="K83"/>
  <c r="L75"/>
  <c r="Z75"/>
  <c r="L76"/>
  <c r="K21"/>
  <c r="L21" s="1"/>
  <c r="L40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K26"/>
  <c r="G53" s="1"/>
  <c r="K54" s="1"/>
  <c r="C47"/>
  <c r="K72"/>
  <c r="L72" s="1"/>
  <c r="K69"/>
  <c r="L69" s="1"/>
  <c r="L26"/>
  <c r="L44" s="1"/>
  <c r="C48"/>
  <c r="K48" s="1"/>
  <c r="C49"/>
  <c r="K49" s="1"/>
  <c r="K70" l="1"/>
  <c r="L70" s="1"/>
  <c r="K67"/>
  <c r="L67" s="1"/>
  <c r="K77"/>
  <c r="L77" s="1"/>
  <c r="K71"/>
  <c r="L71" s="1"/>
  <c r="K59"/>
  <c r="L59" s="1"/>
  <c r="K47"/>
  <c r="C50"/>
  <c r="AB10"/>
  <c r="X26"/>
  <c r="W48"/>
  <c r="AB48" s="1"/>
  <c r="AC12"/>
  <c r="W49"/>
  <c r="AB49" s="1"/>
  <c r="AC14"/>
  <c r="L50"/>
  <c r="L81" s="1"/>
  <c r="K85" l="1"/>
  <c r="AB26"/>
  <c r="X53" s="1"/>
  <c r="AB54" s="1"/>
  <c r="W47"/>
  <c r="AC10"/>
  <c r="AC26" s="1"/>
  <c r="X56"/>
  <c r="AB57" s="1"/>
  <c r="AC40"/>
  <c r="AB69" l="1"/>
  <c r="AC69" s="1"/>
  <c r="AB66"/>
  <c r="AC66" s="1"/>
  <c r="AB58"/>
  <c r="AC58" s="1"/>
  <c r="AB76"/>
  <c r="AC76" s="1"/>
  <c r="AB70"/>
  <c r="AC70" s="1"/>
  <c r="AC44"/>
  <c r="AB71"/>
  <c r="AC71" s="1"/>
  <c r="AB68"/>
  <c r="AC68" s="1"/>
  <c r="AB47"/>
  <c r="AC50" s="1"/>
  <c r="W50"/>
  <c r="L85"/>
  <c r="L86" s="1"/>
  <c r="L89" s="1"/>
  <c r="L91" s="1"/>
  <c r="L93" l="1"/>
  <c r="AC80"/>
  <c r="L83" s="1"/>
  <c r="B135" i="28" l="1"/>
  <c r="B134"/>
  <c r="M85"/>
  <c r="Y76"/>
  <c r="I76"/>
  <c r="L76" s="1"/>
  <c r="G76"/>
  <c r="AB75"/>
  <c r="G75"/>
  <c r="I75" s="1"/>
  <c r="L75" s="1"/>
  <c r="AB74"/>
  <c r="Y71"/>
  <c r="Y70"/>
  <c r="Y69"/>
  <c r="Y68"/>
  <c r="Y66"/>
  <c r="X65"/>
  <c r="X64"/>
  <c r="X61"/>
  <c r="X60"/>
  <c r="I59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L28" s="1"/>
  <c r="L37" s="1"/>
  <c r="E26"/>
  <c r="D26"/>
  <c r="G25"/>
  <c r="K25" s="1"/>
  <c r="L25" s="1"/>
  <c r="G24"/>
  <c r="I23"/>
  <c r="I24" s="1"/>
  <c r="G23"/>
  <c r="K23" s="1"/>
  <c r="L23" s="1"/>
  <c r="G22"/>
  <c r="K22" s="1"/>
  <c r="L22" s="1"/>
  <c r="G21"/>
  <c r="I20"/>
  <c r="I21" s="1"/>
  <c r="G20"/>
  <c r="G19"/>
  <c r="K19" s="1"/>
  <c r="L19" s="1"/>
  <c r="G18"/>
  <c r="I17"/>
  <c r="I18" s="1"/>
  <c r="G17"/>
  <c r="K17" s="1"/>
  <c r="L17" s="1"/>
  <c r="G16"/>
  <c r="K16" s="1"/>
  <c r="L16" s="1"/>
  <c r="I15"/>
  <c r="G15"/>
  <c r="M15" s="1"/>
  <c r="G14"/>
  <c r="K14" s="1"/>
  <c r="I13"/>
  <c r="G13"/>
  <c r="M13" s="1"/>
  <c r="G12"/>
  <c r="K12" s="1"/>
  <c r="I11"/>
  <c r="G11"/>
  <c r="M11" s="1"/>
  <c r="G10"/>
  <c r="K10" s="1"/>
  <c r="AB7"/>
  <c r="X48" s="1"/>
  <c r="X7"/>
  <c r="B3"/>
  <c r="V2"/>
  <c r="K20" l="1"/>
  <c r="L20" s="1"/>
  <c r="K21"/>
  <c r="L21" s="1"/>
  <c r="X49"/>
  <c r="Y58"/>
  <c r="AC74"/>
  <c r="Z75"/>
  <c r="AC75" s="1"/>
  <c r="K18"/>
  <c r="L18" s="1"/>
  <c r="K24"/>
  <c r="L24" s="1"/>
  <c r="X47"/>
  <c r="L10"/>
  <c r="L14"/>
  <c r="L12"/>
  <c r="K11"/>
  <c r="L11" s="1"/>
  <c r="K13"/>
  <c r="L13" s="1"/>
  <c r="K15"/>
  <c r="L15" s="1"/>
  <c r="G26"/>
  <c r="G37"/>
  <c r="C48" l="1"/>
  <c r="K48" s="1"/>
  <c r="L26"/>
  <c r="K26"/>
  <c r="G53" s="1"/>
  <c r="K54" s="1"/>
  <c r="K83"/>
  <c r="G56"/>
  <c r="K57" s="1"/>
  <c r="L40"/>
  <c r="C49"/>
  <c r="K49" s="1"/>
  <c r="C47"/>
  <c r="C50" l="1"/>
  <c r="K47"/>
  <c r="K77"/>
  <c r="L77" s="1"/>
  <c r="K71"/>
  <c r="L71" s="1"/>
  <c r="K59"/>
  <c r="L59" s="1"/>
  <c r="K70"/>
  <c r="L70" s="1"/>
  <c r="K67"/>
  <c r="L67" s="1"/>
  <c r="K69"/>
  <c r="L69" s="1"/>
  <c r="K72"/>
  <c r="L72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4"/>
  <c r="AB14" s="1"/>
  <c r="X13"/>
  <c r="AB13" s="1"/>
  <c r="AC13" s="1"/>
  <c r="X12"/>
  <c r="AB12" s="1"/>
  <c r="X11"/>
  <c r="AB11" s="1"/>
  <c r="AC11" s="1"/>
  <c r="X10"/>
  <c r="X23"/>
  <c r="AB23" s="1"/>
  <c r="AC23" s="1"/>
  <c r="X20"/>
  <c r="AB20" s="1"/>
  <c r="AC20" s="1"/>
  <c r="X17"/>
  <c r="AB17" s="1"/>
  <c r="AC17" s="1"/>
  <c r="L50"/>
  <c r="L44"/>
  <c r="L81" s="1"/>
  <c r="X26" l="1"/>
  <c r="AB10"/>
  <c r="AC12"/>
  <c r="W48"/>
  <c r="AB48" s="1"/>
  <c r="W49"/>
  <c r="AB49" s="1"/>
  <c r="AC14"/>
  <c r="K85"/>
  <c r="X56" l="1"/>
  <c r="AB57" s="1"/>
  <c r="AC40"/>
  <c r="L85"/>
  <c r="L86" s="1"/>
  <c r="L89" s="1"/>
  <c r="L91" s="1"/>
  <c r="W47"/>
  <c r="AC10"/>
  <c r="AC26" s="1"/>
  <c r="AC44" s="1"/>
  <c r="AB26"/>
  <c r="X53" s="1"/>
  <c r="AB54" s="1"/>
  <c r="AB68" l="1"/>
  <c r="AC68" s="1"/>
  <c r="AB71"/>
  <c r="AC71" s="1"/>
  <c r="AB76"/>
  <c r="AC76" s="1"/>
  <c r="AB70"/>
  <c r="AC70" s="1"/>
  <c r="AB69"/>
  <c r="AC69" s="1"/>
  <c r="AB66"/>
  <c r="AC66" s="1"/>
  <c r="AB58"/>
  <c r="AC58" s="1"/>
  <c r="W50"/>
  <c r="AB47"/>
  <c r="AC50" s="1"/>
  <c r="AC80" s="1"/>
  <c r="L83" s="1"/>
  <c r="L93"/>
  <c r="B135" i="27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3" s="1"/>
  <c r="L23" s="1"/>
  <c r="G22"/>
  <c r="K22" s="1"/>
  <c r="L22" s="1"/>
  <c r="G21"/>
  <c r="I20"/>
  <c r="I21" s="1"/>
  <c r="G20"/>
  <c r="K19"/>
  <c r="L19" s="1"/>
  <c r="G19"/>
  <c r="G18"/>
  <c r="I17"/>
  <c r="I18" s="1"/>
  <c r="G17"/>
  <c r="K17" s="1"/>
  <c r="L17" s="1"/>
  <c r="G16"/>
  <c r="K16" s="1"/>
  <c r="L16" s="1"/>
  <c r="I15"/>
  <c r="G15"/>
  <c r="M15" s="1"/>
  <c r="G14"/>
  <c r="K14" s="1"/>
  <c r="I13"/>
  <c r="G13"/>
  <c r="M13" s="1"/>
  <c r="G12"/>
  <c r="K12" s="1"/>
  <c r="L12" s="1"/>
  <c r="I11"/>
  <c r="G11"/>
  <c r="M11" s="1"/>
  <c r="G10"/>
  <c r="AB7"/>
  <c r="X49" s="1"/>
  <c r="X7"/>
  <c r="B3"/>
  <c r="V2"/>
  <c r="L28" l="1"/>
  <c r="L37" s="1"/>
  <c r="G26"/>
  <c r="K10"/>
  <c r="K20"/>
  <c r="L20" s="1"/>
  <c r="K21"/>
  <c r="L21" s="1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K72" l="1"/>
  <c r="L72" s="1"/>
  <c r="K69"/>
  <c r="L69" s="1"/>
  <c r="L26"/>
  <c r="L44" s="1"/>
  <c r="C48"/>
  <c r="K48" s="1"/>
  <c r="C49"/>
  <c r="K49" s="1"/>
  <c r="X23"/>
  <c r="AB23" s="1"/>
  <c r="AC23" s="1"/>
  <c r="X20"/>
  <c r="AB20" s="1"/>
  <c r="AC20" s="1"/>
  <c r="X17"/>
  <c r="AB17" s="1"/>
  <c r="AC17" s="1"/>
  <c r="X16"/>
  <c r="AB16" s="1"/>
  <c r="AC16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5"/>
  <c r="AB15" s="1"/>
  <c r="AC15" s="1"/>
  <c r="X14"/>
  <c r="AB14" s="1"/>
  <c r="X13"/>
  <c r="AB13" s="1"/>
  <c r="AC13" s="1"/>
  <c r="X12"/>
  <c r="AB12" s="1"/>
  <c r="X11"/>
  <c r="AB11" s="1"/>
  <c r="AC11" s="1"/>
  <c r="K26"/>
  <c r="G53" s="1"/>
  <c r="K54" s="1"/>
  <c r="C47"/>
  <c r="K70" l="1"/>
  <c r="L70" s="1"/>
  <c r="K67"/>
  <c r="L67" s="1"/>
  <c r="K77"/>
  <c r="L77" s="1"/>
  <c r="K71"/>
  <c r="L71" s="1"/>
  <c r="K59"/>
  <c r="L59" s="1"/>
  <c r="W48"/>
  <c r="AB48" s="1"/>
  <c r="AC12"/>
  <c r="W49"/>
  <c r="AB49" s="1"/>
  <c r="AC14"/>
  <c r="K47"/>
  <c r="L50" s="1"/>
  <c r="L81" s="1"/>
  <c r="C50"/>
  <c r="AB10"/>
  <c r="X26"/>
  <c r="K85" l="1"/>
  <c r="AB26"/>
  <c r="X53" s="1"/>
  <c r="AB54" s="1"/>
  <c r="W47"/>
  <c r="AC10"/>
  <c r="AC26" s="1"/>
  <c r="X56"/>
  <c r="AB57" s="1"/>
  <c r="AC40"/>
  <c r="AC44" l="1"/>
  <c r="AB69"/>
  <c r="AC69" s="1"/>
  <c r="AB66"/>
  <c r="AC66" s="1"/>
  <c r="AB58"/>
  <c r="AC58" s="1"/>
  <c r="AB76"/>
  <c r="AC76" s="1"/>
  <c r="AB70"/>
  <c r="AC70" s="1"/>
  <c r="AB71"/>
  <c r="AC71" s="1"/>
  <c r="AB68"/>
  <c r="AC68" s="1"/>
  <c r="AB47"/>
  <c r="AC50" s="1"/>
  <c r="AC80" s="1"/>
  <c r="L83" s="1"/>
  <c r="W50"/>
  <c r="L85"/>
  <c r="L86" s="1"/>
  <c r="L89" s="1"/>
  <c r="L91" s="1"/>
  <c r="L93" l="1"/>
  <c r="B135" i="26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G22"/>
  <c r="K22" s="1"/>
  <c r="L22" s="1"/>
  <c r="G2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G14"/>
  <c r="K14" s="1"/>
  <c r="I13"/>
  <c r="G13"/>
  <c r="M13" s="1"/>
  <c r="G12"/>
  <c r="K12" s="1"/>
  <c r="L12" s="1"/>
  <c r="I11"/>
  <c r="G11"/>
  <c r="M11" s="1"/>
  <c r="G10"/>
  <c r="G26" s="1"/>
  <c r="AB7"/>
  <c r="X49" s="1"/>
  <c r="X7"/>
  <c r="B3"/>
  <c r="V2"/>
  <c r="K17" l="1"/>
  <c r="L17" s="1"/>
  <c r="K23"/>
  <c r="L23" s="1"/>
  <c r="L28"/>
  <c r="L37" s="1"/>
  <c r="K10"/>
  <c r="K21"/>
  <c r="L21" s="1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4"/>
  <c r="AB14" s="1"/>
  <c r="X12"/>
  <c r="AB12" s="1"/>
  <c r="X11"/>
  <c r="AB11" s="1"/>
  <c r="AC11" s="1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6"/>
  <c r="AB16" s="1"/>
  <c r="AC16" s="1"/>
  <c r="X15"/>
  <c r="AB15" s="1"/>
  <c r="AC15" s="1"/>
  <c r="X13"/>
  <c r="AB13" s="1"/>
  <c r="AC13" s="1"/>
  <c r="X10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K47"/>
  <c r="C50"/>
  <c r="W49"/>
  <c r="AB49" s="1"/>
  <c r="AC14"/>
  <c r="L50"/>
  <c r="L81" s="1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C80"/>
  <c r="L83" s="1"/>
  <c r="L93" l="1"/>
  <c r="B135" i="25" l="1"/>
  <c r="B134"/>
  <c r="M85"/>
  <c r="Y76"/>
  <c r="G76"/>
  <c r="I76" s="1"/>
  <c r="AB75"/>
  <c r="G75"/>
  <c r="I75" s="1"/>
  <c r="AB74"/>
  <c r="Y71"/>
  <c r="Y70"/>
  <c r="Y69"/>
  <c r="Y68"/>
  <c r="Y66"/>
  <c r="X65"/>
  <c r="X64"/>
  <c r="X61"/>
  <c r="X60"/>
  <c r="I59"/>
  <c r="Y58"/>
  <c r="AA56"/>
  <c r="AA53"/>
  <c r="Z49"/>
  <c r="G49"/>
  <c r="Z48"/>
  <c r="G48"/>
  <c r="Z47"/>
  <c r="G47"/>
  <c r="X40"/>
  <c r="K40"/>
  <c r="X39"/>
  <c r="AB40" s="1"/>
  <c r="X37"/>
  <c r="E37"/>
  <c r="D37"/>
  <c r="AB36"/>
  <c r="AC36" s="1"/>
  <c r="G36"/>
  <c r="L36" s="1"/>
  <c r="AB35"/>
  <c r="AC35" s="1"/>
  <c r="G35"/>
  <c r="L35" s="1"/>
  <c r="AB34"/>
  <c r="AC34" s="1"/>
  <c r="G34"/>
  <c r="L34" s="1"/>
  <c r="AB33"/>
  <c r="AC33" s="1"/>
  <c r="G33"/>
  <c r="L33" s="1"/>
  <c r="AB32"/>
  <c r="AC32" s="1"/>
  <c r="G32"/>
  <c r="L32" s="1"/>
  <c r="AB31"/>
  <c r="AC31" s="1"/>
  <c r="G31"/>
  <c r="L31" s="1"/>
  <c r="AB30"/>
  <c r="AC30" s="1"/>
  <c r="G30"/>
  <c r="L30" s="1"/>
  <c r="AB29"/>
  <c r="AC29" s="1"/>
  <c r="G29"/>
  <c r="L29" s="1"/>
  <c r="AB28"/>
  <c r="AC28" s="1"/>
  <c r="AC37" s="1"/>
  <c r="G28"/>
  <c r="G37" s="1"/>
  <c r="E26"/>
  <c r="D26"/>
  <c r="G25"/>
  <c r="K25" s="1"/>
  <c r="L25" s="1"/>
  <c r="G24"/>
  <c r="I23"/>
  <c r="I24" s="1"/>
  <c r="G23"/>
  <c r="K22"/>
  <c r="L22" s="1"/>
  <c r="G22"/>
  <c r="G21"/>
  <c r="K21" s="1"/>
  <c r="L21" s="1"/>
  <c r="I20"/>
  <c r="I21" s="1"/>
  <c r="G20"/>
  <c r="K20" s="1"/>
  <c r="L20" s="1"/>
  <c r="G19"/>
  <c r="K19" s="1"/>
  <c r="L19" s="1"/>
  <c r="G18"/>
  <c r="I17"/>
  <c r="I18" s="1"/>
  <c r="G17"/>
  <c r="K16"/>
  <c r="L16" s="1"/>
  <c r="G16"/>
  <c r="I15"/>
  <c r="G15"/>
  <c r="M15" s="1"/>
  <c r="K14"/>
  <c r="G14"/>
  <c r="I13"/>
  <c r="G13"/>
  <c r="M13" s="1"/>
  <c r="K12"/>
  <c r="L12" s="1"/>
  <c r="G12"/>
  <c r="I11"/>
  <c r="G11"/>
  <c r="M11" s="1"/>
  <c r="K10"/>
  <c r="G10"/>
  <c r="G26" s="1"/>
  <c r="AB7"/>
  <c r="X49" s="1"/>
  <c r="X7"/>
  <c r="B3"/>
  <c r="V2"/>
  <c r="K17" l="1"/>
  <c r="L17" s="1"/>
  <c r="K23"/>
  <c r="L23" s="1"/>
  <c r="L28"/>
  <c r="L37" s="1"/>
  <c r="Z74"/>
  <c r="L75"/>
  <c r="Z75"/>
  <c r="L76"/>
  <c r="L40"/>
  <c r="G56"/>
  <c r="K57" s="1"/>
  <c r="K83"/>
  <c r="K18"/>
  <c r="L18" s="1"/>
  <c r="K24"/>
  <c r="L24" s="1"/>
  <c r="AC74"/>
  <c r="AC75"/>
  <c r="X48"/>
  <c r="L10"/>
  <c r="K11"/>
  <c r="L11" s="1"/>
  <c r="K13"/>
  <c r="L13" s="1"/>
  <c r="L14"/>
  <c r="K15"/>
  <c r="L15" s="1"/>
  <c r="X47"/>
  <c r="X23" l="1"/>
  <c r="AB23" s="1"/>
  <c r="AC23" s="1"/>
  <c r="X20"/>
  <c r="AB20" s="1"/>
  <c r="AC20" s="1"/>
  <c r="X17"/>
  <c r="AB17" s="1"/>
  <c r="AC17" s="1"/>
  <c r="X16"/>
  <c r="AB16" s="1"/>
  <c r="AC16" s="1"/>
  <c r="X14"/>
  <c r="AB14" s="1"/>
  <c r="X13"/>
  <c r="AB13" s="1"/>
  <c r="AC13" s="1"/>
  <c r="X12"/>
  <c r="AB12" s="1"/>
  <c r="X11"/>
  <c r="AB11" s="1"/>
  <c r="AC11" s="1"/>
  <c r="X10"/>
  <c r="X25"/>
  <c r="AB25" s="1"/>
  <c r="AC25" s="1"/>
  <c r="X24"/>
  <c r="AB24" s="1"/>
  <c r="AC24" s="1"/>
  <c r="X22"/>
  <c r="AB22" s="1"/>
  <c r="AC22" s="1"/>
  <c r="X21"/>
  <c r="AB21" s="1"/>
  <c r="AC21" s="1"/>
  <c r="X19"/>
  <c r="AB19" s="1"/>
  <c r="AC19" s="1"/>
  <c r="X18"/>
  <c r="AB18" s="1"/>
  <c r="AC18" s="1"/>
  <c r="X15"/>
  <c r="AB15" s="1"/>
  <c r="AC15" s="1"/>
  <c r="L26"/>
  <c r="L44" s="1"/>
  <c r="C48"/>
  <c r="K48" s="1"/>
  <c r="C47"/>
  <c r="K72"/>
  <c r="L72" s="1"/>
  <c r="K69"/>
  <c r="L69" s="1"/>
  <c r="K26"/>
  <c r="G53" s="1"/>
  <c r="K54" s="1"/>
  <c r="C49"/>
  <c r="K49" s="1"/>
  <c r="K70" l="1"/>
  <c r="L70" s="1"/>
  <c r="K67"/>
  <c r="L67" s="1"/>
  <c r="K77"/>
  <c r="L77" s="1"/>
  <c r="K71"/>
  <c r="L71" s="1"/>
  <c r="K59"/>
  <c r="L59" s="1"/>
  <c r="AB10"/>
  <c r="X26"/>
  <c r="W48"/>
  <c r="AB48" s="1"/>
  <c r="AC12"/>
  <c r="W49"/>
  <c r="AB49" s="1"/>
  <c r="AC14"/>
  <c r="K47"/>
  <c r="L50" s="1"/>
  <c r="L81" s="1"/>
  <c r="C50"/>
  <c r="K85" l="1"/>
  <c r="X56"/>
  <c r="AB57" s="1"/>
  <c r="AC40"/>
  <c r="AB26"/>
  <c r="X53" s="1"/>
  <c r="AB54" s="1"/>
  <c r="AC10"/>
  <c r="AC26" s="1"/>
  <c r="AC44" s="1"/>
  <c r="W47"/>
  <c r="AB47" l="1"/>
  <c r="AC50" s="1"/>
  <c r="W50"/>
  <c r="AB69"/>
  <c r="AC69" s="1"/>
  <c r="AB66"/>
  <c r="AC66" s="1"/>
  <c r="AB58"/>
  <c r="AC58" s="1"/>
  <c r="AB76"/>
  <c r="AC76" s="1"/>
  <c r="AB70"/>
  <c r="AC70" s="1"/>
  <c r="AB71"/>
  <c r="AC71" s="1"/>
  <c r="AB68"/>
  <c r="AC68" s="1"/>
  <c r="L85"/>
  <c r="L86" s="1"/>
  <c r="L89" s="1"/>
  <c r="L91" s="1"/>
  <c r="A1" i="75" s="1"/>
  <c r="AC80" i="25"/>
  <c r="L83" s="1"/>
  <c r="L93" l="1"/>
</calcChain>
</file>

<file path=xl/comments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0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1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0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2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0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3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0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1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2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3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4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4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5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6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7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8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comments9.xml><?xml version="1.0" encoding="utf-8"?>
<comments xmlns="http://schemas.openxmlformats.org/spreadsheetml/2006/main">
  <authors>
    <author>Nancy Samuels</author>
  </authors>
  <commentList>
    <comment ref="M11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111 = Lines 28-30</t>
        </r>
      </text>
    </comment>
    <comment ref="M13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112 = Lines 31-33</t>
        </r>
      </text>
    </comment>
    <comment ref="M15" authorId="0">
      <text>
        <r>
          <rPr>
            <b/>
            <sz val="8"/>
            <color indexed="81"/>
            <rFont val="Tahoma"/>
            <family val="2"/>
          </rPr>
          <t>Nancy Samuels:</t>
        </r>
        <r>
          <rPr>
            <sz val="8"/>
            <color indexed="81"/>
            <rFont val="Tahoma"/>
            <family val="2"/>
          </rPr>
          <t xml:space="preserve">
Check that Program 113 = Lines 34-36</t>
        </r>
      </text>
    </comment>
  </commentList>
</comments>
</file>

<file path=xl/sharedStrings.xml><?xml version="1.0" encoding="utf-8"?>
<sst xmlns="http://schemas.openxmlformats.org/spreadsheetml/2006/main" count="17863" uniqueCount="381">
  <si>
    <t>%,LACTUALS,FFUND_CODE,V1000</t>
  </si>
  <si>
    <t>%,SJULDEC-CY</t>
  </si>
  <si>
    <t>%,SPER8</t>
  </si>
  <si>
    <t>%,SYTD</t>
  </si>
  <si>
    <t>(Insert district number in cell A1, enter, then strike F9. Your district data then pulls from Calculation Detail Sheets)</t>
  </si>
  <si>
    <t>For Schools with &gt;75% ESE students</t>
  </si>
  <si>
    <t>Based on the First Calculation of the FEFP 2013-14</t>
  </si>
  <si>
    <t xml:space="preserve">School District: </t>
  </si>
  <si>
    <t>Palm Beach</t>
  </si>
  <si>
    <t>1.  2013-14 FEFP State and Local Funding</t>
  </si>
  <si>
    <t>Base Student Allocation</t>
  </si>
  <si>
    <t xml:space="preserve">District Cost Differential: </t>
  </si>
  <si>
    <t>Program</t>
  </si>
  <si>
    <t>October FTE</t>
  </si>
  <si>
    <t>February FTE</t>
  </si>
  <si>
    <t>Number of FTE</t>
  </si>
  <si>
    <t>Program                              Cost Factor</t>
  </si>
  <si>
    <t>Weighted FTE           (b) x (c)</t>
  </si>
  <si>
    <t>2013-14 Base Funding WFTE x BSA x DCD</t>
  </si>
  <si>
    <t>Function</t>
  </si>
  <si>
    <t>Local Code</t>
  </si>
  <si>
    <t>2011-12 Base Funding WFTE x BSA x DCD</t>
  </si>
  <si>
    <t>(a)</t>
  </si>
  <si>
    <t>(b)</t>
  </si>
  <si>
    <t>(c)</t>
  </si>
  <si>
    <t>(d)</t>
  </si>
  <si>
    <t>(e)</t>
  </si>
  <si>
    <t>%,FACCOUNT,VCSFTE,FCLASS_FLD,V5101,FPRODUCT,V101,FCURRENCY_CD,V</t>
  </si>
  <si>
    <t>101 Basic K-3</t>
  </si>
  <si>
    <t>%,FACCOUNT,VCSFTE,FCLASS_FLD,V5101,FPRODUCT,V111,FCURRENCY_CD,V</t>
  </si>
  <si>
    <t>111 Basic K-3 with ESE Services</t>
  </si>
  <si>
    <t>111</t>
  </si>
  <si>
    <t>%,FACCOUNT,VCSFTE,FCLASS_FLD,V5102,FPRODUCT,V102,FCURRENCY_CD,V</t>
  </si>
  <si>
    <t>102 Basic 4-8</t>
  </si>
  <si>
    <t>%,FACCOUNT,VCSFTE,FCLASS_FLD,V5102,FPRODUCT,V112,FCURRENCY_CD,V</t>
  </si>
  <si>
    <t>112 Basic 4-8 with ESE Services</t>
  </si>
  <si>
    <t>112</t>
  </si>
  <si>
    <t>%,FACCOUNT,VCSFTE,FCLASS_FLD,V5103,FPRODUCT,V103,FCURRENCY_CD,V</t>
  </si>
  <si>
    <t>103 Basic 9-12</t>
  </si>
  <si>
    <t>%,FACCOUNT,VCSFTE,FCLASS_FLD,V5103,FPRODUCT,V113,FCURRENCY_CD,V</t>
  </si>
  <si>
    <t>113 Basic 9-12 with ESE Services</t>
  </si>
  <si>
    <t>113</t>
  </si>
  <si>
    <t>%,FACCOUNT,VCSFTE,FCLASS_FLD,V5101,FPRODUCT,V254,FCURRENCY_CD,V</t>
  </si>
  <si>
    <r>
      <t xml:space="preserve">254 ESE Level 4 </t>
    </r>
    <r>
      <rPr>
        <b/>
        <i/>
        <sz val="12"/>
        <rFont val="Times New Roman"/>
        <family val="1"/>
      </rPr>
      <t>(Grade Level PK-3</t>
    </r>
    <r>
      <rPr>
        <b/>
        <sz val="12"/>
        <rFont val="Times New Roman"/>
        <family val="1"/>
      </rPr>
      <t>)</t>
    </r>
  </si>
  <si>
    <t>%,FACCOUNT,VCSFTE,FCLASS_FLD,V5102,FPRODUCT,V254,FCURRENCY_CD,V</t>
  </si>
  <si>
    <r>
      <t xml:space="preserve">254 ESE Level 4 </t>
    </r>
    <r>
      <rPr>
        <b/>
        <i/>
        <sz val="12"/>
        <rFont val="Times New Roman"/>
        <family val="1"/>
      </rPr>
      <t>(Grade Level 4-8)</t>
    </r>
  </si>
  <si>
    <t>%,FACCOUNT,VCSFTE,FCLASS_FLD,V5103,FPRODUCT,V254,FCURRENCY_CD,V</t>
  </si>
  <si>
    <r>
      <t>254 ESE Level 4</t>
    </r>
    <r>
      <rPr>
        <b/>
        <i/>
        <sz val="12"/>
        <rFont val="Times New Roman"/>
        <family val="1"/>
      </rPr>
      <t xml:space="preserve"> (Grade Level 9-12)</t>
    </r>
  </si>
  <si>
    <t>%,FACCOUNT,VCSFTE,FCLASS_FLD,V5101,FPRODUCT,V255,FCURRENCY_CD,V</t>
  </si>
  <si>
    <r>
      <t xml:space="preserve">255 ESE Level 5 </t>
    </r>
    <r>
      <rPr>
        <b/>
        <i/>
        <sz val="12"/>
        <rFont val="Times New Roman"/>
        <family val="1"/>
      </rPr>
      <t>(Grade Level PK-3</t>
    </r>
    <r>
      <rPr>
        <b/>
        <sz val="12"/>
        <rFont val="Times New Roman"/>
        <family val="1"/>
      </rPr>
      <t>)</t>
    </r>
  </si>
  <si>
    <t>%,FACCOUNT,VCSFTE,FCLASS_FLD,V5102,FPRODUCT,V255,FCURRENCY_CD,V</t>
  </si>
  <si>
    <r>
      <t xml:space="preserve">255 ESE Level 5 </t>
    </r>
    <r>
      <rPr>
        <b/>
        <i/>
        <sz val="12"/>
        <rFont val="Times New Roman"/>
        <family val="1"/>
      </rPr>
      <t>(Grade Level 4-8)</t>
    </r>
  </si>
  <si>
    <t>%,FACCOUNT,VCSFTE,FCLASS_FLD,V5103,FPRODUCT,V255,FCURRENCY_CD,V</t>
  </si>
  <si>
    <r>
      <t>255 ESE Level 5</t>
    </r>
    <r>
      <rPr>
        <b/>
        <i/>
        <sz val="12"/>
        <rFont val="Times New Roman"/>
        <family val="1"/>
      </rPr>
      <t xml:space="preserve"> (Grade Level 9-12)</t>
    </r>
  </si>
  <si>
    <t>%,FACCOUNT,VCSFTE,FCLASS_FLD,V5101,FPRODUCT,V130,FCURRENCY_CD,V</t>
  </si>
  <si>
    <r>
      <t xml:space="preserve">130 ESOL </t>
    </r>
    <r>
      <rPr>
        <b/>
        <i/>
        <sz val="12"/>
        <rFont val="Times New Roman"/>
        <family val="1"/>
      </rPr>
      <t>(Grade Level PK-3)</t>
    </r>
  </si>
  <si>
    <t>%,FACCOUNT,VCSFTE,FCLASS_FLD,V5102,FPRODUCT,V130,FCURRENCY_CD,V</t>
  </si>
  <si>
    <r>
      <t xml:space="preserve">130 ESOL </t>
    </r>
    <r>
      <rPr>
        <b/>
        <i/>
        <sz val="12"/>
        <rFont val="Times New Roman"/>
        <family val="1"/>
      </rPr>
      <t>(Grade Level 4-8)</t>
    </r>
  </si>
  <si>
    <t>%,FACCOUNT,VCSFTE,FCLASS_FLD,V5103,FPRODUCT,V130,FCURRENCY_CD,V</t>
  </si>
  <si>
    <r>
      <t xml:space="preserve">130 ESOL </t>
    </r>
    <r>
      <rPr>
        <b/>
        <i/>
        <sz val="12"/>
        <rFont val="Times New Roman"/>
        <family val="1"/>
      </rPr>
      <t>(Grade Level 9-12)</t>
    </r>
  </si>
  <si>
    <t>%,FACCOUNT,VCSFTE,FCLASS_FLD,V5310,FPRODUCT,V300,FCURRENCY_CD,V</t>
  </si>
  <si>
    <r>
      <t xml:space="preserve">300 Career Education </t>
    </r>
    <r>
      <rPr>
        <b/>
        <i/>
        <sz val="12"/>
        <rFont val="Times New Roman"/>
        <family val="1"/>
      </rPr>
      <t>(Grades 9-12)</t>
    </r>
  </si>
  <si>
    <t>Totals</t>
  </si>
  <si>
    <t>2.  ESE Guaranteed Allocation:</t>
  </si>
  <si>
    <t>FTE</t>
  </si>
  <si>
    <t>Grade Level</t>
  </si>
  <si>
    <t>Matrix Level</t>
  </si>
  <si>
    <t>Guarantee Per Student</t>
  </si>
  <si>
    <t>%,FACCOUNT,VCSFTE,FCLASS_FLD,V5101,FPRODUCT,V251,FCURRENCY_CD,V</t>
  </si>
  <si>
    <t>Additional Funding from the ESE Guaranteed Allocation. Enter the FTE from 111,112, &amp; 113 by grade and matrix level.  Students who do not have a matrix level should be considered 251.  This total should equal all FTE from programs 111, 112 &amp; 113 above.</t>
  </si>
  <si>
    <t>PK-3</t>
  </si>
  <si>
    <t>%,FACCOUNT,VCSFTE,FCLASS_FLD,V5101,FPRODUCT,V252,FCURRENCY_CD,V</t>
  </si>
  <si>
    <t>%,FACCOUNT,VCSFTE,FCLASS_FLD,V5101,FPRODUCT,V253,FCURRENCY_CD,V</t>
  </si>
  <si>
    <t>%,FACCOUNT,VCSFTE,FCLASS_FLD,V5102,FPRODUCT,V251,FCURRENCY_CD,V</t>
  </si>
  <si>
    <t>4-8</t>
  </si>
  <si>
    <t>%,FACCOUNT,VCSFTE,FCLASS_FLD,V5102,FPRODUCT,V252,FCURRENCY_CD,V</t>
  </si>
  <si>
    <t>%,FACCOUNT,VCSFTE,FCLASS_FLD,V5102,FPRODUCT,V253,FCURRENCY_CD,V</t>
  </si>
  <si>
    <t>%,FACCOUNT,VCSFTE,FCLASS_FLD,V5103,FPRODUCT,V251,FCURRENCY_CD,V</t>
  </si>
  <si>
    <t>9-12</t>
  </si>
  <si>
    <t>%,FACCOUNT,VCSFTE,FCLASS_FLD,V5103,FPRODUCT,V252,FCURRENCY_CD,V</t>
  </si>
  <si>
    <t>%,FACCOUNT,VCSFTE,FCLASS_FLD,V5103,FPRODUCT,V253,FCURRENCY_CD,V</t>
  </si>
  <si>
    <t>Total FTE with ESE Services</t>
  </si>
  <si>
    <t>Total from ESE Guarantee</t>
  </si>
  <si>
    <t>3.  Supplemental Academic Instruction:</t>
  </si>
  <si>
    <t xml:space="preserve">District SAI Allocation </t>
  </si>
  <si>
    <t>Per Student</t>
  </si>
  <si>
    <t xml:space="preserve">divided by district FTE </t>
  </si>
  <si>
    <t>(with eligible services)</t>
  </si>
  <si>
    <t xml:space="preserve">4.  Reading Allocation: </t>
  </si>
  <si>
    <t>Charter Schools should contact their school district sponsor regarding eligibility and distribution of reading allocation funds.</t>
  </si>
  <si>
    <t>Total Base Funding, ESE Guarantee, and SAI</t>
  </si>
  <si>
    <t>5.  Class size Reduction Funds:</t>
  </si>
  <si>
    <t>Weighted FTE (From Section 1)</t>
  </si>
  <si>
    <r>
      <rPr>
        <b/>
        <sz val="12"/>
        <rFont val="Times New Roman"/>
        <family val="1"/>
      </rPr>
      <t xml:space="preserve">X     </t>
    </r>
    <r>
      <rPr>
        <b/>
        <u/>
        <sz val="12"/>
        <rFont val="Times New Roman"/>
        <family val="1"/>
      </rPr>
      <t>DCD</t>
    </r>
    <r>
      <rPr>
        <b/>
        <sz val="12"/>
        <rFont val="Times New Roman"/>
        <family val="1"/>
      </rPr>
      <t xml:space="preserve">     X</t>
    </r>
  </si>
  <si>
    <t>Allocation factors</t>
  </si>
  <si>
    <r>
      <rPr>
        <b/>
        <sz val="12"/>
        <rFont val="Times New Roman"/>
        <family val="1"/>
      </rPr>
      <t xml:space="preserve">X             </t>
    </r>
    <r>
      <rPr>
        <b/>
        <u/>
        <sz val="12"/>
        <rFont val="Times New Roman"/>
        <family val="1"/>
      </rPr>
      <t>DCD</t>
    </r>
    <r>
      <rPr>
        <b/>
        <sz val="12"/>
        <rFont val="Times New Roman"/>
        <family val="1"/>
      </rPr>
      <t xml:space="preserve">            X</t>
    </r>
  </si>
  <si>
    <t>PK - 3</t>
  </si>
  <si>
    <t>=</t>
  </si>
  <si>
    <r>
      <t xml:space="preserve">Total </t>
    </r>
    <r>
      <rPr>
        <b/>
        <sz val="12"/>
        <color indexed="30"/>
        <rFont val="Times New Roman"/>
        <family val="1"/>
      </rPr>
      <t>*</t>
    </r>
  </si>
  <si>
    <t>Total Class Size Reduction Funds</t>
  </si>
  <si>
    <t>(*Total FTE should equal total in Section 1, column (d).)</t>
  </si>
  <si>
    <t xml:space="preserve">6A.  Divide school's Weighted FTE (WFTE) total computed </t>
  </si>
  <si>
    <t>in (d) above:</t>
  </si>
  <si>
    <t>by district's WFTE:</t>
  </si>
  <si>
    <t xml:space="preserve">to obtain school's WFTE share. </t>
  </si>
  <si>
    <t xml:space="preserve">6B.  Divide school's Unweighted FTE (UFTE) total computed </t>
  </si>
  <si>
    <t>in (b) above:</t>
  </si>
  <si>
    <t>by district's UFTE:</t>
  </si>
  <si>
    <t xml:space="preserve">to obtain school's UFTE share.  </t>
  </si>
  <si>
    <t>Letters Refer to Notes At Bottom:</t>
  </si>
  <si>
    <t>7.  Other FEFP (WFTE share)</t>
  </si>
  <si>
    <t>x</t>
  </si>
  <si>
    <t>Applicable to all Charter Schools:</t>
  </si>
  <si>
    <t>Declining Enrollment</t>
  </si>
  <si>
    <t>Sparsity Supplement</t>
  </si>
  <si>
    <t>Minimum Guarantee</t>
  </si>
  <si>
    <t>Program Related Requirements:</t>
  </si>
  <si>
    <t>Safe Schools</t>
  </si>
  <si>
    <t>Lab School Discretionary</t>
  </si>
  <si>
    <t>8.  Discretionary Local Effort (WFTE share)</t>
  </si>
  <si>
    <t>9.  Discretionary Millage Compression Allocation</t>
  </si>
  <si>
    <t>.748 mills (UFTE share)</t>
  </si>
  <si>
    <t>10.  Proration to Funds Available (WFTE share)</t>
  </si>
  <si>
    <t>11.  Discretionary Lottery (WFTE share)</t>
  </si>
  <si>
    <t>12.  Instructional Materials Allocation (UFTE share)</t>
  </si>
  <si>
    <r>
      <t>Dual Enrollment Instructional Materials Allocation (See footnote i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below) </t>
    </r>
  </si>
  <si>
    <t>13.  Student Transportation</t>
  </si>
  <si>
    <t>Enter</t>
  </si>
  <si>
    <t>All Riders</t>
  </si>
  <si>
    <t xml:space="preserve"> x</t>
  </si>
  <si>
    <t>%,FACCOUNT,VCSFTE,FCLASS_FLD,V7802,FPRODUCT,V100,V,V000,FCURRENCY_CD,V</t>
  </si>
  <si>
    <t>ESE Student Riders</t>
  </si>
  <si>
    <t>%,FACCOUNT,VCSFTE,FCLASS_FLD,V7802,FPRODUCT,V110,FCURRENCY_CD,V</t>
  </si>
  <si>
    <t>14.  Teacher Salary Allocation (WFTE share)</t>
  </si>
  <si>
    <t>(j)</t>
  </si>
  <si>
    <t>15.  Florida Teachers Lead Program Stipend</t>
  </si>
  <si>
    <t>16.  Food Service Allocation</t>
  </si>
  <si>
    <t>(g)</t>
  </si>
  <si>
    <t xml:space="preserve">17.  Performance Pay Plan </t>
  </si>
  <si>
    <t>Total Funding for Calculating the Administrative fee of Charters with More Than 75% ESE Students.</t>
  </si>
  <si>
    <t>Total</t>
  </si>
  <si>
    <t>18. Funding for the purpose of calculating the administrative fee for ESE Charters.</t>
  </si>
  <si>
    <t>(h)</t>
  </si>
  <si>
    <t>Or</t>
  </si>
  <si>
    <t>NOTES:</t>
  </si>
  <si>
    <t>If you have more than a 75% ESE student population please place a 1 in the following box:</t>
  </si>
  <si>
    <t xml:space="preserve">This section is Set up to show estimated funding based on Unweighted FTE for charter schools with ESE </t>
  </si>
  <si>
    <t xml:space="preserve">populations of more that 75% so that the proper administrative fee can be estimated.  It should not be </t>
  </si>
  <si>
    <t>Less: Administrative Fee (5% for up to 250 students of Un-Weighted FTE)</t>
  </si>
  <si>
    <t>To be used for Admin Fee</t>
  </si>
  <si>
    <t>necessary to enter data in this section.</t>
  </si>
  <si>
    <t>Total Estimated Revenue</t>
  </si>
  <si>
    <t>%,FACCOUNT,V539700</t>
  </si>
  <si>
    <t>Previous Charter School Payments Made</t>
  </si>
  <si>
    <t>Remaining Estimated Revenue</t>
  </si>
  <si>
    <t>Number of Remaining Months</t>
  </si>
  <si>
    <t>Remaining Months - Monthly Payment</t>
  </si>
  <si>
    <t>Excess of Administrative Fees To Be Allocated to Capital Expenditures</t>
  </si>
  <si>
    <t>NOTES - on separate tab</t>
  </si>
  <si>
    <t>nVision Variables</t>
  </si>
  <si>
    <t>CHARTER</t>
  </si>
  <si>
    <t>Report Name</t>
  </si>
  <si>
    <t>Charter School FEFP Calc</t>
  </si>
  <si>
    <t>Report Title</t>
  </si>
  <si>
    <t>Charter School FEFP4</t>
  </si>
  <si>
    <t>Layout Name</t>
  </si>
  <si>
    <t>SDPBC</t>
  </si>
  <si>
    <t>Requesting Business Unit</t>
  </si>
  <si>
    <t>Requesting Business Unit Description</t>
  </si>
  <si>
    <t>1075590</t>
  </si>
  <si>
    <t>Operator ID</t>
  </si>
  <si>
    <t>D</t>
  </si>
  <si>
    <t>Detail or Summary (nPlosion)</t>
  </si>
  <si>
    <t>1</t>
  </si>
  <si>
    <t>Scope Instance Counter</t>
  </si>
  <si>
    <t>c:\Reports</t>
  </si>
  <si>
    <t xml:space="preserve">Instance directory name </t>
  </si>
  <si>
    <t>CHARTER2013-07-01.xlsm</t>
  </si>
  <si>
    <t>Instance output file name</t>
  </si>
  <si>
    <t>2013-07-01</t>
  </si>
  <si>
    <t>As of Reporting date</t>
  </si>
  <si>
    <t>As of tree date</t>
  </si>
  <si>
    <t>Accounting Period</t>
  </si>
  <si>
    <t>Period 1 - 2013-07-01</t>
  </si>
  <si>
    <t>Period name</t>
  </si>
  <si>
    <t>Period abbreviation</t>
  </si>
  <si>
    <t>14</t>
  </si>
  <si>
    <t>Year ('96)</t>
  </si>
  <si>
    <t>2014</t>
  </si>
  <si>
    <t>Year (1996)</t>
  </si>
  <si>
    <t>%PEP%</t>
  </si>
  <si>
    <t>Period End Date</t>
  </si>
  <si>
    <t>Scope name</t>
  </si>
  <si>
    <t>Charter Schools</t>
  </si>
  <si>
    <t>Scope description</t>
  </si>
  <si>
    <t>DEPTID</t>
  </si>
  <si>
    <t>Scope field name</t>
  </si>
  <si>
    <t>0054</t>
  </si>
  <si>
    <t>Scope field value</t>
  </si>
  <si>
    <t>Boca Raton Charter School</t>
  </si>
  <si>
    <t>Scope field description</t>
  </si>
  <si>
    <t>Error</t>
  </si>
  <si>
    <t>Scope tree name</t>
  </si>
  <si>
    <t>Scope tree description</t>
  </si>
  <si>
    <t>Scope tree level name</t>
  </si>
  <si>
    <t>Scope tree level desctiption</t>
  </si>
  <si>
    <t>Business Unit</t>
  </si>
  <si>
    <t>School District Palm Beach</t>
  </si>
  <si>
    <t>Business Unit Name</t>
  </si>
  <si>
    <t>Scope descriptive field</t>
  </si>
  <si>
    <t>End time</t>
  </si>
  <si>
    <t>2</t>
  </si>
  <si>
    <t>0642</t>
  </si>
  <si>
    <t>Day Star Acad of Excellence CS</t>
  </si>
  <si>
    <t>3</t>
  </si>
  <si>
    <t>0664</t>
  </si>
  <si>
    <t>Academy for Positve Lrn</t>
  </si>
  <si>
    <t>4</t>
  </si>
  <si>
    <t>1461</t>
  </si>
  <si>
    <t>Inlet Grove Community High</t>
  </si>
  <si>
    <t>5</t>
  </si>
  <si>
    <t>1571</t>
  </si>
  <si>
    <t>South Tech Community High</t>
  </si>
  <si>
    <t>6</t>
  </si>
  <si>
    <t>2521</t>
  </si>
  <si>
    <t>Ed Venture Charter School</t>
  </si>
  <si>
    <t>7</t>
  </si>
  <si>
    <t>2531</t>
  </si>
  <si>
    <t>Potentials Charter School</t>
  </si>
  <si>
    <t>8</t>
  </si>
  <si>
    <t>2641</t>
  </si>
  <si>
    <t>Lakeside Academy Charter</t>
  </si>
  <si>
    <t>9</t>
  </si>
  <si>
    <t>2661</t>
  </si>
  <si>
    <t>JosephLittlesNguzoSaba CSch</t>
  </si>
  <si>
    <t>10</t>
  </si>
  <si>
    <t>2791</t>
  </si>
  <si>
    <t>Renaissance Learning Center</t>
  </si>
  <si>
    <t>11</t>
  </si>
  <si>
    <t>2801</t>
  </si>
  <si>
    <t>PB Maritime Academy Charter</t>
  </si>
  <si>
    <t>12</t>
  </si>
  <si>
    <t>2911</t>
  </si>
  <si>
    <t>Western Academy Charter School</t>
  </si>
  <si>
    <t>13</t>
  </si>
  <si>
    <t>2941</t>
  </si>
  <si>
    <t>Palm Beach School for Autism</t>
  </si>
  <si>
    <t>3083</t>
  </si>
  <si>
    <t>Renaissance Learning Academy</t>
  </si>
  <si>
    <t>15</t>
  </si>
  <si>
    <t>3344</t>
  </si>
  <si>
    <t>Tomorrow'sPromiseCommunitySch</t>
  </si>
  <si>
    <t>16</t>
  </si>
  <si>
    <t>3345</t>
  </si>
  <si>
    <t>GulfstreamGoodwil LIFE Academy</t>
  </si>
  <si>
    <t>17</t>
  </si>
  <si>
    <t>3347</t>
  </si>
  <si>
    <t>Leadership Academy West</t>
  </si>
  <si>
    <t>18</t>
  </si>
  <si>
    <t>3381</t>
  </si>
  <si>
    <t>Imagine Sch-Chancellor Campus</t>
  </si>
  <si>
    <t>19</t>
  </si>
  <si>
    <t>3382</t>
  </si>
  <si>
    <t>Glades Acad Elem School, Inc</t>
  </si>
  <si>
    <t>20</t>
  </si>
  <si>
    <t>3384</t>
  </si>
  <si>
    <t>Hope Learning Riviera Beach</t>
  </si>
  <si>
    <t>21</t>
  </si>
  <si>
    <t>3385</t>
  </si>
  <si>
    <t>Bright Futures Academy</t>
  </si>
  <si>
    <t>22</t>
  </si>
  <si>
    <t>3386</t>
  </si>
  <si>
    <t>Toussaint Louverture Arts</t>
  </si>
  <si>
    <t>23</t>
  </si>
  <si>
    <t>3391</t>
  </si>
  <si>
    <t>Seagull Acad-Independent Chart</t>
  </si>
  <si>
    <t>24</t>
  </si>
  <si>
    <t>3392</t>
  </si>
  <si>
    <t>Charter Sch of Boynton Beach</t>
  </si>
  <si>
    <t>25</t>
  </si>
  <si>
    <t>3394</t>
  </si>
  <si>
    <t>Montessori Acad Early Enrich</t>
  </si>
  <si>
    <t>26</t>
  </si>
  <si>
    <t>3395</t>
  </si>
  <si>
    <t>JFK Medical Center Charter Sch</t>
  </si>
  <si>
    <t>27</t>
  </si>
  <si>
    <t>3396</t>
  </si>
  <si>
    <t>G. Hauptner G-Star Charter</t>
  </si>
  <si>
    <t>28</t>
  </si>
  <si>
    <t>3398</t>
  </si>
  <si>
    <t>Everglades Prep Academy</t>
  </si>
  <si>
    <t>29</t>
  </si>
  <si>
    <t>3400</t>
  </si>
  <si>
    <t>Believers Academy</t>
  </si>
  <si>
    <t>30</t>
  </si>
  <si>
    <t>3401</t>
  </si>
  <si>
    <t>Quantum High School</t>
  </si>
  <si>
    <t>31</t>
  </si>
  <si>
    <t>3411</t>
  </si>
  <si>
    <t>My Choice Academy</t>
  </si>
  <si>
    <t>32</t>
  </si>
  <si>
    <t>3413</t>
  </si>
  <si>
    <t>Somerset Academy Boca East</t>
  </si>
  <si>
    <t>33</t>
  </si>
  <si>
    <t>3421</t>
  </si>
  <si>
    <t>Worthington High School</t>
  </si>
  <si>
    <t>34</t>
  </si>
  <si>
    <t>3431</t>
  </si>
  <si>
    <t>Renaissance CS@WPBch</t>
  </si>
  <si>
    <t>35</t>
  </si>
  <si>
    <t>3436</t>
  </si>
  <si>
    <t>iGenerationEmpowermentAcademy</t>
  </si>
  <si>
    <t>36</t>
  </si>
  <si>
    <t>3443</t>
  </si>
  <si>
    <t>Riviera Bch Maritime Academy</t>
  </si>
  <si>
    <t>37</t>
  </si>
  <si>
    <t>3941</t>
  </si>
  <si>
    <t>Ben Gamla - Palm Beach</t>
  </si>
  <si>
    <t>39</t>
  </si>
  <si>
    <t>3961</t>
  </si>
  <si>
    <t>Gardens Sch of Tech Arts, Inc</t>
  </si>
  <si>
    <t>40</t>
  </si>
  <si>
    <t>3971</t>
  </si>
  <si>
    <t>Mavericks HS of Palm Springs</t>
  </si>
  <si>
    <t>41</t>
  </si>
  <si>
    <t>4000</t>
  </si>
  <si>
    <t>Renaissance Cht SchPalmsWest</t>
  </si>
  <si>
    <t>42</t>
  </si>
  <si>
    <t>4002</t>
  </si>
  <si>
    <t>Renaissance Cht Sch at Summit</t>
  </si>
  <si>
    <t>43</t>
  </si>
  <si>
    <t>4010</t>
  </si>
  <si>
    <t>Belle Glade Excel Cht School</t>
  </si>
  <si>
    <t>44</t>
  </si>
  <si>
    <t>4011</t>
  </si>
  <si>
    <t>Igeneration Empowerment Acad</t>
  </si>
  <si>
    <t>45</t>
  </si>
  <si>
    <t>4012</t>
  </si>
  <si>
    <t>Somerset Acad Canyons Md Sch</t>
  </si>
  <si>
    <t>46</t>
  </si>
  <si>
    <t>4013</t>
  </si>
  <si>
    <t>Somerset Acad Canyons Hg Sch</t>
  </si>
  <si>
    <t>47</t>
  </si>
  <si>
    <t>4020</t>
  </si>
  <si>
    <t>Franklin Academy Cht School B</t>
  </si>
  <si>
    <t>48</t>
  </si>
  <si>
    <t>4037</t>
  </si>
  <si>
    <t>Learning Path Academy</t>
  </si>
  <si>
    <t>Less: Administrative Fee (2% for up to 250 students of Un-Weighted FTE)</t>
  </si>
  <si>
    <t>South Tech Preparatory Academy</t>
  </si>
  <si>
    <t>Somerset Academy Boca Middle School</t>
  </si>
  <si>
    <t>Sorted by Number</t>
  </si>
  <si>
    <t>Sorted by Name</t>
  </si>
  <si>
    <t>DeptID</t>
  </si>
  <si>
    <t>Charter Name</t>
  </si>
  <si>
    <t>1572</t>
  </si>
  <si>
    <t>South Tech Adult Education</t>
  </si>
  <si>
    <t>3349</t>
  </si>
  <si>
    <t>Excel Leadership Academy</t>
  </si>
  <si>
    <t>3433</t>
  </si>
  <si>
    <t>Fl International Lang Academy</t>
  </si>
  <si>
    <t>Renaissance Ch Sch at Summit</t>
  </si>
  <si>
    <t>Renaissance Cht Sch Palms West</t>
  </si>
  <si>
    <t>South Tech Prep</t>
  </si>
  <si>
    <t>Description</t>
  </si>
  <si>
    <t>FTE Aug 13</t>
  </si>
  <si>
    <t>Adult/ED</t>
  </si>
  <si>
    <t>School Police</t>
  </si>
  <si>
    <t xml:space="preserve">AT&amp;T </t>
  </si>
  <si>
    <t>Avaya</t>
  </si>
  <si>
    <t>Adult/ESE</t>
  </si>
  <si>
    <t>Adult/Ed</t>
  </si>
  <si>
    <t>AG Findings</t>
  </si>
  <si>
    <t>Utilities</t>
  </si>
  <si>
    <t xml:space="preserve">AG Findings </t>
  </si>
  <si>
    <t xml:space="preserve">July FY13 Overpayment </t>
  </si>
  <si>
    <t xml:space="preserve">Aug. FY13 Overpayment </t>
  </si>
  <si>
    <t>School #</t>
  </si>
  <si>
    <t>Net Payment</t>
  </si>
  <si>
    <t>South Tech Prep (Middle)</t>
  </si>
  <si>
    <t>August FY2013-2014 Charter School FTE Payment</t>
  </si>
</sst>
</file>

<file path=xl/styles.xml><?xml version="1.0" encoding="utf-8"?>
<styleSheet xmlns="http://schemas.openxmlformats.org/spreadsheetml/2006/main">
  <numFmts count="14">
    <numFmt numFmtId="7" formatCode="&quot;$&quot;#,##0.00_);\(&quot;$&quot;#,##0.00\)"/>
    <numFmt numFmtId="43" formatCode="_(* #,##0.00_);_(* \(#,##0.00\);_(* &quot;-&quot;??_);_(@_)"/>
    <numFmt numFmtId="164" formatCode="#,###,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.000"/>
    <numFmt numFmtId="168" formatCode="0.0000"/>
    <numFmt numFmtId="169" formatCode="#,##0.0000"/>
    <numFmt numFmtId="170" formatCode="_-&quot;$&quot;* #,##0_-;\-&quot;$&quot;* #,##0_-;_-&quot;$&quot;* &quot;-&quot;??_-;_-@_-"/>
    <numFmt numFmtId="171" formatCode="0.0000%"/>
    <numFmt numFmtId="172" formatCode="_(* #,##0_);_(* \(#,##0\);_(* &quot;-&quot;??_);_(@_)"/>
    <numFmt numFmtId="173" formatCode="0."/>
    <numFmt numFmtId="174" formatCode="m/d/yy\ h:mm\ AM/PM"/>
    <numFmt numFmtId="175" formatCode="#,##0;[Red]\(#,##0\)"/>
  </numFmts>
  <fonts count="36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u/>
      <sz val="12"/>
      <name val="Times New Roman"/>
      <family val="1"/>
    </font>
    <font>
      <b/>
      <sz val="11"/>
      <name val="Times New Roman"/>
      <family val="1"/>
    </font>
    <font>
      <b/>
      <sz val="12"/>
      <color indexed="30"/>
      <name val="Times New Roman"/>
      <family val="1"/>
    </font>
    <font>
      <i/>
      <sz val="12"/>
      <name val="Times New Roman"/>
      <family val="1"/>
    </font>
    <font>
      <b/>
      <sz val="12"/>
      <color theme="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u/>
      <sz val="11"/>
      <color rgb="FFFF0000"/>
      <name val="Arial"/>
      <family val="2"/>
    </font>
    <font>
      <b/>
      <u/>
      <sz val="12"/>
      <name val="Arial"/>
      <family val="2"/>
    </font>
    <font>
      <b/>
      <sz val="8"/>
      <color theme="1"/>
      <name val="MS Sans Serif"/>
      <family val="2"/>
    </font>
    <font>
      <sz val="16"/>
      <name val="Arial"/>
      <family val="2"/>
    </font>
    <font>
      <sz val="16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1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347">
    <xf numFmtId="0" fontId="0" fillId="0" borderId="0" xfId="0"/>
    <xf numFmtId="0" fontId="2" fillId="0" borderId="0" xfId="2" applyFont="1"/>
    <xf numFmtId="0" fontId="2" fillId="0" borderId="0" xfId="2" applyFont="1" applyAlignment="1">
      <alignment horizontal="left"/>
    </xf>
    <xf numFmtId="167" fontId="2" fillId="0" borderId="0" xfId="2" applyNumberFormat="1" applyFont="1"/>
    <xf numFmtId="0" fontId="3" fillId="0" borderId="2" xfId="2" applyFont="1" applyBorder="1"/>
    <xf numFmtId="0" fontId="4" fillId="0" borderId="3" xfId="2" applyFont="1" applyBorder="1" applyAlignment="1"/>
    <xf numFmtId="0" fontId="4" fillId="0" borderId="0" xfId="2" applyFont="1" applyBorder="1" applyAlignment="1"/>
    <xf numFmtId="0" fontId="4" fillId="0" borderId="0" xfId="2" applyFont="1" applyAlignment="1"/>
    <xf numFmtId="0" fontId="3" fillId="2" borderId="2" xfId="2" applyFont="1" applyFill="1" applyBorder="1"/>
    <xf numFmtId="0" fontId="2" fillId="2" borderId="0" xfId="2" applyFont="1" applyFill="1"/>
    <xf numFmtId="0" fontId="5" fillId="0" borderId="0" xfId="2" applyFont="1" applyAlignment="1"/>
    <xf numFmtId="0" fontId="5" fillId="0" borderId="0" xfId="2" applyFont="1" applyAlignment="1">
      <alignment horizontal="center"/>
    </xf>
    <xf numFmtId="0" fontId="5" fillId="2" borderId="0" xfId="2" applyFont="1" applyFill="1" applyAlignment="1"/>
    <xf numFmtId="0" fontId="2" fillId="0" borderId="0" xfId="2" applyFont="1" applyAlignment="1"/>
    <xf numFmtId="0" fontId="6" fillId="0" borderId="0" xfId="2" applyFont="1" applyAlignment="1"/>
    <xf numFmtId="0" fontId="6" fillId="2" borderId="0" xfId="2" applyFont="1" applyFill="1" applyAlignment="1"/>
    <xf numFmtId="4" fontId="2" fillId="0" borderId="0" xfId="2" applyNumberFormat="1" applyFont="1" applyAlignment="1"/>
    <xf numFmtId="4" fontId="7" fillId="0" borderId="0" xfId="2" applyNumberFormat="1" applyFont="1" applyAlignment="1"/>
    <xf numFmtId="4" fontId="2" fillId="0" borderId="0" xfId="2" applyNumberFormat="1" applyFont="1"/>
    <xf numFmtId="4" fontId="7" fillId="2" borderId="0" xfId="2" applyNumberFormat="1" applyFont="1" applyFill="1" applyAlignment="1"/>
    <xf numFmtId="4" fontId="2" fillId="2" borderId="0" xfId="2" applyNumberFormat="1" applyFont="1" applyFill="1"/>
    <xf numFmtId="4" fontId="2" fillId="0" borderId="0" xfId="2" applyNumberFormat="1" applyFont="1" applyBorder="1"/>
    <xf numFmtId="4" fontId="2" fillId="2" borderId="0" xfId="2" applyNumberFormat="1" applyFont="1" applyFill="1" applyBorder="1"/>
    <xf numFmtId="0" fontId="8" fillId="0" borderId="0" xfId="2" applyFont="1" applyAlignment="1"/>
    <xf numFmtId="7" fontId="1" fillId="0" borderId="0" xfId="2" applyNumberFormat="1" applyBorder="1" applyAlignment="1"/>
    <xf numFmtId="168" fontId="8" fillId="0" borderId="0" xfId="2" applyNumberFormat="1" applyFont="1" applyAlignment="1"/>
    <xf numFmtId="0" fontId="2" fillId="0" borderId="0" xfId="2" applyFont="1" applyAlignment="1">
      <alignment wrapText="1"/>
    </xf>
    <xf numFmtId="0" fontId="9" fillId="0" borderId="0" xfId="2" applyFont="1" applyAlignment="1">
      <alignment horizontal="center" wrapText="1"/>
    </xf>
    <xf numFmtId="0" fontId="10" fillId="0" borderId="0" xfId="2" applyFont="1" applyAlignment="1">
      <alignment horizontal="center" wrapText="1"/>
    </xf>
    <xf numFmtId="0" fontId="3" fillId="0" borderId="0" xfId="2" applyFont="1" applyAlignment="1">
      <alignment wrapText="1"/>
    </xf>
    <xf numFmtId="167" fontId="2" fillId="0" borderId="0" xfId="2" applyNumberFormat="1" applyFont="1" applyAlignment="1">
      <alignment horizontal="center" wrapText="1"/>
    </xf>
    <xf numFmtId="167" fontId="2" fillId="0" borderId="0" xfId="2" applyNumberFormat="1" applyFont="1" applyAlignment="1">
      <alignment wrapText="1"/>
    </xf>
    <xf numFmtId="4" fontId="2" fillId="0" borderId="0" xfId="2" applyNumberFormat="1" applyFont="1" applyAlignment="1">
      <alignment horizontal="center" wrapText="1"/>
    </xf>
    <xf numFmtId="165" fontId="2" fillId="0" borderId="0" xfId="5" applyFont="1" applyAlignment="1">
      <alignment horizontal="center" wrapText="1"/>
    </xf>
    <xf numFmtId="4" fontId="2" fillId="2" borderId="0" xfId="2" applyNumberFormat="1" applyFont="1" applyFill="1" applyAlignment="1">
      <alignment horizontal="center" wrapText="1"/>
    </xf>
    <xf numFmtId="165" fontId="2" fillId="2" borderId="0" xfId="5" applyFont="1" applyFill="1" applyAlignment="1">
      <alignment horizontal="center" wrapText="1"/>
    </xf>
    <xf numFmtId="0" fontId="2" fillId="0" borderId="4" xfId="2" quotePrefix="1" applyFont="1" applyBorder="1" applyAlignment="1"/>
    <xf numFmtId="0" fontId="10" fillId="0" borderId="4" xfId="2" quotePrefix="1" applyFont="1" applyBorder="1" applyAlignment="1">
      <alignment horizontal="center"/>
    </xf>
    <xf numFmtId="0" fontId="3" fillId="0" borderId="0" xfId="2" quotePrefix="1" applyFont="1" applyBorder="1" applyAlignment="1"/>
    <xf numFmtId="167" fontId="2" fillId="0" borderId="4" xfId="2" quotePrefix="1" applyNumberFormat="1" applyFont="1" applyBorder="1" applyAlignment="1">
      <alignment horizontal="center"/>
    </xf>
    <xf numFmtId="167" fontId="2" fillId="0" borderId="4" xfId="2" quotePrefix="1" applyNumberFormat="1" applyFont="1" applyBorder="1" applyAlignment="1"/>
    <xf numFmtId="4" fontId="2" fillId="0" borderId="4" xfId="2" quotePrefix="1" applyNumberFormat="1" applyFont="1" applyBorder="1" applyAlignment="1">
      <alignment horizontal="center"/>
    </xf>
    <xf numFmtId="165" fontId="2" fillId="0" borderId="4" xfId="5" quotePrefix="1" applyFont="1" applyBorder="1" applyAlignment="1">
      <alignment horizontal="center"/>
    </xf>
    <xf numFmtId="4" fontId="2" fillId="2" borderId="4" xfId="2" quotePrefix="1" applyNumberFormat="1" applyFont="1" applyFill="1" applyBorder="1" applyAlignment="1">
      <alignment horizontal="center"/>
    </xf>
    <xf numFmtId="165" fontId="2" fillId="2" borderId="4" xfId="5" quotePrefix="1" applyFont="1" applyFill="1" applyBorder="1" applyAlignment="1">
      <alignment horizontal="center"/>
    </xf>
    <xf numFmtId="0" fontId="2" fillId="0" borderId="5" xfId="2" applyFont="1" applyBorder="1" applyAlignment="1"/>
    <xf numFmtId="2" fontId="10" fillId="0" borderId="1" xfId="2" applyNumberFormat="1" applyFont="1" applyBorder="1" applyAlignment="1"/>
    <xf numFmtId="2" fontId="9" fillId="0" borderId="0" xfId="2" applyNumberFormat="1" applyFont="1" applyBorder="1" applyAlignment="1"/>
    <xf numFmtId="167" fontId="2" fillId="0" borderId="5" xfId="2" applyNumberFormat="1" applyFont="1" applyBorder="1" applyAlignment="1"/>
    <xf numFmtId="169" fontId="2" fillId="0" borderId="4" xfId="2" applyNumberFormat="1" applyFont="1" applyBorder="1"/>
    <xf numFmtId="170" fontId="2" fillId="0" borderId="4" xfId="5" applyNumberFormat="1" applyFont="1" applyBorder="1"/>
    <xf numFmtId="0" fontId="2" fillId="0" borderId="0" xfId="2" applyFont="1" applyAlignment="1">
      <alignment horizontal="center"/>
    </xf>
    <xf numFmtId="0" fontId="1" fillId="0" borderId="0" xfId="2" quotePrefix="1"/>
    <xf numFmtId="0" fontId="1" fillId="0" borderId="0" xfId="2"/>
    <xf numFmtId="169" fontId="2" fillId="2" borderId="4" xfId="2" applyNumberFormat="1" applyFont="1" applyFill="1" applyBorder="1"/>
    <xf numFmtId="170" fontId="2" fillId="2" borderId="4" xfId="5" applyNumberFormat="1" applyFont="1" applyFill="1" applyBorder="1"/>
    <xf numFmtId="167" fontId="2" fillId="0" borderId="0" xfId="2" applyNumberFormat="1" applyFont="1" applyAlignment="1"/>
    <xf numFmtId="0" fontId="2" fillId="0" borderId="0" xfId="2" quotePrefix="1" applyFont="1"/>
    <xf numFmtId="170" fontId="2" fillId="0" borderId="1" xfId="5" applyNumberFormat="1" applyFont="1" applyBorder="1"/>
    <xf numFmtId="170" fontId="2" fillId="2" borderId="1" xfId="5" applyNumberFormat="1" applyFont="1" applyFill="1" applyBorder="1"/>
    <xf numFmtId="2" fontId="10" fillId="0" borderId="6" xfId="2" applyNumberFormat="1" applyFont="1" applyBorder="1" applyAlignment="1"/>
    <xf numFmtId="0" fontId="2" fillId="0" borderId="0" xfId="2" applyFont="1" applyBorder="1" applyAlignment="1"/>
    <xf numFmtId="2" fontId="2" fillId="0" borderId="7" xfId="2" applyNumberFormat="1" applyFont="1" applyBorder="1" applyAlignment="1"/>
    <xf numFmtId="2" fontId="2" fillId="0" borderId="0" xfId="2" applyNumberFormat="1" applyFont="1" applyBorder="1" applyAlignment="1"/>
    <xf numFmtId="2" fontId="2" fillId="0" borderId="8" xfId="2" applyNumberFormat="1" applyFont="1" applyBorder="1" applyAlignment="1"/>
    <xf numFmtId="168" fontId="12" fillId="0" borderId="2" xfId="2" applyNumberFormat="1" applyFont="1" applyBorder="1"/>
    <xf numFmtId="170" fontId="2" fillId="0" borderId="7" xfId="5" applyNumberFormat="1" applyFont="1" applyBorder="1"/>
    <xf numFmtId="0" fontId="2" fillId="0" borderId="0" xfId="2" applyFont="1" applyBorder="1"/>
    <xf numFmtId="168" fontId="12" fillId="2" borderId="2" xfId="2" applyNumberFormat="1" applyFont="1" applyFill="1" applyBorder="1"/>
    <xf numFmtId="170" fontId="2" fillId="2" borderId="7" xfId="5" applyNumberFormat="1" applyFont="1" applyFill="1" applyBorder="1"/>
    <xf numFmtId="0" fontId="9" fillId="0" borderId="1" xfId="2" applyFont="1" applyBorder="1" applyAlignment="1">
      <alignment horizontal="center" wrapText="1"/>
    </xf>
    <xf numFmtId="2" fontId="10" fillId="0" borderId="1" xfId="2" applyNumberFormat="1" applyFont="1" applyBorder="1" applyAlignment="1">
      <alignment horizontal="center"/>
    </xf>
    <xf numFmtId="2" fontId="3" fillId="0" borderId="0" xfId="2" applyNumberFormat="1" applyFont="1" applyBorder="1" applyAlignment="1"/>
    <xf numFmtId="0" fontId="2" fillId="0" borderId="4" xfId="2" applyFont="1" applyBorder="1" applyAlignment="1">
      <alignment horizontal="center" wrapText="1"/>
    </xf>
    <xf numFmtId="0" fontId="13" fillId="0" borderId="4" xfId="2" applyFont="1" applyBorder="1" applyAlignment="1">
      <alignment horizontal="center" wrapText="1"/>
    </xf>
    <xf numFmtId="0" fontId="2" fillId="2" borderId="4" xfId="2" applyFont="1" applyFill="1" applyBorder="1" applyAlignment="1"/>
    <xf numFmtId="0" fontId="2" fillId="2" borderId="4" xfId="2" applyFont="1" applyFill="1" applyBorder="1" applyAlignment="1">
      <alignment horizontal="center" wrapText="1"/>
    </xf>
    <xf numFmtId="0" fontId="13" fillId="2" borderId="4" xfId="2" applyFont="1" applyFill="1" applyBorder="1" applyAlignment="1">
      <alignment horizontal="center" wrapText="1"/>
    </xf>
    <xf numFmtId="0" fontId="8" fillId="0" borderId="5" xfId="2" applyFont="1" applyBorder="1" applyAlignment="1">
      <alignment horizontal="left" vertical="center" wrapText="1"/>
    </xf>
    <xf numFmtId="4" fontId="9" fillId="0" borderId="0" xfId="2" applyNumberFormat="1" applyFont="1" applyBorder="1" applyAlignment="1">
      <alignment vertical="center" wrapText="1"/>
    </xf>
    <xf numFmtId="0" fontId="2" fillId="0" borderId="5" xfId="2" applyFont="1" applyBorder="1" applyAlignment="1">
      <alignment horizontal="center"/>
    </xf>
    <xf numFmtId="170" fontId="13" fillId="0" borderId="4" xfId="5" applyNumberFormat="1" applyFont="1" applyBorder="1"/>
    <xf numFmtId="170" fontId="2" fillId="0" borderId="4" xfId="2" applyNumberFormat="1" applyFont="1" applyBorder="1"/>
    <xf numFmtId="0" fontId="2" fillId="0" borderId="0" xfId="2" quotePrefix="1" applyFont="1" applyAlignment="1">
      <alignment horizontal="left"/>
    </xf>
    <xf numFmtId="0" fontId="8" fillId="0" borderId="0" xfId="2" applyFont="1" applyBorder="1"/>
    <xf numFmtId="0" fontId="2" fillId="2" borderId="5" xfId="2" applyFont="1" applyFill="1" applyBorder="1" applyAlignment="1">
      <alignment horizontal="center"/>
    </xf>
    <xf numFmtId="0" fontId="2" fillId="2" borderId="0" xfId="2" applyFont="1" applyFill="1" applyAlignment="1">
      <alignment horizontal="center"/>
    </xf>
    <xf numFmtId="170" fontId="13" fillId="2" borderId="4" xfId="5" applyNumberFormat="1" applyFont="1" applyFill="1" applyBorder="1"/>
    <xf numFmtId="170" fontId="2" fillId="2" borderId="4" xfId="2" applyNumberFormat="1" applyFont="1" applyFill="1" applyBorder="1"/>
    <xf numFmtId="0" fontId="8" fillId="0" borderId="0" xfId="2" applyFont="1" applyBorder="1" applyAlignment="1">
      <alignment horizontal="left" vertical="center" wrapText="1"/>
    </xf>
    <xf numFmtId="0" fontId="2" fillId="0" borderId="0" xfId="2" quotePrefix="1" applyFont="1" applyAlignment="1">
      <alignment horizontal="center"/>
    </xf>
    <xf numFmtId="0" fontId="2" fillId="2" borderId="0" xfId="2" quotePrefix="1" applyFont="1" applyFill="1" applyAlignment="1">
      <alignment horizontal="center"/>
    </xf>
    <xf numFmtId="0" fontId="14" fillId="0" borderId="0" xfId="2" applyFont="1"/>
    <xf numFmtId="170" fontId="2" fillId="0" borderId="6" xfId="5" applyNumberFormat="1" applyFont="1" applyBorder="1"/>
    <xf numFmtId="0" fontId="14" fillId="0" borderId="0" xfId="2" applyFont="1" applyBorder="1" applyAlignment="1">
      <alignment horizontal="left"/>
    </xf>
    <xf numFmtId="170" fontId="2" fillId="2" borderId="6" xfId="5" applyNumberFormat="1" applyFont="1" applyFill="1" applyBorder="1"/>
    <xf numFmtId="0" fontId="15" fillId="0" borderId="0" xfId="2" applyFont="1" applyAlignment="1"/>
    <xf numFmtId="0" fontId="15" fillId="0" borderId="0" xfId="2" applyFont="1" applyBorder="1" applyAlignment="1"/>
    <xf numFmtId="0" fontId="2" fillId="2" borderId="0" xfId="2" applyFont="1" applyFill="1" applyBorder="1"/>
    <xf numFmtId="0" fontId="16" fillId="0" borderId="0" xfId="2" applyFont="1" applyAlignment="1"/>
    <xf numFmtId="170" fontId="2" fillId="0" borderId="0" xfId="5" applyNumberFormat="1" applyFont="1" applyBorder="1" applyAlignment="1"/>
    <xf numFmtId="0" fontId="17" fillId="0" borderId="0" xfId="2" applyFont="1" applyAlignment="1"/>
    <xf numFmtId="4" fontId="2" fillId="0" borderId="0" xfId="2" quotePrefix="1" applyNumberFormat="1" applyFont="1" applyBorder="1" applyAlignment="1"/>
    <xf numFmtId="0" fontId="2" fillId="0" borderId="0" xfId="2" applyFont="1" applyAlignment="1">
      <alignment horizontal="right"/>
    </xf>
    <xf numFmtId="0" fontId="18" fillId="0" borderId="0" xfId="2" applyFont="1" applyAlignment="1"/>
    <xf numFmtId="166" fontId="2" fillId="0" borderId="0" xfId="2" applyNumberFormat="1" applyFont="1" applyBorder="1"/>
    <xf numFmtId="0" fontId="2" fillId="2" borderId="0" xfId="2" applyFont="1" applyFill="1" applyAlignment="1">
      <alignment horizontal="right"/>
    </xf>
    <xf numFmtId="0" fontId="19" fillId="0" borderId="0" xfId="2" applyFont="1" applyAlignment="1"/>
    <xf numFmtId="170" fontId="2" fillId="0" borderId="0" xfId="5" applyNumberFormat="1" applyFont="1" applyBorder="1"/>
    <xf numFmtId="170" fontId="2" fillId="2" borderId="0" xfId="5" applyNumberFormat="1" applyFont="1" applyFill="1" applyBorder="1"/>
    <xf numFmtId="170" fontId="2" fillId="0" borderId="4" xfId="2" applyNumberFormat="1" applyFont="1" applyBorder="1" applyAlignment="1">
      <alignment horizontal="left"/>
    </xf>
    <xf numFmtId="170" fontId="2" fillId="2" borderId="4" xfId="2" applyNumberFormat="1" applyFont="1" applyFill="1" applyBorder="1" applyAlignment="1">
      <alignment horizontal="left"/>
    </xf>
    <xf numFmtId="0" fontId="2" fillId="0" borderId="0" xfId="2" applyFont="1" applyBorder="1" applyAlignment="1">
      <alignment horizontal="left"/>
    </xf>
    <xf numFmtId="0" fontId="2" fillId="2" borderId="0" xfId="2" applyFont="1" applyFill="1" applyBorder="1" applyAlignment="1">
      <alignment horizontal="left"/>
    </xf>
    <xf numFmtId="0" fontId="20" fillId="0" borderId="0" xfId="2" applyFont="1" applyAlignment="1">
      <alignment horizontal="center"/>
    </xf>
    <xf numFmtId="0" fontId="20" fillId="0" borderId="0" xfId="2" applyFont="1" applyAlignment="1"/>
    <xf numFmtId="4" fontId="20" fillId="0" borderId="0" xfId="2" applyNumberFormat="1" applyFont="1" applyAlignment="1">
      <alignment horizontal="center"/>
    </xf>
    <xf numFmtId="4" fontId="20" fillId="0" borderId="0" xfId="2" applyNumberFormat="1" applyFont="1" applyAlignment="1"/>
    <xf numFmtId="165" fontId="2" fillId="0" borderId="0" xfId="5" applyFont="1"/>
    <xf numFmtId="0" fontId="20" fillId="2" borderId="0" xfId="2" applyFont="1" applyFill="1" applyAlignment="1">
      <alignment horizontal="center"/>
    </xf>
    <xf numFmtId="165" fontId="2" fillId="2" borderId="0" xfId="5" applyFont="1" applyFill="1"/>
    <xf numFmtId="168" fontId="2" fillId="0" borderId="0" xfId="2" applyNumberFormat="1" applyFont="1" applyBorder="1" applyAlignment="1">
      <alignment horizontal="center"/>
    </xf>
    <xf numFmtId="168" fontId="21" fillId="0" borderId="0" xfId="2" applyNumberFormat="1" applyFont="1" applyBorder="1" applyAlignment="1"/>
    <xf numFmtId="43" fontId="2" fillId="0" borderId="0" xfId="3" applyFont="1" applyAlignment="1">
      <alignment horizontal="center"/>
    </xf>
    <xf numFmtId="0" fontId="2" fillId="0" borderId="0" xfId="2" quotePrefix="1" applyFont="1" applyBorder="1" applyAlignment="1">
      <alignment horizontal="center"/>
    </xf>
    <xf numFmtId="3" fontId="2" fillId="0" borderId="4" xfId="2" applyNumberFormat="1" applyFont="1" applyBorder="1"/>
    <xf numFmtId="168" fontId="2" fillId="0" borderId="0" xfId="2" applyNumberFormat="1" applyFont="1" applyBorder="1"/>
    <xf numFmtId="168" fontId="2" fillId="2" borderId="0" xfId="2" applyNumberFormat="1" applyFont="1" applyFill="1" applyBorder="1" applyAlignment="1">
      <alignment horizontal="center"/>
    </xf>
    <xf numFmtId="2" fontId="2" fillId="2" borderId="0" xfId="2" applyNumberFormat="1" applyFont="1" applyFill="1" applyAlignment="1">
      <alignment horizontal="center"/>
    </xf>
    <xf numFmtId="0" fontId="2" fillId="2" borderId="0" xfId="2" quotePrefix="1" applyFont="1" applyFill="1" applyBorder="1" applyAlignment="1">
      <alignment horizontal="center"/>
    </xf>
    <xf numFmtId="3" fontId="2" fillId="2" borderId="4" xfId="2" applyNumberFormat="1" applyFont="1" applyFill="1" applyBorder="1"/>
    <xf numFmtId="168" fontId="2" fillId="2" borderId="0" xfId="2" applyNumberFormat="1" applyFont="1" applyFill="1" applyBorder="1"/>
    <xf numFmtId="16" fontId="2" fillId="0" borderId="0" xfId="2" quotePrefix="1" applyNumberFormat="1" applyFont="1" applyAlignment="1">
      <alignment horizontal="right"/>
    </xf>
    <xf numFmtId="16" fontId="2" fillId="2" borderId="0" xfId="2" quotePrefix="1" applyNumberFormat="1" applyFont="1" applyFill="1" applyAlignment="1">
      <alignment horizontal="right"/>
    </xf>
    <xf numFmtId="0" fontId="2" fillId="2" borderId="0" xfId="2" applyFont="1" applyFill="1" applyBorder="1" applyAlignment="1"/>
    <xf numFmtId="0" fontId="2" fillId="0" borderId="0" xfId="2" quotePrefix="1" applyFont="1" applyAlignment="1">
      <alignment horizontal="right"/>
    </xf>
    <xf numFmtId="168" fontId="2" fillId="0" borderId="15" xfId="2" applyNumberFormat="1" applyFont="1" applyBorder="1" applyAlignment="1">
      <alignment horizontal="center"/>
    </xf>
    <xf numFmtId="0" fontId="11" fillId="0" borderId="0" xfId="2" applyFont="1" applyBorder="1"/>
    <xf numFmtId="2" fontId="2" fillId="0" borderId="0" xfId="2" applyNumberFormat="1" applyFont="1" applyBorder="1"/>
    <xf numFmtId="166" fontId="2" fillId="0" borderId="0" xfId="6" applyFont="1" applyBorder="1"/>
    <xf numFmtId="0" fontId="2" fillId="2" borderId="0" xfId="2" quotePrefix="1" applyFont="1" applyFill="1" applyAlignment="1">
      <alignment horizontal="right"/>
    </xf>
    <xf numFmtId="168" fontId="2" fillId="2" borderId="15" xfId="2" applyNumberFormat="1" applyFont="1" applyFill="1" applyBorder="1" applyAlignment="1">
      <alignment horizontal="center"/>
    </xf>
    <xf numFmtId="166" fontId="2" fillId="0" borderId="0" xfId="6" applyFont="1" applyBorder="1" applyAlignment="1">
      <alignment horizontal="right"/>
    </xf>
    <xf numFmtId="168" fontId="12" fillId="0" borderId="2" xfId="2" applyNumberFormat="1" applyFont="1" applyBorder="1" applyAlignment="1">
      <alignment horizontal="center"/>
    </xf>
    <xf numFmtId="168" fontId="12" fillId="0" borderId="3" xfId="2" applyNumberFormat="1" applyFont="1" applyBorder="1" applyAlignment="1">
      <alignment horizontal="center"/>
    </xf>
    <xf numFmtId="168" fontId="12" fillId="0" borderId="0" xfId="2" applyNumberFormat="1" applyFont="1" applyBorder="1" applyAlignment="1">
      <alignment horizontal="center"/>
    </xf>
    <xf numFmtId="166" fontId="2" fillId="0" borderId="0" xfId="6" applyFont="1" applyBorder="1" applyAlignment="1"/>
    <xf numFmtId="166" fontId="2" fillId="2" borderId="0" xfId="6" applyFont="1" applyFill="1" applyBorder="1" applyAlignment="1">
      <alignment horizontal="right"/>
    </xf>
    <xf numFmtId="168" fontId="12" fillId="2" borderId="2" xfId="2" applyNumberFormat="1" applyFont="1" applyFill="1" applyBorder="1" applyAlignment="1">
      <alignment horizontal="center"/>
    </xf>
    <xf numFmtId="2" fontId="23" fillId="0" borderId="0" xfId="2" applyNumberFormat="1" applyFont="1" applyBorder="1" applyAlignment="1"/>
    <xf numFmtId="0" fontId="11" fillId="2" borderId="0" xfId="2" applyFont="1" applyFill="1" applyBorder="1"/>
    <xf numFmtId="169" fontId="15" fillId="0" borderId="4" xfId="2" applyNumberFormat="1" applyFont="1" applyBorder="1" applyAlignment="1">
      <alignment horizontal="center"/>
    </xf>
    <xf numFmtId="4" fontId="20" fillId="0" borderId="0" xfId="2" applyNumberFormat="1" applyFont="1" applyBorder="1" applyAlignment="1"/>
    <xf numFmtId="169" fontId="15" fillId="2" borderId="4" xfId="2" applyNumberFormat="1" applyFont="1" applyFill="1" applyBorder="1" applyAlignment="1">
      <alignment horizontal="center"/>
    </xf>
    <xf numFmtId="171" fontId="2" fillId="0" borderId="0" xfId="2" applyNumberFormat="1" applyFont="1" applyAlignment="1"/>
    <xf numFmtId="4" fontId="15" fillId="0" borderId="4" xfId="2" applyNumberFormat="1" applyFont="1" applyBorder="1" applyAlignment="1">
      <alignment horizontal="center"/>
    </xf>
    <xf numFmtId="4" fontId="15" fillId="2" borderId="4" xfId="2" applyNumberFormat="1" applyFont="1" applyFill="1" applyBorder="1" applyAlignment="1">
      <alignment horizontal="center"/>
    </xf>
    <xf numFmtId="4" fontId="2" fillId="0" borderId="0" xfId="2" applyNumberFormat="1" applyFont="1" applyBorder="1" applyAlignment="1"/>
    <xf numFmtId="0" fontId="2" fillId="2" borderId="0" xfId="2" applyFont="1" applyFill="1" applyBorder="1" applyAlignment="1">
      <alignment horizontal="center"/>
    </xf>
    <xf numFmtId="171" fontId="2" fillId="2" borderId="0" xfId="2" applyNumberFormat="1" applyFont="1" applyFill="1"/>
    <xf numFmtId="4" fontId="2" fillId="0" borderId="0" xfId="2" quotePrefix="1" applyNumberFormat="1" applyFont="1" applyAlignment="1">
      <alignment horizontal="center"/>
    </xf>
    <xf numFmtId="0" fontId="2" fillId="0" borderId="0" xfId="2" applyFont="1" applyBorder="1" applyAlignment="1">
      <alignment horizontal="center"/>
    </xf>
    <xf numFmtId="171" fontId="2" fillId="0" borderId="0" xfId="2" applyNumberFormat="1" applyFont="1"/>
    <xf numFmtId="0" fontId="2" fillId="0" borderId="0" xfId="2" applyFont="1" applyBorder="1" applyAlignment="1">
      <alignment horizontal="left" indent="1"/>
    </xf>
    <xf numFmtId="3" fontId="2" fillId="0" borderId="0" xfId="2" applyNumberFormat="1" applyFont="1" applyBorder="1" applyAlignment="1"/>
    <xf numFmtId="4" fontId="8" fillId="0" borderId="0" xfId="2" applyNumberFormat="1" applyFont="1"/>
    <xf numFmtId="0" fontId="2" fillId="0" borderId="0" xfId="2" applyFont="1" applyAlignment="1">
      <alignment horizontal="left" indent="1"/>
    </xf>
    <xf numFmtId="4" fontId="2" fillId="0" borderId="0" xfId="2" quotePrefix="1" applyNumberFormat="1" applyFont="1" applyAlignment="1"/>
    <xf numFmtId="0" fontId="9" fillId="2" borderId="0" xfId="2" applyFont="1" applyFill="1" applyAlignment="1">
      <alignment horizontal="left"/>
    </xf>
    <xf numFmtId="4" fontId="2" fillId="2" borderId="0" xfId="2" quotePrefix="1" applyNumberFormat="1" applyFont="1" applyFill="1" applyAlignment="1">
      <alignment horizontal="left" indent="2"/>
    </xf>
    <xf numFmtId="4" fontId="9" fillId="2" borderId="4" xfId="2" quotePrefix="1" applyNumberFormat="1" applyFont="1" applyFill="1" applyBorder="1" applyAlignment="1">
      <alignment horizontal="left" indent="2"/>
    </xf>
    <xf numFmtId="4" fontId="2" fillId="2" borderId="0" xfId="2" applyNumberFormat="1" applyFont="1" applyFill="1" applyAlignment="1">
      <alignment horizontal="left" indent="2"/>
    </xf>
    <xf numFmtId="3" fontId="2" fillId="2" borderId="0" xfId="2" quotePrefix="1" applyNumberFormat="1" applyFont="1" applyFill="1" applyAlignment="1">
      <alignment horizontal="left" indent="5"/>
    </xf>
    <xf numFmtId="0" fontId="9" fillId="0" borderId="0" xfId="2" applyFont="1" applyAlignment="1"/>
    <xf numFmtId="0" fontId="9" fillId="0" borderId="0" xfId="2" applyFont="1" applyAlignment="1">
      <alignment horizontal="left"/>
    </xf>
    <xf numFmtId="0" fontId="24" fillId="0" borderId="0" xfId="2" applyFont="1"/>
    <xf numFmtId="4" fontId="2" fillId="0" borderId="0" xfId="2" quotePrefix="1" applyNumberFormat="1" applyFont="1" applyAlignment="1">
      <alignment horizontal="left" indent="2"/>
    </xf>
    <xf numFmtId="4" fontId="10" fillId="0" borderId="4" xfId="2" quotePrefix="1" applyNumberFormat="1" applyFont="1" applyBorder="1" applyAlignment="1">
      <alignment horizontal="right" indent="2"/>
    </xf>
    <xf numFmtId="4" fontId="2" fillId="0" borderId="0" xfId="2" applyNumberFormat="1" applyFont="1" applyAlignment="1">
      <alignment horizontal="center"/>
    </xf>
    <xf numFmtId="3" fontId="2" fillId="0" borderId="0" xfId="2" quotePrefix="1" applyNumberFormat="1" applyFont="1" applyAlignment="1">
      <alignment horizontal="left" indent="5"/>
    </xf>
    <xf numFmtId="4" fontId="2" fillId="2" borderId="0" xfId="2" quotePrefix="1" applyNumberFormat="1" applyFont="1" applyFill="1" applyBorder="1" applyAlignment="1">
      <alignment horizontal="left" indent="2"/>
    </xf>
    <xf numFmtId="4" fontId="9" fillId="2" borderId="1" xfId="2" quotePrefix="1" applyNumberFormat="1" applyFont="1" applyFill="1" applyBorder="1" applyAlignment="1">
      <alignment horizontal="left" indent="2"/>
    </xf>
    <xf numFmtId="3" fontId="2" fillId="2" borderId="0" xfId="2" quotePrefix="1" applyNumberFormat="1" applyFont="1" applyFill="1" applyAlignment="1">
      <alignment horizontal="left" indent="4"/>
    </xf>
    <xf numFmtId="3" fontId="2" fillId="0" borderId="0" xfId="2" quotePrefix="1" applyNumberFormat="1" applyFont="1" applyAlignment="1">
      <alignment horizontal="left" indent="4"/>
    </xf>
    <xf numFmtId="38" fontId="2" fillId="0" borderId="4" xfId="2" applyNumberFormat="1" applyFont="1" applyBorder="1"/>
    <xf numFmtId="0" fontId="2" fillId="2" borderId="0" xfId="2" applyFont="1" applyFill="1" applyAlignment="1"/>
    <xf numFmtId="167" fontId="2" fillId="0" borderId="0" xfId="2" applyNumberFormat="1" applyFont="1" applyFill="1"/>
    <xf numFmtId="0" fontId="2" fillId="2" borderId="1" xfId="2" applyFont="1" applyFill="1" applyBorder="1"/>
    <xf numFmtId="3" fontId="2" fillId="0" borderId="0" xfId="2" quotePrefix="1" applyNumberFormat="1" applyFont="1" applyAlignment="1">
      <alignment horizontal="center"/>
    </xf>
    <xf numFmtId="3" fontId="2" fillId="0" borderId="0" xfId="2" quotePrefix="1" applyNumberFormat="1" applyFont="1" applyAlignment="1"/>
    <xf numFmtId="0" fontId="2" fillId="0" borderId="1" xfId="2" applyFont="1" applyBorder="1"/>
    <xf numFmtId="167" fontId="2" fillId="0" borderId="0" xfId="2" quotePrefix="1" applyNumberFormat="1" applyFont="1" applyFill="1"/>
    <xf numFmtId="0" fontId="2" fillId="0" borderId="0" xfId="2" applyFont="1" applyFill="1"/>
    <xf numFmtId="170" fontId="2" fillId="2" borderId="16" xfId="2" applyNumberFormat="1" applyFont="1" applyFill="1" applyBorder="1"/>
    <xf numFmtId="170" fontId="2" fillId="2" borderId="0" xfId="2" applyNumberFormat="1" applyFont="1" applyFill="1"/>
    <xf numFmtId="170" fontId="2" fillId="0" borderId="16" xfId="2" applyNumberFormat="1" applyFont="1" applyBorder="1"/>
    <xf numFmtId="170" fontId="2" fillId="0" borderId="0" xfId="2" applyNumberFormat="1" applyFont="1" applyFill="1"/>
    <xf numFmtId="43" fontId="2" fillId="0" borderId="0" xfId="3" quotePrefix="1" applyFont="1" applyFill="1"/>
    <xf numFmtId="170" fontId="2" fillId="2" borderId="0" xfId="2" applyNumberFormat="1" applyFont="1" applyFill="1" applyBorder="1"/>
    <xf numFmtId="170" fontId="2" fillId="0" borderId="0" xfId="2" applyNumberFormat="1" applyFont="1" applyBorder="1"/>
    <xf numFmtId="0" fontId="25" fillId="2" borderId="0" xfId="2" applyFont="1" applyFill="1"/>
    <xf numFmtId="0" fontId="9" fillId="0" borderId="4" xfId="2" applyFont="1" applyBorder="1" applyAlignment="1"/>
    <xf numFmtId="0" fontId="25" fillId="2" borderId="0" xfId="2" applyFont="1" applyFill="1" applyAlignment="1"/>
    <xf numFmtId="0" fontId="24" fillId="0" borderId="0" xfId="2" applyFont="1" applyBorder="1" applyAlignment="1">
      <alignment horizontal="center"/>
    </xf>
    <xf numFmtId="170" fontId="24" fillId="0" borderId="0" xfId="2" applyNumberFormat="1" applyFont="1" applyBorder="1"/>
    <xf numFmtId="0" fontId="9" fillId="0" borderId="0" xfId="2" applyFont="1" applyBorder="1" applyAlignment="1"/>
    <xf numFmtId="0" fontId="25" fillId="0" borderId="0" xfId="2" applyFont="1" applyFill="1"/>
    <xf numFmtId="0" fontId="1" fillId="0" borderId="0" xfId="2" applyFont="1" applyFill="1"/>
    <xf numFmtId="0" fontId="25" fillId="0" borderId="0" xfId="2" applyFont="1" applyFill="1" applyAlignment="1">
      <alignment vertical="top"/>
    </xf>
    <xf numFmtId="170" fontId="2" fillId="0" borderId="17" xfId="2" applyNumberFormat="1" applyFont="1" applyBorder="1"/>
    <xf numFmtId="0" fontId="25" fillId="0" borderId="0" xfId="2" applyFont="1" applyAlignment="1">
      <alignment vertical="top"/>
    </xf>
    <xf numFmtId="0" fontId="25" fillId="0" borderId="0" xfId="2" applyFont="1"/>
    <xf numFmtId="167" fontId="25" fillId="0" borderId="0" xfId="2" applyNumberFormat="1" applyFont="1"/>
    <xf numFmtId="4" fontId="2" fillId="0" borderId="0" xfId="2" applyNumberFormat="1" applyFont="1" applyAlignment="1">
      <alignment horizontal="left"/>
    </xf>
    <xf numFmtId="172" fontId="2" fillId="0" borderId="16" xfId="3" applyNumberFormat="1" applyFont="1" applyBorder="1"/>
    <xf numFmtId="0" fontId="26" fillId="0" borderId="0" xfId="2" applyFont="1" applyAlignment="1">
      <alignment vertical="top"/>
    </xf>
    <xf numFmtId="0" fontId="25" fillId="0" borderId="0" xfId="2" applyFont="1" applyAlignment="1"/>
    <xf numFmtId="173" fontId="2" fillId="0" borderId="0" xfId="2" applyNumberFormat="1" applyFont="1" applyAlignment="1">
      <alignment horizontal="left"/>
    </xf>
    <xf numFmtId="40" fontId="8" fillId="0" borderId="0" xfId="2" applyNumberFormat="1" applyFont="1" applyFill="1"/>
    <xf numFmtId="40" fontId="8" fillId="0" borderId="0" xfId="2" applyNumberFormat="1" applyFont="1" applyFill="1" applyBorder="1" applyAlignment="1"/>
    <xf numFmtId="0" fontId="26" fillId="0" borderId="0" xfId="2" applyFont="1" applyAlignment="1"/>
    <xf numFmtId="40" fontId="2" fillId="0" borderId="0" xfId="2" applyNumberFormat="1" applyFont="1" applyFill="1" applyBorder="1"/>
    <xf numFmtId="40" fontId="8" fillId="0" borderId="0" xfId="2" quotePrefix="1" applyNumberFormat="1" applyFont="1" applyFill="1" applyBorder="1"/>
    <xf numFmtId="0" fontId="16" fillId="0" borderId="0" xfId="2" applyFont="1"/>
    <xf numFmtId="40" fontId="8" fillId="0" borderId="0" xfId="2" applyNumberFormat="1" applyFont="1" applyFill="1" applyBorder="1"/>
    <xf numFmtId="174" fontId="8" fillId="0" borderId="0" xfId="2" applyNumberFormat="1" applyFont="1" applyFill="1" applyBorder="1"/>
    <xf numFmtId="37" fontId="1" fillId="0" borderId="0" xfId="2" applyNumberFormat="1"/>
    <xf numFmtId="0" fontId="2" fillId="2" borderId="0" xfId="2" applyFont="1" applyFill="1" applyBorder="1" applyAlignment="1">
      <alignment horizontal="left"/>
    </xf>
    <xf numFmtId="166" fontId="2" fillId="2" borderId="0" xfId="6" applyFont="1" applyFill="1" applyBorder="1" applyAlignment="1">
      <alignment horizontal="right"/>
    </xf>
    <xf numFmtId="0" fontId="20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Alignment="1">
      <alignment horizontal="center"/>
    </xf>
    <xf numFmtId="4" fontId="2" fillId="2" borderId="0" xfId="2" applyNumberFormat="1" applyFont="1" applyFill="1" applyAlignment="1">
      <alignment horizontal="left" indent="2"/>
    </xf>
    <xf numFmtId="0" fontId="2" fillId="2" borderId="0" xfId="2" applyFont="1" applyFill="1" applyBorder="1" applyAlignment="1">
      <alignment horizontal="left"/>
    </xf>
    <xf numFmtId="166" fontId="2" fillId="2" borderId="0" xfId="6" applyFont="1" applyFill="1" applyBorder="1" applyAlignment="1">
      <alignment horizontal="right"/>
    </xf>
    <xf numFmtId="0" fontId="20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Alignment="1">
      <alignment horizontal="center"/>
    </xf>
    <xf numFmtId="4" fontId="2" fillId="2" borderId="0" xfId="2" applyNumberFormat="1" applyFont="1" applyFill="1" applyAlignment="1">
      <alignment horizontal="left" indent="2"/>
    </xf>
    <xf numFmtId="0" fontId="2" fillId="0" borderId="0" xfId="2" applyFont="1" applyFill="1" applyAlignment="1"/>
    <xf numFmtId="170" fontId="2" fillId="0" borderId="0" xfId="2" applyNumberFormat="1" applyFont="1" applyFill="1" applyBorder="1"/>
    <xf numFmtId="43" fontId="0" fillId="0" borderId="0" xfId="7" applyFont="1"/>
    <xf numFmtId="0" fontId="30" fillId="0" borderId="0" xfId="0" applyFont="1"/>
    <xf numFmtId="0" fontId="31" fillId="0" borderId="0" xfId="0" applyFont="1"/>
    <xf numFmtId="175" fontId="32" fillId="0" borderId="0" xfId="0" applyNumberFormat="1" applyFont="1" applyFill="1"/>
    <xf numFmtId="49" fontId="32" fillId="0" borderId="0" xfId="0" applyNumberFormat="1" applyFont="1" applyFill="1"/>
    <xf numFmtId="0" fontId="32" fillId="0" borderId="0" xfId="0" applyNumberFormat="1" applyFont="1" applyFill="1" applyAlignment="1">
      <alignment horizontal="left"/>
    </xf>
    <xf numFmtId="0" fontId="33" fillId="0" borderId="0" xfId="0" applyFont="1"/>
    <xf numFmtId="0" fontId="34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Border="1"/>
    <xf numFmtId="0" fontId="33" fillId="0" borderId="0" xfId="0" applyFont="1" applyFill="1"/>
    <xf numFmtId="0" fontId="0" fillId="0" borderId="0" xfId="0" applyFill="1"/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3" fontId="34" fillId="0" borderId="0" xfId="0" applyNumberFormat="1" applyFont="1" applyFill="1" applyBorder="1"/>
    <xf numFmtId="0" fontId="15" fillId="0" borderId="0" xfId="0" applyFont="1"/>
    <xf numFmtId="0" fontId="1" fillId="0" borderId="19" xfId="0" quotePrefix="1" applyNumberFormat="1" applyFont="1" applyFill="1" applyBorder="1" applyAlignment="1">
      <alignment horizontal="center"/>
    </xf>
    <xf numFmtId="0" fontId="1" fillId="0" borderId="19" xfId="0" quotePrefix="1" applyFont="1" applyFill="1" applyBorder="1" applyAlignment="1">
      <alignment horizontal="center"/>
    </xf>
    <xf numFmtId="43" fontId="35" fillId="0" borderId="19" xfId="0" applyNumberFormat="1" applyFont="1" applyFill="1" applyBorder="1"/>
    <xf numFmtId="0" fontId="1" fillId="0" borderId="20" xfId="0" quotePrefix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3" fontId="35" fillId="0" borderId="20" xfId="0" applyNumberFormat="1" applyFont="1" applyFill="1" applyBorder="1"/>
    <xf numFmtId="0" fontId="1" fillId="0" borderId="20" xfId="0" quotePrefix="1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3" fontId="35" fillId="0" borderId="20" xfId="3" applyFont="1" applyFill="1" applyBorder="1"/>
    <xf numFmtId="0" fontId="1" fillId="0" borderId="22" xfId="0" applyFont="1" applyFill="1" applyBorder="1" applyAlignment="1">
      <alignment horizontal="center"/>
    </xf>
    <xf numFmtId="43" fontId="1" fillId="0" borderId="2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35" fillId="0" borderId="18" xfId="0" applyNumberFormat="1" applyFont="1" applyFill="1" applyBorder="1"/>
    <xf numFmtId="43" fontId="1" fillId="0" borderId="20" xfId="3" applyFont="1" applyFill="1" applyBorder="1"/>
    <xf numFmtId="0" fontId="35" fillId="3" borderId="25" xfId="0" applyFont="1" applyFill="1" applyBorder="1" applyAlignment="1">
      <alignment horizontal="center" vertical="center" wrapText="1"/>
    </xf>
    <xf numFmtId="0" fontId="35" fillId="3" borderId="23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43" fontId="1" fillId="0" borderId="0" xfId="0" applyNumberFormat="1" applyFont="1"/>
    <xf numFmtId="168" fontId="8" fillId="2" borderId="0" xfId="2" applyNumberFormat="1" applyFont="1" applyFill="1" applyAlignment="1">
      <alignment horizontal="left"/>
    </xf>
    <xf numFmtId="0" fontId="2" fillId="2" borderId="0" xfId="2" applyFont="1" applyFill="1" applyAlignment="1">
      <alignment horizontal="left" wrapText="1"/>
    </xf>
    <xf numFmtId="0" fontId="3" fillId="2" borderId="0" xfId="2" applyFont="1" applyFill="1" applyAlignment="1">
      <alignment horizontal="center" wrapText="1"/>
    </xf>
    <xf numFmtId="167" fontId="2" fillId="2" borderId="0" xfId="2" applyNumberFormat="1" applyFont="1" applyFill="1" applyAlignment="1">
      <alignment horizontal="center" wrapText="1"/>
    </xf>
    <xf numFmtId="0" fontId="4" fillId="2" borderId="3" xfId="2" applyFont="1" applyFill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left"/>
    </xf>
    <xf numFmtId="0" fontId="5" fillId="2" borderId="0" xfId="2" applyFont="1" applyFill="1" applyAlignment="1">
      <alignment horizontal="center"/>
    </xf>
    <xf numFmtId="0" fontId="2" fillId="2" borderId="0" xfId="2" applyFont="1" applyFill="1" applyAlignment="1">
      <alignment horizontal="center"/>
    </xf>
    <xf numFmtId="4" fontId="2" fillId="2" borderId="0" xfId="2" applyNumberFormat="1" applyFont="1" applyFill="1" applyAlignment="1">
      <alignment horizontal="left" indent="2"/>
    </xf>
    <xf numFmtId="4" fontId="7" fillId="2" borderId="0" xfId="2" applyNumberFormat="1" applyFont="1" applyFill="1" applyAlignment="1">
      <alignment horizontal="left"/>
    </xf>
    <xf numFmtId="4" fontId="2" fillId="2" borderId="0" xfId="2" applyNumberFormat="1" applyFont="1" applyFill="1" applyAlignment="1">
      <alignment horizontal="left"/>
    </xf>
    <xf numFmtId="0" fontId="2" fillId="2" borderId="4" xfId="2" quotePrefix="1" applyFont="1" applyFill="1" applyBorder="1" applyAlignment="1">
      <alignment horizontal="left" indent="2"/>
    </xf>
    <xf numFmtId="0" fontId="3" fillId="2" borderId="4" xfId="2" quotePrefix="1" applyFont="1" applyFill="1" applyBorder="1" applyAlignment="1">
      <alignment horizontal="center"/>
    </xf>
    <xf numFmtId="167" fontId="2" fillId="2" borderId="4" xfId="2" quotePrefix="1" applyNumberFormat="1" applyFont="1" applyFill="1" applyBorder="1" applyAlignment="1">
      <alignment horizontal="center"/>
    </xf>
    <xf numFmtId="0" fontId="2" fillId="2" borderId="5" xfId="2" applyFont="1" applyFill="1" applyBorder="1" applyAlignment="1">
      <alignment horizontal="left" indent="3"/>
    </xf>
    <xf numFmtId="2" fontId="9" fillId="2" borderId="1" xfId="2" applyNumberFormat="1" applyFont="1" applyFill="1" applyBorder="1" applyAlignment="1">
      <alignment horizontal="center"/>
    </xf>
    <xf numFmtId="167" fontId="2" fillId="2" borderId="5" xfId="2" applyNumberFormat="1" applyFont="1" applyFill="1" applyBorder="1" applyAlignment="1">
      <alignment horizontal="center"/>
    </xf>
    <xf numFmtId="0" fontId="8" fillId="2" borderId="0" xfId="2" applyFont="1" applyFill="1" applyAlignment="1">
      <alignment horizontal="center"/>
    </xf>
    <xf numFmtId="7" fontId="1" fillId="2" borderId="0" xfId="2" applyNumberFormat="1" applyFill="1" applyBorder="1" applyAlignment="1">
      <alignment horizontal="center"/>
    </xf>
    <xf numFmtId="0" fontId="8" fillId="2" borderId="0" xfId="2" applyFont="1" applyFill="1" applyAlignment="1">
      <alignment horizontal="left"/>
    </xf>
    <xf numFmtId="0" fontId="2" fillId="2" borderId="0" xfId="2" applyFont="1" applyFill="1" applyAlignment="1">
      <alignment horizontal="left" indent="3"/>
    </xf>
    <xf numFmtId="167" fontId="2" fillId="2" borderId="0" xfId="2" applyNumberFormat="1" applyFont="1" applyFill="1" applyAlignment="1">
      <alignment horizontal="center"/>
    </xf>
    <xf numFmtId="0" fontId="2" fillId="2" borderId="0" xfId="2" applyFont="1" applyFill="1" applyBorder="1" applyAlignment="1">
      <alignment horizontal="center"/>
    </xf>
    <xf numFmtId="2" fontId="2" fillId="2" borderId="7" xfId="2" applyNumberFormat="1" applyFont="1" applyFill="1" applyBorder="1" applyAlignment="1">
      <alignment horizontal="center"/>
    </xf>
    <xf numFmtId="2" fontId="2" fillId="2" borderId="0" xfId="2" applyNumberFormat="1" applyFont="1" applyFill="1" applyBorder="1" applyAlignment="1">
      <alignment horizontal="center"/>
    </xf>
    <xf numFmtId="2" fontId="2" fillId="2" borderId="8" xfId="2" applyNumberFormat="1" applyFont="1" applyFill="1" applyBorder="1" applyAlignment="1">
      <alignment horizontal="center"/>
    </xf>
    <xf numFmtId="0" fontId="2" fillId="2" borderId="0" xfId="2" applyFont="1" applyFill="1" applyBorder="1" applyAlignment="1">
      <alignment horizontal="left"/>
    </xf>
    <xf numFmtId="2" fontId="3" fillId="2" borderId="1" xfId="2" applyNumberFormat="1" applyFont="1" applyFill="1" applyBorder="1" applyAlignment="1">
      <alignment horizontal="center"/>
    </xf>
    <xf numFmtId="0" fontId="8" fillId="0" borderId="9" xfId="2" applyFont="1" applyBorder="1" applyAlignment="1">
      <alignment horizontal="left" vertical="center" wrapText="1"/>
    </xf>
    <xf numFmtId="0" fontId="8" fillId="0" borderId="10" xfId="2" applyFont="1" applyBorder="1" applyAlignment="1">
      <alignment horizontal="left" vertical="center" wrapText="1"/>
    </xf>
    <xf numFmtId="0" fontId="8" fillId="0" borderId="11" xfId="2" applyFont="1" applyBorder="1" applyAlignment="1">
      <alignment horizontal="left" vertical="center" wrapText="1"/>
    </xf>
    <xf numFmtId="0" fontId="8" fillId="0" borderId="12" xfId="2" applyFont="1" applyBorder="1" applyAlignment="1">
      <alignment horizontal="left" vertical="center" wrapText="1"/>
    </xf>
    <xf numFmtId="0" fontId="8" fillId="0" borderId="13" xfId="2" applyFont="1" applyBorder="1" applyAlignment="1">
      <alignment horizontal="left" vertical="center" wrapText="1"/>
    </xf>
    <xf numFmtId="0" fontId="8" fillId="0" borderId="14" xfId="2" applyFont="1" applyBorder="1" applyAlignment="1">
      <alignment horizontal="left" vertical="center" wrapText="1"/>
    </xf>
    <xf numFmtId="0" fontId="8" fillId="2" borderId="0" xfId="2" applyFont="1" applyFill="1" applyBorder="1" applyAlignment="1">
      <alignment horizontal="left" vertical="center" wrapText="1" indent="6"/>
    </xf>
    <xf numFmtId="4" fontId="9" fillId="2" borderId="1" xfId="2" applyNumberFormat="1" applyFont="1" applyFill="1" applyBorder="1" applyAlignment="1">
      <alignment horizontal="center" vertical="center" wrapText="1"/>
    </xf>
    <xf numFmtId="0" fontId="15" fillId="2" borderId="0" xfId="2" applyFont="1" applyFill="1" applyAlignment="1">
      <alignment horizontal="left"/>
    </xf>
    <xf numFmtId="0" fontId="16" fillId="2" borderId="0" xfId="2" applyFont="1" applyFill="1" applyAlignment="1">
      <alignment horizontal="center"/>
    </xf>
    <xf numFmtId="170" fontId="2" fillId="2" borderId="0" xfId="5" applyNumberFormat="1" applyFont="1" applyFill="1" applyBorder="1" applyAlignment="1">
      <alignment horizontal="left" indent="4"/>
    </xf>
    <xf numFmtId="0" fontId="2" fillId="2" borderId="0" xfId="2" applyFont="1" applyFill="1" applyAlignment="1">
      <alignment horizontal="left" indent="16"/>
    </xf>
    <xf numFmtId="0" fontId="17" fillId="2" borderId="0" xfId="2" applyFont="1" applyFill="1" applyAlignment="1">
      <alignment horizontal="center"/>
    </xf>
    <xf numFmtId="4" fontId="2" fillId="2" borderId="0" xfId="2" quotePrefix="1" applyNumberFormat="1" applyFont="1" applyFill="1" applyBorder="1" applyAlignment="1">
      <alignment horizontal="left" indent="7"/>
    </xf>
    <xf numFmtId="4" fontId="9" fillId="2" borderId="6" xfId="2" applyNumberFormat="1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right"/>
    </xf>
    <xf numFmtId="168" fontId="21" fillId="2" borderId="0" xfId="2" applyNumberFormat="1" applyFont="1" applyFill="1" applyBorder="1" applyAlignment="1">
      <alignment horizontal="center"/>
    </xf>
    <xf numFmtId="166" fontId="2" fillId="2" borderId="3" xfId="6" applyFont="1" applyFill="1" applyBorder="1" applyAlignment="1">
      <alignment horizontal="right"/>
    </xf>
    <xf numFmtId="166" fontId="2" fillId="2" borderId="0" xfId="6" applyFont="1" applyFill="1" applyBorder="1" applyAlignment="1">
      <alignment horizontal="right"/>
    </xf>
    <xf numFmtId="2" fontId="23" fillId="2" borderId="0" xfId="2" applyNumberFormat="1" applyFont="1" applyFill="1" applyBorder="1" applyAlignment="1">
      <alignment horizontal="left" indent="6"/>
    </xf>
    <xf numFmtId="0" fontId="2" fillId="2" borderId="0" xfId="2" applyFont="1" applyFill="1" applyAlignment="1">
      <alignment horizontal="left"/>
    </xf>
    <xf numFmtId="0" fontId="18" fillId="2" borderId="0" xfId="2" applyFont="1" applyFill="1" applyAlignment="1">
      <alignment horizontal="left" indent="6"/>
    </xf>
    <xf numFmtId="0" fontId="19" fillId="2" borderId="0" xfId="2" applyFont="1" applyFill="1" applyAlignment="1">
      <alignment horizontal="left"/>
    </xf>
    <xf numFmtId="0" fontId="2" fillId="2" borderId="0" xfId="2" applyFont="1" applyFill="1" applyBorder="1" applyAlignment="1">
      <alignment horizontal="right"/>
    </xf>
    <xf numFmtId="0" fontId="20" fillId="2" borderId="0" xfId="2" applyFont="1" applyFill="1" applyAlignment="1">
      <alignment horizontal="center"/>
    </xf>
    <xf numFmtId="4" fontId="20" fillId="2" borderId="0" xfId="2" applyNumberFormat="1" applyFont="1" applyFill="1" applyAlignment="1">
      <alignment horizontal="left"/>
    </xf>
    <xf numFmtId="0" fontId="2" fillId="2" borderId="0" xfId="2" applyFont="1" applyFill="1" applyAlignment="1">
      <alignment horizontal="left" indent="6"/>
    </xf>
    <xf numFmtId="167" fontId="2" fillId="2" borderId="0" xfId="2" applyNumberFormat="1" applyFont="1" applyFill="1" applyAlignment="1">
      <alignment horizontal="left"/>
    </xf>
    <xf numFmtId="4" fontId="20" fillId="2" borderId="0" xfId="2" applyNumberFormat="1" applyFont="1" applyFill="1" applyBorder="1" applyAlignment="1">
      <alignment horizontal="left" indent="2"/>
    </xf>
    <xf numFmtId="171" fontId="2" fillId="2" borderId="0" xfId="2" applyNumberFormat="1" applyFont="1" applyFill="1" applyAlignment="1">
      <alignment horizontal="left" indent="2"/>
    </xf>
    <xf numFmtId="3" fontId="2" fillId="2" borderId="4" xfId="2" applyNumberFormat="1" applyFont="1" applyFill="1" applyBorder="1" applyAlignment="1">
      <alignment horizontal="right"/>
    </xf>
    <xf numFmtId="0" fontId="2" fillId="2" borderId="0" xfId="2" applyFont="1" applyFill="1" applyBorder="1" applyAlignment="1">
      <alignment horizontal="left" indent="2"/>
    </xf>
    <xf numFmtId="0" fontId="2" fillId="2" borderId="0" xfId="2" applyFont="1" applyFill="1" applyBorder="1" applyAlignment="1">
      <alignment horizontal="left" indent="6"/>
    </xf>
    <xf numFmtId="3" fontId="2" fillId="2" borderId="0" xfId="2" applyNumberFormat="1" applyFont="1" applyFill="1" applyBorder="1" applyAlignment="1">
      <alignment horizontal="left"/>
    </xf>
    <xf numFmtId="3" fontId="2" fillId="2" borderId="1" xfId="2" applyNumberFormat="1" applyFont="1" applyFill="1" applyBorder="1" applyAlignment="1">
      <alignment horizontal="right"/>
    </xf>
    <xf numFmtId="0" fontId="9" fillId="2" borderId="0" xfId="2" applyFont="1" applyFill="1" applyAlignment="1">
      <alignment horizontal="right"/>
    </xf>
    <xf numFmtId="0" fontId="2" fillId="2" borderId="0" xfId="2" applyFont="1" applyFill="1" applyAlignment="1">
      <alignment horizontal="left" indent="2"/>
    </xf>
    <xf numFmtId="38" fontId="2" fillId="2" borderId="1" xfId="2" applyNumberFormat="1" applyFont="1" applyFill="1" applyBorder="1" applyAlignment="1">
      <alignment horizontal="right"/>
    </xf>
  </cellXfs>
  <cellStyles count="8">
    <cellStyle name="Comma" xfId="7" builtinId="3"/>
    <cellStyle name="Comma 2" xfId="3"/>
    <cellStyle name="Comma_charter school revenue frame" xfId="6"/>
    <cellStyle name="Currency_charter school revenue frame" xfId="5"/>
    <cellStyle name="n_nvision1" xfId="1"/>
    <cellStyle name="Normal" xfId="0" builtinId="0"/>
    <cellStyle name="Normal 2" xfId="2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82"/>
  <sheetViews>
    <sheetView topLeftCell="A37" workbookViewId="0">
      <selection activeCell="F67" sqref="F67"/>
    </sheetView>
  </sheetViews>
  <sheetFormatPr defaultRowHeight="20.25"/>
  <cols>
    <col min="1" max="1" width="3" style="249" bestFit="1" customWidth="1"/>
    <col min="2" max="2" width="8.85546875" style="249" bestFit="1" customWidth="1"/>
    <col min="3" max="3" width="22.28515625" style="249" bestFit="1" customWidth="1"/>
    <col min="4" max="4" width="12.85546875" style="250" bestFit="1" customWidth="1"/>
    <col min="6" max="6" width="24.140625" style="249" customWidth="1"/>
    <col min="7" max="7" width="19.28515625" style="249" customWidth="1"/>
    <col min="8" max="230" width="9.140625" style="249"/>
    <col min="231" max="231" width="9.140625" customWidth="1"/>
    <col min="232" max="16384" width="9.140625" style="249"/>
  </cols>
  <sheetData>
    <row r="1" spans="1:231">
      <c r="B1" s="259" t="s">
        <v>380</v>
      </c>
      <c r="E1" s="249"/>
    </row>
    <row r="2" spans="1:231" ht="21" thickBot="1">
      <c r="E2" s="249"/>
    </row>
    <row r="3" spans="1:231" ht="15.75" customHeight="1" thickBot="1">
      <c r="A3" s="251"/>
      <c r="B3" s="277" t="s">
        <v>377</v>
      </c>
      <c r="C3" s="278" t="s">
        <v>364</v>
      </c>
      <c r="D3" s="276" t="s">
        <v>378</v>
      </c>
      <c r="E3" s="249"/>
      <c r="F3" s="252"/>
    </row>
    <row r="4" spans="1:231" s="253" customFormat="1" ht="14.25" customHeight="1">
      <c r="A4" s="267">
        <v>1</v>
      </c>
      <c r="B4" s="260" t="s">
        <v>197</v>
      </c>
      <c r="C4" s="261" t="s">
        <v>365</v>
      </c>
      <c r="D4" s="262">
        <v>53725</v>
      </c>
      <c r="HW4" s="254"/>
    </row>
    <row r="5" spans="1:231" s="253" customFormat="1" ht="14.25" customHeight="1">
      <c r="A5" s="267">
        <v>2</v>
      </c>
      <c r="B5" s="263" t="s">
        <v>212</v>
      </c>
      <c r="C5" s="264" t="str">
        <f>+C4</f>
        <v>FTE Aug 13</v>
      </c>
      <c r="D5" s="265">
        <v>60442</v>
      </c>
      <c r="F5" s="255"/>
      <c r="HW5" s="254"/>
    </row>
    <row r="6" spans="1:231" s="253" customFormat="1" ht="14.25" customHeight="1">
      <c r="A6" s="267">
        <v>3</v>
      </c>
      <c r="B6" s="266" t="s">
        <v>215</v>
      </c>
      <c r="C6" s="264" t="str">
        <f>+C5</f>
        <v>FTE Aug 13</v>
      </c>
      <c r="D6" s="265">
        <v>65364</v>
      </c>
      <c r="F6" s="255"/>
      <c r="HW6" s="254"/>
    </row>
    <row r="7" spans="1:231" s="253" customFormat="1" ht="14.25" customHeight="1">
      <c r="A7" s="267">
        <v>4</v>
      </c>
      <c r="B7" s="267">
        <v>1461</v>
      </c>
      <c r="C7" s="264" t="str">
        <f>+C5</f>
        <v>FTE Aug 13</v>
      </c>
      <c r="D7" s="265">
        <v>354404</v>
      </c>
      <c r="F7" s="255"/>
      <c r="HW7" s="254"/>
    </row>
    <row r="8" spans="1:231" ht="14.25" customHeight="1">
      <c r="A8" s="267"/>
      <c r="B8" s="267">
        <v>1462</v>
      </c>
      <c r="C8" s="264" t="s">
        <v>366</v>
      </c>
      <c r="D8" s="272">
        <v>20833.330000000002</v>
      </c>
      <c r="E8" s="249"/>
      <c r="F8" s="251"/>
    </row>
    <row r="9" spans="1:231" ht="14.25" customHeight="1">
      <c r="A9" s="267"/>
      <c r="B9" s="267">
        <v>9100</v>
      </c>
      <c r="C9" s="264" t="s">
        <v>367</v>
      </c>
      <c r="D9" s="272">
        <v>-6031.16</v>
      </c>
      <c r="E9" s="249"/>
    </row>
    <row r="10" spans="1:231" ht="14.25" customHeight="1">
      <c r="A10" s="267"/>
      <c r="B10" s="267">
        <v>9100</v>
      </c>
      <c r="C10" s="264" t="s">
        <v>368</v>
      </c>
      <c r="D10" s="272">
        <v>-248.55</v>
      </c>
      <c r="E10" s="249"/>
    </row>
    <row r="11" spans="1:231" ht="14.25" customHeight="1">
      <c r="A11" s="267"/>
      <c r="B11" s="268">
        <v>9100</v>
      </c>
      <c r="C11" s="269" t="s">
        <v>369</v>
      </c>
      <c r="D11" s="272">
        <v>-119.47</v>
      </c>
      <c r="E11" s="249"/>
    </row>
    <row r="12" spans="1:231" s="253" customFormat="1" ht="14.25" customHeight="1">
      <c r="A12" s="267">
        <v>5</v>
      </c>
      <c r="B12" s="267">
        <v>1571</v>
      </c>
      <c r="C12" s="264" t="str">
        <f>+C7</f>
        <v>FTE Aug 13</v>
      </c>
      <c r="D12" s="265">
        <v>600914</v>
      </c>
      <c r="F12" s="255"/>
      <c r="HW12" s="254"/>
    </row>
    <row r="13" spans="1:231" s="253" customFormat="1" ht="14.25" customHeight="1">
      <c r="A13" s="267"/>
      <c r="B13" s="267">
        <v>1571</v>
      </c>
      <c r="C13" s="264" t="s">
        <v>370</v>
      </c>
      <c r="D13" s="272">
        <v>53867.4</v>
      </c>
      <c r="HW13" s="254"/>
    </row>
    <row r="14" spans="1:231" s="253" customFormat="1" ht="14.25" customHeight="1">
      <c r="A14" s="267"/>
      <c r="B14" s="267">
        <v>1572</v>
      </c>
      <c r="C14" s="264" t="s">
        <v>371</v>
      </c>
      <c r="D14" s="272">
        <v>31250</v>
      </c>
      <c r="HW14" s="254"/>
    </row>
    <row r="15" spans="1:231" s="253" customFormat="1" ht="14.25" customHeight="1">
      <c r="A15" s="267"/>
      <c r="B15" s="267">
        <v>9100</v>
      </c>
      <c r="C15" s="264" t="s">
        <v>367</v>
      </c>
      <c r="D15" s="272">
        <v>-8603.25</v>
      </c>
      <c r="HW15" s="254"/>
    </row>
    <row r="16" spans="1:231" s="253" customFormat="1" ht="14.25" customHeight="1">
      <c r="A16" s="267">
        <v>6</v>
      </c>
      <c r="B16" s="267">
        <v>2521</v>
      </c>
      <c r="C16" s="264" t="str">
        <f>+C12</f>
        <v>FTE Aug 13</v>
      </c>
      <c r="D16" s="265">
        <v>131915</v>
      </c>
      <c r="HW16" s="254"/>
    </row>
    <row r="17" spans="1:231" s="253" customFormat="1" ht="14.25" customHeight="1">
      <c r="A17" s="267">
        <v>7</v>
      </c>
      <c r="B17" s="267">
        <v>2531</v>
      </c>
      <c r="C17" s="264" t="str">
        <f>+C16</f>
        <v>FTE Aug 13</v>
      </c>
      <c r="D17" s="265">
        <v>67703</v>
      </c>
      <c r="HW17" s="254"/>
    </row>
    <row r="18" spans="1:231" s="253" customFormat="1" ht="14.25" customHeight="1">
      <c r="A18" s="267"/>
      <c r="B18" s="267">
        <v>2531</v>
      </c>
      <c r="C18" s="264" t="s">
        <v>372</v>
      </c>
      <c r="D18" s="265">
        <v>-625</v>
      </c>
      <c r="HW18" s="254"/>
    </row>
    <row r="19" spans="1:231" s="253" customFormat="1" ht="14.25" customHeight="1">
      <c r="A19" s="267">
        <v>8</v>
      </c>
      <c r="B19" s="267">
        <v>2641</v>
      </c>
      <c r="C19" s="264" t="str">
        <f>+C17</f>
        <v>FTE Aug 13</v>
      </c>
      <c r="D19" s="265">
        <v>58821</v>
      </c>
      <c r="HW19" s="254"/>
    </row>
    <row r="20" spans="1:231" s="253" customFormat="1" ht="14.25" customHeight="1">
      <c r="A20" s="267">
        <v>9</v>
      </c>
      <c r="B20" s="267">
        <v>2661</v>
      </c>
      <c r="C20" s="264" t="str">
        <f>+C19</f>
        <v>FTE Aug 13</v>
      </c>
      <c r="D20" s="265">
        <v>82913</v>
      </c>
      <c r="HW20" s="254"/>
    </row>
    <row r="21" spans="1:231" s="253" customFormat="1" ht="14.25" customHeight="1">
      <c r="A21" s="267"/>
      <c r="B21" s="267">
        <v>9100</v>
      </c>
      <c r="C21" s="264" t="s">
        <v>373</v>
      </c>
      <c r="D21" s="272">
        <f>-5685</f>
        <v>-5685</v>
      </c>
      <c r="HW21" s="254"/>
    </row>
    <row r="22" spans="1:231" ht="14.25" customHeight="1">
      <c r="A22" s="267"/>
      <c r="B22" s="268">
        <v>9100</v>
      </c>
      <c r="C22" s="269" t="s">
        <v>368</v>
      </c>
      <c r="D22" s="272">
        <v>-130.85</v>
      </c>
      <c r="E22" s="249"/>
    </row>
    <row r="23" spans="1:231" ht="14.25" customHeight="1">
      <c r="A23" s="267"/>
      <c r="B23" s="268">
        <v>9100</v>
      </c>
      <c r="C23" s="269" t="s">
        <v>369</v>
      </c>
      <c r="D23" s="272">
        <v>-49.32</v>
      </c>
      <c r="E23" s="249"/>
    </row>
    <row r="24" spans="1:231" s="253" customFormat="1" ht="14.25" customHeight="1">
      <c r="A24" s="267">
        <v>10</v>
      </c>
      <c r="B24" s="267">
        <v>2791</v>
      </c>
      <c r="C24" s="264" t="str">
        <f>+C20</f>
        <v>FTE Aug 13</v>
      </c>
      <c r="D24" s="265">
        <v>212259</v>
      </c>
      <c r="HW24" s="254"/>
    </row>
    <row r="25" spans="1:231" s="253" customFormat="1" ht="14.25" customHeight="1">
      <c r="A25" s="267"/>
      <c r="B25" s="267">
        <v>2791</v>
      </c>
      <c r="C25" s="264" t="s">
        <v>374</v>
      </c>
      <c r="D25" s="265">
        <v>-590</v>
      </c>
      <c r="HW25" s="254"/>
    </row>
    <row r="26" spans="1:231" s="253" customFormat="1" ht="14.25" customHeight="1">
      <c r="A26" s="267">
        <v>11</v>
      </c>
      <c r="B26" s="267">
        <v>2801</v>
      </c>
      <c r="C26" s="264" t="str">
        <f>+C24</f>
        <v>FTE Aug 13</v>
      </c>
      <c r="D26" s="265">
        <v>660801</v>
      </c>
      <c r="HW26" s="254"/>
    </row>
    <row r="27" spans="1:231" s="253" customFormat="1" ht="14.25" customHeight="1">
      <c r="A27" s="267">
        <v>12</v>
      </c>
      <c r="B27" s="267">
        <v>2911</v>
      </c>
      <c r="C27" s="264" t="str">
        <f>+C26</f>
        <v>FTE Aug 13</v>
      </c>
      <c r="D27" s="265">
        <v>201751</v>
      </c>
      <c r="HW27" s="254"/>
    </row>
    <row r="28" spans="1:231" s="253" customFormat="1" ht="14.25" customHeight="1">
      <c r="A28" s="267">
        <v>13</v>
      </c>
      <c r="B28" s="267">
        <v>2941</v>
      </c>
      <c r="C28" s="264" t="str">
        <f>+C27</f>
        <v>FTE Aug 13</v>
      </c>
      <c r="D28" s="265">
        <v>341272</v>
      </c>
      <c r="HW28" s="254"/>
    </row>
    <row r="29" spans="1:231" s="253" customFormat="1" ht="14.25" customHeight="1">
      <c r="A29" s="267"/>
      <c r="B29" s="267">
        <v>2941</v>
      </c>
      <c r="C29" s="264" t="s">
        <v>374</v>
      </c>
      <c r="D29" s="265">
        <v>-17965</v>
      </c>
      <c r="HW29" s="254"/>
    </row>
    <row r="30" spans="1:231" s="253" customFormat="1" ht="14.25" customHeight="1">
      <c r="A30" s="267">
        <v>14</v>
      </c>
      <c r="B30" s="263">
        <v>3083</v>
      </c>
      <c r="C30" s="264" t="str">
        <f>+C28</f>
        <v>FTE Aug 13</v>
      </c>
      <c r="D30" s="265">
        <v>157559</v>
      </c>
      <c r="F30" s="255"/>
      <c r="HW30" s="254"/>
    </row>
    <row r="31" spans="1:231" s="253" customFormat="1" ht="14.25" customHeight="1">
      <c r="A31" s="267">
        <v>15</v>
      </c>
      <c r="B31" s="267">
        <v>3344</v>
      </c>
      <c r="C31" s="264" t="str">
        <f>+C30</f>
        <v>FTE Aug 13</v>
      </c>
      <c r="D31" s="265">
        <v>49602</v>
      </c>
      <c r="HW31" s="254"/>
    </row>
    <row r="32" spans="1:231" s="253" customFormat="1" ht="14.25" customHeight="1">
      <c r="A32" s="267">
        <v>16</v>
      </c>
      <c r="B32" s="263">
        <v>3345</v>
      </c>
      <c r="C32" s="264" t="str">
        <f>+C31</f>
        <v>FTE Aug 13</v>
      </c>
      <c r="D32" s="265">
        <v>91640</v>
      </c>
      <c r="HW32" s="254"/>
    </row>
    <row r="33" spans="1:231" s="253" customFormat="1" ht="14.25" customHeight="1">
      <c r="A33" s="267">
        <v>17</v>
      </c>
      <c r="B33" s="268">
        <v>3347</v>
      </c>
      <c r="C33" s="269" t="str">
        <f>+C32</f>
        <v>FTE Aug 13</v>
      </c>
      <c r="D33" s="265">
        <v>71110</v>
      </c>
      <c r="HW33" s="254"/>
    </row>
    <row r="34" spans="1:231" s="253" customFormat="1" ht="14.25" customHeight="1">
      <c r="A34" s="267">
        <v>18</v>
      </c>
      <c r="B34" s="268">
        <v>3381</v>
      </c>
      <c r="C34" s="269" t="str">
        <f>+C19</f>
        <v>FTE Aug 13</v>
      </c>
      <c r="D34" s="265">
        <v>531251</v>
      </c>
      <c r="HW34" s="254"/>
    </row>
    <row r="35" spans="1:231" s="253" customFormat="1" ht="14.25" customHeight="1">
      <c r="A35" s="267">
        <v>19</v>
      </c>
      <c r="B35" s="268">
        <v>3382</v>
      </c>
      <c r="C35" s="269" t="str">
        <f>+C34</f>
        <v>FTE Aug 13</v>
      </c>
      <c r="D35" s="265">
        <v>61150</v>
      </c>
      <c r="HW35" s="254"/>
    </row>
    <row r="36" spans="1:231" s="253" customFormat="1" ht="14.25" customHeight="1">
      <c r="A36" s="267">
        <v>20</v>
      </c>
      <c r="B36" s="268">
        <v>3384</v>
      </c>
      <c r="C36" s="269" t="str">
        <f>+C35</f>
        <v>FTE Aug 13</v>
      </c>
      <c r="D36" s="265">
        <v>23405</v>
      </c>
      <c r="HW36" s="254"/>
    </row>
    <row r="37" spans="1:231" s="253" customFormat="1" ht="14.25" customHeight="1">
      <c r="A37" s="267">
        <v>21</v>
      </c>
      <c r="B37" s="267">
        <v>3385</v>
      </c>
      <c r="C37" s="264" t="str">
        <f>+C36</f>
        <v>FTE Aug 13</v>
      </c>
      <c r="D37" s="265">
        <v>409162</v>
      </c>
      <c r="HW37" s="254"/>
    </row>
    <row r="38" spans="1:231" s="253" customFormat="1" ht="14.25" customHeight="1">
      <c r="A38" s="267">
        <v>22</v>
      </c>
      <c r="B38" s="267">
        <v>3386</v>
      </c>
      <c r="C38" s="264" t="str">
        <f>+C37</f>
        <v>FTE Aug 13</v>
      </c>
      <c r="D38" s="265">
        <v>104279</v>
      </c>
      <c r="HW38" s="254"/>
    </row>
    <row r="39" spans="1:231" s="253" customFormat="1" ht="14.25" customHeight="1">
      <c r="A39" s="267"/>
      <c r="B39" s="267">
        <v>9100</v>
      </c>
      <c r="C39" s="264" t="s">
        <v>373</v>
      </c>
      <c r="D39" s="272">
        <v>-3823.75</v>
      </c>
      <c r="HW39" s="254"/>
    </row>
    <row r="40" spans="1:231" s="253" customFormat="1" ht="14.25" customHeight="1">
      <c r="A40" s="267"/>
      <c r="B40" s="267">
        <v>9100</v>
      </c>
      <c r="C40" s="269" t="s">
        <v>368</v>
      </c>
      <c r="D40" s="275">
        <v>-51.6</v>
      </c>
      <c r="HW40" s="254"/>
    </row>
    <row r="41" spans="1:231" s="253" customFormat="1" ht="14.25" customHeight="1">
      <c r="A41" s="267"/>
      <c r="B41" s="267">
        <v>9100</v>
      </c>
      <c r="C41" s="269" t="s">
        <v>369</v>
      </c>
      <c r="D41" s="275">
        <v>-19.73</v>
      </c>
      <c r="HW41" s="254"/>
    </row>
    <row r="42" spans="1:231" s="253" customFormat="1" ht="14.25" customHeight="1">
      <c r="A42" s="267"/>
      <c r="B42" s="267">
        <v>3386</v>
      </c>
      <c r="C42" s="269" t="s">
        <v>372</v>
      </c>
      <c r="D42" s="270">
        <v>-2180</v>
      </c>
      <c r="HW42" s="254"/>
    </row>
    <row r="43" spans="1:231" s="253" customFormat="1" ht="14.25" customHeight="1">
      <c r="A43" s="267">
        <v>23</v>
      </c>
      <c r="B43" s="267">
        <v>3391</v>
      </c>
      <c r="C43" s="264" t="str">
        <f>+C38</f>
        <v>FTE Aug 13</v>
      </c>
      <c r="D43" s="265">
        <v>53769</v>
      </c>
      <c r="HW43" s="254"/>
    </row>
    <row r="44" spans="1:231" s="253" customFormat="1" ht="14.25" customHeight="1">
      <c r="A44" s="267">
        <v>24</v>
      </c>
      <c r="B44" s="267">
        <v>3392</v>
      </c>
      <c r="C44" s="264" t="str">
        <f>+C43</f>
        <v>FTE Aug 13</v>
      </c>
      <c r="D44" s="265">
        <v>444050</v>
      </c>
      <c r="HW44" s="254"/>
    </row>
    <row r="45" spans="1:231" s="253" customFormat="1" ht="14.25" customHeight="1">
      <c r="A45" s="267"/>
      <c r="B45" s="267">
        <v>3392</v>
      </c>
      <c r="C45" s="269" t="s">
        <v>374</v>
      </c>
      <c r="D45" s="265">
        <v>-6515</v>
      </c>
      <c r="HW45" s="254"/>
    </row>
    <row r="46" spans="1:231" s="253" customFormat="1" ht="14.25" customHeight="1">
      <c r="A46" s="267">
        <v>25</v>
      </c>
      <c r="B46" s="267">
        <v>3394</v>
      </c>
      <c r="C46" s="264" t="str">
        <f>+C44</f>
        <v>FTE Aug 13</v>
      </c>
      <c r="D46" s="265">
        <v>95972</v>
      </c>
      <c r="HW46" s="254"/>
    </row>
    <row r="47" spans="1:231" s="253" customFormat="1" ht="14.25" customHeight="1">
      <c r="A47" s="267">
        <v>26</v>
      </c>
      <c r="B47" s="268">
        <v>3395</v>
      </c>
      <c r="C47" s="269" t="str">
        <f>+C43</f>
        <v>FTE Aug 13</v>
      </c>
      <c r="D47" s="265">
        <v>287873</v>
      </c>
      <c r="HW47" s="254"/>
    </row>
    <row r="48" spans="1:231" s="253" customFormat="1" ht="14.25" customHeight="1">
      <c r="A48" s="267">
        <v>27</v>
      </c>
      <c r="B48" s="268">
        <v>3396</v>
      </c>
      <c r="C48" s="269" t="str">
        <f t="shared" ref="C48:C59" si="0">+C47</f>
        <v>FTE Aug 13</v>
      </c>
      <c r="D48" s="265">
        <v>525709</v>
      </c>
      <c r="HW48" s="254"/>
    </row>
    <row r="49" spans="1:231" s="253" customFormat="1" ht="14.25" customHeight="1">
      <c r="A49" s="267">
        <v>28</v>
      </c>
      <c r="B49" s="268">
        <v>3398</v>
      </c>
      <c r="C49" s="269" t="str">
        <f t="shared" si="0"/>
        <v>FTE Aug 13</v>
      </c>
      <c r="D49" s="265">
        <v>46353</v>
      </c>
      <c r="HW49" s="254"/>
    </row>
    <row r="50" spans="1:231" s="253" customFormat="1" ht="14.25" customHeight="1">
      <c r="A50" s="267">
        <v>29</v>
      </c>
      <c r="B50" s="268">
        <v>3400</v>
      </c>
      <c r="C50" s="269" t="str">
        <f t="shared" si="0"/>
        <v>FTE Aug 13</v>
      </c>
      <c r="D50" s="265">
        <v>113107</v>
      </c>
      <c r="HW50" s="254"/>
    </row>
    <row r="51" spans="1:231" s="253" customFormat="1" ht="14.25" customHeight="1">
      <c r="A51" s="267">
        <v>30</v>
      </c>
      <c r="B51" s="267">
        <v>3401</v>
      </c>
      <c r="C51" s="269" t="str">
        <f t="shared" si="0"/>
        <v>FTE Aug 13</v>
      </c>
      <c r="D51" s="270">
        <v>159873</v>
      </c>
      <c r="HW51" s="254"/>
    </row>
    <row r="52" spans="1:231" s="253" customFormat="1" ht="14.25" customHeight="1">
      <c r="A52" s="267">
        <v>31</v>
      </c>
      <c r="B52" s="267">
        <v>3411</v>
      </c>
      <c r="C52" s="269" t="str">
        <f t="shared" si="0"/>
        <v>FTE Aug 13</v>
      </c>
      <c r="D52" s="270">
        <v>16395</v>
      </c>
      <c r="HW52" s="254"/>
    </row>
    <row r="53" spans="1:231" s="253" customFormat="1" ht="14.25" customHeight="1">
      <c r="A53" s="267"/>
      <c r="B53" s="267">
        <v>9100</v>
      </c>
      <c r="C53" s="269" t="s">
        <v>375</v>
      </c>
      <c r="D53" s="270">
        <v>-4000</v>
      </c>
      <c r="HW53" s="254"/>
    </row>
    <row r="54" spans="1:231" s="253" customFormat="1" ht="14.25" customHeight="1">
      <c r="A54" s="267"/>
      <c r="B54" s="267">
        <v>9100</v>
      </c>
      <c r="C54" s="269" t="s">
        <v>376</v>
      </c>
      <c r="D54" s="270">
        <v>-4000</v>
      </c>
      <c r="HW54" s="254"/>
    </row>
    <row r="55" spans="1:231" s="253" customFormat="1" ht="14.25" customHeight="1">
      <c r="A55" s="267">
        <v>32</v>
      </c>
      <c r="B55" s="267">
        <v>3413</v>
      </c>
      <c r="C55" s="269" t="str">
        <f>+C51</f>
        <v>FTE Aug 13</v>
      </c>
      <c r="D55" s="270">
        <v>90211</v>
      </c>
      <c r="HW55" s="254"/>
    </row>
    <row r="56" spans="1:231" s="253" customFormat="1" ht="14.25" customHeight="1">
      <c r="A56" s="267">
        <v>33</v>
      </c>
      <c r="B56" s="267">
        <v>3421</v>
      </c>
      <c r="C56" s="269" t="str">
        <f t="shared" si="0"/>
        <v>FTE Aug 13</v>
      </c>
      <c r="D56" s="270">
        <v>182763</v>
      </c>
      <c r="HW56" s="254"/>
    </row>
    <row r="57" spans="1:231" s="253" customFormat="1" ht="14.25" customHeight="1">
      <c r="A57" s="267">
        <v>34</v>
      </c>
      <c r="B57" s="267">
        <v>3431</v>
      </c>
      <c r="C57" s="269" t="str">
        <f t="shared" si="0"/>
        <v>FTE Aug 13</v>
      </c>
      <c r="D57" s="270">
        <v>330186</v>
      </c>
      <c r="HW57" s="254"/>
    </row>
    <row r="58" spans="1:231" s="253" customFormat="1" ht="14.25" customHeight="1">
      <c r="A58" s="267">
        <v>35</v>
      </c>
      <c r="B58" s="267">
        <v>3436</v>
      </c>
      <c r="C58" s="269" t="str">
        <f t="shared" si="0"/>
        <v>FTE Aug 13</v>
      </c>
      <c r="D58" s="270">
        <v>68193</v>
      </c>
      <c r="HW58" s="254"/>
    </row>
    <row r="59" spans="1:231" s="253" customFormat="1" ht="14.25" customHeight="1">
      <c r="A59" s="267">
        <v>36</v>
      </c>
      <c r="B59" s="267">
        <v>3441</v>
      </c>
      <c r="C59" s="269" t="str">
        <f t="shared" si="0"/>
        <v>FTE Aug 13</v>
      </c>
      <c r="D59" s="270">
        <v>49036</v>
      </c>
      <c r="HW59" s="254"/>
    </row>
    <row r="60" spans="1:231" s="253" customFormat="1" ht="14.25" customHeight="1">
      <c r="A60" s="267">
        <v>37</v>
      </c>
      <c r="B60" s="267">
        <v>3443</v>
      </c>
      <c r="C60" s="269" t="str">
        <f>+C50</f>
        <v>FTE Aug 13</v>
      </c>
      <c r="D60" s="265">
        <v>97328</v>
      </c>
      <c r="HW60" s="254"/>
    </row>
    <row r="61" spans="1:231" s="253" customFormat="1" ht="14.25" customHeight="1">
      <c r="A61" s="267">
        <v>38</v>
      </c>
      <c r="B61" s="267">
        <v>3941</v>
      </c>
      <c r="C61" s="269" t="str">
        <f>+C60</f>
        <v>FTE Aug 13</v>
      </c>
      <c r="D61" s="265">
        <v>153197</v>
      </c>
      <c r="HW61" s="254"/>
    </row>
    <row r="62" spans="1:231" s="253" customFormat="1" ht="14.25" customHeight="1">
      <c r="A62" s="267">
        <v>39</v>
      </c>
      <c r="B62" s="267">
        <v>3961</v>
      </c>
      <c r="C62" s="269" t="str">
        <f>+C61</f>
        <v>FTE Aug 13</v>
      </c>
      <c r="D62" s="265">
        <v>90308</v>
      </c>
      <c r="HW62" s="254"/>
    </row>
    <row r="63" spans="1:231" s="253" customFormat="1" ht="14.25" customHeight="1">
      <c r="A63" s="267">
        <v>40</v>
      </c>
      <c r="B63" s="267">
        <v>3971</v>
      </c>
      <c r="C63" s="271" t="str">
        <f>+C62</f>
        <v>FTE Aug 13</v>
      </c>
      <c r="D63" s="265">
        <v>223182</v>
      </c>
      <c r="HW63" s="254"/>
    </row>
    <row r="64" spans="1:231" s="253" customFormat="1" ht="14.25" customHeight="1">
      <c r="A64" s="273"/>
      <c r="B64" s="273">
        <v>3971</v>
      </c>
      <c r="C64" s="271" t="s">
        <v>372</v>
      </c>
      <c r="D64" s="274">
        <v>-28250</v>
      </c>
      <c r="HW64" s="254"/>
    </row>
    <row r="65" spans="1:231" s="253" customFormat="1" ht="14.25" customHeight="1">
      <c r="A65" s="267">
        <v>41</v>
      </c>
      <c r="B65" s="267">
        <v>4000</v>
      </c>
      <c r="C65" s="267" t="str">
        <f>+C63</f>
        <v>FTE Aug 13</v>
      </c>
      <c r="D65" s="265">
        <v>442539</v>
      </c>
      <c r="HW65" s="254"/>
    </row>
    <row r="66" spans="1:231" s="253" customFormat="1" ht="14.25" customHeight="1">
      <c r="A66" s="267">
        <v>42</v>
      </c>
      <c r="B66" s="267">
        <v>4002</v>
      </c>
      <c r="C66" s="267" t="str">
        <f t="shared" ref="C66:C72" si="1">+C65</f>
        <v>FTE Aug 13</v>
      </c>
      <c r="D66" s="265">
        <v>345612</v>
      </c>
      <c r="HW66" s="254"/>
    </row>
    <row r="67" spans="1:231" s="253" customFormat="1" ht="14.25" customHeight="1">
      <c r="A67" s="267">
        <v>43</v>
      </c>
      <c r="B67" s="267">
        <v>4010</v>
      </c>
      <c r="C67" s="267" t="str">
        <f t="shared" si="1"/>
        <v>FTE Aug 13</v>
      </c>
      <c r="D67" s="265">
        <v>65054</v>
      </c>
      <c r="HW67" s="254"/>
    </row>
    <row r="68" spans="1:231" s="253" customFormat="1" ht="14.25" customHeight="1">
      <c r="A68" s="267">
        <v>44</v>
      </c>
      <c r="B68" s="267">
        <v>4011</v>
      </c>
      <c r="C68" s="267" t="str">
        <f t="shared" si="1"/>
        <v>FTE Aug 13</v>
      </c>
      <c r="D68" s="265">
        <v>34258</v>
      </c>
      <c r="HW68" s="254"/>
    </row>
    <row r="69" spans="1:231" s="253" customFormat="1" ht="14.25" customHeight="1">
      <c r="A69" s="267">
        <v>45</v>
      </c>
      <c r="B69" s="267">
        <v>4012</v>
      </c>
      <c r="C69" s="267" t="str">
        <f t="shared" si="1"/>
        <v>FTE Aug 13</v>
      </c>
      <c r="D69" s="265">
        <v>268828</v>
      </c>
      <c r="HW69" s="254"/>
    </row>
    <row r="70" spans="1:231" s="253" customFormat="1" ht="14.25" customHeight="1">
      <c r="A70" s="267">
        <v>46</v>
      </c>
      <c r="B70" s="267">
        <v>4013</v>
      </c>
      <c r="C70" s="267" t="str">
        <f t="shared" si="1"/>
        <v>FTE Aug 13</v>
      </c>
      <c r="D70" s="265">
        <v>57372</v>
      </c>
      <c r="HW70" s="254"/>
    </row>
    <row r="71" spans="1:231" s="253" customFormat="1" ht="14.25" customHeight="1">
      <c r="A71" s="267">
        <v>47</v>
      </c>
      <c r="B71" s="267">
        <v>4020</v>
      </c>
      <c r="C71" s="267" t="str">
        <f t="shared" si="1"/>
        <v>FTE Aug 13</v>
      </c>
      <c r="D71" s="265">
        <v>587889</v>
      </c>
      <c r="HW71" s="254"/>
    </row>
    <row r="72" spans="1:231" s="253" customFormat="1" ht="14.25" customHeight="1">
      <c r="A72" s="267">
        <v>48</v>
      </c>
      <c r="B72" s="267">
        <v>4037</v>
      </c>
      <c r="C72" s="267" t="str">
        <f t="shared" si="1"/>
        <v>FTE Aug 13</v>
      </c>
      <c r="D72" s="265">
        <v>72909</v>
      </c>
      <c r="HW72" s="254"/>
    </row>
    <row r="73" spans="1:231" s="253" customFormat="1">
      <c r="A73" s="256"/>
      <c r="B73" s="257"/>
      <c r="C73" s="257"/>
      <c r="D73" s="258"/>
      <c r="HW73" s="254"/>
    </row>
    <row r="74" spans="1:231">
      <c r="D74" s="279"/>
      <c r="E74" s="249"/>
      <c r="HW74" s="249"/>
    </row>
    <row r="75" spans="1:231">
      <c r="E75" s="249"/>
    </row>
    <row r="76" spans="1:231">
      <c r="E76" s="249"/>
    </row>
    <row r="77" spans="1:231">
      <c r="E77" s="249"/>
    </row>
    <row r="78" spans="1:231">
      <c r="E78" s="249"/>
    </row>
    <row r="79" spans="1:231">
      <c r="E79" s="249"/>
    </row>
    <row r="80" spans="1:231">
      <c r="E80" s="249"/>
    </row>
    <row r="81" spans="5:5">
      <c r="E81" s="249"/>
    </row>
    <row r="82" spans="5:5">
      <c r="E82" s="24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AD150"/>
  <sheetViews>
    <sheetView topLeftCell="B74" zoomScaleNormal="100" workbookViewId="0">
      <selection activeCell="AB79" sqref="AB79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1.285156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'2641'!B2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Lakeside Academy Charter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'2641'!G7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25.5</v>
      </c>
      <c r="E10" s="45">
        <v>0</v>
      </c>
      <c r="F10" s="45">
        <v>25.5</v>
      </c>
      <c r="G10" s="46">
        <f>IF(E10=0,D10*2,D10+E10)</f>
        <v>51</v>
      </c>
      <c r="H10" s="47"/>
      <c r="I10" s="48">
        <v>1.125</v>
      </c>
      <c r="J10" s="48"/>
      <c r="K10" s="49">
        <f>ROUND(G10*I10,4)</f>
        <v>57.375</v>
      </c>
      <c r="L10" s="50">
        <f>ROUND(ROUND(K10*$G$7,4)*($K$7),0)</f>
        <v>222307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IF('2641'!K$83=1,'2641'!G10,0)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4</v>
      </c>
      <c r="E11" s="13">
        <v>0</v>
      </c>
      <c r="F11" s="13">
        <v>4</v>
      </c>
      <c r="G11" s="46">
        <f t="shared" ref="G11:G25" si="2">IF(E11=0,D11*2,D11+E11)</f>
        <v>8</v>
      </c>
      <c r="H11" s="47"/>
      <c r="I11" s="56">
        <f>I10</f>
        <v>1.125</v>
      </c>
      <c r="J11" s="56"/>
      <c r="K11" s="49">
        <f t="shared" ref="K11:K25" si="3">ROUND(G11*I11,4)</f>
        <v>9</v>
      </c>
      <c r="L11" s="50">
        <f t="shared" ref="L11:L25" si="4">ROUND(ROUND(K11*$G$7,4)*($K$7),0)</f>
        <v>34872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IF('2641'!K$83=1,'2641'!G11,0)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17.5</v>
      </c>
      <c r="E12" s="13">
        <v>0</v>
      </c>
      <c r="F12" s="13">
        <v>17.5</v>
      </c>
      <c r="G12" s="46">
        <f t="shared" si="2"/>
        <v>35</v>
      </c>
      <c r="H12" s="47"/>
      <c r="I12" s="56">
        <v>1</v>
      </c>
      <c r="J12" s="56"/>
      <c r="K12" s="49">
        <f t="shared" si="3"/>
        <v>35</v>
      </c>
      <c r="L12" s="50">
        <f t="shared" si="4"/>
        <v>135612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IF('2641'!K$83=1,'2641'!G12,0)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5.5</v>
      </c>
      <c r="E13" s="13">
        <v>0</v>
      </c>
      <c r="F13" s="13">
        <v>5.5</v>
      </c>
      <c r="G13" s="46">
        <f t="shared" si="2"/>
        <v>11</v>
      </c>
      <c r="H13" s="47"/>
      <c r="I13" s="56">
        <f>I12</f>
        <v>1</v>
      </c>
      <c r="J13" s="56"/>
      <c r="K13" s="49">
        <f t="shared" si="3"/>
        <v>11</v>
      </c>
      <c r="L13" s="50">
        <f t="shared" si="4"/>
        <v>42621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IF('2641'!K$83=1,'2641'!G13,0)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IF('2641'!K$83=1,'2641'!G14,0)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IF('2641'!K$83=1,'2641'!G15,0)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IF('2641'!K$83=1,'2641'!G16,0)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IF('2641'!K$83=1,'2641'!G17,0)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IF('2641'!K$83=1,'2641'!G18,0)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IF('2641'!K$83=1,'2641'!G19,0)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IF('2641'!K$83=1,'2641'!G20,0)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IF('2641'!K$83=1,'2641'!G21,0)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2.5</v>
      </c>
      <c r="E22" s="13">
        <v>0</v>
      </c>
      <c r="F22" s="13">
        <v>2.5</v>
      </c>
      <c r="G22" s="46">
        <f t="shared" si="2"/>
        <v>5</v>
      </c>
      <c r="H22" s="47"/>
      <c r="I22" s="56">
        <v>1.145</v>
      </c>
      <c r="J22" s="56"/>
      <c r="K22" s="49">
        <f t="shared" si="3"/>
        <v>5.7249999999999996</v>
      </c>
      <c r="L22" s="50">
        <f t="shared" si="4"/>
        <v>22182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IF('2641'!K$83=1,'2641'!G22,0)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1</v>
      </c>
      <c r="E23" s="13">
        <v>0</v>
      </c>
      <c r="F23" s="13">
        <v>1</v>
      </c>
      <c r="G23" s="46">
        <f t="shared" si="2"/>
        <v>2</v>
      </c>
      <c r="H23" s="47"/>
      <c r="I23" s="56">
        <f>I22</f>
        <v>1.145</v>
      </c>
      <c r="J23" s="56"/>
      <c r="K23" s="49">
        <f t="shared" si="3"/>
        <v>2.29</v>
      </c>
      <c r="L23" s="50">
        <f t="shared" si="4"/>
        <v>8873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IF('2641'!K$83=1,'2641'!G23,0)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IF('2641'!K$83=1,'2641'!G24,0)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IF('2641'!K$83=1,'2641'!G25,0)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56</v>
      </c>
      <c r="E26" s="62">
        <f t="shared" si="5"/>
        <v>0</v>
      </c>
      <c r="F26" s="62"/>
      <c r="G26" s="62">
        <f>SUM(G10:G25)</f>
        <v>112</v>
      </c>
      <c r="H26" s="63"/>
      <c r="I26" s="63"/>
      <c r="J26" s="64"/>
      <c r="K26" s="65">
        <f>SUM(K10:K25)</f>
        <v>120.39</v>
      </c>
      <c r="L26" s="66">
        <f>SUM(L10:L25)</f>
        <v>466467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4</v>
      </c>
      <c r="E28" s="13">
        <v>0</v>
      </c>
      <c r="F28" s="78">
        <v>4</v>
      </c>
      <c r="G28" s="46">
        <f>IF(E28=0,D28*2,D28+E28)</f>
        <v>8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8376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5</v>
      </c>
      <c r="E31" s="13">
        <v>0</v>
      </c>
      <c r="F31" s="89">
        <v>5</v>
      </c>
      <c r="G31" s="46">
        <f t="shared" si="7"/>
        <v>10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11730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9.5</v>
      </c>
      <c r="E37" s="62">
        <f t="shared" si="10"/>
        <v>0</v>
      </c>
      <c r="F37" s="62"/>
      <c r="G37" s="62">
        <f>SUM(G28:G36)</f>
        <v>19</v>
      </c>
      <c r="H37" s="63"/>
      <c r="I37" s="13" t="s">
        <v>82</v>
      </c>
      <c r="J37" s="13"/>
      <c r="K37" s="13"/>
      <c r="L37" s="50">
        <f>SUM(L28:L36)</f>
        <v>23612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21616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511695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72.099999999999994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98286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48.29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44902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120.38999999999999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143188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120.39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6.1499999999999999E-4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112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6.2799999999999998E-4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6.1499999999999999E-4</v>
      </c>
      <c r="L59" s="50">
        <f>ROUND(I59*K59,0)</f>
        <v>2535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6.1499999999999999E-4</v>
      </c>
      <c r="L67" s="50">
        <f>ROUND(I67*K67,0)</f>
        <v>56328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6.2799999999999998E-4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6.1499999999999999E-4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6.1499999999999999E-4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6.2799999999999998E-4</v>
      </c>
      <c r="L72" s="50">
        <f>ROUND(I72*K72,0)</f>
        <v>8891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6.1499999999999999E-4</v>
      </c>
      <c r="L77" s="50">
        <f>ROUND(I77*K77,0)</f>
        <v>20362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742999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'2641'!AC80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742999</v>
      </c>
      <c r="L85" s="82">
        <f>IF(G26=0,0,IF(G26&gt;250,-(((250/G26)*K85)*IF(M85="H",0.02,0.05)),IF(M85="H",-0.02*K85,-0.05*K85)))</f>
        <v>-37149.950000000004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705849.05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-58821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647028.05000000005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58820.731818181819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229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230</v>
      </c>
      <c r="C122" s="218" t="s">
        <v>198</v>
      </c>
    </row>
    <row r="123" spans="2:3" hidden="1">
      <c r="B123" s="222" t="s">
        <v>231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41457.420104166697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AD150"/>
  <sheetViews>
    <sheetView topLeftCell="B74" zoomScaleNormal="100" workbookViewId="0">
      <selection activeCell="L83" sqref="L83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1.28515625" style="1" customWidth="1"/>
    <col min="27" max="27" width="9.140625" style="1"/>
    <col min="28" max="28" width="13.140625" style="1" bestFit="1" customWidth="1"/>
    <col min="29" max="29" width="12" style="1" customWidth="1"/>
    <col min="30" max="30" width="12.140625" style="1" customWidth="1"/>
    <col min="31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'2661'!B2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JosephLittlesNguzoSaba CSch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'2661'!G7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37</v>
      </c>
      <c r="E10" s="45">
        <v>0</v>
      </c>
      <c r="F10" s="45">
        <v>37</v>
      </c>
      <c r="G10" s="46">
        <f>IF(E10=0,D10*2,D10+E10)</f>
        <v>74</v>
      </c>
      <c r="H10" s="47"/>
      <c r="I10" s="48">
        <v>1.125</v>
      </c>
      <c r="J10" s="48"/>
      <c r="K10" s="49">
        <f>ROUND(G10*I10,4)</f>
        <v>83.25</v>
      </c>
      <c r="L10" s="50">
        <f>ROUND(ROUND(K10*$G$7,4)*($K$7),0)</f>
        <v>322563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IF('2661'!K$83=1,'2661'!G10,0)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4</v>
      </c>
      <c r="E11" s="13">
        <v>0</v>
      </c>
      <c r="F11" s="13">
        <v>4</v>
      </c>
      <c r="G11" s="46">
        <f t="shared" ref="G11:G25" si="2">IF(E11=0,D11*2,D11+E11)</f>
        <v>8</v>
      </c>
      <c r="H11" s="47"/>
      <c r="I11" s="56">
        <f>I10</f>
        <v>1.125</v>
      </c>
      <c r="J11" s="56"/>
      <c r="K11" s="49">
        <f t="shared" ref="K11:K25" si="3">ROUND(G11*I11,4)</f>
        <v>9</v>
      </c>
      <c r="L11" s="50">
        <f t="shared" ref="L11:L25" si="4">ROUND(ROUND(K11*$G$7,4)*($K$7),0)</f>
        <v>34872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IF('2661'!K$83=1,'2661'!G11,0)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31</v>
      </c>
      <c r="E12" s="13">
        <v>0</v>
      </c>
      <c r="F12" s="13">
        <v>31</v>
      </c>
      <c r="G12" s="46">
        <f t="shared" si="2"/>
        <v>62</v>
      </c>
      <c r="H12" s="47"/>
      <c r="I12" s="56">
        <v>1</v>
      </c>
      <c r="J12" s="56"/>
      <c r="K12" s="49">
        <f t="shared" si="3"/>
        <v>62</v>
      </c>
      <c r="L12" s="50">
        <f t="shared" si="4"/>
        <v>240227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IF('2661'!K$83=1,'2661'!G12,0)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5</v>
      </c>
      <c r="E13" s="13">
        <v>0</v>
      </c>
      <c r="F13" s="13">
        <v>5</v>
      </c>
      <c r="G13" s="46">
        <f t="shared" si="2"/>
        <v>10</v>
      </c>
      <c r="H13" s="47"/>
      <c r="I13" s="56">
        <f>I12</f>
        <v>1</v>
      </c>
      <c r="J13" s="56"/>
      <c r="K13" s="49">
        <f t="shared" si="3"/>
        <v>10</v>
      </c>
      <c r="L13" s="50">
        <f t="shared" si="4"/>
        <v>38746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IF('2661'!K$83=1,'2661'!G13,0)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IF('2661'!K$83=1,'2661'!G14,0)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IF('2661'!K$83=1,'2661'!G15,0)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IF('2661'!K$83=1,'2661'!G16,0)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IF('2661'!K$83=1,'2661'!G17,0)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IF('2661'!K$83=1,'2661'!G18,0)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IF('2661'!K$83=1,'2661'!G19,0)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IF('2661'!K$83=1,'2661'!G20,0)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IF('2661'!K$83=1,'2661'!G21,0)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1</v>
      </c>
      <c r="E22" s="13">
        <v>0</v>
      </c>
      <c r="F22" s="13">
        <v>1</v>
      </c>
      <c r="G22" s="46">
        <f t="shared" si="2"/>
        <v>2</v>
      </c>
      <c r="H22" s="47"/>
      <c r="I22" s="56">
        <v>1.145</v>
      </c>
      <c r="J22" s="56"/>
      <c r="K22" s="49">
        <f t="shared" si="3"/>
        <v>2.29</v>
      </c>
      <c r="L22" s="50">
        <f t="shared" si="4"/>
        <v>8873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IF('2661'!K$83=1,'2661'!G22,0)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0.5</v>
      </c>
      <c r="E23" s="13">
        <v>0</v>
      </c>
      <c r="F23" s="13">
        <v>0.5</v>
      </c>
      <c r="G23" s="46">
        <f t="shared" si="2"/>
        <v>1</v>
      </c>
      <c r="H23" s="47"/>
      <c r="I23" s="56">
        <f>I22</f>
        <v>1.145</v>
      </c>
      <c r="J23" s="56"/>
      <c r="K23" s="49">
        <f t="shared" si="3"/>
        <v>1.145</v>
      </c>
      <c r="L23" s="50">
        <f t="shared" si="4"/>
        <v>4436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IF('2661'!K$83=1,'2661'!G23,0)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IF('2661'!K$83=1,'2661'!G24,0)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IF('2661'!K$83=1,'2661'!G25,0)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78.5</v>
      </c>
      <c r="E26" s="62">
        <f t="shared" si="5"/>
        <v>0</v>
      </c>
      <c r="F26" s="62"/>
      <c r="G26" s="62">
        <f>SUM(G10:G25)</f>
        <v>157</v>
      </c>
      <c r="H26" s="63"/>
      <c r="I26" s="63"/>
      <c r="J26" s="64"/>
      <c r="K26" s="65">
        <f>SUM(K10:K25)</f>
        <v>167.685</v>
      </c>
      <c r="L26" s="66">
        <f>SUM(L10:L25)</f>
        <v>649717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4</v>
      </c>
      <c r="E28" s="13">
        <v>0</v>
      </c>
      <c r="F28" s="78">
        <v>4</v>
      </c>
      <c r="G28" s="46">
        <f>IF(E28=0,D28*2,D28+E28)</f>
        <v>8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8376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3.5</v>
      </c>
      <c r="E31" s="13">
        <v>0</v>
      </c>
      <c r="F31" s="89">
        <v>3.5</v>
      </c>
      <c r="G31" s="46">
        <f t="shared" si="7"/>
        <v>7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8211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1.5</v>
      </c>
      <c r="E32" s="13">
        <v>0</v>
      </c>
      <c r="F32" s="89">
        <v>1.5</v>
      </c>
      <c r="G32" s="46">
        <f t="shared" si="7"/>
        <v>3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10518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9</v>
      </c>
      <c r="E37" s="62">
        <f t="shared" si="10"/>
        <v>0</v>
      </c>
      <c r="F37" s="62"/>
      <c r="G37" s="62">
        <f>SUM(G28:G36)</f>
        <v>18</v>
      </c>
      <c r="H37" s="63"/>
      <c r="I37" s="13" t="s">
        <v>82</v>
      </c>
      <c r="J37" s="13"/>
      <c r="K37" s="13"/>
      <c r="L37" s="50">
        <f>SUM(L28:L36)</f>
        <v>27105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30301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707123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94.54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128876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73.144999999999996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68013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167.685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196889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167.685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8.5700000000000001E-4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157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8.8000000000000003E-4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8.5700000000000001E-4</v>
      </c>
      <c r="L59" s="50">
        <f>ROUND(I59*K59,0)</f>
        <v>3532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8.5700000000000001E-4</v>
      </c>
      <c r="L67" s="50">
        <f>ROUND(I67*K67,0)</f>
        <v>78493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8.8000000000000003E-4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8.5700000000000001E-4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8.5700000000000001E-4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8.8000000000000003E-4</v>
      </c>
      <c r="L72" s="50">
        <f>ROUND(I72*K72,0)</f>
        <v>12459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51.5</v>
      </c>
      <c r="E75" s="173">
        <v>51.5</v>
      </c>
      <c r="F75" s="173">
        <v>0</v>
      </c>
      <c r="G75" s="175">
        <f>IF(E75=0,D75,E75)</f>
        <v>51.5</v>
      </c>
      <c r="H75" s="176"/>
      <c r="I75" s="177">
        <f>AVERAGE(G75,D75)</f>
        <v>51.5</v>
      </c>
      <c r="J75" s="178" t="s">
        <v>129</v>
      </c>
      <c r="K75" s="179">
        <v>364</v>
      </c>
      <c r="L75" s="50">
        <f>ROUND(K75*I75,0)</f>
        <v>18746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8.5700000000000001E-4</v>
      </c>
      <c r="L77" s="50">
        <f>ROUND(I77*K77,0)</f>
        <v>28374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1045616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'2661'!AC80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1045616</v>
      </c>
      <c r="L85" s="82">
        <f>IF(G26=0,0,IF(G26&gt;250,-(((250/G26)*K85)*IF(M85="H",0.02,0.05)),IF(M85="H",-0.02*K85,-0.05*K85)))</f>
        <v>-52280.800000000003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993335.2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-81294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912041.2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82912.836363636365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232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233</v>
      </c>
      <c r="C122" s="218" t="s">
        <v>198</v>
      </c>
    </row>
    <row r="123" spans="2:3" hidden="1">
      <c r="B123" s="222" t="s">
        <v>234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41457.420115740701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AD150"/>
  <sheetViews>
    <sheetView topLeftCell="B74" zoomScaleNormal="100" workbookViewId="0">
      <selection activeCell="AB79" sqref="AB79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13.7109375" style="1" customWidth="1"/>
    <col min="25" max="25" width="13.28515625" style="1" customWidth="1"/>
    <col min="26" max="26" width="11.285156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'2791'!B2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Renaissance Learning Center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'2791'!G7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IF('2791'!K$83=1,'2791'!G10,0)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0.5</v>
      </c>
      <c r="E11" s="13">
        <v>0</v>
      </c>
      <c r="F11" s="13">
        <v>0.5</v>
      </c>
      <c r="G11" s="46">
        <f t="shared" ref="G11:G25" si="2">IF(E11=0,D11*2,D11+E11)</f>
        <v>1</v>
      </c>
      <c r="H11" s="47"/>
      <c r="I11" s="56">
        <f>I10</f>
        <v>1.125</v>
      </c>
      <c r="J11" s="56"/>
      <c r="K11" s="49">
        <f t="shared" ref="K11:K25" si="3">ROUND(G11*I11,4)</f>
        <v>1.125</v>
      </c>
      <c r="L11" s="50">
        <f t="shared" ref="L11:L25" si="4">ROUND(ROUND(K11*$G$7,4)*($K$7),0)</f>
        <v>4359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IF('2791'!K$83=1,'2791'!G11,0)</f>
        <v>1</v>
      </c>
      <c r="Y11" s="296"/>
      <c r="Z11" s="302">
        <v>1</v>
      </c>
      <c r="AA11" s="302"/>
      <c r="AB11" s="54">
        <f t="shared" si="0"/>
        <v>1</v>
      </c>
      <c r="AC11" s="55">
        <f t="shared" si="1"/>
        <v>3875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IF('2791'!K$83=1,'2791'!G12,0)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</v>
      </c>
      <c r="E13" s="13">
        <v>0</v>
      </c>
      <c r="F13" s="13">
        <v>2</v>
      </c>
      <c r="G13" s="46">
        <f t="shared" si="2"/>
        <v>4</v>
      </c>
      <c r="H13" s="47"/>
      <c r="I13" s="56">
        <f>I12</f>
        <v>1</v>
      </c>
      <c r="J13" s="56"/>
      <c r="K13" s="49">
        <f t="shared" si="3"/>
        <v>4</v>
      </c>
      <c r="L13" s="50">
        <f t="shared" si="4"/>
        <v>15498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IF('2791'!K$83=1,'2791'!G13,0)</f>
        <v>4</v>
      </c>
      <c r="Y13" s="296"/>
      <c r="Z13" s="302">
        <v>1</v>
      </c>
      <c r="AA13" s="302"/>
      <c r="AB13" s="54">
        <f t="shared" si="0"/>
        <v>4</v>
      </c>
      <c r="AC13" s="55">
        <f t="shared" si="1"/>
        <v>15498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IF('2791'!K$83=1,'2791'!G14,0)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IF('2791'!K$83=1,'2791'!G15,0)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11</v>
      </c>
      <c r="E16" s="13">
        <v>0</v>
      </c>
      <c r="F16" s="13">
        <v>11</v>
      </c>
      <c r="G16" s="46">
        <f t="shared" si="2"/>
        <v>22</v>
      </c>
      <c r="H16" s="47"/>
      <c r="I16" s="56">
        <v>3.5579999999999998</v>
      </c>
      <c r="J16" s="56"/>
      <c r="K16" s="49">
        <f t="shared" si="3"/>
        <v>78.275999999999996</v>
      </c>
      <c r="L16" s="50">
        <f t="shared" si="4"/>
        <v>303290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IF('2791'!K$83=1,'2791'!G16,0)</f>
        <v>22</v>
      </c>
      <c r="Y16" s="296"/>
      <c r="Z16" s="302">
        <v>1</v>
      </c>
      <c r="AA16" s="302"/>
      <c r="AB16" s="54">
        <f t="shared" si="0"/>
        <v>22</v>
      </c>
      <c r="AC16" s="55">
        <f t="shared" si="1"/>
        <v>85242</v>
      </c>
      <c r="AD16" s="9"/>
    </row>
    <row r="17" spans="1:30">
      <c r="A17" s="1" t="s">
        <v>44</v>
      </c>
      <c r="B17" s="13" t="s">
        <v>45</v>
      </c>
      <c r="C17" s="13"/>
      <c r="D17" s="13">
        <v>9.5</v>
      </c>
      <c r="E17" s="13">
        <v>0</v>
      </c>
      <c r="F17" s="13">
        <v>9.5</v>
      </c>
      <c r="G17" s="46">
        <f t="shared" si="2"/>
        <v>19</v>
      </c>
      <c r="H17" s="47"/>
      <c r="I17" s="56">
        <f>I16</f>
        <v>3.5579999999999998</v>
      </c>
      <c r="J17" s="56"/>
      <c r="K17" s="49">
        <f t="shared" si="3"/>
        <v>67.602000000000004</v>
      </c>
      <c r="L17" s="50">
        <f t="shared" si="4"/>
        <v>261932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IF('2791'!K$83=1,'2791'!G17,0)</f>
        <v>19</v>
      </c>
      <c r="Y17" s="296"/>
      <c r="Z17" s="302">
        <v>1</v>
      </c>
      <c r="AA17" s="302"/>
      <c r="AB17" s="54">
        <f t="shared" si="0"/>
        <v>19</v>
      </c>
      <c r="AC17" s="55">
        <f t="shared" si="1"/>
        <v>73618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IF('2791'!K$83=1,'2791'!G18,0)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15.5</v>
      </c>
      <c r="E19" s="13">
        <v>0</v>
      </c>
      <c r="F19" s="13">
        <v>15.5</v>
      </c>
      <c r="G19" s="46">
        <f t="shared" si="2"/>
        <v>31</v>
      </c>
      <c r="H19" s="47"/>
      <c r="I19" s="56">
        <v>5.0890000000000004</v>
      </c>
      <c r="J19" s="56"/>
      <c r="K19" s="49">
        <f t="shared" si="3"/>
        <v>157.75899999999999</v>
      </c>
      <c r="L19" s="50">
        <f t="shared" si="4"/>
        <v>611257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IF('2791'!K$83=1,'2791'!G19,0)</f>
        <v>31</v>
      </c>
      <c r="Y19" s="296"/>
      <c r="Z19" s="302">
        <v>1</v>
      </c>
      <c r="AA19" s="302"/>
      <c r="AB19" s="54">
        <f t="shared" si="0"/>
        <v>31</v>
      </c>
      <c r="AC19" s="55">
        <f t="shared" si="1"/>
        <v>120113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12.5</v>
      </c>
      <c r="E20" s="13">
        <v>0</v>
      </c>
      <c r="F20" s="13">
        <v>12.5</v>
      </c>
      <c r="G20" s="46">
        <f t="shared" si="2"/>
        <v>25</v>
      </c>
      <c r="H20" s="47"/>
      <c r="I20" s="56">
        <f>I19</f>
        <v>5.0890000000000004</v>
      </c>
      <c r="J20" s="56"/>
      <c r="K20" s="49">
        <f t="shared" si="3"/>
        <v>127.22499999999999</v>
      </c>
      <c r="L20" s="50">
        <f t="shared" si="4"/>
        <v>492949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IF('2791'!K$83=1,'2791'!G20,0)</f>
        <v>25</v>
      </c>
      <c r="Y20" s="296"/>
      <c r="Z20" s="302">
        <v>1</v>
      </c>
      <c r="AA20" s="302"/>
      <c r="AB20" s="54">
        <f t="shared" si="0"/>
        <v>25</v>
      </c>
      <c r="AC20" s="55">
        <f t="shared" si="1"/>
        <v>96866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IF('2791'!K$83=1,'2791'!G21,0)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IF('2791'!K$83=1,'2791'!G22,0)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IF('2791'!K$83=1,'2791'!G23,0)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IF('2791'!K$83=1,'2791'!G24,0)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IF('2791'!K$83=1,'2791'!G25,0)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51</v>
      </c>
      <c r="E26" s="62">
        <f t="shared" si="5"/>
        <v>0</v>
      </c>
      <c r="F26" s="62"/>
      <c r="G26" s="62">
        <f>SUM(G10:G25)</f>
        <v>102</v>
      </c>
      <c r="H26" s="63"/>
      <c r="I26" s="63"/>
      <c r="J26" s="64"/>
      <c r="K26" s="65">
        <f>SUM(K10:K25)</f>
        <v>435.98699999999997</v>
      </c>
      <c r="L26" s="66">
        <f>SUM(L10:L25)</f>
        <v>1689285</v>
      </c>
      <c r="N26" s="53"/>
      <c r="O26" s="67"/>
      <c r="P26" s="53"/>
      <c r="Q26" s="53"/>
      <c r="V26" s="303" t="s">
        <v>62</v>
      </c>
      <c r="W26" s="303"/>
      <c r="X26" s="304">
        <f>SUM(X10:X25)</f>
        <v>102</v>
      </c>
      <c r="Y26" s="304"/>
      <c r="Z26" s="305"/>
      <c r="AA26" s="306"/>
      <c r="AB26" s="68">
        <f>SUM(AB10:AB25)</f>
        <v>102</v>
      </c>
      <c r="AC26" s="69">
        <f>SUM(AC10:AC25)</f>
        <v>395212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0.5</v>
      </c>
      <c r="E30" s="13">
        <v>0</v>
      </c>
      <c r="F30" s="89">
        <v>0.5</v>
      </c>
      <c r="G30" s="46">
        <f t="shared" si="7"/>
        <v>1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6896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1.5</v>
      </c>
      <c r="E33" s="13">
        <v>0</v>
      </c>
      <c r="F33" s="89">
        <v>1.5</v>
      </c>
      <c r="G33" s="46">
        <f t="shared" si="7"/>
        <v>3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21069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2.5</v>
      </c>
      <c r="E37" s="62">
        <f t="shared" si="10"/>
        <v>0</v>
      </c>
      <c r="F37" s="62"/>
      <c r="G37" s="62">
        <f>SUM(G28:G36)</f>
        <v>5</v>
      </c>
      <c r="H37" s="63"/>
      <c r="I37" s="13" t="s">
        <v>82</v>
      </c>
      <c r="J37" s="13"/>
      <c r="K37" s="13"/>
      <c r="L37" s="50">
        <f>SUM(L28:L36)</f>
        <v>31471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19686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19686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1740442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414898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237.15999999999997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323293</v>
      </c>
      <c r="L47" s="126"/>
      <c r="O47" s="1"/>
      <c r="V47" s="106" t="s">
        <v>96</v>
      </c>
      <c r="W47" s="127">
        <f>AB10+AB11+AB16+AB19+AB22</f>
        <v>54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73612</v>
      </c>
      <c r="AC47" s="131"/>
      <c r="AD47" s="9"/>
    </row>
    <row r="48" spans="1:30" ht="18" customHeight="1">
      <c r="B48" s="132" t="s">
        <v>74</v>
      </c>
      <c r="C48" s="121">
        <f>K12+K13+K17+K20+K23</f>
        <v>198.827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184876</v>
      </c>
      <c r="L48" s="61"/>
      <c r="O48" s="1"/>
      <c r="V48" s="133" t="s">
        <v>74</v>
      </c>
      <c r="W48" s="127">
        <f>AB12+AB13+AB17+AB20+AB23</f>
        <v>48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44632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435.98699999999997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508169</v>
      </c>
      <c r="N50" s="3"/>
      <c r="O50" s="1"/>
      <c r="V50" s="147" t="s">
        <v>98</v>
      </c>
      <c r="W50" s="148">
        <f>SUM(W47:W49)</f>
        <v>102</v>
      </c>
      <c r="X50" s="326" t="s">
        <v>99</v>
      </c>
      <c r="Y50" s="327"/>
      <c r="Z50" s="327"/>
      <c r="AA50" s="327"/>
      <c r="AB50" s="327"/>
      <c r="AC50" s="55">
        <f>IF(V2=75,0,AB49+AB48+AB47)</f>
        <v>118244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435.98699999999997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102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2.2269999999999998E-3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5.2099999999999998E-4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102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102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5.71E-4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5.71E-4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5.2099999999999998E-4</v>
      </c>
      <c r="AC58" s="55">
        <f>ROUND(Y58*AB58,0)</f>
        <v>2147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2.2269999999999998E-3</v>
      </c>
      <c r="L59" s="50">
        <f>ROUND(I59*K59,0)</f>
        <v>9178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5.2099999999999998E-4</v>
      </c>
      <c r="AC66" s="55">
        <f>ROUND(Y66*AB66,0)</f>
        <v>47719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2.2269999999999998E-3</v>
      </c>
      <c r="L67" s="50">
        <f>ROUND(I67*K67,0)</f>
        <v>203972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5.71E-4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5.71E-4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5.2099999999999998E-4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2.2269999999999998E-3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5.2099999999999998E-4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2.2269999999999998E-3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5.71E-4</v>
      </c>
      <c r="AC71" s="55">
        <f>ROUND(Y71*AB71,0)</f>
        <v>8084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5.71E-4</v>
      </c>
      <c r="L72" s="50">
        <f>ROUND(I72*K72,0)</f>
        <v>8084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90</v>
      </c>
      <c r="AA74" s="171" t="s">
        <v>129</v>
      </c>
      <c r="AB74" s="172">
        <f>+K75</f>
        <v>364</v>
      </c>
      <c r="AC74" s="55">
        <f>ROUND(AB74*Z74,0)</f>
        <v>32760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90</v>
      </c>
      <c r="E75" s="173">
        <v>90</v>
      </c>
      <c r="F75" s="173">
        <v>0</v>
      </c>
      <c r="G75" s="175">
        <f>IF(E75=0,D75,E75)</f>
        <v>90</v>
      </c>
      <c r="H75" s="176"/>
      <c r="I75" s="177">
        <f>AVERAGE(G75,D75)</f>
        <v>90</v>
      </c>
      <c r="J75" s="178" t="s">
        <v>129</v>
      </c>
      <c r="K75" s="179">
        <v>364</v>
      </c>
      <c r="L75" s="50">
        <f>ROUND(K75*I75,0)</f>
        <v>32760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5.2099999999999998E-4</v>
      </c>
      <c r="AC76" s="55">
        <f>ROUND(Y76*AB76,0)</f>
        <v>17250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2.2269999999999998E-3</v>
      </c>
      <c r="L77" s="50">
        <f>ROUND(I77*K77,0)</f>
        <v>73733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641102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2576338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'2791'!AC80</f>
        <v>641102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641102</v>
      </c>
      <c r="L85" s="82">
        <f>IF(G26=0,0,IF(G26&gt;250,-(((250/G26)*K85)*IF(M85="H",0.02,0.05)),IF(M85="H",-0.02*K85,-0.05*K85)))</f>
        <v>-32055.100000000002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2544282.9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-209430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2334852.9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212259.35454545452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235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236</v>
      </c>
      <c r="C122" s="218" t="s">
        <v>198</v>
      </c>
    </row>
    <row r="123" spans="2:3" hidden="1">
      <c r="B123" s="222" t="s">
        <v>237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41457.420127314799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AD150"/>
  <sheetViews>
    <sheetView topLeftCell="B71" zoomScaleNormal="100" workbookViewId="0">
      <pane xSplit="18795" topLeftCell="V1"/>
      <selection activeCell="L91" sqref="L91"/>
      <selection pane="topRight" activeCell="AB79" sqref="AB79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1.285156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'2801'!B2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PB Maritime Academy Charter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'2801'!G7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f>116+116.5</f>
        <v>232.5</v>
      </c>
      <c r="E10" s="45">
        <v>0</v>
      </c>
      <c r="F10" s="45">
        <v>116</v>
      </c>
      <c r="G10" s="46">
        <f>IF(E10=0,D10*2,D10+E10)</f>
        <v>465</v>
      </c>
      <c r="H10" s="47"/>
      <c r="I10" s="48">
        <v>1.125</v>
      </c>
      <c r="J10" s="48"/>
      <c r="K10" s="49">
        <f>ROUND(G10*I10,4)</f>
        <v>523.125</v>
      </c>
      <c r="L10" s="50">
        <f>ROUND(ROUND(K10*$G$7,4)*($K$7),0)</f>
        <v>2026913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IF('2801'!K$83=1,'2801'!G10,0)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23.5</v>
      </c>
      <c r="E11" s="13">
        <v>0</v>
      </c>
      <c r="F11" s="13">
        <v>12.5</v>
      </c>
      <c r="G11" s="46">
        <f t="shared" ref="G11:G25" si="2">IF(E11=0,D11*2,D11+E11)</f>
        <v>47</v>
      </c>
      <c r="H11" s="47"/>
      <c r="I11" s="56">
        <f>I10</f>
        <v>1.125</v>
      </c>
      <c r="J11" s="56"/>
      <c r="K11" s="49">
        <f t="shared" ref="K11:K25" si="3">ROUND(G11*I11,4)</f>
        <v>52.875</v>
      </c>
      <c r="L11" s="50">
        <f t="shared" ref="L11:L25" si="4">ROUND(ROUND(K11*$G$7,4)*($K$7),0)</f>
        <v>204871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IF('2801'!K$83=1,'2801'!G11,0)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295.5</v>
      </c>
      <c r="E12" s="13">
        <v>0</v>
      </c>
      <c r="F12" s="13">
        <v>188.5</v>
      </c>
      <c r="G12" s="46">
        <f t="shared" si="2"/>
        <v>591</v>
      </c>
      <c r="H12" s="47"/>
      <c r="I12" s="56">
        <v>1</v>
      </c>
      <c r="J12" s="56"/>
      <c r="K12" s="49">
        <f t="shared" si="3"/>
        <v>591</v>
      </c>
      <c r="L12" s="50">
        <f t="shared" si="4"/>
        <v>2289903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IF('2801'!K$83=1,'2801'!G12,0)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28</v>
      </c>
      <c r="E13" s="13">
        <v>0</v>
      </c>
      <c r="F13" s="13">
        <v>16</v>
      </c>
      <c r="G13" s="46">
        <f t="shared" si="2"/>
        <v>56</v>
      </c>
      <c r="H13" s="47"/>
      <c r="I13" s="56">
        <f>I12</f>
        <v>1</v>
      </c>
      <c r="J13" s="56"/>
      <c r="K13" s="49">
        <f t="shared" si="3"/>
        <v>56</v>
      </c>
      <c r="L13" s="50">
        <f t="shared" si="4"/>
        <v>216979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IF('2801'!K$83=1,'2801'!G13,0)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6.5</v>
      </c>
      <c r="E14" s="13">
        <v>0</v>
      </c>
      <c r="F14" s="13">
        <v>0</v>
      </c>
      <c r="G14" s="46">
        <f t="shared" si="2"/>
        <v>13</v>
      </c>
      <c r="H14" s="47"/>
      <c r="I14" s="56">
        <v>1.0109999999999999</v>
      </c>
      <c r="J14" s="56"/>
      <c r="K14" s="49">
        <f t="shared" si="3"/>
        <v>13.143000000000001</v>
      </c>
      <c r="L14" s="50">
        <f t="shared" si="4"/>
        <v>50924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IF('2801'!K$83=1,'2801'!G14,0)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IF('2801'!K$83=1,'2801'!G15,0)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IF('2801'!K$83=1,'2801'!G16,0)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IF('2801'!K$83=1,'2801'!G17,0)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IF('2801'!K$83=1,'2801'!G18,0)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IF('2801'!K$83=1,'2801'!G19,0)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IF('2801'!K$83=1,'2801'!G20,0)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IF('2801'!K$83=1,'2801'!G21,0)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5</v>
      </c>
      <c r="E22" s="13">
        <v>0</v>
      </c>
      <c r="F22" s="13">
        <v>28.5</v>
      </c>
      <c r="G22" s="46">
        <f t="shared" si="2"/>
        <v>10</v>
      </c>
      <c r="H22" s="47"/>
      <c r="I22" s="56">
        <v>1.145</v>
      </c>
      <c r="J22" s="56"/>
      <c r="K22" s="49">
        <f t="shared" si="3"/>
        <v>11.45</v>
      </c>
      <c r="L22" s="50">
        <f t="shared" si="4"/>
        <v>44364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IF('2801'!K$83=1,'2801'!G22,0)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6.5</v>
      </c>
      <c r="E23" s="13">
        <v>0</v>
      </c>
      <c r="F23" s="13">
        <v>5.5</v>
      </c>
      <c r="G23" s="46">
        <f t="shared" si="2"/>
        <v>13</v>
      </c>
      <c r="H23" s="47"/>
      <c r="I23" s="56">
        <f>I22</f>
        <v>1.145</v>
      </c>
      <c r="J23" s="56"/>
      <c r="K23" s="49">
        <f t="shared" si="3"/>
        <v>14.885</v>
      </c>
      <c r="L23" s="50">
        <f t="shared" si="4"/>
        <v>57674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IF('2801'!K$83=1,'2801'!G23,0)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IF('2801'!K$83=1,'2801'!G24,0)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IF('2801'!K$83=1,'2801'!G25,0)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597.5</v>
      </c>
      <c r="E26" s="62">
        <f t="shared" si="5"/>
        <v>0</v>
      </c>
      <c r="F26" s="62"/>
      <c r="G26" s="62">
        <f>SUM(G10:G25)</f>
        <v>1195</v>
      </c>
      <c r="H26" s="63"/>
      <c r="I26" s="63"/>
      <c r="J26" s="64"/>
      <c r="K26" s="65">
        <f>SUM(K10:K25)</f>
        <v>1262.4780000000001</v>
      </c>
      <c r="L26" s="66">
        <f>SUM(L10:L25)</f>
        <v>4891628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23.5</v>
      </c>
      <c r="E28" s="13">
        <v>0</v>
      </c>
      <c r="F28" s="78">
        <v>12.5</v>
      </c>
      <c r="G28" s="46">
        <f>IF(E28=0,D28*2,D28+E28)</f>
        <v>47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49209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28</v>
      </c>
      <c r="E31" s="13">
        <v>0</v>
      </c>
      <c r="F31" s="89">
        <v>16</v>
      </c>
      <c r="G31" s="46">
        <f t="shared" si="7"/>
        <v>56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65688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51.5</v>
      </c>
      <c r="E37" s="62">
        <f t="shared" si="10"/>
        <v>0</v>
      </c>
      <c r="F37" s="62"/>
      <c r="G37" s="62">
        <f>SUM(G28:G36)</f>
        <v>103</v>
      </c>
      <c r="H37" s="63"/>
      <c r="I37" s="13" t="s">
        <v>82</v>
      </c>
      <c r="J37" s="13"/>
      <c r="K37" s="13"/>
      <c r="L37" s="50">
        <f>SUM(L28:L36)</f>
        <v>114897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230635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5237160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587.45000000000005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800804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661.88499999999999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615444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13.143000000000001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12250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1262.4780000000001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1428498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1262.4780000000001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6.45E-3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1195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6.6950000000000004E-3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6.45E-3</v>
      </c>
      <c r="L59" s="50">
        <f>ROUND(I59*K59,0)</f>
        <v>26583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6.45E-3</v>
      </c>
      <c r="L67" s="50">
        <f>ROUND(I67*K67,0)</f>
        <v>590758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6.6950000000000004E-3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6.45E-3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6.45E-3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6.6950000000000004E-3</v>
      </c>
      <c r="L72" s="50">
        <f>ROUND(I72*K72,0)</f>
        <v>94784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261</v>
      </c>
      <c r="E75" s="173">
        <v>261</v>
      </c>
      <c r="F75" s="173">
        <v>0</v>
      </c>
      <c r="G75" s="175">
        <f>IF(E75=0,D75,E75)</f>
        <v>261</v>
      </c>
      <c r="H75" s="176"/>
      <c r="I75" s="177">
        <f>AVERAGE(G75,D75)</f>
        <v>261</v>
      </c>
      <c r="J75" s="178" t="s">
        <v>129</v>
      </c>
      <c r="K75" s="179">
        <v>364</v>
      </c>
      <c r="L75" s="50">
        <f>ROUND(K75*I75,0)</f>
        <v>95004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6.45E-3</v>
      </c>
      <c r="L77" s="50">
        <f>ROUND(I77*K77,0)</f>
        <v>213552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7686339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'2801'!AC80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348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7686339</v>
      </c>
      <c r="L85" s="82">
        <f>IF(G26=0,0,IF(G26&gt;250,-(((250/G26)*K85)*IF(M85="H",0.02,0.05)),IF(M85="H",-0.02*K85,-0.05*K85)))</f>
        <v>-32160.414225941422</v>
      </c>
      <c r="M85" s="196" t="str">
        <f>IF(B122="0664","H",IF(B122="2801","H",IF(B122="2911","H",IF(B122="3395","H"," "))))</f>
        <v>H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7654178.5857740585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-385367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7268811.5857740585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660801.05325218709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121566.36577405858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238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239</v>
      </c>
      <c r="C122" s="218" t="s">
        <v>198</v>
      </c>
    </row>
    <row r="123" spans="2:3" hidden="1">
      <c r="B123" s="222" t="s">
        <v>240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41457.420138888898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AD150"/>
  <sheetViews>
    <sheetView topLeftCell="B74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1.285156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'2911'!B2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Western Academy Charter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'2911'!G7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67.03</v>
      </c>
      <c r="E10" s="45">
        <v>0</v>
      </c>
      <c r="F10" s="45">
        <v>67.03</v>
      </c>
      <c r="G10" s="46">
        <f>IF(E10=0,D10*2,D10+E10)</f>
        <v>134.06</v>
      </c>
      <c r="H10" s="47"/>
      <c r="I10" s="48">
        <v>1.125</v>
      </c>
      <c r="J10" s="48"/>
      <c r="K10" s="49">
        <f>ROUND(G10*I10,4)</f>
        <v>150.8175</v>
      </c>
      <c r="L10" s="50">
        <f>ROUND(ROUND(K10*$G$7,4)*($K$7),0)</f>
        <v>584361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IF('2911'!K$83=1,'2911'!G10,0)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14.5</v>
      </c>
      <c r="E11" s="13">
        <v>0</v>
      </c>
      <c r="F11" s="13">
        <v>14.5</v>
      </c>
      <c r="G11" s="46">
        <f t="shared" ref="G11:G25" si="2">IF(E11=0,D11*2,D11+E11)</f>
        <v>29</v>
      </c>
      <c r="H11" s="47"/>
      <c r="I11" s="56">
        <f>I10</f>
        <v>1.125</v>
      </c>
      <c r="J11" s="56"/>
      <c r="K11" s="49">
        <f t="shared" ref="K11:K25" si="3">ROUND(G11*I11,4)</f>
        <v>32.625</v>
      </c>
      <c r="L11" s="50">
        <f t="shared" ref="L11:L25" si="4">ROUND(ROUND(K11*$G$7,4)*($K$7),0)</f>
        <v>126410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IF('2911'!K$83=1,'2911'!G11,0)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88</v>
      </c>
      <c r="E12" s="13">
        <v>0</v>
      </c>
      <c r="F12" s="13">
        <v>88</v>
      </c>
      <c r="G12" s="46">
        <f t="shared" si="2"/>
        <v>176</v>
      </c>
      <c r="H12" s="47"/>
      <c r="I12" s="56">
        <v>1</v>
      </c>
      <c r="J12" s="56"/>
      <c r="K12" s="49">
        <f t="shared" si="3"/>
        <v>176</v>
      </c>
      <c r="L12" s="50">
        <f t="shared" si="4"/>
        <v>681934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IF('2911'!K$83=1,'2911'!G12,0)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18.5</v>
      </c>
      <c r="E13" s="13">
        <v>0</v>
      </c>
      <c r="F13" s="13">
        <v>18.5</v>
      </c>
      <c r="G13" s="46">
        <f t="shared" si="2"/>
        <v>37</v>
      </c>
      <c r="H13" s="47"/>
      <c r="I13" s="56">
        <f>I12</f>
        <v>1</v>
      </c>
      <c r="J13" s="56"/>
      <c r="K13" s="49">
        <f t="shared" si="3"/>
        <v>37</v>
      </c>
      <c r="L13" s="50">
        <f t="shared" si="4"/>
        <v>143361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IF('2911'!K$83=1,'2911'!G13,0)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IF('2911'!K$83=1,'2911'!G14,0)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IF('2911'!K$83=1,'2911'!G15,0)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IF('2911'!K$83=1,'2911'!G16,0)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IF('2911'!K$83=1,'2911'!G17,0)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IF('2911'!K$83=1,'2911'!G18,0)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IF('2911'!K$83=1,'2911'!G19,0)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IF('2911'!K$83=1,'2911'!G20,0)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IF('2911'!K$83=1,'2911'!G21,0)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0.47</v>
      </c>
      <c r="E22" s="13">
        <v>0</v>
      </c>
      <c r="F22" s="13">
        <v>0.47</v>
      </c>
      <c r="G22" s="46">
        <f t="shared" si="2"/>
        <v>0.94</v>
      </c>
      <c r="H22" s="47"/>
      <c r="I22" s="56">
        <v>1.145</v>
      </c>
      <c r="J22" s="56"/>
      <c r="K22" s="49">
        <f t="shared" si="3"/>
        <v>1.0763</v>
      </c>
      <c r="L22" s="50">
        <f t="shared" si="4"/>
        <v>4170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IF('2911'!K$83=1,'2911'!G22,0)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IF('2911'!K$83=1,'2911'!G23,0)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IF('2911'!K$83=1,'2911'!G24,0)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IF('2911'!K$83=1,'2911'!G25,0)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188.5</v>
      </c>
      <c r="E26" s="62">
        <f t="shared" si="5"/>
        <v>0</v>
      </c>
      <c r="F26" s="62"/>
      <c r="G26" s="62">
        <f>SUM(G10:G25)</f>
        <v>377</v>
      </c>
      <c r="H26" s="63"/>
      <c r="I26" s="63"/>
      <c r="J26" s="64"/>
      <c r="K26" s="65">
        <f>SUM(K10:K25)</f>
        <v>397.5188</v>
      </c>
      <c r="L26" s="66">
        <f>SUM(L10:L25)</f>
        <v>1540236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11</v>
      </c>
      <c r="E28" s="13">
        <v>0</v>
      </c>
      <c r="F28" s="78">
        <v>11</v>
      </c>
      <c r="G28" s="46">
        <f>IF(E28=0,D28*2,D28+E28)</f>
        <v>22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23034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3.5</v>
      </c>
      <c r="E29" s="13">
        <v>0</v>
      </c>
      <c r="F29" s="89">
        <v>3.5</v>
      </c>
      <c r="G29" s="46">
        <f t="shared" ref="G29:G36" si="7">IF(E29=0,D29*2,D29+E29)</f>
        <v>7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23660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16.5</v>
      </c>
      <c r="E31" s="13">
        <v>0</v>
      </c>
      <c r="F31" s="89">
        <v>16.5</v>
      </c>
      <c r="G31" s="46">
        <f t="shared" si="7"/>
        <v>33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38709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2</v>
      </c>
      <c r="E32" s="13">
        <v>0</v>
      </c>
      <c r="F32" s="89">
        <v>2</v>
      </c>
      <c r="G32" s="46">
        <f t="shared" si="7"/>
        <v>4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14024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33</v>
      </c>
      <c r="E37" s="62">
        <f t="shared" si="10"/>
        <v>0</v>
      </c>
      <c r="F37" s="62"/>
      <c r="G37" s="62">
        <f>SUM(G28:G36)</f>
        <v>66</v>
      </c>
      <c r="H37" s="63"/>
      <c r="I37" s="13" t="s">
        <v>82</v>
      </c>
      <c r="J37" s="13"/>
      <c r="K37" s="13"/>
      <c r="L37" s="50">
        <f>SUM(L28:L36)</f>
        <v>99427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72761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1712424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184.5188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251534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213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198055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397.5188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449589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397.5188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2.0309999999999998E-3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377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2.1120000000000002E-3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2.0309999999999998E-3</v>
      </c>
      <c r="L59" s="50">
        <f>ROUND(I59*K59,0)</f>
        <v>8371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2.0309999999999998E-3</v>
      </c>
      <c r="L67" s="50">
        <f>ROUND(I67*K67,0)</f>
        <v>186020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2.1120000000000002E-3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2.0309999999999998E-3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2.0309999999999998E-3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2.1120000000000002E-3</v>
      </c>
      <c r="L72" s="50">
        <f>ROUND(I72*K72,0)</f>
        <v>29900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2.0309999999999998E-3</v>
      </c>
      <c r="L77" s="50">
        <f>ROUND(I77*K77,0)</f>
        <v>67244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2453548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'2911'!AC80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348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2453548</v>
      </c>
      <c r="L85" s="82">
        <f>IF(G26=0,0,IF(G26&gt;250,-(((250/G26)*K85)*IF(M85="H",0.02,0.05)),IF(M85="H",-0.02*K85,-0.05*K85)))</f>
        <v>-32540.424403183024</v>
      </c>
      <c r="M85" s="196" t="str">
        <f>IF(B122="0664","H",IF(B122="2801","H",IF(B122="2911","H",IF(B122="3395","H"," "))))</f>
        <v>H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2421007.5755968168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-201751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2219256.5755968168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201750.59778152881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16530.535596816975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241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242</v>
      </c>
      <c r="C122" s="218" t="s">
        <v>198</v>
      </c>
    </row>
    <row r="123" spans="2:3" hidden="1">
      <c r="B123" s="222" t="s">
        <v>243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41457.420150462996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AD150"/>
  <sheetViews>
    <sheetView topLeftCell="B74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1.285156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'2941'!B2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Palm Beach School for Autism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'2941'!G7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IF('2941'!K$83=1,'2941'!G10,0)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15.5</v>
      </c>
      <c r="E11" s="13">
        <v>0</v>
      </c>
      <c r="F11" s="13">
        <v>15.5</v>
      </c>
      <c r="G11" s="46">
        <f t="shared" ref="G11:G25" si="2">IF(E11=0,D11*2,D11+E11)</f>
        <v>31</v>
      </c>
      <c r="H11" s="47"/>
      <c r="I11" s="56">
        <f>I10</f>
        <v>1.125</v>
      </c>
      <c r="J11" s="56"/>
      <c r="K11" s="49">
        <f t="shared" ref="K11:K25" si="3">ROUND(G11*I11,4)</f>
        <v>34.875</v>
      </c>
      <c r="L11" s="50">
        <f t="shared" ref="L11:L25" si="4">ROUND(ROUND(K11*$G$7,4)*($K$7),0)</f>
        <v>135128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IF('2941'!K$83=1,'2941'!G11,0)</f>
        <v>31</v>
      </c>
      <c r="Y11" s="296"/>
      <c r="Z11" s="302">
        <v>1</v>
      </c>
      <c r="AA11" s="302"/>
      <c r="AB11" s="54">
        <f t="shared" si="0"/>
        <v>31</v>
      </c>
      <c r="AC11" s="55">
        <f t="shared" si="1"/>
        <v>120113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IF('2941'!K$83=1,'2941'!G12,0)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10</v>
      </c>
      <c r="E13" s="13">
        <v>0</v>
      </c>
      <c r="F13" s="13">
        <v>10</v>
      </c>
      <c r="G13" s="46">
        <f t="shared" si="2"/>
        <v>20</v>
      </c>
      <c r="H13" s="47"/>
      <c r="I13" s="56">
        <f>I12</f>
        <v>1</v>
      </c>
      <c r="J13" s="56"/>
      <c r="K13" s="49">
        <f t="shared" si="3"/>
        <v>20</v>
      </c>
      <c r="L13" s="50">
        <f t="shared" si="4"/>
        <v>77492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IF('2941'!K$83=1,'2941'!G13,0)</f>
        <v>20</v>
      </c>
      <c r="Y13" s="296"/>
      <c r="Z13" s="302">
        <v>1</v>
      </c>
      <c r="AA13" s="302"/>
      <c r="AB13" s="54">
        <f t="shared" si="0"/>
        <v>20</v>
      </c>
      <c r="AC13" s="55">
        <f t="shared" si="1"/>
        <v>77492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IF('2941'!K$83=1,'2941'!G14,0)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IF('2941'!K$83=1,'2941'!G15,0)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38</v>
      </c>
      <c r="E16" s="13">
        <v>0</v>
      </c>
      <c r="F16" s="13">
        <v>38</v>
      </c>
      <c r="G16" s="46">
        <f t="shared" si="2"/>
        <v>76</v>
      </c>
      <c r="H16" s="47"/>
      <c r="I16" s="56">
        <v>3.5579999999999998</v>
      </c>
      <c r="J16" s="56"/>
      <c r="K16" s="49">
        <f t="shared" si="3"/>
        <v>270.40800000000002</v>
      </c>
      <c r="L16" s="50">
        <f t="shared" si="4"/>
        <v>1047730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IF('2941'!K$83=1,'2941'!G16,0)</f>
        <v>76</v>
      </c>
      <c r="Y16" s="296"/>
      <c r="Z16" s="302">
        <v>1</v>
      </c>
      <c r="AA16" s="302"/>
      <c r="AB16" s="54">
        <f t="shared" si="0"/>
        <v>76</v>
      </c>
      <c r="AC16" s="55">
        <f t="shared" si="1"/>
        <v>294471</v>
      </c>
      <c r="AD16" s="9"/>
    </row>
    <row r="17" spans="1:30">
      <c r="A17" s="1" t="s">
        <v>44</v>
      </c>
      <c r="B17" s="13" t="s">
        <v>45</v>
      </c>
      <c r="C17" s="13"/>
      <c r="D17" s="13">
        <v>23</v>
      </c>
      <c r="E17" s="13">
        <v>0</v>
      </c>
      <c r="F17" s="13">
        <v>23</v>
      </c>
      <c r="G17" s="46">
        <f t="shared" si="2"/>
        <v>46</v>
      </c>
      <c r="H17" s="47"/>
      <c r="I17" s="56">
        <f>I16</f>
        <v>3.5579999999999998</v>
      </c>
      <c r="J17" s="56"/>
      <c r="K17" s="49">
        <f t="shared" si="3"/>
        <v>163.66800000000001</v>
      </c>
      <c r="L17" s="50">
        <f t="shared" si="4"/>
        <v>634152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IF('2941'!K$83=1,'2941'!G17,0)</f>
        <v>46</v>
      </c>
      <c r="Y17" s="296"/>
      <c r="Z17" s="302">
        <v>1</v>
      </c>
      <c r="AA17" s="302"/>
      <c r="AB17" s="54">
        <f t="shared" si="0"/>
        <v>46</v>
      </c>
      <c r="AC17" s="55">
        <f t="shared" si="1"/>
        <v>178233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IF('2941'!K$83=1,'2941'!G18,0)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6</v>
      </c>
      <c r="E19" s="13">
        <v>0</v>
      </c>
      <c r="F19" s="13">
        <v>6</v>
      </c>
      <c r="G19" s="46">
        <f t="shared" si="2"/>
        <v>12</v>
      </c>
      <c r="H19" s="47"/>
      <c r="I19" s="56">
        <v>5.0890000000000004</v>
      </c>
      <c r="J19" s="56"/>
      <c r="K19" s="49">
        <f t="shared" si="3"/>
        <v>61.067999999999998</v>
      </c>
      <c r="L19" s="50">
        <f t="shared" si="4"/>
        <v>236616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IF('2941'!K$83=1,'2941'!G19,0)</f>
        <v>12</v>
      </c>
      <c r="Y19" s="296"/>
      <c r="Z19" s="302">
        <v>1</v>
      </c>
      <c r="AA19" s="302"/>
      <c r="AB19" s="54">
        <f t="shared" si="0"/>
        <v>12</v>
      </c>
      <c r="AC19" s="55">
        <f t="shared" si="1"/>
        <v>46495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9.5</v>
      </c>
      <c r="E20" s="13">
        <v>0</v>
      </c>
      <c r="F20" s="13">
        <v>9.5</v>
      </c>
      <c r="G20" s="46">
        <f t="shared" si="2"/>
        <v>19</v>
      </c>
      <c r="H20" s="47"/>
      <c r="I20" s="56">
        <f>I19</f>
        <v>5.0890000000000004</v>
      </c>
      <c r="J20" s="56"/>
      <c r="K20" s="49">
        <f t="shared" si="3"/>
        <v>96.691000000000003</v>
      </c>
      <c r="L20" s="50">
        <f t="shared" si="4"/>
        <v>374641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IF('2941'!K$83=1,'2941'!G20,0)</f>
        <v>19</v>
      </c>
      <c r="Y20" s="296"/>
      <c r="Z20" s="302">
        <v>1</v>
      </c>
      <c r="AA20" s="302"/>
      <c r="AB20" s="54">
        <f t="shared" si="0"/>
        <v>19</v>
      </c>
      <c r="AC20" s="55">
        <f t="shared" si="1"/>
        <v>73618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IF('2941'!K$83=1,'2941'!G21,0)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IF('2941'!K$83=1,'2941'!G22,0)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IF('2941'!K$83=1,'2941'!G23,0)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IF('2941'!K$83=1,'2941'!G24,0)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IF('2941'!K$83=1,'2941'!G25,0)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102</v>
      </c>
      <c r="E26" s="62">
        <f t="shared" si="5"/>
        <v>0</v>
      </c>
      <c r="F26" s="62"/>
      <c r="G26" s="62">
        <f>SUM(G10:G25)</f>
        <v>204</v>
      </c>
      <c r="H26" s="63"/>
      <c r="I26" s="63"/>
      <c r="J26" s="64"/>
      <c r="K26" s="65">
        <f>SUM(K10:K25)</f>
        <v>646.71</v>
      </c>
      <c r="L26" s="66">
        <f>SUM(L10:L25)</f>
        <v>2505759</v>
      </c>
      <c r="N26" s="53"/>
      <c r="O26" s="67"/>
      <c r="P26" s="53"/>
      <c r="Q26" s="53"/>
      <c r="V26" s="303" t="s">
        <v>62</v>
      </c>
      <c r="W26" s="303"/>
      <c r="X26" s="304">
        <f>SUM(X10:X25)</f>
        <v>204</v>
      </c>
      <c r="Y26" s="304"/>
      <c r="Z26" s="305"/>
      <c r="AA26" s="306"/>
      <c r="AB26" s="68">
        <f>SUM(AB10:AB25)</f>
        <v>204</v>
      </c>
      <c r="AC26" s="69">
        <f>SUM(AC10:AC25)</f>
        <v>790422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15.5</v>
      </c>
      <c r="E30" s="13">
        <v>0</v>
      </c>
      <c r="F30" s="89">
        <v>15.5</v>
      </c>
      <c r="G30" s="46">
        <f t="shared" si="7"/>
        <v>31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213776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10</v>
      </c>
      <c r="E33" s="13">
        <v>0</v>
      </c>
      <c r="F33" s="89">
        <v>10</v>
      </c>
      <c r="G33" s="46">
        <f t="shared" si="7"/>
        <v>20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140460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25.5</v>
      </c>
      <c r="E37" s="62">
        <f t="shared" si="10"/>
        <v>0</v>
      </c>
      <c r="F37" s="62"/>
      <c r="G37" s="62">
        <f>SUM(G28:G36)</f>
        <v>51</v>
      </c>
      <c r="H37" s="63"/>
      <c r="I37" s="13" t="s">
        <v>82</v>
      </c>
      <c r="J37" s="13"/>
      <c r="K37" s="13"/>
      <c r="L37" s="50">
        <f>SUM(L28:L36)</f>
        <v>354236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39372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39372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2899367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829794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366.351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499405</v>
      </c>
      <c r="L47" s="126"/>
      <c r="O47" s="1"/>
      <c r="V47" s="106" t="s">
        <v>96</v>
      </c>
      <c r="W47" s="127">
        <f>AB10+AB11+AB16+AB19+AB22</f>
        <v>119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162219</v>
      </c>
      <c r="AC47" s="131"/>
      <c r="AD47" s="9"/>
    </row>
    <row r="48" spans="1:30" ht="18" customHeight="1">
      <c r="B48" s="132" t="s">
        <v>74</v>
      </c>
      <c r="C48" s="121">
        <f>K12+K13+K17+K20+K23</f>
        <v>280.35900000000004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260688</v>
      </c>
      <c r="L48" s="61"/>
      <c r="O48" s="1"/>
      <c r="V48" s="133" t="s">
        <v>74</v>
      </c>
      <c r="W48" s="127">
        <f>AB12+AB13+AB17+AB20+AB23</f>
        <v>85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79036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646.71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760093</v>
      </c>
      <c r="N50" s="3"/>
      <c r="O50" s="1"/>
      <c r="V50" s="147" t="s">
        <v>98</v>
      </c>
      <c r="W50" s="148">
        <f>SUM(W47:W49)</f>
        <v>204</v>
      </c>
      <c r="X50" s="326" t="s">
        <v>99</v>
      </c>
      <c r="Y50" s="327"/>
      <c r="Z50" s="327"/>
      <c r="AA50" s="327"/>
      <c r="AB50" s="327"/>
      <c r="AC50" s="55">
        <f>IF(V2=75,0,AB49+AB48+AB47)</f>
        <v>241255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646.71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204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3.3040000000000001E-3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1.042E-3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204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204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1.1429999999999999E-3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1.1429999999999999E-3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1.042E-3</v>
      </c>
      <c r="AC58" s="55">
        <f>ROUND(Y58*AB58,0)</f>
        <v>4294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3.3040000000000001E-3</v>
      </c>
      <c r="L59" s="50">
        <f>ROUND(I59*K59,0)</f>
        <v>13617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1.042E-3</v>
      </c>
      <c r="AC66" s="55">
        <f>ROUND(Y66*AB66,0)</f>
        <v>95437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3.3040000000000001E-3</v>
      </c>
      <c r="L67" s="50">
        <f>ROUND(I67*K67,0)</f>
        <v>302615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1.1429999999999999E-3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1.1429999999999999E-3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1.042E-3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3.3040000000000001E-3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1.042E-3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3.3040000000000001E-3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1.1429999999999999E-3</v>
      </c>
      <c r="AC71" s="55">
        <f>ROUND(Y71*AB71,0)</f>
        <v>16182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1.1429999999999999E-3</v>
      </c>
      <c r="L72" s="50">
        <f>ROUND(I72*K72,0)</f>
        <v>16182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146</v>
      </c>
      <c r="AA74" s="171" t="s">
        <v>129</v>
      </c>
      <c r="AB74" s="172">
        <f>+K75</f>
        <v>364</v>
      </c>
      <c r="AC74" s="55">
        <f>ROUND(AB74*Z74,0)</f>
        <v>53144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146</v>
      </c>
      <c r="E75" s="173">
        <v>146</v>
      </c>
      <c r="F75" s="173">
        <v>0</v>
      </c>
      <c r="G75" s="175">
        <f>IF(E75=0,D75,E75)</f>
        <v>146</v>
      </c>
      <c r="H75" s="176"/>
      <c r="I75" s="177">
        <f>AVERAGE(G75,D75)</f>
        <v>146</v>
      </c>
      <c r="J75" s="178" t="s">
        <v>129</v>
      </c>
      <c r="K75" s="179">
        <v>364</v>
      </c>
      <c r="L75" s="50">
        <f>ROUND(K75*I75,0)</f>
        <v>53144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1.042E-3</v>
      </c>
      <c r="AC76" s="55">
        <f>ROUND(Y76*AB76,0)</f>
        <v>34499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3.3040000000000001E-3</v>
      </c>
      <c r="L77" s="50">
        <f>ROUND(I77*K77,0)</f>
        <v>109391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1274605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4154409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'2941'!AC80</f>
        <v>1274605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1274605</v>
      </c>
      <c r="L85" s="82">
        <f>IF(G26=0,0,IF(G26&gt;250,-(((250/G26)*K85)*IF(M85="H",0.02,0.05)),IF(M85="H",-0.02*K85,-0.05*K85)))</f>
        <v>-63730.25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4090678.75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-336683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3753995.75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341272.34090909088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244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245</v>
      </c>
      <c r="C122" s="218" t="s">
        <v>198</v>
      </c>
    </row>
    <row r="123" spans="2:3" hidden="1">
      <c r="B123" s="222" t="s">
        <v>246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41457.420162037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1.285156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'3083'!B2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Renaissance Learning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'3083'!G7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IF('3083'!K$83=1,'3083'!G10,0)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IF('3083'!K$83=1,'3083'!G11,0)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IF('3083'!K$83=1,'3083'!G12,0)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IF('3083'!K$83=1,'3083'!G13,0)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IF('3083'!K$83=1,'3083'!G14,0)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11</v>
      </c>
      <c r="E15" s="13">
        <v>0</v>
      </c>
      <c r="F15" s="13">
        <v>11</v>
      </c>
      <c r="G15" s="46">
        <f t="shared" si="2"/>
        <v>22</v>
      </c>
      <c r="H15" s="47"/>
      <c r="I15" s="56">
        <f>I14</f>
        <v>1.0109999999999999</v>
      </c>
      <c r="J15" s="56"/>
      <c r="K15" s="49">
        <f t="shared" si="3"/>
        <v>22.242000000000001</v>
      </c>
      <c r="L15" s="58">
        <f t="shared" si="4"/>
        <v>86179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IF('3083'!K$83=1,'3083'!G15,0)</f>
        <v>22</v>
      </c>
      <c r="Y15" s="296"/>
      <c r="Z15" s="302">
        <v>1</v>
      </c>
      <c r="AA15" s="302"/>
      <c r="AB15" s="54">
        <f t="shared" si="0"/>
        <v>22</v>
      </c>
      <c r="AC15" s="59">
        <f t="shared" si="1"/>
        <v>85242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IF('3083'!K$83=1,'3083'!G16,0)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IF('3083'!K$83=1,'3083'!G17,0)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21</v>
      </c>
      <c r="E18" s="13">
        <v>0</v>
      </c>
      <c r="F18" s="13">
        <v>21</v>
      </c>
      <c r="G18" s="46">
        <f t="shared" si="2"/>
        <v>42</v>
      </c>
      <c r="H18" s="47"/>
      <c r="I18" s="56">
        <f>I17</f>
        <v>3.5579999999999998</v>
      </c>
      <c r="J18" s="56"/>
      <c r="K18" s="49">
        <f t="shared" si="3"/>
        <v>149.43600000000001</v>
      </c>
      <c r="L18" s="50">
        <f t="shared" si="4"/>
        <v>579008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IF('3083'!K$83=1,'3083'!G18,0)</f>
        <v>42</v>
      </c>
      <c r="Y18" s="296"/>
      <c r="Z18" s="302">
        <v>1</v>
      </c>
      <c r="AA18" s="302"/>
      <c r="AB18" s="54">
        <f t="shared" si="0"/>
        <v>42</v>
      </c>
      <c r="AC18" s="55">
        <f t="shared" si="1"/>
        <v>162734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IF('3083'!K$83=1,'3083'!G19,0)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IF('3083'!K$83=1,'3083'!G20,0)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14</v>
      </c>
      <c r="E21" s="13">
        <v>0</v>
      </c>
      <c r="F21" s="13">
        <v>14</v>
      </c>
      <c r="G21" s="46">
        <f t="shared" si="2"/>
        <v>28</v>
      </c>
      <c r="H21" s="47"/>
      <c r="I21" s="56">
        <f>I20</f>
        <v>5.0890000000000004</v>
      </c>
      <c r="J21" s="56"/>
      <c r="K21" s="49">
        <f t="shared" si="3"/>
        <v>142.49199999999999</v>
      </c>
      <c r="L21" s="50">
        <f t="shared" si="4"/>
        <v>552103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IF('3083'!K$83=1,'3083'!G21,0)</f>
        <v>28</v>
      </c>
      <c r="Y21" s="296"/>
      <c r="Z21" s="302">
        <v>1</v>
      </c>
      <c r="AA21" s="302"/>
      <c r="AB21" s="54">
        <f t="shared" si="0"/>
        <v>28</v>
      </c>
      <c r="AC21" s="55">
        <f t="shared" si="1"/>
        <v>108489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IF('3083'!K$83=1,'3083'!G22,0)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IF('3083'!K$83=1,'3083'!G23,0)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IF('3083'!K$83=1,'3083'!G24,0)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IF('3083'!K$83=1,'3083'!G25,0)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46</v>
      </c>
      <c r="E26" s="62">
        <f t="shared" si="5"/>
        <v>0</v>
      </c>
      <c r="F26" s="62"/>
      <c r="G26" s="62">
        <f>SUM(G10:G25)</f>
        <v>92</v>
      </c>
      <c r="H26" s="63"/>
      <c r="I26" s="63"/>
      <c r="J26" s="64"/>
      <c r="K26" s="65">
        <f>SUM(K10:K25)</f>
        <v>314.16999999999996</v>
      </c>
      <c r="L26" s="66">
        <f>SUM(L10:L25)</f>
        <v>1217290</v>
      </c>
      <c r="N26" s="53"/>
      <c r="O26" s="67"/>
      <c r="P26" s="53"/>
      <c r="Q26" s="53"/>
      <c r="V26" s="303" t="s">
        <v>62</v>
      </c>
      <c r="W26" s="303"/>
      <c r="X26" s="304">
        <f>SUM(X10:X25)</f>
        <v>92</v>
      </c>
      <c r="Y26" s="304"/>
      <c r="Z26" s="305"/>
      <c r="AA26" s="306"/>
      <c r="AB26" s="68">
        <f>SUM(AB10:AB25)</f>
        <v>92</v>
      </c>
      <c r="AC26" s="69">
        <f>SUM(AC10:AC25)</f>
        <v>356465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11</v>
      </c>
      <c r="E36" s="13">
        <v>0</v>
      </c>
      <c r="F36" s="89">
        <v>11</v>
      </c>
      <c r="G36" s="46">
        <f t="shared" si="7"/>
        <v>22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147070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11</v>
      </c>
      <c r="E37" s="62">
        <f t="shared" si="10"/>
        <v>0</v>
      </c>
      <c r="F37" s="62"/>
      <c r="G37" s="62">
        <f>SUM(G28:G36)</f>
        <v>22</v>
      </c>
      <c r="H37" s="63"/>
      <c r="I37" s="13" t="s">
        <v>82</v>
      </c>
      <c r="J37" s="13"/>
      <c r="K37" s="13"/>
      <c r="L37" s="50">
        <f>SUM(L28:L36)</f>
        <v>147070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17756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17756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1382116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374221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314.16999999999996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292830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92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85751</v>
      </c>
      <c r="AC49" s="134"/>
      <c r="AD49" s="109"/>
    </row>
    <row r="50" spans="2:30" ht="24" customHeight="1" thickBot="1">
      <c r="B50" s="142" t="s">
        <v>98</v>
      </c>
      <c r="C50" s="143">
        <f>SUM(C47:C49)</f>
        <v>314.16999999999996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292830</v>
      </c>
      <c r="N50" s="3"/>
      <c r="O50" s="1"/>
      <c r="V50" s="147" t="s">
        <v>98</v>
      </c>
      <c r="W50" s="148">
        <f>SUM(W47:W49)</f>
        <v>92</v>
      </c>
      <c r="X50" s="326" t="s">
        <v>99</v>
      </c>
      <c r="Y50" s="327"/>
      <c r="Z50" s="327"/>
      <c r="AA50" s="327"/>
      <c r="AB50" s="327"/>
      <c r="AC50" s="55">
        <f>IF(V2=75,0,AB49+AB48+AB47)</f>
        <v>85751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314.16999999999996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92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1.6050000000000001E-3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4.6999999999999999E-4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92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92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5.1500000000000005E-4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5.1500000000000005E-4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4.6999999999999999E-4</v>
      </c>
      <c r="AC58" s="55">
        <f>ROUND(Y58*AB58,0)</f>
        <v>1937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1.6050000000000001E-3</v>
      </c>
      <c r="L59" s="50">
        <f>ROUND(I59*K59,0)</f>
        <v>6615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4.6999999999999999E-4</v>
      </c>
      <c r="AC66" s="55">
        <f>ROUND(Y66*AB66,0)</f>
        <v>43048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1.6050000000000001E-3</v>
      </c>
      <c r="L67" s="50">
        <f>ROUND(I67*K67,0)</f>
        <v>147003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5.1500000000000005E-4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5.1500000000000005E-4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4.6999999999999999E-4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1.6050000000000001E-3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4.6999999999999999E-4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1.6050000000000001E-3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5.1500000000000005E-4</v>
      </c>
      <c r="AC71" s="55">
        <f>ROUND(Y71*AB71,0)</f>
        <v>7291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5.1500000000000005E-4</v>
      </c>
      <c r="L72" s="50">
        <f>ROUND(I72*K72,0)</f>
        <v>7291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74.5</v>
      </c>
      <c r="AA74" s="171" t="s">
        <v>129</v>
      </c>
      <c r="AB74" s="172">
        <f>+K75</f>
        <v>364</v>
      </c>
      <c r="AC74" s="55">
        <f>ROUND(AB74*Z74,0)</f>
        <v>27118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74.5</v>
      </c>
      <c r="E75" s="173">
        <v>74.5</v>
      </c>
      <c r="F75" s="173">
        <v>0</v>
      </c>
      <c r="G75" s="175">
        <f>IF(E75=0,D75,E75)</f>
        <v>74.5</v>
      </c>
      <c r="H75" s="176"/>
      <c r="I75" s="177">
        <f>AVERAGE(G75,D75)</f>
        <v>74.5</v>
      </c>
      <c r="J75" s="178" t="s">
        <v>129</v>
      </c>
      <c r="K75" s="179">
        <v>364</v>
      </c>
      <c r="L75" s="50">
        <f>ROUND(K75*I75,0)</f>
        <v>27118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4.6999999999999999E-4</v>
      </c>
      <c r="AC76" s="55">
        <f>ROUND(Y76*AB76,0)</f>
        <v>15561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1.6050000000000001E-3</v>
      </c>
      <c r="L77" s="50">
        <f>ROUND(I77*K77,0)</f>
        <v>53140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554927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1916113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'3083'!AC80</f>
        <v>554927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554927</v>
      </c>
      <c r="L85" s="82">
        <f>IF(G26=0,0,IF(G26&gt;250,-(((250/G26)*K85)*IF(M85="H",0.02,0.05)),IF(M85="H",-0.02*K85,-0.05*K85)))</f>
        <v>-27746.350000000002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1888366.65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-155217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1733149.65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157559.05909090908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186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247</v>
      </c>
      <c r="C122" s="218" t="s">
        <v>198</v>
      </c>
    </row>
    <row r="123" spans="2:3" hidden="1">
      <c r="B123" s="222" t="s">
        <v>248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41457.420173611099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AD150"/>
  <sheetViews>
    <sheetView topLeftCell="B68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1.285156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'3344'!B2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Tomorrow'sPromiseCommunitySch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'3344'!G7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IF('3344'!K$83=1,'3344'!G10,0)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IF('3344'!K$83=1,'3344'!G11,0)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IF('3344'!K$83=1,'3344'!G12,0)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IF('3344'!K$83=1,'3344'!G13,0)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38.5</v>
      </c>
      <c r="E14" s="13">
        <v>0</v>
      </c>
      <c r="F14" s="13">
        <v>38.5</v>
      </c>
      <c r="G14" s="46">
        <f t="shared" si="2"/>
        <v>77</v>
      </c>
      <c r="H14" s="47"/>
      <c r="I14" s="56">
        <v>1.0109999999999999</v>
      </c>
      <c r="J14" s="56"/>
      <c r="K14" s="49">
        <f t="shared" si="3"/>
        <v>77.846999999999994</v>
      </c>
      <c r="L14" s="50">
        <f t="shared" si="4"/>
        <v>301628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IF('3344'!K$83=1,'3344'!G14,0)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11</v>
      </c>
      <c r="E15" s="13">
        <v>0</v>
      </c>
      <c r="F15" s="13">
        <v>11</v>
      </c>
      <c r="G15" s="46">
        <f t="shared" si="2"/>
        <v>22</v>
      </c>
      <c r="H15" s="47"/>
      <c r="I15" s="56">
        <f>I14</f>
        <v>1.0109999999999999</v>
      </c>
      <c r="J15" s="56"/>
      <c r="K15" s="49">
        <f t="shared" si="3"/>
        <v>22.242000000000001</v>
      </c>
      <c r="L15" s="58">
        <f t="shared" si="4"/>
        <v>86179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IF('3344'!K$83=1,'3344'!G15,0)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IF('3344'!K$83=1,'3344'!G16,0)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IF('3344'!K$83=1,'3344'!G17,0)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IF('3344'!K$83=1,'3344'!G18,0)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IF('3344'!K$83=1,'3344'!G19,0)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IF('3344'!K$83=1,'3344'!G20,0)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IF('3344'!K$83=1,'3344'!G21,0)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IF('3344'!K$83=1,'3344'!G22,0)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IF('3344'!K$83=1,'3344'!G23,0)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0.5</v>
      </c>
      <c r="E24" s="13">
        <v>0</v>
      </c>
      <c r="F24" s="13">
        <v>0.5</v>
      </c>
      <c r="G24" s="46">
        <f t="shared" si="2"/>
        <v>1</v>
      </c>
      <c r="H24" s="47"/>
      <c r="I24" s="56">
        <f>I23</f>
        <v>1.145</v>
      </c>
      <c r="J24" s="56"/>
      <c r="K24" s="49">
        <f t="shared" si="3"/>
        <v>1.145</v>
      </c>
      <c r="L24" s="50">
        <f t="shared" si="4"/>
        <v>4436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IF('3344'!K$83=1,'3344'!G24,0)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IF('3344'!K$83=1,'3344'!G25,0)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50</v>
      </c>
      <c r="E26" s="62">
        <f t="shared" si="5"/>
        <v>0</v>
      </c>
      <c r="F26" s="62"/>
      <c r="G26" s="62">
        <f>SUM(G10:G25)</f>
        <v>100</v>
      </c>
      <c r="H26" s="63"/>
      <c r="I26" s="63"/>
      <c r="J26" s="64"/>
      <c r="K26" s="65">
        <f>SUM(K10:K25)</f>
        <v>101.23399999999999</v>
      </c>
      <c r="L26" s="66">
        <f>SUM(L10:L25)</f>
        <v>392243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10.5</v>
      </c>
      <c r="E34" s="13">
        <v>0</v>
      </c>
      <c r="F34" s="89">
        <v>10.5</v>
      </c>
      <c r="G34" s="46">
        <f t="shared" si="7"/>
        <v>21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17535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0.5</v>
      </c>
      <c r="E35" s="13">
        <v>0</v>
      </c>
      <c r="F35" s="89">
        <v>0.5</v>
      </c>
      <c r="G35" s="46">
        <f t="shared" si="7"/>
        <v>1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3168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11</v>
      </c>
      <c r="E37" s="62">
        <f t="shared" si="10"/>
        <v>0</v>
      </c>
      <c r="F37" s="62"/>
      <c r="G37" s="62">
        <f>SUM(G28:G36)</f>
        <v>22</v>
      </c>
      <c r="H37" s="63"/>
      <c r="I37" s="13" t="s">
        <v>82</v>
      </c>
      <c r="J37" s="13"/>
      <c r="K37" s="13"/>
      <c r="L37" s="50">
        <f>SUM(L28:L36)</f>
        <v>20703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19300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432246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101.23399999999999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94358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101.23399999999999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94358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101.23399999999999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5.1699999999999999E-4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100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5.5999999999999995E-4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5.1699999999999999E-4</v>
      </c>
      <c r="L59" s="50">
        <f>ROUND(I59*K59,0)</f>
        <v>2131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5.1699999999999999E-4</v>
      </c>
      <c r="L67" s="50">
        <f>ROUND(I67*K67,0)</f>
        <v>47352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5.5999999999999995E-4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5.1699999999999999E-4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5.1699999999999999E-4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5.5999999999999995E-4</v>
      </c>
      <c r="L72" s="50">
        <f>ROUND(I72*K72,0)</f>
        <v>7928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64</v>
      </c>
      <c r="E75" s="173">
        <v>64</v>
      </c>
      <c r="F75" s="173">
        <v>0</v>
      </c>
      <c r="G75" s="175">
        <f>IF(E75=0,D75,E75)</f>
        <v>64</v>
      </c>
      <c r="H75" s="176"/>
      <c r="I75" s="177">
        <f>AVERAGE(G75,D75)</f>
        <v>64</v>
      </c>
      <c r="J75" s="178" t="s">
        <v>129</v>
      </c>
      <c r="K75" s="179">
        <v>364</v>
      </c>
      <c r="L75" s="50">
        <f>ROUND(K75*I75,0)</f>
        <v>23296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5.1699999999999999E-4</v>
      </c>
      <c r="L77" s="50">
        <f>ROUND(I77*K77,0)</f>
        <v>17117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624428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'3344'!AC80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624428</v>
      </c>
      <c r="L85" s="82">
        <f>IF(G26=0,0,IF(G26&gt;250,-(((250/G26)*K85)*IF(M85="H",0.02,0.05)),IF(M85="H",-0.02*K85,-0.05*K85)))</f>
        <v>-31221.4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593206.6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-47590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545616.6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49601.509090909087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249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250</v>
      </c>
      <c r="C122" s="218" t="s">
        <v>198</v>
      </c>
    </row>
    <row r="123" spans="2:3" hidden="1">
      <c r="B123" s="222" t="s">
        <v>251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41457.420185185198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/>
  <dimension ref="A1:AD150"/>
  <sheetViews>
    <sheetView topLeftCell="B71" zoomScaleNormal="100" workbookViewId="0">
      <selection activeCell="AB79" sqref="AB79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1.285156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'3345'!B2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GulfstreamGoodwil LIFE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'3345'!G7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IF('3345'!K$83=1,'3345'!G10,0)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IF('3345'!K$83=1,'3345'!G11,0)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IF('3345'!K$83=1,'3345'!G12,0)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IF('3345'!K$83=1,'3345'!G13,0)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IF('3345'!K$83=1,'3345'!G14,0)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45.5</v>
      </c>
      <c r="E15" s="13">
        <v>0</v>
      </c>
      <c r="F15" s="13">
        <v>45.5</v>
      </c>
      <c r="G15" s="46">
        <f t="shared" si="2"/>
        <v>91</v>
      </c>
      <c r="H15" s="47"/>
      <c r="I15" s="56">
        <f>I14</f>
        <v>1.0109999999999999</v>
      </c>
      <c r="J15" s="56"/>
      <c r="K15" s="49">
        <f t="shared" si="3"/>
        <v>92.001000000000005</v>
      </c>
      <c r="L15" s="58">
        <f t="shared" si="4"/>
        <v>356469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IF('3345'!K$83=1,'3345'!G15,0)</f>
        <v>91</v>
      </c>
      <c r="Y15" s="296"/>
      <c r="Z15" s="302">
        <v>1</v>
      </c>
      <c r="AA15" s="302"/>
      <c r="AB15" s="54">
        <f t="shared" si="0"/>
        <v>91</v>
      </c>
      <c r="AC15" s="59">
        <f t="shared" si="1"/>
        <v>352591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IF('3345'!K$83=1,'3345'!G16,0)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IF('3345'!K$83=1,'3345'!G17,0)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1</v>
      </c>
      <c r="E18" s="13">
        <v>0</v>
      </c>
      <c r="F18" s="13">
        <v>1</v>
      </c>
      <c r="G18" s="46">
        <f t="shared" si="2"/>
        <v>2</v>
      </c>
      <c r="H18" s="47"/>
      <c r="I18" s="56">
        <f>I17</f>
        <v>3.5579999999999998</v>
      </c>
      <c r="J18" s="56"/>
      <c r="K18" s="49">
        <f t="shared" si="3"/>
        <v>7.1159999999999997</v>
      </c>
      <c r="L18" s="50">
        <f t="shared" si="4"/>
        <v>27572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IF('3345'!K$83=1,'3345'!G18,0)</f>
        <v>2</v>
      </c>
      <c r="Y18" s="296"/>
      <c r="Z18" s="302">
        <v>1</v>
      </c>
      <c r="AA18" s="302"/>
      <c r="AB18" s="54">
        <f t="shared" si="0"/>
        <v>2</v>
      </c>
      <c r="AC18" s="55">
        <f t="shared" si="1"/>
        <v>7749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IF('3345'!K$83=1,'3345'!G19,0)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IF('3345'!K$83=1,'3345'!G20,0)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IF('3345'!K$83=1,'3345'!G21,0)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IF('3345'!K$83=1,'3345'!G22,0)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IF('3345'!K$83=1,'3345'!G23,0)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IF('3345'!K$83=1,'3345'!G24,0)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IF('3345'!K$83=1,'3345'!G25,0)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46.5</v>
      </c>
      <c r="E26" s="62">
        <f t="shared" si="5"/>
        <v>0</v>
      </c>
      <c r="F26" s="62"/>
      <c r="G26" s="62">
        <f>SUM(G10:G25)</f>
        <v>93</v>
      </c>
      <c r="H26" s="63"/>
      <c r="I26" s="63"/>
      <c r="J26" s="64"/>
      <c r="K26" s="65">
        <f>SUM(K10:K25)</f>
        <v>99.117000000000004</v>
      </c>
      <c r="L26" s="66">
        <f>SUM(L10:L25)</f>
        <v>384041</v>
      </c>
      <c r="N26" s="53"/>
      <c r="O26" s="67"/>
      <c r="P26" s="53"/>
      <c r="Q26" s="53"/>
      <c r="V26" s="303" t="s">
        <v>62</v>
      </c>
      <c r="W26" s="303"/>
      <c r="X26" s="304">
        <f>SUM(X10:X25)</f>
        <v>93</v>
      </c>
      <c r="Y26" s="304"/>
      <c r="Z26" s="305"/>
      <c r="AA26" s="306"/>
      <c r="AB26" s="68">
        <f>SUM(AB10:AB25)</f>
        <v>93</v>
      </c>
      <c r="AC26" s="69">
        <f>SUM(AC10:AC25)</f>
        <v>360340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1</v>
      </c>
      <c r="E34" s="13">
        <v>0</v>
      </c>
      <c r="F34" s="89">
        <v>1</v>
      </c>
      <c r="G34" s="46">
        <f t="shared" si="7"/>
        <v>2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1670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9.5</v>
      </c>
      <c r="E35" s="13">
        <v>0</v>
      </c>
      <c r="F35" s="89">
        <v>9.5</v>
      </c>
      <c r="G35" s="46">
        <f t="shared" si="7"/>
        <v>19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60192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35</v>
      </c>
      <c r="E36" s="13">
        <v>0</v>
      </c>
      <c r="F36" s="89">
        <v>35</v>
      </c>
      <c r="G36" s="46">
        <f t="shared" si="7"/>
        <v>70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467950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45.5</v>
      </c>
      <c r="E37" s="62">
        <f t="shared" si="10"/>
        <v>0</v>
      </c>
      <c r="F37" s="62"/>
      <c r="G37" s="62">
        <f>SUM(G28:G36)</f>
        <v>91</v>
      </c>
      <c r="H37" s="63"/>
      <c r="I37" s="13" t="s">
        <v>82</v>
      </c>
      <c r="J37" s="13"/>
      <c r="K37" s="13"/>
      <c r="L37" s="50">
        <f>SUM(L28:L36)</f>
        <v>529812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17949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17949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931802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378289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99.117000000000004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92385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93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86683</v>
      </c>
      <c r="AC49" s="134"/>
      <c r="AD49" s="109"/>
    </row>
    <row r="50" spans="2:30" ht="24" customHeight="1" thickBot="1">
      <c r="B50" s="142" t="s">
        <v>98</v>
      </c>
      <c r="C50" s="143">
        <f>SUM(C47:C49)</f>
        <v>99.117000000000004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92385</v>
      </c>
      <c r="N50" s="3"/>
      <c r="O50" s="1"/>
      <c r="V50" s="147" t="s">
        <v>98</v>
      </c>
      <c r="W50" s="148">
        <f>SUM(W47:W49)</f>
        <v>93</v>
      </c>
      <c r="X50" s="326" t="s">
        <v>99</v>
      </c>
      <c r="Y50" s="327"/>
      <c r="Z50" s="327"/>
      <c r="AA50" s="327"/>
      <c r="AB50" s="327"/>
      <c r="AC50" s="55">
        <f>IF(V2=75,0,AB49+AB48+AB47)</f>
        <v>86683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99.117000000000004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93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5.0600000000000005E-4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4.75E-4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93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93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5.2099999999999998E-4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5.2099999999999998E-4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4.75E-4</v>
      </c>
      <c r="AC58" s="55">
        <f>ROUND(Y58*AB58,0)</f>
        <v>1958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5.0600000000000005E-4</v>
      </c>
      <c r="L59" s="50">
        <f>ROUND(I59*K59,0)</f>
        <v>2085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4.75E-4</v>
      </c>
      <c r="AC66" s="55">
        <f>ROUND(Y66*AB66,0)</f>
        <v>43505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5.0600000000000005E-4</v>
      </c>
      <c r="L67" s="50">
        <f>ROUND(I67*K67,0)</f>
        <v>46345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5.2099999999999998E-4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5.2099999999999998E-4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4.75E-4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5.0600000000000005E-4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4.75E-4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5.0600000000000005E-4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5.2099999999999998E-4</v>
      </c>
      <c r="AC71" s="55">
        <f>ROUND(Y71*AB71,0)</f>
        <v>7376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5.2099999999999998E-4</v>
      </c>
      <c r="L72" s="50">
        <f>ROUND(I72*K72,0)</f>
        <v>7376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78.5</v>
      </c>
      <c r="AA74" s="171" t="s">
        <v>129</v>
      </c>
      <c r="AB74" s="172">
        <f>+K75</f>
        <v>364</v>
      </c>
      <c r="AC74" s="55">
        <f>ROUND(AB74*Z74,0)</f>
        <v>28574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78.5</v>
      </c>
      <c r="E75" s="173">
        <v>78.5</v>
      </c>
      <c r="F75" s="173">
        <v>0</v>
      </c>
      <c r="G75" s="175">
        <f>IF(E75=0,D75,E75)</f>
        <v>78.5</v>
      </c>
      <c r="H75" s="176"/>
      <c r="I75" s="177">
        <f>AVERAGE(G75,D75)</f>
        <v>78.5</v>
      </c>
      <c r="J75" s="178" t="s">
        <v>129</v>
      </c>
      <c r="K75" s="179">
        <v>364</v>
      </c>
      <c r="L75" s="50">
        <f>ROUND(K75*I75,0)</f>
        <v>28574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4.75E-4</v>
      </c>
      <c r="AC76" s="55">
        <f>ROUND(Y76*AB76,0)</f>
        <v>15727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5.0600000000000005E-4</v>
      </c>
      <c r="L77" s="50">
        <f>ROUND(I77*K77,0)</f>
        <v>16753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562112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1125320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'3345'!AC80</f>
        <v>562112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562112</v>
      </c>
      <c r="L85" s="82">
        <f>IF(G26=0,0,IF(G26&gt;250,-(((250/G26)*K85)*IF(M85="H",0.02,0.05)),IF(M85="H",-0.02*K85,-0.05*K85)))</f>
        <v>-28105.600000000002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1097214.3999999999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-89172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1008042.3999999999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91640.218181818171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252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253</v>
      </c>
      <c r="C122" s="218" t="s">
        <v>198</v>
      </c>
    </row>
    <row r="123" spans="2:3" hidden="1">
      <c r="B123" s="222" t="s">
        <v>254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41457.420196759304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/>
  <dimension ref="A1:AD150"/>
  <sheetViews>
    <sheetView topLeftCell="B68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1.285156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'3347'!B2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Leadership Academy West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'3347'!G7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IF('3347'!K$83=1,'3347'!G10,0)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IF('3347'!K$83=1,'3347'!G11,0)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IF('3347'!K$83=1,'3347'!G12,0)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IF('3347'!K$83=1,'3347'!G13,0)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56.1</v>
      </c>
      <c r="E14" s="13">
        <v>0</v>
      </c>
      <c r="F14" s="13">
        <v>56.1</v>
      </c>
      <c r="G14" s="46">
        <f t="shared" si="2"/>
        <v>112.2</v>
      </c>
      <c r="H14" s="47"/>
      <c r="I14" s="56">
        <v>1.0109999999999999</v>
      </c>
      <c r="J14" s="56"/>
      <c r="K14" s="49">
        <f t="shared" si="3"/>
        <v>113.4342</v>
      </c>
      <c r="L14" s="50">
        <f t="shared" si="4"/>
        <v>439515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IF('3347'!K$83=1,'3347'!G14,0)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9</v>
      </c>
      <c r="E15" s="13">
        <v>0</v>
      </c>
      <c r="F15" s="13">
        <v>9</v>
      </c>
      <c r="G15" s="46">
        <f t="shared" si="2"/>
        <v>18</v>
      </c>
      <c r="H15" s="47"/>
      <c r="I15" s="56">
        <f>I14</f>
        <v>1.0109999999999999</v>
      </c>
      <c r="J15" s="56"/>
      <c r="K15" s="49">
        <f t="shared" si="3"/>
        <v>18.198</v>
      </c>
      <c r="L15" s="58">
        <f t="shared" si="4"/>
        <v>70510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IF('3347'!K$83=1,'3347'!G15,0)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IF('3347'!K$83=1,'3347'!G16,0)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IF('3347'!K$83=1,'3347'!G17,0)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IF('3347'!K$83=1,'3347'!G18,0)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IF('3347'!K$83=1,'3347'!G19,0)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IF('3347'!K$83=1,'3347'!G20,0)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IF('3347'!K$83=1,'3347'!G21,0)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IF('3347'!K$83=1,'3347'!G22,0)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IF('3347'!K$83=1,'3347'!G23,0)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3.24</v>
      </c>
      <c r="E24" s="13">
        <v>0</v>
      </c>
      <c r="F24" s="13">
        <v>3.24</v>
      </c>
      <c r="G24" s="46">
        <f t="shared" si="2"/>
        <v>6.48</v>
      </c>
      <c r="H24" s="47"/>
      <c r="I24" s="56">
        <f>I23</f>
        <v>1.145</v>
      </c>
      <c r="J24" s="56"/>
      <c r="K24" s="49">
        <f t="shared" si="3"/>
        <v>7.4196</v>
      </c>
      <c r="L24" s="50">
        <f t="shared" si="4"/>
        <v>28748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IF('3347'!K$83=1,'3347'!G24,0)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5.22</v>
      </c>
      <c r="E25" s="13">
        <v>0</v>
      </c>
      <c r="F25" s="13">
        <v>5.22</v>
      </c>
      <c r="G25" s="60">
        <f t="shared" si="2"/>
        <v>10.44</v>
      </c>
      <c r="H25" s="47"/>
      <c r="I25" s="56">
        <v>1.0109999999999999</v>
      </c>
      <c r="J25" s="56"/>
      <c r="K25" s="49">
        <f t="shared" si="3"/>
        <v>10.5548</v>
      </c>
      <c r="L25" s="50">
        <f t="shared" si="4"/>
        <v>40896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IF('3347'!K$83=1,'3347'!G25,0)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73.559999999999988</v>
      </c>
      <c r="E26" s="62">
        <f t="shared" si="5"/>
        <v>0</v>
      </c>
      <c r="F26" s="62"/>
      <c r="G26" s="62">
        <f>SUM(G10:G25)</f>
        <v>147.11999999999998</v>
      </c>
      <c r="H26" s="63"/>
      <c r="I26" s="63"/>
      <c r="J26" s="64"/>
      <c r="K26" s="65">
        <f>SUM(K10:K25)</f>
        <v>149.60660000000001</v>
      </c>
      <c r="L26" s="66">
        <f>SUM(L10:L25)</f>
        <v>579669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9</v>
      </c>
      <c r="E34" s="13">
        <v>0</v>
      </c>
      <c r="F34" s="89">
        <v>9</v>
      </c>
      <c r="G34" s="46">
        <f t="shared" si="7"/>
        <v>18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15030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9</v>
      </c>
      <c r="E37" s="62">
        <f t="shared" si="10"/>
        <v>0</v>
      </c>
      <c r="F37" s="62"/>
      <c r="G37" s="62">
        <f>SUM(G28:G36)</f>
        <v>18</v>
      </c>
      <c r="H37" s="63"/>
      <c r="I37" s="13" t="s">
        <v>82</v>
      </c>
      <c r="J37" s="13"/>
      <c r="K37" s="13"/>
      <c r="L37" s="50">
        <f>SUM(L28:L36)</f>
        <v>15030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28394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623093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149.60660000000001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139445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149.60660000000001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139445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149.60660000000001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7.6400000000000003E-4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147.11999999999998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8.2399999999999997E-4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7.6400000000000003E-4</v>
      </c>
      <c r="L59" s="50">
        <f>ROUND(I59*K59,0)</f>
        <v>3149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7.6400000000000003E-4</v>
      </c>
      <c r="L67" s="50">
        <f>ROUND(I67*K67,0)</f>
        <v>69975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8.2399999999999997E-4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7.6400000000000003E-4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7.6400000000000003E-4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8.2399999999999997E-4</v>
      </c>
      <c r="L72" s="50">
        <f>ROUND(I72*K72,0)</f>
        <v>11666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64.5</v>
      </c>
      <c r="E75" s="173">
        <v>64.5</v>
      </c>
      <c r="F75" s="173">
        <v>0</v>
      </c>
      <c r="G75" s="175">
        <f>IF(E75=0,D75,E75)</f>
        <v>64.5</v>
      </c>
      <c r="H75" s="176"/>
      <c r="I75" s="177">
        <f>AVERAGE(G75,D75)</f>
        <v>64.5</v>
      </c>
      <c r="J75" s="178" t="s">
        <v>129</v>
      </c>
      <c r="K75" s="179">
        <v>364</v>
      </c>
      <c r="L75" s="50">
        <f>ROUND(K75*I75,0)</f>
        <v>23478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7.6400000000000003E-4</v>
      </c>
      <c r="L77" s="50">
        <f>ROUND(I77*K77,0)</f>
        <v>25295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896101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'3347'!AC80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896101</v>
      </c>
      <c r="L85" s="82">
        <f>IF(G26=0,0,IF(G26&gt;250,-(((250/G26)*K85)*IF(M85="H",0.02,0.05)),IF(M85="H",-0.02*K85,-0.05*K85)))</f>
        <v>-44805.05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851295.95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-69083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782212.95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71110.268181818174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255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256</v>
      </c>
      <c r="C122" s="218" t="s">
        <v>198</v>
      </c>
    </row>
    <row r="123" spans="2:3" hidden="1">
      <c r="B123" s="222" t="s">
        <v>257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41457.4202083333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>
      <selection activeCell="H25" sqref="H25"/>
    </sheetView>
  </sheetViews>
  <sheetFormatPr defaultRowHeight="12.75"/>
  <cols>
    <col min="1" max="1" width="12.85546875" style="243" bestFit="1" customWidth="1"/>
    <col min="2" max="2" width="29.5703125" bestFit="1" customWidth="1"/>
    <col min="3" max="3" width="4.85546875" customWidth="1"/>
    <col min="4" max="4" width="17.28515625" bestFit="1" customWidth="1"/>
    <col min="5" max="5" width="29.5703125" bestFit="1" customWidth="1"/>
  </cols>
  <sheetData>
    <row r="1" spans="1:5">
      <c r="A1" s="243">
        <f>SUM('0054:4041'!L91)</f>
        <v>9293408.1799609959</v>
      </c>
    </row>
    <row r="3" spans="1:5" ht="15">
      <c r="A3" s="244" t="s">
        <v>351</v>
      </c>
      <c r="D3" s="244" t="s">
        <v>352</v>
      </c>
    </row>
    <row r="4" spans="1:5" ht="15.75">
      <c r="A4" s="245" t="s">
        <v>353</v>
      </c>
      <c r="B4" s="245" t="s">
        <v>354</v>
      </c>
      <c r="D4" s="245" t="s">
        <v>353</v>
      </c>
      <c r="E4" s="245" t="s">
        <v>354</v>
      </c>
    </row>
    <row r="5" spans="1:5">
      <c r="A5" s="246" t="s">
        <v>197</v>
      </c>
      <c r="B5" s="246" t="s">
        <v>199</v>
      </c>
      <c r="D5" s="246" t="s">
        <v>215</v>
      </c>
      <c r="E5" s="246" t="s">
        <v>216</v>
      </c>
    </row>
    <row r="6" spans="1:5">
      <c r="A6" s="246" t="s">
        <v>212</v>
      </c>
      <c r="B6" s="246" t="s">
        <v>213</v>
      </c>
      <c r="D6" s="246" t="s">
        <v>292</v>
      </c>
      <c r="E6" s="246" t="s">
        <v>293</v>
      </c>
    </row>
    <row r="7" spans="1:5">
      <c r="A7" s="246" t="s">
        <v>215</v>
      </c>
      <c r="B7" s="246" t="s">
        <v>216</v>
      </c>
      <c r="D7" s="247">
        <v>4010</v>
      </c>
      <c r="E7" s="246" t="s">
        <v>332</v>
      </c>
    </row>
    <row r="8" spans="1:5">
      <c r="A8" s="246" t="s">
        <v>218</v>
      </c>
      <c r="B8" s="246" t="s">
        <v>219</v>
      </c>
      <c r="D8" s="246" t="s">
        <v>316</v>
      </c>
      <c r="E8" s="246" t="s">
        <v>317</v>
      </c>
    </row>
    <row r="9" spans="1:5">
      <c r="A9" s="246" t="s">
        <v>221</v>
      </c>
      <c r="B9" s="246" t="s">
        <v>222</v>
      </c>
      <c r="D9" s="246" t="s">
        <v>197</v>
      </c>
      <c r="E9" s="246" t="s">
        <v>199</v>
      </c>
    </row>
    <row r="10" spans="1:5">
      <c r="A10" s="246" t="s">
        <v>355</v>
      </c>
      <c r="B10" s="246" t="s">
        <v>356</v>
      </c>
      <c r="D10" s="246" t="s">
        <v>268</v>
      </c>
      <c r="E10" s="246" t="s">
        <v>269</v>
      </c>
    </row>
    <row r="11" spans="1:5">
      <c r="A11" s="246" t="s">
        <v>224</v>
      </c>
      <c r="B11" s="246" t="s">
        <v>225</v>
      </c>
      <c r="D11" s="246" t="s">
        <v>277</v>
      </c>
      <c r="E11" s="246" t="s">
        <v>278</v>
      </c>
    </row>
    <row r="12" spans="1:5">
      <c r="A12" s="246" t="s">
        <v>227</v>
      </c>
      <c r="B12" s="246" t="s">
        <v>228</v>
      </c>
      <c r="D12" s="246" t="s">
        <v>212</v>
      </c>
      <c r="E12" s="246" t="s">
        <v>213</v>
      </c>
    </row>
    <row r="13" spans="1:5">
      <c r="A13" s="246" t="s">
        <v>230</v>
      </c>
      <c r="B13" s="246" t="s">
        <v>231</v>
      </c>
      <c r="D13" s="246" t="s">
        <v>224</v>
      </c>
      <c r="E13" s="246" t="s">
        <v>225</v>
      </c>
    </row>
    <row r="14" spans="1:5">
      <c r="A14" s="246" t="s">
        <v>233</v>
      </c>
      <c r="B14" s="246" t="s">
        <v>234</v>
      </c>
      <c r="D14" s="246" t="s">
        <v>289</v>
      </c>
      <c r="E14" s="246" t="s">
        <v>290</v>
      </c>
    </row>
    <row r="15" spans="1:5">
      <c r="A15" s="246" t="s">
        <v>236</v>
      </c>
      <c r="B15" s="246" t="s">
        <v>237</v>
      </c>
      <c r="D15" s="246" t="s">
        <v>357</v>
      </c>
      <c r="E15" s="246" t="s">
        <v>358</v>
      </c>
    </row>
    <row r="16" spans="1:5">
      <c r="A16" s="246" t="s">
        <v>239</v>
      </c>
      <c r="B16" s="246" t="s">
        <v>240</v>
      </c>
      <c r="D16" s="246" t="s">
        <v>359</v>
      </c>
      <c r="E16" s="246" t="s">
        <v>360</v>
      </c>
    </row>
    <row r="17" spans="1:5">
      <c r="A17" s="246" t="s">
        <v>242</v>
      </c>
      <c r="B17" s="246" t="s">
        <v>243</v>
      </c>
      <c r="D17" s="247">
        <v>4020</v>
      </c>
      <c r="E17" s="246" t="s">
        <v>344</v>
      </c>
    </row>
    <row r="18" spans="1:5">
      <c r="A18" s="246" t="s">
        <v>245</v>
      </c>
      <c r="B18" s="246" t="s">
        <v>246</v>
      </c>
      <c r="D18" s="246" t="s">
        <v>286</v>
      </c>
      <c r="E18" s="246" t="s">
        <v>287</v>
      </c>
    </row>
    <row r="19" spans="1:5">
      <c r="A19" s="246" t="s">
        <v>247</v>
      </c>
      <c r="B19" s="246" t="s">
        <v>248</v>
      </c>
      <c r="D19" s="246" t="s">
        <v>319</v>
      </c>
      <c r="E19" s="246" t="s">
        <v>320</v>
      </c>
    </row>
    <row r="20" spans="1:5">
      <c r="A20" s="246" t="s">
        <v>250</v>
      </c>
      <c r="B20" s="246" t="s">
        <v>251</v>
      </c>
      <c r="D20" s="246" t="s">
        <v>262</v>
      </c>
      <c r="E20" s="246" t="s">
        <v>263</v>
      </c>
    </row>
    <row r="21" spans="1:5">
      <c r="A21" s="246" t="s">
        <v>253</v>
      </c>
      <c r="B21" s="246" t="s">
        <v>254</v>
      </c>
      <c r="D21" s="246" t="s">
        <v>253</v>
      </c>
      <c r="E21" s="246" t="s">
        <v>254</v>
      </c>
    </row>
    <row r="22" spans="1:5">
      <c r="A22" s="246" t="s">
        <v>256</v>
      </c>
      <c r="B22" s="246" t="s">
        <v>257</v>
      </c>
      <c r="D22" s="246" t="s">
        <v>265</v>
      </c>
      <c r="E22" s="246" t="s">
        <v>266</v>
      </c>
    </row>
    <row r="23" spans="1:5">
      <c r="A23" s="246" t="s">
        <v>357</v>
      </c>
      <c r="B23" s="246" t="s">
        <v>358</v>
      </c>
      <c r="D23" s="247" t="s">
        <v>334</v>
      </c>
      <c r="E23" s="246" t="s">
        <v>335</v>
      </c>
    </row>
    <row r="24" spans="1:5">
      <c r="A24" s="246" t="s">
        <v>259</v>
      </c>
      <c r="B24" s="246" t="s">
        <v>260</v>
      </c>
      <c r="D24" s="246" t="s">
        <v>310</v>
      </c>
      <c r="E24" s="246" t="s">
        <v>311</v>
      </c>
    </row>
    <row r="25" spans="1:5">
      <c r="A25" s="246" t="s">
        <v>262</v>
      </c>
      <c r="B25" s="246" t="s">
        <v>263</v>
      </c>
      <c r="D25" s="246" t="s">
        <v>259</v>
      </c>
      <c r="E25" s="246" t="s">
        <v>260</v>
      </c>
    </row>
    <row r="26" spans="1:5">
      <c r="A26" s="246" t="s">
        <v>265</v>
      </c>
      <c r="B26" s="246" t="s">
        <v>266</v>
      </c>
      <c r="D26" s="246" t="s">
        <v>218</v>
      </c>
      <c r="E26" s="246" t="s">
        <v>219</v>
      </c>
    </row>
    <row r="27" spans="1:5">
      <c r="A27" s="246" t="s">
        <v>268</v>
      </c>
      <c r="B27" s="246" t="s">
        <v>269</v>
      </c>
      <c r="D27" s="246" t="s">
        <v>283</v>
      </c>
      <c r="E27" s="246" t="s">
        <v>284</v>
      </c>
    </row>
    <row r="28" spans="1:5">
      <c r="A28" s="246" t="s">
        <v>271</v>
      </c>
      <c r="B28" s="246" t="s">
        <v>272</v>
      </c>
      <c r="D28" s="246" t="s">
        <v>233</v>
      </c>
      <c r="E28" s="246" t="s">
        <v>234</v>
      </c>
    </row>
    <row r="29" spans="1:5">
      <c r="A29" s="246" t="s">
        <v>274</v>
      </c>
      <c r="B29" s="246" t="s">
        <v>275</v>
      </c>
      <c r="D29" s="246" t="s">
        <v>230</v>
      </c>
      <c r="E29" s="246" t="s">
        <v>231</v>
      </c>
    </row>
    <row r="30" spans="1:5">
      <c r="A30" s="246" t="s">
        <v>277</v>
      </c>
      <c r="B30" s="246" t="s">
        <v>278</v>
      </c>
      <c r="D30" s="246" t="s">
        <v>256</v>
      </c>
      <c r="E30" s="246" t="s">
        <v>257</v>
      </c>
    </row>
    <row r="31" spans="1:5">
      <c r="A31" s="246" t="s">
        <v>280</v>
      </c>
      <c r="B31" s="246" t="s">
        <v>281</v>
      </c>
      <c r="D31" s="247">
        <v>4037</v>
      </c>
      <c r="E31" s="246" t="s">
        <v>347</v>
      </c>
    </row>
    <row r="32" spans="1:5">
      <c r="A32" s="246" t="s">
        <v>283</v>
      </c>
      <c r="B32" s="246" t="s">
        <v>284</v>
      </c>
      <c r="D32" s="246" t="s">
        <v>322</v>
      </c>
      <c r="E32" s="246" t="s">
        <v>323</v>
      </c>
    </row>
    <row r="33" spans="1:5">
      <c r="A33" s="246" t="s">
        <v>286</v>
      </c>
      <c r="B33" s="246" t="s">
        <v>287</v>
      </c>
      <c r="D33" s="246" t="s">
        <v>280</v>
      </c>
      <c r="E33" s="246" t="s">
        <v>281</v>
      </c>
    </row>
    <row r="34" spans="1:5">
      <c r="A34" s="246" t="s">
        <v>289</v>
      </c>
      <c r="B34" s="246" t="s">
        <v>290</v>
      </c>
      <c r="D34" s="246" t="s">
        <v>298</v>
      </c>
      <c r="E34" s="246" t="s">
        <v>299</v>
      </c>
    </row>
    <row r="35" spans="1:5">
      <c r="A35" s="246" t="s">
        <v>292</v>
      </c>
      <c r="B35" s="246" t="s">
        <v>293</v>
      </c>
      <c r="D35" s="246" t="s">
        <v>245</v>
      </c>
      <c r="E35" s="246" t="s">
        <v>246</v>
      </c>
    </row>
    <row r="36" spans="1:5">
      <c r="A36" s="246" t="s">
        <v>295</v>
      </c>
      <c r="B36" s="246" t="s">
        <v>296</v>
      </c>
      <c r="D36" s="246" t="s">
        <v>239</v>
      </c>
      <c r="E36" s="246" t="s">
        <v>240</v>
      </c>
    </row>
    <row r="37" spans="1:5">
      <c r="A37" s="246" t="s">
        <v>298</v>
      </c>
      <c r="B37" s="246" t="s">
        <v>299</v>
      </c>
      <c r="D37" s="246" t="s">
        <v>227</v>
      </c>
      <c r="E37" s="246" t="s">
        <v>228</v>
      </c>
    </row>
    <row r="38" spans="1:5">
      <c r="A38" s="246" t="s">
        <v>301</v>
      </c>
      <c r="B38" s="246" t="s">
        <v>302</v>
      </c>
      <c r="D38" s="246" t="s">
        <v>295</v>
      </c>
      <c r="E38" s="246" t="s">
        <v>296</v>
      </c>
    </row>
    <row r="39" spans="1:5">
      <c r="A39" s="246" t="s">
        <v>304</v>
      </c>
      <c r="B39" s="246" t="s">
        <v>305</v>
      </c>
      <c r="D39" s="247">
        <v>4002</v>
      </c>
      <c r="E39" s="246" t="s">
        <v>361</v>
      </c>
    </row>
    <row r="40" spans="1:5">
      <c r="A40" s="246" t="s">
        <v>307</v>
      </c>
      <c r="B40" s="246" t="s">
        <v>308</v>
      </c>
      <c r="D40" s="247">
        <v>4000</v>
      </c>
      <c r="E40" s="246" t="s">
        <v>362</v>
      </c>
    </row>
    <row r="41" spans="1:5">
      <c r="A41" s="246" t="s">
        <v>359</v>
      </c>
      <c r="B41" s="246" t="s">
        <v>360</v>
      </c>
      <c r="D41" s="246" t="s">
        <v>307</v>
      </c>
      <c r="E41" s="246" t="s">
        <v>308</v>
      </c>
    </row>
    <row r="42" spans="1:5">
      <c r="A42" s="246" t="s">
        <v>310</v>
      </c>
      <c r="B42" s="246" t="s">
        <v>311</v>
      </c>
      <c r="D42" s="246" t="s">
        <v>247</v>
      </c>
      <c r="E42" s="246" t="s">
        <v>248</v>
      </c>
    </row>
    <row r="43" spans="1:5">
      <c r="A43" s="248">
        <v>3441</v>
      </c>
      <c r="B43" s="246" t="s">
        <v>379</v>
      </c>
      <c r="D43" s="246" t="s">
        <v>236</v>
      </c>
      <c r="E43" s="246" t="s">
        <v>237</v>
      </c>
    </row>
    <row r="44" spans="1:5">
      <c r="A44" s="246" t="s">
        <v>313</v>
      </c>
      <c r="B44" s="246" t="s">
        <v>314</v>
      </c>
      <c r="D44" s="246" t="s">
        <v>313</v>
      </c>
      <c r="E44" s="246" t="s">
        <v>314</v>
      </c>
    </row>
    <row r="45" spans="1:5">
      <c r="A45" s="246" t="s">
        <v>316</v>
      </c>
      <c r="B45" s="246" t="s">
        <v>317</v>
      </c>
      <c r="D45" s="246" t="s">
        <v>274</v>
      </c>
      <c r="E45" s="246" t="s">
        <v>275</v>
      </c>
    </row>
    <row r="46" spans="1:5">
      <c r="A46" s="246" t="s">
        <v>319</v>
      </c>
      <c r="B46" s="246" t="s">
        <v>320</v>
      </c>
      <c r="D46" s="247">
        <v>4013</v>
      </c>
      <c r="E46" s="246" t="s">
        <v>341</v>
      </c>
    </row>
    <row r="47" spans="1:5">
      <c r="A47" s="246" t="s">
        <v>322</v>
      </c>
      <c r="B47" s="246" t="s">
        <v>323</v>
      </c>
      <c r="D47" s="247">
        <v>4012</v>
      </c>
      <c r="E47" s="246" t="s">
        <v>338</v>
      </c>
    </row>
    <row r="48" spans="1:5">
      <c r="A48" s="247">
        <v>4000</v>
      </c>
      <c r="B48" s="246" t="s">
        <v>362</v>
      </c>
      <c r="D48" s="246" t="s">
        <v>301</v>
      </c>
      <c r="E48" s="246" t="s">
        <v>302</v>
      </c>
    </row>
    <row r="49" spans="1:5">
      <c r="A49" s="247">
        <v>4002</v>
      </c>
      <c r="B49" s="246" t="s">
        <v>361</v>
      </c>
      <c r="D49" s="246" t="s">
        <v>355</v>
      </c>
      <c r="E49" s="246" t="s">
        <v>356</v>
      </c>
    </row>
    <row r="50" spans="1:5">
      <c r="A50" s="247">
        <v>4010</v>
      </c>
      <c r="B50" s="246" t="s">
        <v>332</v>
      </c>
      <c r="D50" s="246" t="s">
        <v>221</v>
      </c>
      <c r="E50" s="246" t="s">
        <v>222</v>
      </c>
    </row>
    <row r="51" spans="1:5">
      <c r="A51" s="247" t="s">
        <v>334</v>
      </c>
      <c r="B51" s="246" t="s">
        <v>335</v>
      </c>
      <c r="D51" s="248">
        <v>3441</v>
      </c>
      <c r="E51" s="246" t="s">
        <v>363</v>
      </c>
    </row>
    <row r="52" spans="1:5">
      <c r="A52" s="247">
        <v>4012</v>
      </c>
      <c r="B52" s="246" t="s">
        <v>338</v>
      </c>
      <c r="D52" s="246" t="s">
        <v>250</v>
      </c>
      <c r="E52" s="246" t="s">
        <v>251</v>
      </c>
    </row>
    <row r="53" spans="1:5">
      <c r="A53" s="247">
        <v>4013</v>
      </c>
      <c r="B53" s="246" t="s">
        <v>341</v>
      </c>
      <c r="D53" s="246" t="s">
        <v>271</v>
      </c>
      <c r="E53" s="246" t="s">
        <v>272</v>
      </c>
    </row>
    <row r="54" spans="1:5">
      <c r="A54" s="247">
        <v>4020</v>
      </c>
      <c r="B54" s="246" t="s">
        <v>344</v>
      </c>
      <c r="D54" s="246" t="s">
        <v>242</v>
      </c>
      <c r="E54" s="246" t="s">
        <v>243</v>
      </c>
    </row>
    <row r="55" spans="1:5">
      <c r="A55" s="247">
        <v>4037</v>
      </c>
      <c r="B55" s="246" t="s">
        <v>347</v>
      </c>
      <c r="D55" s="246" t="s">
        <v>304</v>
      </c>
      <c r="E55" s="246" t="s">
        <v>305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AD150"/>
  <sheetViews>
    <sheetView topLeftCell="B68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1.285156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Imagine Sch-Chancellor Campus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'3381'!G7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170.76</v>
      </c>
      <c r="E10" s="45">
        <v>0</v>
      </c>
      <c r="F10" s="45">
        <v>170.76</v>
      </c>
      <c r="G10" s="46">
        <f>IF(E10=0,D10*2,D10+E10)</f>
        <v>341.52</v>
      </c>
      <c r="H10" s="47"/>
      <c r="I10" s="48">
        <v>1.125</v>
      </c>
      <c r="J10" s="48"/>
      <c r="K10" s="49">
        <f>ROUND(G10*I10,4)</f>
        <v>384.21</v>
      </c>
      <c r="L10" s="50">
        <f>ROUND(ROUND(K10*$G$7,4)*($K$7),0)</f>
        <v>1488670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IF('3381'!K$83=1,'3381'!G10,0)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29.3</v>
      </c>
      <c r="E11" s="13">
        <v>0</v>
      </c>
      <c r="F11" s="13">
        <v>29.3</v>
      </c>
      <c r="G11" s="46">
        <f t="shared" ref="G11:G25" si="2">IF(E11=0,D11*2,D11+E11)</f>
        <v>58.6</v>
      </c>
      <c r="H11" s="47"/>
      <c r="I11" s="56">
        <f>I10</f>
        <v>1.125</v>
      </c>
      <c r="J11" s="56"/>
      <c r="K11" s="49">
        <f t="shared" ref="K11:K25" si="3">ROUND(G11*I11,4)</f>
        <v>65.924999999999997</v>
      </c>
      <c r="L11" s="50">
        <f t="shared" ref="L11:L25" si="4">ROUND(ROUND(K11*$G$7,4)*($K$7),0)</f>
        <v>255435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IF('3381'!K$83=1,'3381'!G11,0)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234.96</v>
      </c>
      <c r="E12" s="13">
        <v>0</v>
      </c>
      <c r="F12" s="13">
        <v>234.96</v>
      </c>
      <c r="G12" s="46">
        <f t="shared" si="2"/>
        <v>469.92</v>
      </c>
      <c r="H12" s="47"/>
      <c r="I12" s="56">
        <v>1</v>
      </c>
      <c r="J12" s="56"/>
      <c r="K12" s="49">
        <f t="shared" si="3"/>
        <v>469.92</v>
      </c>
      <c r="L12" s="50">
        <f t="shared" si="4"/>
        <v>1820764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IF('3381'!K$83=1,'3381'!G12,0)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52.54</v>
      </c>
      <c r="E13" s="13">
        <v>0</v>
      </c>
      <c r="F13" s="13">
        <v>52.54</v>
      </c>
      <c r="G13" s="46">
        <f t="shared" si="2"/>
        <v>105.08</v>
      </c>
      <c r="H13" s="47"/>
      <c r="I13" s="56">
        <f>I12</f>
        <v>1</v>
      </c>
      <c r="J13" s="56"/>
      <c r="K13" s="49">
        <f t="shared" si="3"/>
        <v>105.08</v>
      </c>
      <c r="L13" s="50">
        <f t="shared" si="4"/>
        <v>407146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IF('3381'!K$83=1,'3381'!G13,0)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IF('3381'!K$83=1,'3381'!G14,0)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IF('3381'!K$83=1,'3381'!G15,0)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IF('3381'!K$83=1,'3381'!G16,0)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IF('3381'!K$83=1,'3381'!G17,0)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IF('3381'!K$83=1,'3381'!G18,0)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IF('3381'!K$83=1,'3381'!G19,0)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IF('3381'!K$83=1,'3381'!G20,0)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IF('3381'!K$83=1,'3381'!G21,0)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12.45</v>
      </c>
      <c r="E22" s="13">
        <v>0</v>
      </c>
      <c r="F22" s="13">
        <v>12.45</v>
      </c>
      <c r="G22" s="46">
        <f t="shared" si="2"/>
        <v>24.9</v>
      </c>
      <c r="H22" s="47"/>
      <c r="I22" s="56">
        <v>1.145</v>
      </c>
      <c r="J22" s="56"/>
      <c r="K22" s="49">
        <f t="shared" si="3"/>
        <v>28.5105</v>
      </c>
      <c r="L22" s="50">
        <f t="shared" si="4"/>
        <v>110467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IF('3381'!K$83=1,'3381'!G22,0)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2</v>
      </c>
      <c r="E23" s="13">
        <v>0</v>
      </c>
      <c r="F23" s="13">
        <v>2</v>
      </c>
      <c r="G23" s="46">
        <f t="shared" si="2"/>
        <v>4</v>
      </c>
      <c r="H23" s="47"/>
      <c r="I23" s="56">
        <f>I22</f>
        <v>1.145</v>
      </c>
      <c r="J23" s="56"/>
      <c r="K23" s="49">
        <f t="shared" si="3"/>
        <v>4.58</v>
      </c>
      <c r="L23" s="50">
        <f t="shared" si="4"/>
        <v>17746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IF('3381'!K$83=1,'3381'!G23,0)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IF('3381'!K$83=1,'3381'!G24,0)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IF('3381'!K$83=1,'3381'!G25,0)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502.01</v>
      </c>
      <c r="E26" s="62">
        <f t="shared" si="5"/>
        <v>0</v>
      </c>
      <c r="F26" s="62"/>
      <c r="G26" s="62">
        <f>SUM(G10:G25)</f>
        <v>1004.02</v>
      </c>
      <c r="H26" s="63"/>
      <c r="I26" s="63"/>
      <c r="J26" s="64"/>
      <c r="K26" s="65">
        <f>SUM(K10:K25)</f>
        <v>1058.2255</v>
      </c>
      <c r="L26" s="66">
        <f>SUM(L10:L25)</f>
        <v>4100228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28.3</v>
      </c>
      <c r="E28" s="13">
        <v>0</v>
      </c>
      <c r="F28" s="78">
        <v>28.3</v>
      </c>
      <c r="G28" s="46">
        <f>IF(E28=0,D28*2,D28+E28)</f>
        <v>56.6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59260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1</v>
      </c>
      <c r="E29" s="13">
        <v>0</v>
      </c>
      <c r="F29" s="89">
        <v>1</v>
      </c>
      <c r="G29" s="46">
        <f t="shared" ref="G29:G36" si="7">IF(E29=0,D29*2,D29+E29)</f>
        <v>2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6760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51.54</v>
      </c>
      <c r="E31" s="13">
        <v>0</v>
      </c>
      <c r="F31" s="89">
        <v>51.54</v>
      </c>
      <c r="G31" s="46">
        <f t="shared" si="7"/>
        <v>103.08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120913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1</v>
      </c>
      <c r="E32" s="13">
        <v>0</v>
      </c>
      <c r="F32" s="89">
        <v>1</v>
      </c>
      <c r="G32" s="46">
        <f t="shared" si="7"/>
        <v>2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7012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81.84</v>
      </c>
      <c r="E37" s="62">
        <f t="shared" si="10"/>
        <v>0</v>
      </c>
      <c r="F37" s="62"/>
      <c r="G37" s="62">
        <f>SUM(G28:G36)</f>
        <v>163.68</v>
      </c>
      <c r="H37" s="63"/>
      <c r="I37" s="13" t="s">
        <v>82</v>
      </c>
      <c r="J37" s="13"/>
      <c r="K37" s="13"/>
      <c r="L37" s="50">
        <f>SUM(L28:L36)</f>
        <v>193945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193776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4487949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478.64549999999997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652483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579.58000000000004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538914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1058.2255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1191397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1058.2255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5.4060000000000002E-3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1004.02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5.6249999999999998E-3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5.4060000000000002E-3</v>
      </c>
      <c r="L59" s="50">
        <f>ROUND(I59*K59,0)</f>
        <v>22280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5.4060000000000002E-3</v>
      </c>
      <c r="L67" s="50">
        <f>ROUND(I67*K67,0)</f>
        <v>495138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5.6249999999999998E-3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5.4060000000000002E-3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5.4060000000000002E-3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5.6249999999999998E-3</v>
      </c>
      <c r="L72" s="50">
        <f>ROUND(I72*K72,0)</f>
        <v>79635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5.4060000000000002E-3</v>
      </c>
      <c r="L77" s="50">
        <f>ROUND(I77*K77,0)</f>
        <v>178986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6455385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'3381'!AC80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6455385</v>
      </c>
      <c r="L85" s="82">
        <f>IF(G26=0,0,IF(G26&gt;250,-(((250/G26)*K85)*IF(M85="H",0.02,0.05)),IF(M85="H",-0.02*K85,-0.05*K85)))</f>
        <v>-80369.228202625454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6375015.7717973748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-531251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5843764.7717973748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531251.34289067041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242400.02179737453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258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259</v>
      </c>
      <c r="C122" s="218" t="s">
        <v>198</v>
      </c>
    </row>
    <row r="123" spans="2:3" hidden="1">
      <c r="B123" s="222" t="s">
        <v>260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41457.420219907399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AD150"/>
  <sheetViews>
    <sheetView topLeftCell="B77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1.285156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'3382'!B2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Glades Acad Elem School, Inc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'3382'!G7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31</v>
      </c>
      <c r="E10" s="45">
        <v>0</v>
      </c>
      <c r="F10" s="45">
        <v>31</v>
      </c>
      <c r="G10" s="46">
        <f>IF(E10=0,D10*2,D10+E10)</f>
        <v>62</v>
      </c>
      <c r="H10" s="47"/>
      <c r="I10" s="48">
        <v>1.125</v>
      </c>
      <c r="J10" s="48"/>
      <c r="K10" s="49">
        <f>ROUND(G10*I10,4)</f>
        <v>69.75</v>
      </c>
      <c r="L10" s="50">
        <f>ROUND(ROUND(K10*$G$7,4)*($K$7),0)</f>
        <v>270255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IF('3382'!K$83=1,'3382'!G10,0)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7</v>
      </c>
      <c r="E11" s="13">
        <v>0</v>
      </c>
      <c r="F11" s="13">
        <v>7</v>
      </c>
      <c r="G11" s="46">
        <f t="shared" ref="G11:G25" si="2">IF(E11=0,D11*2,D11+E11)</f>
        <v>14</v>
      </c>
      <c r="H11" s="47"/>
      <c r="I11" s="56">
        <f>I10</f>
        <v>1.125</v>
      </c>
      <c r="J11" s="56"/>
      <c r="K11" s="49">
        <f t="shared" ref="K11:K25" si="3">ROUND(G11*I11,4)</f>
        <v>15.75</v>
      </c>
      <c r="L11" s="50">
        <f t="shared" ref="L11:L25" si="4">ROUND(ROUND(K11*$G$7,4)*($K$7),0)</f>
        <v>61025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IF('3382'!K$83=1,'3382'!G11,0)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13.5</v>
      </c>
      <c r="E12" s="13">
        <v>0</v>
      </c>
      <c r="F12" s="13">
        <v>13.5</v>
      </c>
      <c r="G12" s="46">
        <f t="shared" si="2"/>
        <v>27</v>
      </c>
      <c r="H12" s="47"/>
      <c r="I12" s="56">
        <v>1</v>
      </c>
      <c r="J12" s="56"/>
      <c r="K12" s="49">
        <f t="shared" si="3"/>
        <v>27</v>
      </c>
      <c r="L12" s="50">
        <f t="shared" si="4"/>
        <v>104615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IF('3382'!K$83=1,'3382'!G12,0)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</v>
      </c>
      <c r="E13" s="13">
        <v>0</v>
      </c>
      <c r="F13" s="13">
        <v>2</v>
      </c>
      <c r="G13" s="46">
        <f t="shared" si="2"/>
        <v>4</v>
      </c>
      <c r="H13" s="47"/>
      <c r="I13" s="56">
        <f>I12</f>
        <v>1</v>
      </c>
      <c r="J13" s="56"/>
      <c r="K13" s="49">
        <f t="shared" si="3"/>
        <v>4</v>
      </c>
      <c r="L13" s="50">
        <f t="shared" si="4"/>
        <v>15498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IF('3382'!K$83=1,'3382'!G13,0)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IF('3382'!K$83=1,'3382'!G14,0)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IF('3382'!K$83=1,'3382'!G15,0)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IF('3382'!K$83=1,'3382'!G16,0)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IF('3382'!K$83=1,'3382'!G17,0)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IF('3382'!K$83=1,'3382'!G18,0)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IF('3382'!K$83=1,'3382'!G19,0)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IF('3382'!K$83=1,'3382'!G20,0)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IF('3382'!K$83=1,'3382'!G21,0)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2.5</v>
      </c>
      <c r="E22" s="13">
        <v>0</v>
      </c>
      <c r="F22" s="13">
        <v>2.5</v>
      </c>
      <c r="G22" s="46">
        <f t="shared" si="2"/>
        <v>5</v>
      </c>
      <c r="H22" s="47"/>
      <c r="I22" s="56">
        <v>1.145</v>
      </c>
      <c r="J22" s="56"/>
      <c r="K22" s="49">
        <f t="shared" si="3"/>
        <v>5.7249999999999996</v>
      </c>
      <c r="L22" s="50">
        <f t="shared" si="4"/>
        <v>22182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IF('3382'!K$83=1,'3382'!G22,0)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1</v>
      </c>
      <c r="E23" s="13">
        <v>0</v>
      </c>
      <c r="F23" s="13">
        <v>1</v>
      </c>
      <c r="G23" s="46">
        <f t="shared" si="2"/>
        <v>2</v>
      </c>
      <c r="H23" s="47"/>
      <c r="I23" s="56">
        <f>I22</f>
        <v>1.145</v>
      </c>
      <c r="J23" s="56"/>
      <c r="K23" s="49">
        <f t="shared" si="3"/>
        <v>2.29</v>
      </c>
      <c r="L23" s="50">
        <f t="shared" si="4"/>
        <v>8873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IF('3382'!K$83=1,'3382'!G23,0)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IF('3382'!K$83=1,'3382'!G24,0)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IF('3382'!K$83=1,'3382'!G25,0)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57</v>
      </c>
      <c r="E26" s="62">
        <f t="shared" si="5"/>
        <v>0</v>
      </c>
      <c r="F26" s="62"/>
      <c r="G26" s="62">
        <f>SUM(G10:G25)</f>
        <v>114</v>
      </c>
      <c r="H26" s="63"/>
      <c r="I26" s="63"/>
      <c r="J26" s="64"/>
      <c r="K26" s="65">
        <f>SUM(K10:K25)</f>
        <v>124.515</v>
      </c>
      <c r="L26" s="66">
        <f>SUM(L10:L25)</f>
        <v>482448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6.5</v>
      </c>
      <c r="E28" s="13">
        <v>0</v>
      </c>
      <c r="F28" s="78">
        <v>6.5</v>
      </c>
      <c r="G28" s="46">
        <f>IF(E28=0,D28*2,D28+E28)</f>
        <v>13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13611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0.5</v>
      </c>
      <c r="E29" s="13">
        <v>0</v>
      </c>
      <c r="F29" s="89">
        <v>0.5</v>
      </c>
      <c r="G29" s="46">
        <f t="shared" ref="G29:G36" si="7">IF(E29=0,D29*2,D29+E29)</f>
        <v>1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3380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2</v>
      </c>
      <c r="E31" s="13">
        <v>0</v>
      </c>
      <c r="F31" s="89">
        <v>2</v>
      </c>
      <c r="G31" s="46">
        <f t="shared" si="7"/>
        <v>4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4692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9</v>
      </c>
      <c r="E37" s="62">
        <f t="shared" si="10"/>
        <v>0</v>
      </c>
      <c r="F37" s="62"/>
      <c r="G37" s="62">
        <f>SUM(G28:G36)</f>
        <v>18</v>
      </c>
      <c r="H37" s="63"/>
      <c r="I37" s="13" t="s">
        <v>82</v>
      </c>
      <c r="J37" s="13"/>
      <c r="K37" s="13"/>
      <c r="L37" s="50">
        <f>SUM(L28:L36)</f>
        <v>21683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22002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526133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91.224999999999994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124357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33.29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30954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124.51499999999999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155311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124.515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6.3599999999999996E-4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114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6.3900000000000003E-4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6.3599999999999996E-4</v>
      </c>
      <c r="L59" s="50">
        <f>ROUND(I59*K59,0)</f>
        <v>2621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6.3599999999999996E-4</v>
      </c>
      <c r="L67" s="50">
        <f>ROUND(I67*K67,0)</f>
        <v>58252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6.3900000000000003E-4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6.3599999999999996E-4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6.3599999999999996E-4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6.3900000000000003E-4</v>
      </c>
      <c r="L72" s="50">
        <f>ROUND(I72*K72,0)</f>
        <v>9047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6.3599999999999996E-4</v>
      </c>
      <c r="L77" s="50">
        <f>ROUND(I77*K77,0)</f>
        <v>21057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772421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'3382'!AC80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772421</v>
      </c>
      <c r="L85" s="82">
        <f>IF(G26=0,0,IF(G26&gt;250,-(((250/G26)*K85)*IF(M85="H",0.02,0.05)),IF(M85="H",-0.02*K85,-0.05*K85)))</f>
        <v>-38621.050000000003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733799.95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-61150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672649.95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61149.995454545453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261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262</v>
      </c>
      <c r="C122" s="218" t="s">
        <v>198</v>
      </c>
    </row>
    <row r="123" spans="2:3" hidden="1">
      <c r="B123" s="222" t="s">
        <v>263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41457.420231481497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AD150"/>
  <sheetViews>
    <sheetView topLeftCell="B68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1.285156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'3384'!B2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Hope Learning Riviera Beach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'3384'!G7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7</v>
      </c>
      <c r="E10" s="45">
        <v>0</v>
      </c>
      <c r="F10" s="45">
        <v>7</v>
      </c>
      <c r="G10" s="46">
        <f>IF(E10=0,D10*2,D10+E10)</f>
        <v>14</v>
      </c>
      <c r="H10" s="47"/>
      <c r="I10" s="48">
        <v>1.125</v>
      </c>
      <c r="J10" s="48"/>
      <c r="K10" s="49">
        <f>ROUND(G10*I10,4)</f>
        <v>15.75</v>
      </c>
      <c r="L10" s="50">
        <f>ROUND(ROUND(K10*$G$7,4)*($K$7),0)</f>
        <v>61025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IF('3384'!K$83=1,'3384'!G10,0)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</v>
      </c>
      <c r="E11" s="13">
        <v>0</v>
      </c>
      <c r="F11" s="13">
        <v>1</v>
      </c>
      <c r="G11" s="46">
        <f t="shared" ref="G11:G25" si="2">IF(E11=0,D11*2,D11+E11)</f>
        <v>2</v>
      </c>
      <c r="H11" s="47"/>
      <c r="I11" s="56">
        <f>I10</f>
        <v>1.125</v>
      </c>
      <c r="J11" s="56"/>
      <c r="K11" s="49">
        <f t="shared" ref="K11:K25" si="3">ROUND(G11*I11,4)</f>
        <v>2.25</v>
      </c>
      <c r="L11" s="50">
        <f t="shared" ref="L11:L25" si="4">ROUND(ROUND(K11*$G$7,4)*($K$7),0)</f>
        <v>8718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IF('3384'!K$83=1,'3384'!G11,0)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7</v>
      </c>
      <c r="E12" s="13">
        <v>0</v>
      </c>
      <c r="F12" s="13">
        <v>7</v>
      </c>
      <c r="G12" s="46">
        <f t="shared" si="2"/>
        <v>14</v>
      </c>
      <c r="H12" s="47"/>
      <c r="I12" s="56">
        <v>1</v>
      </c>
      <c r="J12" s="56"/>
      <c r="K12" s="49">
        <f t="shared" si="3"/>
        <v>14</v>
      </c>
      <c r="L12" s="50">
        <f t="shared" si="4"/>
        <v>54245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IF('3384'!K$83=1,'3384'!G12,0)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0.5</v>
      </c>
      <c r="E13" s="13">
        <v>0</v>
      </c>
      <c r="F13" s="13">
        <v>0.5</v>
      </c>
      <c r="G13" s="46">
        <f t="shared" si="2"/>
        <v>1</v>
      </c>
      <c r="H13" s="47"/>
      <c r="I13" s="56">
        <f>I12</f>
        <v>1</v>
      </c>
      <c r="J13" s="56"/>
      <c r="K13" s="49">
        <f t="shared" si="3"/>
        <v>1</v>
      </c>
      <c r="L13" s="50">
        <f t="shared" si="4"/>
        <v>3875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IF('3384'!K$83=1,'3384'!G13,0)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IF('3384'!K$83=1,'3384'!G14,0)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IF('3384'!K$83=1,'3384'!G15,0)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IF('3384'!K$83=1,'3384'!G16,0)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IF('3384'!K$83=1,'3384'!G17,0)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IF('3384'!K$83=1,'3384'!G18,0)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IF('3384'!K$83=1,'3384'!G19,0)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IF('3384'!K$83=1,'3384'!G20,0)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IF('3384'!K$83=1,'3384'!G21,0)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5.5</v>
      </c>
      <c r="E22" s="13">
        <v>0</v>
      </c>
      <c r="F22" s="13">
        <v>5.5</v>
      </c>
      <c r="G22" s="46">
        <f t="shared" si="2"/>
        <v>11</v>
      </c>
      <c r="H22" s="47"/>
      <c r="I22" s="56">
        <v>1.145</v>
      </c>
      <c r="J22" s="56"/>
      <c r="K22" s="49">
        <f t="shared" si="3"/>
        <v>12.595000000000001</v>
      </c>
      <c r="L22" s="50">
        <f t="shared" si="4"/>
        <v>48801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IF('3384'!K$83=1,'3384'!G22,0)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0.5</v>
      </c>
      <c r="E23" s="13">
        <v>0</v>
      </c>
      <c r="F23" s="13">
        <v>0.5</v>
      </c>
      <c r="G23" s="46">
        <f t="shared" si="2"/>
        <v>1</v>
      </c>
      <c r="H23" s="47"/>
      <c r="I23" s="56">
        <f>I22</f>
        <v>1.145</v>
      </c>
      <c r="J23" s="56"/>
      <c r="K23" s="49">
        <f t="shared" si="3"/>
        <v>1.145</v>
      </c>
      <c r="L23" s="50">
        <f t="shared" si="4"/>
        <v>4436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IF('3384'!K$83=1,'3384'!G23,0)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IF('3384'!K$83=1,'3384'!G24,0)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IF('3384'!K$83=1,'3384'!G25,0)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21.5</v>
      </c>
      <c r="E26" s="62">
        <f t="shared" si="5"/>
        <v>0</v>
      </c>
      <c r="F26" s="62"/>
      <c r="G26" s="62">
        <f>SUM(G10:G25)</f>
        <v>43</v>
      </c>
      <c r="H26" s="63"/>
      <c r="I26" s="63"/>
      <c r="J26" s="64"/>
      <c r="K26" s="65">
        <f>SUM(K10:K25)</f>
        <v>46.74</v>
      </c>
      <c r="L26" s="66">
        <f>SUM(L10:L25)</f>
        <v>181100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0.5</v>
      </c>
      <c r="E28" s="13">
        <v>0</v>
      </c>
      <c r="F28" s="78">
        <v>0.5</v>
      </c>
      <c r="G28" s="46">
        <f>IF(E28=0,D28*2,D28+E28)</f>
        <v>1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1047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0.5</v>
      </c>
      <c r="E29" s="13">
        <v>0</v>
      </c>
      <c r="F29" s="89">
        <v>0.5</v>
      </c>
      <c r="G29" s="46">
        <f t="shared" ref="G29:G36" si="7">IF(E29=0,D29*2,D29+E29)</f>
        <v>1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3380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0.5</v>
      </c>
      <c r="E31" s="13">
        <v>0</v>
      </c>
      <c r="F31" s="89">
        <v>0.5</v>
      </c>
      <c r="G31" s="46">
        <f t="shared" si="7"/>
        <v>1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1173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1.5</v>
      </c>
      <c r="E37" s="62">
        <f t="shared" si="10"/>
        <v>0</v>
      </c>
      <c r="F37" s="62"/>
      <c r="G37" s="62">
        <f>SUM(G28:G36)</f>
        <v>3</v>
      </c>
      <c r="H37" s="63"/>
      <c r="I37" s="13" t="s">
        <v>82</v>
      </c>
      <c r="J37" s="13"/>
      <c r="K37" s="13"/>
      <c r="L37" s="50">
        <f>SUM(L28:L36)</f>
        <v>5600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8299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194999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30.594999999999999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41707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16.145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15012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46.739999999999995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56719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46.74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2.3900000000000001E-4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43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2.41E-4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2.3900000000000001E-4</v>
      </c>
      <c r="L59" s="50">
        <f>ROUND(I59*K59,0)</f>
        <v>985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2.3900000000000001E-4</v>
      </c>
      <c r="L67" s="50">
        <f>ROUND(I67*K67,0)</f>
        <v>21890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2.41E-4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2.3900000000000001E-4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2.3900000000000001E-4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2.41E-4</v>
      </c>
      <c r="L72" s="50">
        <f>ROUND(I72*K72,0)</f>
        <v>3412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24.5</v>
      </c>
      <c r="E75" s="173">
        <v>24.5</v>
      </c>
      <c r="F75" s="173">
        <v>0</v>
      </c>
      <c r="G75" s="175">
        <f>IF(E75=0,D75,E75)</f>
        <v>24.5</v>
      </c>
      <c r="H75" s="176"/>
      <c r="I75" s="177">
        <f>AVERAGE(G75,D75)</f>
        <v>24.5</v>
      </c>
      <c r="J75" s="178" t="s">
        <v>129</v>
      </c>
      <c r="K75" s="179">
        <v>364</v>
      </c>
      <c r="L75" s="50">
        <f>ROUND(K75*I75,0)</f>
        <v>8918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2.3900000000000001E-4</v>
      </c>
      <c r="L77" s="50">
        <f>ROUND(I77*K77,0)</f>
        <v>7913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294836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'3384'!AC80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294836</v>
      </c>
      <c r="L85" s="82">
        <f>IF(G26=0,0,IF(G26&gt;250,-(((250/G26)*K85)*IF(M85="H",0.02,0.05)),IF(M85="H",-0.02*K85,-0.05*K85)))</f>
        <v>-14741.800000000001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280094.2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-22635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257459.20000000001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23405.381818181821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264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265</v>
      </c>
      <c r="C122" s="218" t="s">
        <v>198</v>
      </c>
    </row>
    <row r="123" spans="2:3" hidden="1">
      <c r="B123" s="222" t="s">
        <v>266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41457.420243055603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1.285156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'3385'!B2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Bright Futures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'3385'!G7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162.5</v>
      </c>
      <c r="E10" s="45">
        <v>0</v>
      </c>
      <c r="F10" s="45">
        <v>162.5</v>
      </c>
      <c r="G10" s="46">
        <f>IF(E10=0,D10*2,D10+E10)</f>
        <v>325</v>
      </c>
      <c r="H10" s="47"/>
      <c r="I10" s="48">
        <v>1.125</v>
      </c>
      <c r="J10" s="48"/>
      <c r="K10" s="49">
        <f>ROUND(G10*I10,4)</f>
        <v>365.625</v>
      </c>
      <c r="L10" s="50">
        <f>ROUND(ROUND(K10*$G$7,4)*($K$7),0)</f>
        <v>1416660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IF('3385'!K$83=1,'3385'!G10,0)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10.5</v>
      </c>
      <c r="E11" s="13">
        <v>0</v>
      </c>
      <c r="F11" s="13">
        <v>10.5</v>
      </c>
      <c r="G11" s="46">
        <f t="shared" ref="G11:G25" si="2">IF(E11=0,D11*2,D11+E11)</f>
        <v>21</v>
      </c>
      <c r="H11" s="47"/>
      <c r="I11" s="56">
        <f>I10</f>
        <v>1.125</v>
      </c>
      <c r="J11" s="56"/>
      <c r="K11" s="49">
        <f t="shared" ref="K11:K25" si="3">ROUND(G11*I11,4)</f>
        <v>23.625</v>
      </c>
      <c r="L11" s="50">
        <f t="shared" ref="L11:L25" si="4">ROUND(ROUND(K11*$G$7,4)*($K$7),0)</f>
        <v>91538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IF('3385'!K$83=1,'3385'!G11,0)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178.5</v>
      </c>
      <c r="E12" s="13">
        <v>0</v>
      </c>
      <c r="F12" s="13">
        <v>178.5</v>
      </c>
      <c r="G12" s="46">
        <f t="shared" si="2"/>
        <v>357</v>
      </c>
      <c r="H12" s="47"/>
      <c r="I12" s="56">
        <v>1</v>
      </c>
      <c r="J12" s="56"/>
      <c r="K12" s="49">
        <f t="shared" si="3"/>
        <v>357</v>
      </c>
      <c r="L12" s="50">
        <f t="shared" si="4"/>
        <v>1383241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IF('3385'!K$83=1,'3385'!G12,0)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20</v>
      </c>
      <c r="E13" s="13">
        <v>0</v>
      </c>
      <c r="F13" s="13">
        <v>20</v>
      </c>
      <c r="G13" s="46">
        <f t="shared" si="2"/>
        <v>40</v>
      </c>
      <c r="H13" s="47"/>
      <c r="I13" s="56">
        <f>I12</f>
        <v>1</v>
      </c>
      <c r="J13" s="56"/>
      <c r="K13" s="49">
        <f t="shared" si="3"/>
        <v>40</v>
      </c>
      <c r="L13" s="50">
        <f t="shared" si="4"/>
        <v>154985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IF('3385'!K$83=1,'3385'!G13,0)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IF('3385'!K$83=1,'3385'!G14,0)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IF('3385'!K$83=1,'3385'!G15,0)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IF('3385'!K$83=1,'3385'!G16,0)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IF('3385'!K$83=1,'3385'!G17,0)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IF('3385'!K$83=1,'3385'!G18,0)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IF('3385'!K$83=1,'3385'!G19,0)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IF('3385'!K$83=1,'3385'!G20,0)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IF('3385'!K$83=1,'3385'!G21,0)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6.5</v>
      </c>
      <c r="E22" s="13">
        <v>0</v>
      </c>
      <c r="F22" s="13">
        <v>6.5</v>
      </c>
      <c r="G22" s="46">
        <f t="shared" si="2"/>
        <v>13</v>
      </c>
      <c r="H22" s="47"/>
      <c r="I22" s="56">
        <v>1.145</v>
      </c>
      <c r="J22" s="56"/>
      <c r="K22" s="49">
        <f t="shared" si="3"/>
        <v>14.885</v>
      </c>
      <c r="L22" s="50">
        <f t="shared" si="4"/>
        <v>57674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IF('3385'!K$83=1,'3385'!G22,0)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1</v>
      </c>
      <c r="E23" s="13">
        <v>0</v>
      </c>
      <c r="F23" s="13">
        <v>1</v>
      </c>
      <c r="G23" s="46">
        <f t="shared" si="2"/>
        <v>2</v>
      </c>
      <c r="H23" s="47"/>
      <c r="I23" s="56">
        <f>I22</f>
        <v>1.145</v>
      </c>
      <c r="J23" s="56"/>
      <c r="K23" s="49">
        <f t="shared" si="3"/>
        <v>2.29</v>
      </c>
      <c r="L23" s="50">
        <f t="shared" si="4"/>
        <v>8873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IF('3385'!K$83=1,'3385'!G23,0)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IF('3385'!K$83=1,'3385'!G24,0)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IF('3385'!K$83=1,'3385'!G25,0)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379</v>
      </c>
      <c r="E26" s="62">
        <f t="shared" si="5"/>
        <v>0</v>
      </c>
      <c r="F26" s="62"/>
      <c r="G26" s="62">
        <f>SUM(G10:G25)</f>
        <v>758</v>
      </c>
      <c r="H26" s="63"/>
      <c r="I26" s="63"/>
      <c r="J26" s="64"/>
      <c r="K26" s="65">
        <f>SUM(K10:K25)</f>
        <v>803.42499999999995</v>
      </c>
      <c r="L26" s="66">
        <f>SUM(L10:L25)</f>
        <v>3112971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10.5</v>
      </c>
      <c r="E28" s="13">
        <v>0</v>
      </c>
      <c r="F28" s="78">
        <v>10.5</v>
      </c>
      <c r="G28" s="46">
        <f>IF(E28=0,D28*2,D28+E28)</f>
        <v>21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21987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19</v>
      </c>
      <c r="E31" s="13">
        <v>0</v>
      </c>
      <c r="F31" s="89">
        <v>19</v>
      </c>
      <c r="G31" s="46">
        <f t="shared" si="7"/>
        <v>38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44574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1</v>
      </c>
      <c r="E32" s="13">
        <v>0</v>
      </c>
      <c r="F32" s="89">
        <v>1</v>
      </c>
      <c r="G32" s="46">
        <f t="shared" si="7"/>
        <v>2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7012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30.5</v>
      </c>
      <c r="E37" s="62">
        <f t="shared" si="10"/>
        <v>0</v>
      </c>
      <c r="F37" s="62"/>
      <c r="G37" s="62">
        <f>SUM(G28:G36)</f>
        <v>61</v>
      </c>
      <c r="H37" s="63"/>
      <c r="I37" s="13" t="s">
        <v>82</v>
      </c>
      <c r="J37" s="13"/>
      <c r="K37" s="13"/>
      <c r="L37" s="50">
        <f>SUM(L28:L36)</f>
        <v>73573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146294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3332838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404.13499999999999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550912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399.29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371274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803.42499999999995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922186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803.42499999999995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4.1050000000000001E-3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758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4.2469999999999999E-3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4.1050000000000001E-3</v>
      </c>
      <c r="L59" s="50">
        <f>ROUND(I59*K59,0)</f>
        <v>16918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4.1050000000000001E-3</v>
      </c>
      <c r="L67" s="50">
        <f>ROUND(I67*K67,0)</f>
        <v>375979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4.2469999999999999E-3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4.1050000000000001E-3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4.1050000000000001E-3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4.2469999999999999E-3</v>
      </c>
      <c r="L72" s="50">
        <f>ROUND(I72*K72,0)</f>
        <v>60126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373.5</v>
      </c>
      <c r="E75" s="173">
        <v>373.5</v>
      </c>
      <c r="F75" s="173">
        <v>0</v>
      </c>
      <c r="G75" s="175">
        <f>IF(E75=0,D75,E75)</f>
        <v>373.5</v>
      </c>
      <c r="H75" s="176"/>
      <c r="I75" s="177">
        <f>AVERAGE(G75,D75)</f>
        <v>373.5</v>
      </c>
      <c r="J75" s="178" t="s">
        <v>129</v>
      </c>
      <c r="K75" s="179">
        <v>364</v>
      </c>
      <c r="L75" s="50">
        <f>ROUND(K75*I75,0)</f>
        <v>135954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4.1050000000000001E-3</v>
      </c>
      <c r="L77" s="50">
        <f>ROUND(I77*K77,0)</f>
        <v>135912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4979913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'3385'!AC80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4979913</v>
      </c>
      <c r="L85" s="82">
        <f>IF(G26=0,0,IF(G26&gt;250,-(((250/G26)*K85)*IF(M85="H",0.02,0.05)),IF(M85="H",-0.02*K85,-0.05*K85)))</f>
        <v>-82122.575857519798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4897790.4241424799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-397007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4500783.4241424799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409162.12946749816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166873.07414248021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267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268</v>
      </c>
      <c r="C122" s="218" t="s">
        <v>198</v>
      </c>
    </row>
    <row r="123" spans="2:3" hidden="1">
      <c r="B123" s="222" t="s">
        <v>269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41457.4202546296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2.285156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'3386'!B2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Toussaint Louverture Arts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'3386'!G7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IF('3386'!K$83=1,'3386'!G10,0)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IF('3386'!K$83=1,'3386'!G11,0)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IF('3386'!K$83=1,'3386'!G12,0)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IF('3386'!K$83=1,'3386'!G13,0)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21.7</v>
      </c>
      <c r="E14" s="13">
        <v>0</v>
      </c>
      <c r="F14" s="13">
        <v>21.7</v>
      </c>
      <c r="G14" s="46">
        <f t="shared" si="2"/>
        <v>43.4</v>
      </c>
      <c r="H14" s="47"/>
      <c r="I14" s="56">
        <v>1.0109999999999999</v>
      </c>
      <c r="J14" s="56"/>
      <c r="K14" s="49">
        <f t="shared" si="3"/>
        <v>43.877400000000002</v>
      </c>
      <c r="L14" s="50">
        <f t="shared" si="4"/>
        <v>170008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IF('3386'!K$83=1,'3386'!G14,0)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1.5</v>
      </c>
      <c r="E15" s="13">
        <v>0</v>
      </c>
      <c r="F15" s="13">
        <v>1.5</v>
      </c>
      <c r="G15" s="46">
        <f t="shared" si="2"/>
        <v>3</v>
      </c>
      <c r="H15" s="47"/>
      <c r="I15" s="56">
        <f>I14</f>
        <v>1.0109999999999999</v>
      </c>
      <c r="J15" s="56"/>
      <c r="K15" s="49">
        <f t="shared" si="3"/>
        <v>3.0329999999999999</v>
      </c>
      <c r="L15" s="58">
        <f t="shared" si="4"/>
        <v>11752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IF('3386'!K$83=1,'3386'!G15,0)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IF('3386'!K$83=1,'3386'!G16,0)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IF('3386'!K$83=1,'3386'!G17,0)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IF('3386'!K$83=1,'3386'!G18,0)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IF('3386'!K$83=1,'3386'!G19,0)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IF('3386'!K$83=1,'3386'!G20,0)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IF('3386'!K$83=1,'3386'!G21,0)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IF('3386'!K$83=1,'3386'!G22,0)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IF('3386'!K$83=1,'3386'!G23,0)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74.790000000000006</v>
      </c>
      <c r="E24" s="13">
        <v>0</v>
      </c>
      <c r="F24" s="13">
        <v>74.790000000000006</v>
      </c>
      <c r="G24" s="46">
        <f t="shared" si="2"/>
        <v>149.58000000000001</v>
      </c>
      <c r="H24" s="47"/>
      <c r="I24" s="56">
        <f>I23</f>
        <v>1.145</v>
      </c>
      <c r="J24" s="56"/>
      <c r="K24" s="49">
        <f t="shared" si="3"/>
        <v>171.26910000000001</v>
      </c>
      <c r="L24" s="50">
        <f t="shared" si="4"/>
        <v>663604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IF('3386'!K$83=1,'3386'!G24,0)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0.93</v>
      </c>
      <c r="E25" s="13">
        <v>0</v>
      </c>
      <c r="F25" s="13">
        <v>0.93</v>
      </c>
      <c r="G25" s="60">
        <f t="shared" si="2"/>
        <v>1.86</v>
      </c>
      <c r="H25" s="47"/>
      <c r="I25" s="56">
        <v>1.0109999999999999</v>
      </c>
      <c r="J25" s="56"/>
      <c r="K25" s="49">
        <f t="shared" si="3"/>
        <v>1.8805000000000001</v>
      </c>
      <c r="L25" s="50">
        <f t="shared" si="4"/>
        <v>7286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IF('3386'!K$83=1,'3386'!G25,0)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98.920000000000016</v>
      </c>
      <c r="E26" s="62">
        <f t="shared" si="5"/>
        <v>0</v>
      </c>
      <c r="F26" s="62"/>
      <c r="G26" s="62">
        <f>SUM(G10:G25)</f>
        <v>197.84000000000003</v>
      </c>
      <c r="H26" s="63"/>
      <c r="I26" s="63"/>
      <c r="J26" s="64"/>
      <c r="K26" s="65">
        <f>SUM(K10:K25)</f>
        <v>220.06000000000003</v>
      </c>
      <c r="L26" s="66">
        <f>SUM(L10:L25)</f>
        <v>852650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0.5</v>
      </c>
      <c r="E34" s="13">
        <v>0</v>
      </c>
      <c r="F34" s="89">
        <v>0.5</v>
      </c>
      <c r="G34" s="46">
        <f t="shared" si="7"/>
        <v>1</v>
      </c>
      <c r="H34" s="79"/>
      <c r="I34" s="90" t="s">
        <v>78</v>
      </c>
      <c r="J34" s="51">
        <v>251</v>
      </c>
      <c r="K34" s="81">
        <v>835</v>
      </c>
      <c r="L34" s="82">
        <f t="shared" si="8"/>
        <v>835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1</v>
      </c>
      <c r="E35" s="13">
        <v>0</v>
      </c>
      <c r="F35" s="89">
        <v>1</v>
      </c>
      <c r="G35" s="46">
        <f t="shared" si="7"/>
        <v>2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6336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1.5</v>
      </c>
      <c r="E37" s="62">
        <f t="shared" si="10"/>
        <v>0</v>
      </c>
      <c r="F37" s="62"/>
      <c r="G37" s="62">
        <f>SUM(G28:G36)</f>
        <v>3</v>
      </c>
      <c r="H37" s="63"/>
      <c r="I37" s="13" t="s">
        <v>82</v>
      </c>
      <c r="J37" s="13"/>
      <c r="K37" s="13"/>
      <c r="L37" s="50">
        <f>SUM(L28:L36)</f>
        <v>7171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38183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898004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220.06000000000003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205113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220.06000000000003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205113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220.06000000000003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1.124E-3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197.84000000000003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1.108E-3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1.124E-3</v>
      </c>
      <c r="L59" s="50">
        <f>ROUND(I59*K59,0)</f>
        <v>4632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1.124E-3</v>
      </c>
      <c r="L67" s="50">
        <f>ROUND(I67*K67,0)</f>
        <v>102948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1.108E-3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1.124E-3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1.124E-3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1.108E-3</v>
      </c>
      <c r="L72" s="50">
        <f>ROUND(I72*K72,0)</f>
        <v>15686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135</v>
      </c>
      <c r="E75" s="173">
        <v>135</v>
      </c>
      <c r="F75" s="173">
        <v>0</v>
      </c>
      <c r="G75" s="175">
        <f>IF(E75=0,D75,E75)</f>
        <v>135</v>
      </c>
      <c r="H75" s="176"/>
      <c r="I75" s="177">
        <f>AVERAGE(G75,D75)</f>
        <v>135</v>
      </c>
      <c r="J75" s="178" t="s">
        <v>129</v>
      </c>
      <c r="K75" s="179">
        <v>364</v>
      </c>
      <c r="L75" s="50">
        <f>ROUND(K75*I75,0)</f>
        <v>49140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1.124E-3</v>
      </c>
      <c r="L77" s="50">
        <f>ROUND(I77*K77,0)</f>
        <v>37214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1312737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'3386'!AC80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1312737</v>
      </c>
      <c r="L85" s="82">
        <f>IF(G26=0,0,IF(G26&gt;250,-(((250/G26)*K85)*IF(M85="H",0.02,0.05)),IF(M85="H",-0.02*K85,-0.05*K85)))</f>
        <v>-65636.850000000006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1247100.1499999999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-100035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1147065.1499999999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104278.65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270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271</v>
      </c>
      <c r="C122" s="218" t="s">
        <v>198</v>
      </c>
    </row>
    <row r="123" spans="2:3" hidden="1">
      <c r="B123" s="222" t="s">
        <v>272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41457.420266203699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AD150"/>
  <sheetViews>
    <sheetView topLeftCell="B71" zoomScaleNormal="100" workbookViewId="0">
      <selection activeCell="Q86" sqref="Q86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2.710937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Seagull Acad-Independent Chart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'3391'!G7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IF('3391'!K$83=1,'3391'!G10,0)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IF('3391'!K$83=1,'3391'!G11,0)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IF('3391'!K$83=1,'3391'!G12,0)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4</v>
      </c>
      <c r="E13" s="13">
        <v>0</v>
      </c>
      <c r="F13" s="13">
        <v>4</v>
      </c>
      <c r="G13" s="46">
        <f t="shared" si="2"/>
        <v>8</v>
      </c>
      <c r="H13" s="47"/>
      <c r="I13" s="56">
        <f>I12</f>
        <v>1</v>
      </c>
      <c r="J13" s="56"/>
      <c r="K13" s="49">
        <f t="shared" si="3"/>
        <v>8</v>
      </c>
      <c r="L13" s="50">
        <f t="shared" si="4"/>
        <v>30997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IF('3391'!K$83=1,'3391'!G13,0)</f>
        <v>8</v>
      </c>
      <c r="Y13" s="296"/>
      <c r="Z13" s="302">
        <v>1</v>
      </c>
      <c r="AA13" s="302"/>
      <c r="AB13" s="54">
        <f t="shared" si="0"/>
        <v>8</v>
      </c>
      <c r="AC13" s="55">
        <f t="shared" si="1"/>
        <v>30997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IF('3391'!K$83=1,'3391'!G14,0)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27.5</v>
      </c>
      <c r="E15" s="13">
        <v>0</v>
      </c>
      <c r="F15" s="13">
        <v>27.5</v>
      </c>
      <c r="G15" s="46">
        <f t="shared" si="2"/>
        <v>55</v>
      </c>
      <c r="H15" s="47"/>
      <c r="I15" s="56">
        <f>I14</f>
        <v>1.0109999999999999</v>
      </c>
      <c r="J15" s="56"/>
      <c r="K15" s="49">
        <f t="shared" si="3"/>
        <v>55.604999999999997</v>
      </c>
      <c r="L15" s="58">
        <f t="shared" si="4"/>
        <v>215449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IF('3391'!K$83=1,'3391'!G15,0)</f>
        <v>55</v>
      </c>
      <c r="Y15" s="296"/>
      <c r="Z15" s="302">
        <v>1</v>
      </c>
      <c r="AA15" s="302"/>
      <c r="AB15" s="54">
        <f t="shared" si="0"/>
        <v>55</v>
      </c>
      <c r="AC15" s="59">
        <f t="shared" si="1"/>
        <v>213104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IF('3391'!K$83=1,'3391'!G16,0)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IF('3391'!K$83=1,'3391'!G17,0)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IF('3391'!K$83=1,'3391'!G18,0)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IF('3391'!K$83=1,'3391'!G19,0)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IF('3391'!K$83=1,'3391'!G20,0)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IF('3391'!K$83=1,'3391'!G21,0)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IF('3391'!K$83=1,'3391'!G22,0)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IF('3391'!K$83=1,'3391'!G23,0)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IF('3391'!K$83=1,'3391'!G24,0)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IF('3391'!K$83=1,'3391'!G25,0)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31.5</v>
      </c>
      <c r="E26" s="62">
        <f t="shared" si="5"/>
        <v>0</v>
      </c>
      <c r="F26" s="62"/>
      <c r="G26" s="62">
        <f>SUM(G10:G25)</f>
        <v>63</v>
      </c>
      <c r="H26" s="63"/>
      <c r="I26" s="63"/>
      <c r="J26" s="64"/>
      <c r="K26" s="65">
        <f>SUM(K10:K25)</f>
        <v>63.604999999999997</v>
      </c>
      <c r="L26" s="66">
        <f>SUM(L10:L25)</f>
        <v>246446</v>
      </c>
      <c r="N26" s="53"/>
      <c r="O26" s="67"/>
      <c r="P26" s="53"/>
      <c r="Q26" s="53"/>
      <c r="V26" s="303" t="s">
        <v>62</v>
      </c>
      <c r="W26" s="303"/>
      <c r="X26" s="304">
        <f>SUM(X10:X25)</f>
        <v>63</v>
      </c>
      <c r="Y26" s="304"/>
      <c r="Z26" s="305"/>
      <c r="AA26" s="306"/>
      <c r="AB26" s="68">
        <f>SUM(AB10:AB25)</f>
        <v>63</v>
      </c>
      <c r="AC26" s="69">
        <f>SUM(AC10:AC25)</f>
        <v>244101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3.5</v>
      </c>
      <c r="E33" s="13">
        <v>0</v>
      </c>
      <c r="F33" s="89">
        <v>3.5</v>
      </c>
      <c r="G33" s="46">
        <f t="shared" si="7"/>
        <v>7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49161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8</v>
      </c>
      <c r="E34" s="13">
        <v>0</v>
      </c>
      <c r="F34" s="89">
        <v>8</v>
      </c>
      <c r="G34" s="46">
        <f t="shared" si="7"/>
        <v>16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13360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6.5</v>
      </c>
      <c r="E35" s="13">
        <v>0</v>
      </c>
      <c r="F35" s="89">
        <v>6.5</v>
      </c>
      <c r="G35" s="46">
        <f t="shared" si="7"/>
        <v>13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41184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13</v>
      </c>
      <c r="E36" s="13">
        <v>0</v>
      </c>
      <c r="F36" s="89">
        <v>13</v>
      </c>
      <c r="G36" s="46">
        <f t="shared" si="7"/>
        <v>26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173810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31.5</v>
      </c>
      <c r="E37" s="62">
        <f t="shared" si="10"/>
        <v>0</v>
      </c>
      <c r="F37" s="62"/>
      <c r="G37" s="62">
        <f>SUM(G28:G36)</f>
        <v>63</v>
      </c>
      <c r="H37" s="63"/>
      <c r="I37" s="13" t="s">
        <v>82</v>
      </c>
      <c r="J37" s="13"/>
      <c r="K37" s="13"/>
      <c r="L37" s="50">
        <f>SUM(L28:L36)</f>
        <v>281021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12159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12159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539626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256260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8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7439</v>
      </c>
      <c r="L48" s="61"/>
      <c r="O48" s="1"/>
      <c r="V48" s="133" t="s">
        <v>74</v>
      </c>
      <c r="W48" s="127">
        <f>AB12+AB13+AB17+AB20+AB23</f>
        <v>8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7439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55.604999999999997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51828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55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51264</v>
      </c>
      <c r="AC49" s="134"/>
      <c r="AD49" s="109"/>
    </row>
    <row r="50" spans="2:30" ht="24" customHeight="1" thickBot="1">
      <c r="B50" s="142" t="s">
        <v>98</v>
      </c>
      <c r="C50" s="143">
        <f>SUM(C47:C49)</f>
        <v>63.604999999999997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59267</v>
      </c>
      <c r="N50" s="3"/>
      <c r="O50" s="1"/>
      <c r="V50" s="147" t="s">
        <v>98</v>
      </c>
      <c r="W50" s="148">
        <f>SUM(W47:W49)</f>
        <v>63</v>
      </c>
      <c r="X50" s="326" t="s">
        <v>99</v>
      </c>
      <c r="Y50" s="327"/>
      <c r="Z50" s="327"/>
      <c r="AA50" s="327"/>
      <c r="AB50" s="327"/>
      <c r="AC50" s="55">
        <f>IF(V2=75,0,AB49+AB48+AB47)</f>
        <v>58703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63.604999999999997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63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3.2499999999999999E-4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3.2200000000000002E-4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63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63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3.5300000000000002E-4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3.5300000000000002E-4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3.2200000000000002E-4</v>
      </c>
      <c r="AC58" s="55">
        <f>ROUND(Y58*AB58,0)</f>
        <v>1327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3.2499999999999999E-4</v>
      </c>
      <c r="L59" s="50">
        <f>ROUND(I59*K59,0)</f>
        <v>1339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3.2200000000000002E-4</v>
      </c>
      <c r="AC66" s="55">
        <f>ROUND(Y66*AB66,0)</f>
        <v>29492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3.2499999999999999E-4</v>
      </c>
      <c r="L67" s="50">
        <f>ROUND(I67*K67,0)</f>
        <v>29767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3.5300000000000002E-4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3.5300000000000002E-4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3.2200000000000002E-4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3.2499999999999999E-4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3.2200000000000002E-4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3.2499999999999999E-4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3.5300000000000002E-4</v>
      </c>
      <c r="AC71" s="55">
        <f>ROUND(Y71*AB71,0)</f>
        <v>4998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3.5300000000000002E-4</v>
      </c>
      <c r="L72" s="50">
        <f>ROUND(I72*K72,0)</f>
        <v>4998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46.5</v>
      </c>
      <c r="AA74" s="171" t="s">
        <v>129</v>
      </c>
      <c r="AB74" s="172">
        <f>+K75</f>
        <v>364</v>
      </c>
      <c r="AC74" s="55">
        <f>ROUND(AB74*Z74,0)</f>
        <v>16926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46.5</v>
      </c>
      <c r="E75" s="173">
        <v>46.5</v>
      </c>
      <c r="F75" s="173">
        <v>0</v>
      </c>
      <c r="G75" s="175">
        <f>IF(E75=0,D75,E75)</f>
        <v>46.5</v>
      </c>
      <c r="H75" s="176"/>
      <c r="I75" s="177">
        <f>AVERAGE(G75,D75)</f>
        <v>46.5</v>
      </c>
      <c r="J75" s="178" t="s">
        <v>129</v>
      </c>
      <c r="K75" s="179">
        <v>364</v>
      </c>
      <c r="L75" s="50">
        <f>ROUND(K75*I75,0)</f>
        <v>16926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3.2200000000000002E-4</v>
      </c>
      <c r="AC76" s="55">
        <f>ROUND(Y76*AB76,0)</f>
        <v>10661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3.2499999999999999E-4</v>
      </c>
      <c r="L77" s="50">
        <f>ROUND(I77*K77,0)</f>
        <v>10760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378367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662683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'3391'!AC80</f>
        <v>378367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378367</v>
      </c>
      <c r="L85" s="82">
        <f>IF(G26=0,0,IF(G26&gt;250,-(((250/G26)*K85)*IF(M85="H",0.02,0.05)),IF(M85="H",-0.02*K85,-0.05*K85)))</f>
        <v>-18918.350000000002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643764.65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-52307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591457.65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53768.877272727274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273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274</v>
      </c>
      <c r="C122" s="218" t="s">
        <v>198</v>
      </c>
    </row>
    <row r="123" spans="2:3" hidden="1">
      <c r="B123" s="222" t="s">
        <v>275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41457.420277777797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/>
  <dimension ref="A1:AD150"/>
  <sheetViews>
    <sheetView topLeftCell="B74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1.57031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'3392'!B2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Charter Sch of Boynton Beach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'3392'!G7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122.78</v>
      </c>
      <c r="E10" s="45">
        <v>0</v>
      </c>
      <c r="F10" s="45">
        <v>122.78</v>
      </c>
      <c r="G10" s="46">
        <f>IF(E10=0,D10*2,D10+E10)</f>
        <v>245.56</v>
      </c>
      <c r="H10" s="47"/>
      <c r="I10" s="48">
        <v>1.125</v>
      </c>
      <c r="J10" s="48"/>
      <c r="K10" s="49">
        <f>ROUND(G10*I10,4)</f>
        <v>276.255</v>
      </c>
      <c r="L10" s="50">
        <f>ROUND(ROUND(K10*$G$7,4)*($K$7),0)</f>
        <v>1070385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IF('3392'!K$83=1,'3392'!G10,0)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20.5</v>
      </c>
      <c r="E11" s="13">
        <v>0</v>
      </c>
      <c r="F11" s="13">
        <v>20.5</v>
      </c>
      <c r="G11" s="46">
        <f t="shared" ref="G11:G25" si="2">IF(E11=0,D11*2,D11+E11)</f>
        <v>41</v>
      </c>
      <c r="H11" s="47"/>
      <c r="I11" s="56">
        <f>I10</f>
        <v>1.125</v>
      </c>
      <c r="J11" s="56"/>
      <c r="K11" s="49">
        <f t="shared" ref="K11:K25" si="3">ROUND(G11*I11,4)</f>
        <v>46.125</v>
      </c>
      <c r="L11" s="50">
        <f t="shared" ref="L11:L25" si="4">ROUND(ROUND(K11*$G$7,4)*($K$7),0)</f>
        <v>178717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IF('3392'!K$83=1,'3392'!G11,0)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135.72</v>
      </c>
      <c r="E12" s="13">
        <v>0</v>
      </c>
      <c r="F12" s="13">
        <v>135.72</v>
      </c>
      <c r="G12" s="46">
        <f t="shared" si="2"/>
        <v>271.44</v>
      </c>
      <c r="H12" s="47"/>
      <c r="I12" s="56">
        <v>1</v>
      </c>
      <c r="J12" s="56"/>
      <c r="K12" s="49">
        <f t="shared" si="3"/>
        <v>271.44</v>
      </c>
      <c r="L12" s="50">
        <f t="shared" si="4"/>
        <v>1051728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IF('3392'!K$83=1,'3392'!G12,0)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29</v>
      </c>
      <c r="E13" s="13">
        <v>0</v>
      </c>
      <c r="F13" s="13">
        <v>29</v>
      </c>
      <c r="G13" s="46">
        <f t="shared" si="2"/>
        <v>58</v>
      </c>
      <c r="H13" s="47"/>
      <c r="I13" s="56">
        <f>I12</f>
        <v>1</v>
      </c>
      <c r="J13" s="56"/>
      <c r="K13" s="49">
        <f t="shared" si="3"/>
        <v>58</v>
      </c>
      <c r="L13" s="50">
        <f t="shared" si="4"/>
        <v>224728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IF('3392'!K$83=1,'3392'!G13,0)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23</v>
      </c>
      <c r="E14" s="13">
        <v>0</v>
      </c>
      <c r="F14" s="13">
        <v>23</v>
      </c>
      <c r="G14" s="46">
        <f t="shared" si="2"/>
        <v>46</v>
      </c>
      <c r="H14" s="47"/>
      <c r="I14" s="56">
        <v>1.0109999999999999</v>
      </c>
      <c r="J14" s="56"/>
      <c r="K14" s="49">
        <f t="shared" si="3"/>
        <v>46.506</v>
      </c>
      <c r="L14" s="50">
        <f t="shared" si="4"/>
        <v>180193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IF('3392'!K$83=1,'3392'!G14,0)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8.5</v>
      </c>
      <c r="E15" s="13">
        <v>0</v>
      </c>
      <c r="F15" s="13">
        <v>8.5</v>
      </c>
      <c r="G15" s="46">
        <f t="shared" si="2"/>
        <v>17</v>
      </c>
      <c r="H15" s="47"/>
      <c r="I15" s="56">
        <f>I14</f>
        <v>1.0109999999999999</v>
      </c>
      <c r="J15" s="56"/>
      <c r="K15" s="49">
        <f t="shared" si="3"/>
        <v>17.187000000000001</v>
      </c>
      <c r="L15" s="58">
        <f t="shared" si="4"/>
        <v>66593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IF('3392'!K$83=1,'3392'!G15,0)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IF('3392'!K$83=1,'3392'!G16,0)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IF('3392'!K$83=1,'3392'!G17,0)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IF('3392'!K$83=1,'3392'!G18,0)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IF('3392'!K$83=1,'3392'!G19,0)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IF('3392'!K$83=1,'3392'!G20,0)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IF('3392'!K$83=1,'3392'!G21,0)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45.17</v>
      </c>
      <c r="E22" s="13">
        <v>0</v>
      </c>
      <c r="F22" s="13">
        <v>45.17</v>
      </c>
      <c r="G22" s="46">
        <f t="shared" si="2"/>
        <v>90.34</v>
      </c>
      <c r="H22" s="47"/>
      <c r="I22" s="56">
        <v>1.145</v>
      </c>
      <c r="J22" s="56"/>
      <c r="K22" s="49">
        <f t="shared" si="3"/>
        <v>103.4393</v>
      </c>
      <c r="L22" s="50">
        <f t="shared" si="4"/>
        <v>400788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IF('3392'!K$83=1,'3392'!G22,0)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16.28</v>
      </c>
      <c r="E23" s="13">
        <v>0</v>
      </c>
      <c r="F23" s="13">
        <v>16.28</v>
      </c>
      <c r="G23" s="46">
        <f t="shared" si="2"/>
        <v>32.56</v>
      </c>
      <c r="H23" s="47"/>
      <c r="I23" s="56">
        <f>I22</f>
        <v>1.145</v>
      </c>
      <c r="J23" s="56"/>
      <c r="K23" s="49">
        <f t="shared" si="3"/>
        <v>37.281199999999998</v>
      </c>
      <c r="L23" s="50">
        <f t="shared" si="4"/>
        <v>144451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IF('3392'!K$83=1,'3392'!G23,0)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1</v>
      </c>
      <c r="E24" s="13">
        <v>0</v>
      </c>
      <c r="F24" s="13">
        <v>1</v>
      </c>
      <c r="G24" s="46">
        <f t="shared" si="2"/>
        <v>2</v>
      </c>
      <c r="H24" s="47"/>
      <c r="I24" s="56">
        <f>I23</f>
        <v>1.145</v>
      </c>
      <c r="J24" s="56"/>
      <c r="K24" s="49">
        <f t="shared" si="3"/>
        <v>2.29</v>
      </c>
      <c r="L24" s="50">
        <f t="shared" si="4"/>
        <v>8873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IF('3392'!K$83=1,'3392'!G24,0)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IF('3392'!K$83=1,'3392'!G25,0)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401.95000000000005</v>
      </c>
      <c r="E26" s="62">
        <f t="shared" si="5"/>
        <v>0</v>
      </c>
      <c r="F26" s="62"/>
      <c r="G26" s="62">
        <f>SUM(G10:G25)</f>
        <v>803.90000000000009</v>
      </c>
      <c r="H26" s="63"/>
      <c r="I26" s="63"/>
      <c r="J26" s="64"/>
      <c r="K26" s="65">
        <f>SUM(K10:K25)</f>
        <v>858.5234999999999</v>
      </c>
      <c r="L26" s="66">
        <f>SUM(L10:L25)</f>
        <v>3326456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19</v>
      </c>
      <c r="E28" s="13">
        <v>0</v>
      </c>
      <c r="F28" s="78">
        <v>19</v>
      </c>
      <c r="G28" s="46">
        <f>IF(E28=0,D28*2,D28+E28)</f>
        <v>38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39786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1</v>
      </c>
      <c r="E29" s="13">
        <v>0</v>
      </c>
      <c r="F29" s="89">
        <v>1</v>
      </c>
      <c r="G29" s="46">
        <f t="shared" ref="G29:G36" si="7">IF(E29=0,D29*2,D29+E29)</f>
        <v>2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6760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0.5</v>
      </c>
      <c r="E30" s="13">
        <v>0</v>
      </c>
      <c r="F30" s="89">
        <v>0.5</v>
      </c>
      <c r="G30" s="46">
        <f t="shared" si="7"/>
        <v>1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6896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28.5</v>
      </c>
      <c r="E31" s="13">
        <v>0</v>
      </c>
      <c r="F31" s="89">
        <v>28.5</v>
      </c>
      <c r="G31" s="46">
        <f t="shared" si="7"/>
        <v>57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66861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8</v>
      </c>
      <c r="E34" s="13">
        <v>0</v>
      </c>
      <c r="F34" s="89">
        <v>8</v>
      </c>
      <c r="G34" s="46">
        <f t="shared" si="7"/>
        <v>16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13360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0.5</v>
      </c>
      <c r="E35" s="13">
        <v>0</v>
      </c>
      <c r="F35" s="89">
        <v>0.5</v>
      </c>
      <c r="G35" s="46">
        <f t="shared" si="7"/>
        <v>1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3168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58</v>
      </c>
      <c r="E37" s="62">
        <f t="shared" si="10"/>
        <v>0</v>
      </c>
      <c r="F37" s="62"/>
      <c r="G37" s="62">
        <f>SUM(G28:G36)</f>
        <v>116</v>
      </c>
      <c r="H37" s="63"/>
      <c r="I37" s="13" t="s">
        <v>82</v>
      </c>
      <c r="J37" s="13"/>
      <c r="K37" s="13"/>
      <c r="L37" s="50">
        <f>SUM(L28:L36)</f>
        <v>140337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155153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3621946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425.8193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580471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366.72120000000001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340990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65.983000000000004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61501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858.52350000000001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982962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858.5234999999999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4.3860000000000001E-3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803.90000000000009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4.5040000000000002E-3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4.3860000000000001E-3</v>
      </c>
      <c r="L59" s="50">
        <f>ROUND(I59*K59,0)</f>
        <v>18076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4.3860000000000001E-3</v>
      </c>
      <c r="L67" s="50">
        <f>ROUND(I67*K67,0)</f>
        <v>401716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4.5040000000000002E-3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4.3860000000000001E-3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4.3860000000000001E-3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4.5040000000000002E-3</v>
      </c>
      <c r="L72" s="50">
        <f>ROUND(I72*K72,0)</f>
        <v>63765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451</v>
      </c>
      <c r="E75" s="173">
        <v>451</v>
      </c>
      <c r="F75" s="173">
        <v>0</v>
      </c>
      <c r="G75" s="175">
        <f>IF(E75=0,D75,E75)</f>
        <v>451</v>
      </c>
      <c r="H75" s="176"/>
      <c r="I75" s="177">
        <f>AVERAGE(G75,D75)</f>
        <v>451</v>
      </c>
      <c r="J75" s="178" t="s">
        <v>129</v>
      </c>
      <c r="K75" s="179">
        <v>364</v>
      </c>
      <c r="L75" s="50">
        <f>ROUND(K75*I75,0)</f>
        <v>164164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4.3860000000000001E-3</v>
      </c>
      <c r="L77" s="50">
        <f>ROUND(I77*K77,0)</f>
        <v>145215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5397844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'3392'!AC80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5397844</v>
      </c>
      <c r="L85" s="82">
        <f>IF(G26=0,0,IF(G26&gt;250,-(((250/G26)*K85)*IF(M85="H",0.02,0.05)),IF(M85="H",-0.02*K85,-0.05*K85)))</f>
        <v>-83932.143301405653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5313911.8566985941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-429358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4884553.8566985941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444050.35060896311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185960.05669859436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276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277</v>
      </c>
      <c r="C122" s="218" t="s">
        <v>198</v>
      </c>
    </row>
    <row r="123" spans="2:3" hidden="1">
      <c r="B123" s="222" t="s">
        <v>278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41457.420289351903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/>
  <dimension ref="A1:AD150"/>
  <sheetViews>
    <sheetView topLeftCell="B71" zoomScaleNormal="100" workbookViewId="0">
      <selection activeCell="G23" sqref="G23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1.710937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'3394'!B2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Montessori Acad Early Enrich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'3394'!G7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7.5</v>
      </c>
      <c r="E10" s="45">
        <v>0</v>
      </c>
      <c r="F10" s="45">
        <v>7.5</v>
      </c>
      <c r="G10" s="46">
        <f>IF(E10=0,D10*2,D10+E10)</f>
        <v>15</v>
      </c>
      <c r="H10" s="47"/>
      <c r="I10" s="48">
        <v>1.125</v>
      </c>
      <c r="J10" s="48"/>
      <c r="K10" s="49">
        <f>ROUND(G10*I10,4)</f>
        <v>16.875</v>
      </c>
      <c r="L10" s="50">
        <f>ROUND(ROUND(K10*$G$7,4)*($K$7),0)</f>
        <v>65384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IF('3394'!K$83=1,'3394'!G10,0)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50.5</v>
      </c>
      <c r="E11" s="13">
        <v>0</v>
      </c>
      <c r="F11" s="13">
        <v>50.5</v>
      </c>
      <c r="G11" s="46">
        <f t="shared" ref="G11:G25" si="2">IF(E11=0,D11*2,D11+E11)</f>
        <v>101</v>
      </c>
      <c r="H11" s="47"/>
      <c r="I11" s="56">
        <f>I10</f>
        <v>1.125</v>
      </c>
      <c r="J11" s="56"/>
      <c r="K11" s="49">
        <f t="shared" ref="K11:K25" si="3">ROUND(G11*I11,4)</f>
        <v>113.625</v>
      </c>
      <c r="L11" s="50">
        <f t="shared" ref="L11:L25" si="4">ROUND(ROUND(K11*$G$7,4)*($K$7),0)</f>
        <v>440254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IF('3394'!K$83=1,'3394'!G11,0)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6</v>
      </c>
      <c r="E12" s="13">
        <v>0</v>
      </c>
      <c r="F12" s="13">
        <v>6</v>
      </c>
      <c r="G12" s="46">
        <f t="shared" si="2"/>
        <v>12</v>
      </c>
      <c r="H12" s="47"/>
      <c r="I12" s="56">
        <v>1</v>
      </c>
      <c r="J12" s="56"/>
      <c r="K12" s="49">
        <f t="shared" si="3"/>
        <v>12</v>
      </c>
      <c r="L12" s="50">
        <f t="shared" si="4"/>
        <v>46495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IF('3394'!K$83=1,'3394'!G12,0)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4</v>
      </c>
      <c r="E13" s="13">
        <v>0</v>
      </c>
      <c r="F13" s="13">
        <v>4</v>
      </c>
      <c r="G13" s="46">
        <f t="shared" si="2"/>
        <v>8</v>
      </c>
      <c r="H13" s="47"/>
      <c r="I13" s="56">
        <f>I12</f>
        <v>1</v>
      </c>
      <c r="J13" s="56"/>
      <c r="K13" s="49">
        <f t="shared" si="3"/>
        <v>8</v>
      </c>
      <c r="L13" s="50">
        <f t="shared" si="4"/>
        <v>30997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IF('3394'!K$83=1,'3394'!G13,0)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IF('3394'!K$83=1,'3394'!G14,0)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IF('3394'!K$83=1,'3394'!G15,0)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IF('3394'!K$83=1,'3394'!G16,0)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IF('3394'!K$83=1,'3394'!G17,0)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IF('3394'!K$83=1,'3394'!G18,0)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IF('3394'!K$83=1,'3394'!G19,0)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IF('3394'!K$83=1,'3394'!G20,0)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IF('3394'!K$83=1,'3394'!G21,0)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5</v>
      </c>
      <c r="E22" s="13">
        <v>0</v>
      </c>
      <c r="F22" s="13">
        <v>5</v>
      </c>
      <c r="G22" s="46">
        <f t="shared" si="2"/>
        <v>10</v>
      </c>
      <c r="H22" s="47"/>
      <c r="I22" s="56">
        <v>1.145</v>
      </c>
      <c r="J22" s="56"/>
      <c r="K22" s="49">
        <f t="shared" si="3"/>
        <v>11.45</v>
      </c>
      <c r="L22" s="50">
        <f t="shared" si="4"/>
        <v>44364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IF('3394'!K$83=1,'3394'!G22,0)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IF('3394'!K$83=1,'3394'!G23,0)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IF('3394'!K$83=1,'3394'!G24,0)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IF('3394'!K$83=1,'3394'!G25,0)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73</v>
      </c>
      <c r="E26" s="62">
        <f t="shared" si="5"/>
        <v>0</v>
      </c>
      <c r="F26" s="62"/>
      <c r="G26" s="62">
        <f>SUM(G10:G25)</f>
        <v>146</v>
      </c>
      <c r="H26" s="63"/>
      <c r="I26" s="63"/>
      <c r="J26" s="64"/>
      <c r="K26" s="65">
        <f>SUM(K10:K25)</f>
        <v>161.94999999999999</v>
      </c>
      <c r="L26" s="66">
        <f>SUM(L10:L25)</f>
        <v>627494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41</v>
      </c>
      <c r="E28" s="13">
        <v>0</v>
      </c>
      <c r="F28" s="78">
        <v>41</v>
      </c>
      <c r="G28" s="46">
        <f>IF(E28=0,D28*2,D28+E28)</f>
        <v>82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85854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3</v>
      </c>
      <c r="E29" s="13">
        <v>0</v>
      </c>
      <c r="F29" s="89">
        <v>3</v>
      </c>
      <c r="G29" s="46">
        <f t="shared" ref="G29:G36" si="7">IF(E29=0,D29*2,D29+E29)</f>
        <v>6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20280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6.5</v>
      </c>
      <c r="E30" s="13">
        <v>0</v>
      </c>
      <c r="F30" s="89">
        <v>6.5</v>
      </c>
      <c r="G30" s="46">
        <f t="shared" si="7"/>
        <v>13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89648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4</v>
      </c>
      <c r="E31" s="13">
        <v>0</v>
      </c>
      <c r="F31" s="89">
        <v>4</v>
      </c>
      <c r="G31" s="46">
        <f t="shared" si="7"/>
        <v>8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9384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54.5</v>
      </c>
      <c r="E37" s="62">
        <f t="shared" si="10"/>
        <v>0</v>
      </c>
      <c r="F37" s="62"/>
      <c r="G37" s="62">
        <f>SUM(G28:G36)</f>
        <v>109</v>
      </c>
      <c r="H37" s="63"/>
      <c r="I37" s="13" t="s">
        <v>82</v>
      </c>
      <c r="J37" s="13"/>
      <c r="K37" s="13"/>
      <c r="L37" s="50">
        <f>SUM(L28:L36)</f>
        <v>205166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28178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860838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141.94999999999999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193504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18597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161.94999999999999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212101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161.94999999999999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8.2700000000000004E-4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146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8.1800000000000004E-4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8.2700000000000004E-4</v>
      </c>
      <c r="L59" s="50">
        <f>ROUND(I59*K59,0)</f>
        <v>3408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8.2700000000000004E-4</v>
      </c>
      <c r="L67" s="50">
        <f>ROUND(I67*K67,0)</f>
        <v>75745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8.1800000000000004E-4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8.2700000000000004E-4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8.2700000000000004E-4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8.1800000000000004E-4</v>
      </c>
      <c r="L72" s="50">
        <f>ROUND(I72*K72,0)</f>
        <v>11581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40</v>
      </c>
      <c r="E75" s="173">
        <v>40</v>
      </c>
      <c r="F75" s="173">
        <v>0</v>
      </c>
      <c r="G75" s="175">
        <f>IF(E75=0,D75,E75)</f>
        <v>40</v>
      </c>
      <c r="H75" s="176"/>
      <c r="I75" s="177">
        <f>AVERAGE(G75,D75)</f>
        <v>40</v>
      </c>
      <c r="J75" s="178" t="s">
        <v>129</v>
      </c>
      <c r="K75" s="179">
        <v>364</v>
      </c>
      <c r="L75" s="50">
        <f>ROUND(K75*I75,0)</f>
        <v>14560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3.5</v>
      </c>
      <c r="E76" s="173">
        <v>3.5</v>
      </c>
      <c r="F76" s="173">
        <v>0</v>
      </c>
      <c r="G76" s="175">
        <f>IF(E76=0,D76,E76)</f>
        <v>3.5</v>
      </c>
      <c r="H76" s="176"/>
      <c r="I76" s="177">
        <f>AVERAGE(G76,D76)</f>
        <v>3.5</v>
      </c>
      <c r="J76" s="178" t="s">
        <v>129</v>
      </c>
      <c r="K76" s="183">
        <v>1397</v>
      </c>
      <c r="L76" s="50">
        <f>ROUND(K76*I76,0)</f>
        <v>4890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8.2700000000000004E-4</v>
      </c>
      <c r="L77" s="50">
        <f>ROUND(I77*K77,0)</f>
        <v>27381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1210504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'3394'!AC80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1210504</v>
      </c>
      <c r="L85" s="82">
        <f>IF(G26=0,0,IF(G26&gt;250,-(((250/G26)*K85)*IF(M85="H",0.02,0.05)),IF(M85="H",-0.02*K85,-0.05*K85)))</f>
        <v>-60525.200000000004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1149978.8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-94292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1055686.8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95971.527272727282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279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280</v>
      </c>
      <c r="C122" s="218" t="s">
        <v>198</v>
      </c>
    </row>
    <row r="123" spans="2:3" hidden="1">
      <c r="B123" s="222" t="s">
        <v>281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41457.4203009259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6"/>
  <dimension ref="A1:AD150"/>
  <sheetViews>
    <sheetView topLeftCell="C71" zoomScaleNormal="100" workbookViewId="0">
      <selection activeCell="M91" sqref="M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3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'3395'!B2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JFK Medical Center Charter 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'3395'!G7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154.99</v>
      </c>
      <c r="E10" s="45">
        <v>0</v>
      </c>
      <c r="F10" s="45">
        <v>154.99</v>
      </c>
      <c r="G10" s="46">
        <f>IF(E10=0,D10*2,D10+E10)</f>
        <v>309.98</v>
      </c>
      <c r="H10" s="47"/>
      <c r="I10" s="48">
        <v>1.125</v>
      </c>
      <c r="J10" s="48"/>
      <c r="K10" s="49">
        <f>ROUND(G10*I10,4)</f>
        <v>348.72750000000002</v>
      </c>
      <c r="L10" s="50">
        <f>ROUND(ROUND(K10*$G$7,4)*($K$7),0)</f>
        <v>1351188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IF('3395'!K$83=1,'3395'!G10,0)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14</v>
      </c>
      <c r="E11" s="13">
        <v>0</v>
      </c>
      <c r="F11" s="13">
        <v>14</v>
      </c>
      <c r="G11" s="46">
        <f t="shared" ref="G11:G25" si="2">IF(E11=0,D11*2,D11+E11)</f>
        <v>28</v>
      </c>
      <c r="H11" s="47"/>
      <c r="I11" s="56">
        <f>I10</f>
        <v>1.125</v>
      </c>
      <c r="J11" s="56"/>
      <c r="K11" s="49">
        <f t="shared" ref="K11:K25" si="3">ROUND(G11*I11,4)</f>
        <v>31.5</v>
      </c>
      <c r="L11" s="50">
        <f t="shared" ref="L11:L25" si="4">ROUND(ROUND(K11*$G$7,4)*($K$7),0)</f>
        <v>122051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IF('3395'!K$83=1,'3395'!G11,0)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73.09</v>
      </c>
      <c r="E12" s="13">
        <v>0</v>
      </c>
      <c r="F12" s="13">
        <v>73.09</v>
      </c>
      <c r="G12" s="46">
        <f t="shared" si="2"/>
        <v>146.18</v>
      </c>
      <c r="H12" s="47"/>
      <c r="I12" s="56">
        <v>1</v>
      </c>
      <c r="J12" s="56"/>
      <c r="K12" s="49">
        <f t="shared" si="3"/>
        <v>146.18</v>
      </c>
      <c r="L12" s="50">
        <f t="shared" si="4"/>
        <v>566393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IF('3395'!K$83=1,'3395'!G12,0)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10.46</v>
      </c>
      <c r="E13" s="13">
        <v>0</v>
      </c>
      <c r="F13" s="13">
        <v>10.46</v>
      </c>
      <c r="G13" s="46">
        <f t="shared" si="2"/>
        <v>20.92</v>
      </c>
      <c r="H13" s="47"/>
      <c r="I13" s="56">
        <f>I12</f>
        <v>1</v>
      </c>
      <c r="J13" s="56"/>
      <c r="K13" s="49">
        <f t="shared" si="3"/>
        <v>20.92</v>
      </c>
      <c r="L13" s="50">
        <f t="shared" si="4"/>
        <v>81057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IF('3395'!K$83=1,'3395'!G13,0)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IF('3395'!K$83=1,'3395'!G14,0)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IF('3395'!K$83=1,'3395'!G15,0)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IF('3395'!K$83=1,'3395'!G16,0)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IF('3395'!K$83=1,'3395'!G17,0)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IF('3395'!K$83=1,'3395'!G18,0)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IF('3395'!K$83=1,'3395'!G19,0)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IF('3395'!K$83=1,'3395'!G20,0)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IF('3395'!K$83=1,'3395'!G21,0)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6.01</v>
      </c>
      <c r="E22" s="13">
        <v>0</v>
      </c>
      <c r="F22" s="13">
        <v>6.01</v>
      </c>
      <c r="G22" s="46">
        <f t="shared" si="2"/>
        <v>12.02</v>
      </c>
      <c r="H22" s="47"/>
      <c r="I22" s="56">
        <v>1.145</v>
      </c>
      <c r="J22" s="56"/>
      <c r="K22" s="49">
        <f t="shared" si="3"/>
        <v>13.7629</v>
      </c>
      <c r="L22" s="50">
        <f t="shared" si="4"/>
        <v>53326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IF('3395'!K$83=1,'3395'!G22,0)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0.91</v>
      </c>
      <c r="E23" s="13">
        <v>0</v>
      </c>
      <c r="F23" s="13">
        <v>0.91</v>
      </c>
      <c r="G23" s="46">
        <f t="shared" si="2"/>
        <v>1.82</v>
      </c>
      <c r="H23" s="47"/>
      <c r="I23" s="56">
        <f>I22</f>
        <v>1.145</v>
      </c>
      <c r="J23" s="56"/>
      <c r="K23" s="49">
        <f t="shared" si="3"/>
        <v>2.0838999999999999</v>
      </c>
      <c r="L23" s="50">
        <f t="shared" si="4"/>
        <v>8074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IF('3395'!K$83=1,'3395'!G23,0)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IF('3395'!K$83=1,'3395'!G24,0)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IF('3395'!K$83=1,'3395'!G25,0)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259.46000000000004</v>
      </c>
      <c r="E26" s="62">
        <f t="shared" si="5"/>
        <v>0</v>
      </c>
      <c r="F26" s="62"/>
      <c r="G26" s="62">
        <f>SUM(G10:G25)</f>
        <v>518.92000000000007</v>
      </c>
      <c r="H26" s="63"/>
      <c r="I26" s="63"/>
      <c r="J26" s="64"/>
      <c r="K26" s="65">
        <f>SUM(K10:K25)</f>
        <v>563.1742999999999</v>
      </c>
      <c r="L26" s="66">
        <f>SUM(L10:L25)</f>
        <v>2182089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13.5</v>
      </c>
      <c r="E28" s="13">
        <v>0</v>
      </c>
      <c r="F28" s="78">
        <v>13.5</v>
      </c>
      <c r="G28" s="46">
        <f>IF(E28=0,D28*2,D28+E28)</f>
        <v>27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28269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0.5</v>
      </c>
      <c r="E29" s="13">
        <v>0</v>
      </c>
      <c r="F29" s="89">
        <v>0.5</v>
      </c>
      <c r="G29" s="46">
        <f t="shared" ref="G29:G36" si="7">IF(E29=0,D29*2,D29+E29)</f>
        <v>1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3380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10.46</v>
      </c>
      <c r="E31" s="13">
        <v>0</v>
      </c>
      <c r="F31" s="89">
        <v>10.46</v>
      </c>
      <c r="G31" s="46">
        <f t="shared" si="7"/>
        <v>20.92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24539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24.46</v>
      </c>
      <c r="E37" s="62">
        <f t="shared" si="10"/>
        <v>0</v>
      </c>
      <c r="F37" s="62"/>
      <c r="G37" s="62">
        <f>SUM(G28:G36)</f>
        <v>48.92</v>
      </c>
      <c r="H37" s="63"/>
      <c r="I37" s="13" t="s">
        <v>82</v>
      </c>
      <c r="J37" s="13"/>
      <c r="K37" s="13"/>
      <c r="L37" s="50">
        <f>SUM(L28:L36)</f>
        <v>56188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100152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2338429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393.99040000000002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537083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169.18390000000002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157313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563.17430000000002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694396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563.1742999999999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2.8770000000000002E-3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518.92000000000007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2.9069999999999999E-3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2.8770000000000002E-3</v>
      </c>
      <c r="L59" s="50">
        <f>ROUND(I59*K59,0)</f>
        <v>11857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2.8770000000000002E-3</v>
      </c>
      <c r="L67" s="50">
        <f>ROUND(I67*K67,0)</f>
        <v>263506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2.9069999999999999E-3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2.8770000000000002E-3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2.8770000000000002E-3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2.9069999999999999E-3</v>
      </c>
      <c r="L72" s="50">
        <f>ROUND(I72*K72,0)</f>
        <v>41156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109.5</v>
      </c>
      <c r="E75" s="173">
        <v>109.5</v>
      </c>
      <c r="F75" s="173">
        <v>0</v>
      </c>
      <c r="G75" s="175">
        <f>IF(E75=0,D75,E75)</f>
        <v>109.5</v>
      </c>
      <c r="H75" s="176"/>
      <c r="I75" s="177">
        <f>AVERAGE(G75,D75)</f>
        <v>109.5</v>
      </c>
      <c r="J75" s="178" t="s">
        <v>129</v>
      </c>
      <c r="K75" s="179">
        <v>364</v>
      </c>
      <c r="L75" s="50">
        <f>ROUND(K75*I75,0)</f>
        <v>39858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2.8770000000000002E-3</v>
      </c>
      <c r="L77" s="50">
        <f>ROUND(I77*K77,0)</f>
        <v>95254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3484456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'3395'!AC80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348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3484456</v>
      </c>
      <c r="L85" s="82">
        <f>IF(G26=0,0,IF(G26&gt;250,-(((250/G26)*K85)*IF(M85="H",0.02,0.05)),IF(M85="H",-0.02*K85,-0.05*K85)))</f>
        <v>-33574.115470592769</v>
      </c>
      <c r="M85" s="196" t="str">
        <f>IF(B122="0664","H",IF(B122="2801","H",IF(B122="2911","H",IF(B122="3395","H"," "))))</f>
        <v>H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3450881.8845294071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-284284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3166597.8845294071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287872.53495721886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36115.004529407226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282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283</v>
      </c>
      <c r="C122" s="218" t="s">
        <v>198</v>
      </c>
    </row>
    <row r="123" spans="2:3" hidden="1">
      <c r="B123" s="222" t="s">
        <v>284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41457.420312499999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7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2.710937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'3396'!B2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G. Hauptner G-Star Charter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'3396'!G7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IF('3396'!K$83=1,'3396'!G10,0)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IF('3396'!K$83=1,'3396'!G11,0)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IF('3396'!K$83=1,'3396'!G12,0)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IF('3396'!K$83=1,'3396'!G13,0)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478.95</v>
      </c>
      <c r="E14" s="13">
        <v>0</v>
      </c>
      <c r="F14" s="13">
        <v>478.95</v>
      </c>
      <c r="G14" s="46">
        <f t="shared" si="2"/>
        <v>957.9</v>
      </c>
      <c r="H14" s="47"/>
      <c r="I14" s="56">
        <v>1.0109999999999999</v>
      </c>
      <c r="J14" s="56"/>
      <c r="K14" s="49">
        <f t="shared" si="3"/>
        <v>968.43690000000004</v>
      </c>
      <c r="L14" s="50">
        <f t="shared" si="4"/>
        <v>3752330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IF('3396'!K$83=1,'3396'!G14,0)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37.5</v>
      </c>
      <c r="E15" s="13">
        <v>0</v>
      </c>
      <c r="F15" s="13">
        <v>37.5</v>
      </c>
      <c r="G15" s="46">
        <f t="shared" si="2"/>
        <v>75</v>
      </c>
      <c r="H15" s="47"/>
      <c r="I15" s="56">
        <f>I14</f>
        <v>1.0109999999999999</v>
      </c>
      <c r="J15" s="56"/>
      <c r="K15" s="49">
        <f t="shared" si="3"/>
        <v>75.825000000000003</v>
      </c>
      <c r="L15" s="58">
        <f t="shared" si="4"/>
        <v>293793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IF('3396'!K$83=1,'3396'!G15,0)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IF('3396'!K$83=1,'3396'!G16,0)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IF('3396'!K$83=1,'3396'!G17,0)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IF('3396'!K$83=1,'3396'!G18,0)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IF('3396'!K$83=1,'3396'!G19,0)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IF('3396'!K$83=1,'3396'!G20,0)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IF('3396'!K$83=1,'3396'!G21,0)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IF('3396'!K$83=1,'3396'!G22,0)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IF('3396'!K$83=1,'3396'!G23,0)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0.75</v>
      </c>
      <c r="E24" s="13">
        <v>0</v>
      </c>
      <c r="F24" s="13">
        <v>0.75</v>
      </c>
      <c r="G24" s="46">
        <f t="shared" si="2"/>
        <v>1.5</v>
      </c>
      <c r="H24" s="47"/>
      <c r="I24" s="56">
        <f>I23</f>
        <v>1.145</v>
      </c>
      <c r="J24" s="56"/>
      <c r="K24" s="49">
        <f t="shared" si="3"/>
        <v>1.7175</v>
      </c>
      <c r="L24" s="50">
        <f t="shared" si="4"/>
        <v>6655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IF('3396'!K$83=1,'3396'!G24,0)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8.3000000000000007</v>
      </c>
      <c r="E25" s="13">
        <v>0</v>
      </c>
      <c r="F25" s="13">
        <v>8.3000000000000007</v>
      </c>
      <c r="G25" s="60">
        <f t="shared" si="2"/>
        <v>16.600000000000001</v>
      </c>
      <c r="H25" s="47"/>
      <c r="I25" s="56">
        <v>1.0109999999999999</v>
      </c>
      <c r="J25" s="56"/>
      <c r="K25" s="49">
        <f t="shared" si="3"/>
        <v>16.782599999999999</v>
      </c>
      <c r="L25" s="50">
        <f t="shared" si="4"/>
        <v>65026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IF('3396'!K$83=1,'3396'!G25,0)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525.5</v>
      </c>
      <c r="E26" s="62">
        <f t="shared" si="5"/>
        <v>0</v>
      </c>
      <c r="F26" s="62"/>
      <c r="G26" s="62">
        <f>SUM(G10:G25)</f>
        <v>1051</v>
      </c>
      <c r="H26" s="63"/>
      <c r="I26" s="63"/>
      <c r="J26" s="64"/>
      <c r="K26" s="65">
        <f>SUM(K10:K25)</f>
        <v>1062.7619999999999</v>
      </c>
      <c r="L26" s="66">
        <f>SUM(L10:L25)</f>
        <v>4117804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36</v>
      </c>
      <c r="E34" s="13">
        <v>0</v>
      </c>
      <c r="F34" s="89">
        <v>36</v>
      </c>
      <c r="G34" s="46">
        <f t="shared" si="7"/>
        <v>72</v>
      </c>
      <c r="H34" s="79"/>
      <c r="I34" s="90" t="s">
        <v>78</v>
      </c>
      <c r="J34" s="51">
        <v>251</v>
      </c>
      <c r="K34" s="81">
        <v>835</v>
      </c>
      <c r="L34" s="82">
        <f t="shared" si="8"/>
        <v>60120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1</v>
      </c>
      <c r="E35" s="13">
        <v>0</v>
      </c>
      <c r="F35" s="89">
        <v>1</v>
      </c>
      <c r="G35" s="46">
        <f t="shared" si="7"/>
        <v>2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6336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0.5</v>
      </c>
      <c r="E36" s="13">
        <v>0</v>
      </c>
      <c r="F36" s="89">
        <v>0.5</v>
      </c>
      <c r="G36" s="46">
        <f t="shared" si="7"/>
        <v>1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6685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37.5</v>
      </c>
      <c r="E37" s="62">
        <f t="shared" si="10"/>
        <v>0</v>
      </c>
      <c r="F37" s="62"/>
      <c r="G37" s="62">
        <f>SUM(G28:G36)</f>
        <v>75</v>
      </c>
      <c r="H37" s="63"/>
      <c r="I37" s="13" t="s">
        <v>82</v>
      </c>
      <c r="J37" s="13"/>
      <c r="K37" s="13"/>
      <c r="L37" s="50">
        <f>SUM(L28:L36)</f>
        <v>73141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202843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4393788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1062.7619999999999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990575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1062.7619999999999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990575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1062.7619999999999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5.4299999999999999E-3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1051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5.8890000000000001E-3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5.4299999999999999E-3</v>
      </c>
      <c r="L59" s="50">
        <f>ROUND(I59*K59,0)</f>
        <v>22379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5.4299999999999999E-3</v>
      </c>
      <c r="L67" s="50">
        <f>ROUND(I67*K67,0)</f>
        <v>497336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5.8890000000000001E-3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5.4299999999999999E-3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5.4299999999999999E-3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5.8890000000000001E-3</v>
      </c>
      <c r="L72" s="50">
        <f>ROUND(I72*K72,0)</f>
        <v>83373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547</v>
      </c>
      <c r="E75" s="173">
        <v>547</v>
      </c>
      <c r="F75" s="173">
        <v>0</v>
      </c>
      <c r="G75" s="175">
        <f>IF(E75=0,D75,E75)</f>
        <v>547</v>
      </c>
      <c r="H75" s="176"/>
      <c r="I75" s="177">
        <f>AVERAGE(G75,D75)</f>
        <v>547</v>
      </c>
      <c r="J75" s="178" t="s">
        <v>129</v>
      </c>
      <c r="K75" s="179">
        <v>364</v>
      </c>
      <c r="L75" s="50">
        <f>ROUND(K75*I75,0)</f>
        <v>199108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5.4299999999999999E-3</v>
      </c>
      <c r="L77" s="50">
        <f>ROUND(I77*K77,0)</f>
        <v>179781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6366340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'3396'!AC80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6366340</v>
      </c>
      <c r="L85" s="82">
        <f>IF(G26=0,0,IF(G26&gt;250,-(((250/G26)*K85)*IF(M85="H",0.02,0.05)),IF(M85="H",-0.02*K85,-0.05*K85)))</f>
        <v>-75717.649857278782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6290622.3501427211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-507824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5782798.3501427211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525708.94092206552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242599.3501427212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285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286</v>
      </c>
      <c r="C122" s="218" t="s">
        <v>198</v>
      </c>
    </row>
    <row r="123" spans="2:3" hidden="1">
      <c r="B123" s="222" t="s">
        <v>287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41457.420324074097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1.285156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'0054'!B2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Boca Raton Charter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'0054'!G7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31.25</v>
      </c>
      <c r="E10" s="45">
        <v>0</v>
      </c>
      <c r="F10" s="45">
        <v>31.25</v>
      </c>
      <c r="G10" s="46">
        <f>IF(E10=0,D10*2,D10+E10)</f>
        <v>62.5</v>
      </c>
      <c r="H10" s="47"/>
      <c r="I10" s="48">
        <v>1.125</v>
      </c>
      <c r="J10" s="48"/>
      <c r="K10" s="49">
        <f>ROUND(G10*I10,4)</f>
        <v>70.3125</v>
      </c>
      <c r="L10" s="50">
        <f>ROUND(ROUND(K10*$G$7,4)*($K$7),0)</f>
        <v>272435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IF('0054'!K$83=1,'0054'!G10,0)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3.5</v>
      </c>
      <c r="E11" s="13">
        <v>0</v>
      </c>
      <c r="F11" s="13">
        <v>3.5</v>
      </c>
      <c r="G11" s="46">
        <f t="shared" ref="G11:G25" si="2">IF(E11=0,D11*2,D11+E11)</f>
        <v>7</v>
      </c>
      <c r="H11" s="47"/>
      <c r="I11" s="56">
        <f>I10</f>
        <v>1.125</v>
      </c>
      <c r="J11" s="56"/>
      <c r="K11" s="49">
        <f t="shared" ref="K11:K25" si="3">ROUND(G11*I11,4)</f>
        <v>7.875</v>
      </c>
      <c r="L11" s="50">
        <f t="shared" ref="L11:L25" si="4">ROUND(ROUND(K11*$G$7,4)*($K$7),0)</f>
        <v>30513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IF('0054'!K$83=1,'0054'!G11,0)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11.1</v>
      </c>
      <c r="E12" s="13">
        <v>0</v>
      </c>
      <c r="F12" s="13">
        <v>11.1</v>
      </c>
      <c r="G12" s="46">
        <f t="shared" si="2"/>
        <v>22.2</v>
      </c>
      <c r="H12" s="47"/>
      <c r="I12" s="56">
        <v>1</v>
      </c>
      <c r="J12" s="56"/>
      <c r="K12" s="49">
        <f t="shared" si="3"/>
        <v>22.2</v>
      </c>
      <c r="L12" s="50">
        <f t="shared" si="4"/>
        <v>86017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IF('0054'!K$83=1,'0054'!G12,0)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1.5</v>
      </c>
      <c r="E13" s="13">
        <v>0</v>
      </c>
      <c r="F13" s="13">
        <v>1.5</v>
      </c>
      <c r="G13" s="46">
        <f t="shared" si="2"/>
        <v>3</v>
      </c>
      <c r="H13" s="47"/>
      <c r="I13" s="56">
        <f>I12</f>
        <v>1</v>
      </c>
      <c r="J13" s="56"/>
      <c r="K13" s="49">
        <f t="shared" si="3"/>
        <v>3</v>
      </c>
      <c r="L13" s="50">
        <f t="shared" si="4"/>
        <v>11624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IF('0054'!K$83=1,'0054'!G13,0)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IF('0054'!K$83=1,'0054'!G14,0)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IF('0054'!K$83=1,'0054'!G15,0)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IF('0054'!K$83=1,'0054'!G16,0)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IF('0054'!K$83=1,'0054'!G17,0)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IF('0054'!K$83=1,'0054'!G18,0)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IF('0054'!K$83=1,'0054'!G19,0)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IF('0054'!K$83=1,'0054'!G20,0)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IF('0054'!K$83=1,'0054'!G21,0)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2.25</v>
      </c>
      <c r="E22" s="13">
        <v>0</v>
      </c>
      <c r="F22" s="13">
        <v>2.25</v>
      </c>
      <c r="G22" s="46">
        <f t="shared" si="2"/>
        <v>4.5</v>
      </c>
      <c r="H22" s="47"/>
      <c r="I22" s="56">
        <v>1.145</v>
      </c>
      <c r="J22" s="56"/>
      <c r="K22" s="49">
        <f t="shared" si="3"/>
        <v>5.1524999999999999</v>
      </c>
      <c r="L22" s="50">
        <f t="shared" si="4"/>
        <v>19964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IF('0054'!K$83=1,'0054'!G22,0)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0.9</v>
      </c>
      <c r="E23" s="13">
        <v>0</v>
      </c>
      <c r="F23" s="13">
        <v>0.9</v>
      </c>
      <c r="G23" s="46">
        <f t="shared" si="2"/>
        <v>1.8</v>
      </c>
      <c r="H23" s="47"/>
      <c r="I23" s="56">
        <f>I22</f>
        <v>1.145</v>
      </c>
      <c r="J23" s="56"/>
      <c r="K23" s="49">
        <f t="shared" si="3"/>
        <v>2.0609999999999999</v>
      </c>
      <c r="L23" s="50">
        <f t="shared" si="4"/>
        <v>7986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IF('0054'!K$83=1,'0054'!G23,0)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IF('0054'!K$83=1,'0054'!G24,0)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IF('0054'!K$83=1,'0054'!G25,0)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50.5</v>
      </c>
      <c r="E26" s="62">
        <f t="shared" si="5"/>
        <v>0</v>
      </c>
      <c r="F26" s="62"/>
      <c r="G26" s="62">
        <f>SUM(G10:G25)</f>
        <v>101</v>
      </c>
      <c r="H26" s="63"/>
      <c r="I26" s="63"/>
      <c r="J26" s="64"/>
      <c r="K26" s="65">
        <f>SUM(K10:K25)</f>
        <v>110.601</v>
      </c>
      <c r="L26" s="66">
        <f>SUM(L10:L25)</f>
        <v>428539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3.5</v>
      </c>
      <c r="E28" s="13">
        <v>0</v>
      </c>
      <c r="F28" s="78">
        <v>3.5</v>
      </c>
      <c r="G28" s="46">
        <f>IF(E28=0,D28*2,D28+E28)</f>
        <v>7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7329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1.5</v>
      </c>
      <c r="E31" s="13">
        <v>0</v>
      </c>
      <c r="F31" s="89">
        <v>1.5</v>
      </c>
      <c r="G31" s="46">
        <f t="shared" si="7"/>
        <v>3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3519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</v>
      </c>
      <c r="E37" s="62">
        <f t="shared" si="10"/>
        <v>0</v>
      </c>
      <c r="F37" s="62"/>
      <c r="G37" s="62">
        <f>SUM(G28:G36)</f>
        <v>10</v>
      </c>
      <c r="H37" s="63"/>
      <c r="I37" s="13" t="s">
        <v>82</v>
      </c>
      <c r="J37" s="13"/>
      <c r="K37" s="13"/>
      <c r="L37" s="50">
        <f>SUM(L28:L36)</f>
        <v>10848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19493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458880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83.34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113608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27.260999999999999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25348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110.601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138956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110.601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5.6499999999999996E-4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101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5.6599999999999999E-4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5.6499999999999996E-4</v>
      </c>
      <c r="L59" s="50">
        <f>ROUND(I59*K59,0)</f>
        <v>2329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5.6499999999999996E-4</v>
      </c>
      <c r="L67" s="50">
        <f>ROUND(I67*K67,0)</f>
        <v>51749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5.6599999999999999E-4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5.6499999999999996E-4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5.6499999999999996E-4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5.6599999999999999E-4</v>
      </c>
      <c r="L72" s="50">
        <f>ROUND(I72*K72,0)</f>
        <v>8013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5.6499999999999996E-4</v>
      </c>
      <c r="L77" s="50">
        <f>ROUND(I77*K77,0)</f>
        <v>18706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678633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'0054'!AC80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678633</v>
      </c>
      <c r="L85" s="82">
        <f>IF(G26=0,0,IF(G26&gt;250,-(((250/G26)*K85)*IF(M85="H",0.02,0.05)),IF(M85="H",-0.02*K85,-0.05*K85)))</f>
        <v>-33931.65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644701.35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-53725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590976.35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53725.122727272726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173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197</v>
      </c>
      <c r="C122" s="218" t="s">
        <v>198</v>
      </c>
    </row>
    <row r="123" spans="2:3" hidden="1">
      <c r="B123" s="222" t="s">
        <v>199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2.31481462833472E-5</v>
      </c>
      <c r="C134" s="224"/>
    </row>
    <row r="135" spans="2:3" hidden="1">
      <c r="B135" s="225">
        <f>NvsEndTime</f>
        <v>41457.420023148101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A1:AD150"/>
  <sheetViews>
    <sheetView topLeftCell="B74" zoomScaleNormal="100" workbookViewId="0">
      <selection activeCell="L83" sqref="L83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'3398'!B2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Everglades Prep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'3398'!G7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IF('3398'!K$83=1,'3398'!G10,0)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IF('3398'!K$83=1,'3398'!G11,0)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IF('3398'!K$83=1,'3398'!G12,0)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IF('3398'!K$83=1,'3398'!G13,0)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35.57</v>
      </c>
      <c r="E14" s="13">
        <v>0</v>
      </c>
      <c r="F14" s="13">
        <v>35.57</v>
      </c>
      <c r="G14" s="46">
        <f t="shared" si="2"/>
        <v>71.14</v>
      </c>
      <c r="H14" s="47"/>
      <c r="I14" s="56">
        <v>1.0109999999999999</v>
      </c>
      <c r="J14" s="56"/>
      <c r="K14" s="49">
        <f t="shared" si="3"/>
        <v>71.922499999999999</v>
      </c>
      <c r="L14" s="50">
        <f t="shared" si="4"/>
        <v>278673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IF('3398'!K$83=1,'3398'!G14,0)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10</v>
      </c>
      <c r="E15" s="13">
        <v>0</v>
      </c>
      <c r="F15" s="13">
        <v>10</v>
      </c>
      <c r="G15" s="46">
        <f t="shared" si="2"/>
        <v>20</v>
      </c>
      <c r="H15" s="47"/>
      <c r="I15" s="56">
        <f>I14</f>
        <v>1.0109999999999999</v>
      </c>
      <c r="J15" s="56"/>
      <c r="K15" s="49">
        <f t="shared" si="3"/>
        <v>20.22</v>
      </c>
      <c r="L15" s="58">
        <f t="shared" si="4"/>
        <v>78345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IF('3398'!K$83=1,'3398'!G15,0)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IF('3398'!K$83=1,'3398'!G16,0)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IF('3398'!K$83=1,'3398'!G17,0)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IF('3398'!K$83=1,'3398'!G18,0)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IF('3398'!K$83=1,'3398'!G19,0)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IF('3398'!K$83=1,'3398'!G20,0)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IF('3398'!K$83=1,'3398'!G21,0)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IF('3398'!K$83=1,'3398'!G22,0)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IF('3398'!K$83=1,'3398'!G23,0)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0.46</v>
      </c>
      <c r="E24" s="13">
        <v>0</v>
      </c>
      <c r="F24" s="13">
        <v>0.46</v>
      </c>
      <c r="G24" s="46">
        <f t="shared" si="2"/>
        <v>0.92</v>
      </c>
      <c r="H24" s="47"/>
      <c r="I24" s="56">
        <f>I23</f>
        <v>1.145</v>
      </c>
      <c r="J24" s="56"/>
      <c r="K24" s="49">
        <f t="shared" si="3"/>
        <v>1.0533999999999999</v>
      </c>
      <c r="L24" s="50">
        <f t="shared" si="4"/>
        <v>4082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IF('3398'!K$83=1,'3398'!G24,0)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1.97</v>
      </c>
      <c r="E25" s="13">
        <v>0</v>
      </c>
      <c r="F25" s="13">
        <v>1.97</v>
      </c>
      <c r="G25" s="60">
        <f t="shared" si="2"/>
        <v>3.94</v>
      </c>
      <c r="H25" s="47"/>
      <c r="I25" s="56">
        <v>1.0109999999999999</v>
      </c>
      <c r="J25" s="56"/>
      <c r="K25" s="49">
        <f t="shared" si="3"/>
        <v>3.9832999999999998</v>
      </c>
      <c r="L25" s="50">
        <f t="shared" si="4"/>
        <v>15434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IF('3398'!K$83=1,'3398'!G25,0)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48</v>
      </c>
      <c r="E26" s="62">
        <f t="shared" si="5"/>
        <v>0</v>
      </c>
      <c r="F26" s="62"/>
      <c r="G26" s="62">
        <f>SUM(G10:G25)</f>
        <v>96</v>
      </c>
      <c r="H26" s="63"/>
      <c r="I26" s="63"/>
      <c r="J26" s="64"/>
      <c r="K26" s="65">
        <f>SUM(K10:K25)</f>
        <v>97.179199999999994</v>
      </c>
      <c r="L26" s="66">
        <f>SUM(L10:L25)</f>
        <v>376534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7.5</v>
      </c>
      <c r="E34" s="13">
        <v>0</v>
      </c>
      <c r="F34" s="89">
        <v>7.5</v>
      </c>
      <c r="G34" s="46">
        <f t="shared" si="7"/>
        <v>15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12525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2.5</v>
      </c>
      <c r="E35" s="13">
        <v>0</v>
      </c>
      <c r="F35" s="89">
        <v>2.5</v>
      </c>
      <c r="G35" s="46">
        <f t="shared" si="7"/>
        <v>5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15840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10</v>
      </c>
      <c r="E37" s="62">
        <f t="shared" si="10"/>
        <v>0</v>
      </c>
      <c r="F37" s="62"/>
      <c r="G37" s="62">
        <f>SUM(G28:G36)</f>
        <v>20</v>
      </c>
      <c r="H37" s="63"/>
      <c r="I37" s="13" t="s">
        <v>82</v>
      </c>
      <c r="J37" s="13"/>
      <c r="K37" s="13"/>
      <c r="L37" s="50">
        <f>SUM(L28:L36)</f>
        <v>28365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18528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423427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97.179199999999994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90578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97.179199999999994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90578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97.179199999999994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4.9600000000000002E-4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96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5.3799999999999996E-4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4.9600000000000002E-4</v>
      </c>
      <c r="L59" s="50">
        <f>ROUND(I59*K59,0)</f>
        <v>2044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4.9600000000000002E-4</v>
      </c>
      <c r="L67" s="50">
        <f>ROUND(I67*K67,0)</f>
        <v>45429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5.3799999999999996E-4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4.9600000000000002E-4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4.9600000000000002E-4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5.3799999999999996E-4</v>
      </c>
      <c r="L72" s="50">
        <f>ROUND(I72*K72,0)</f>
        <v>7617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4.9600000000000002E-4</v>
      </c>
      <c r="L77" s="50">
        <f>ROUND(I77*K77,0)</f>
        <v>16422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585517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'3398'!AC80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585517</v>
      </c>
      <c r="L85" s="82">
        <f>IF(G26=0,0,IF(G26&gt;250,-(((250/G26)*K85)*IF(M85="H",0.02,0.05)),IF(M85="H",-0.02*K85,-0.05*K85)))</f>
        <v>-29275.850000000002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556241.15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-46353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509888.15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46353.468181818185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288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289</v>
      </c>
      <c r="C122" s="218" t="s">
        <v>198</v>
      </c>
    </row>
    <row r="123" spans="2:3" hidden="1">
      <c r="B123" s="222" t="s">
        <v>290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41457.420335648101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A1:AD150"/>
  <sheetViews>
    <sheetView topLeftCell="B71" zoomScaleNormal="100" workbookViewId="0">
      <selection activeCell="Z19" sqref="Z19:AA19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'3400'!B2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Believers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'3400'!G7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IF('3400'!K$83=1,'3400'!G10,0)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IF('3400'!K$83=1,'3400'!G11,0)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IF('3400'!K$83=1,'3400'!G12,0)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IF('3400'!K$83=1,'3400'!G13,0)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IF('3400'!K$83=1,'3400'!G14,0)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70</v>
      </c>
      <c r="E15" s="13">
        <v>0</v>
      </c>
      <c r="F15" s="13">
        <v>70</v>
      </c>
      <c r="G15" s="46">
        <f t="shared" si="2"/>
        <v>140</v>
      </c>
      <c r="H15" s="47"/>
      <c r="I15" s="56">
        <f>I14</f>
        <v>1.0109999999999999</v>
      </c>
      <c r="J15" s="56"/>
      <c r="K15" s="49">
        <f t="shared" si="3"/>
        <v>141.54</v>
      </c>
      <c r="L15" s="58">
        <f t="shared" si="4"/>
        <v>548414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IF('3400'!K$83=1,'3400'!G15,0)</f>
        <v>140</v>
      </c>
      <c r="Y15" s="296"/>
      <c r="Z15" s="302">
        <v>1</v>
      </c>
      <c r="AA15" s="302"/>
      <c r="AB15" s="54">
        <f t="shared" si="0"/>
        <v>140</v>
      </c>
      <c r="AC15" s="59">
        <f t="shared" si="1"/>
        <v>542447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IF('3400'!K$83=1,'3400'!G16,0)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IF('3400'!K$83=1,'3400'!G17,0)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IF('3400'!K$83=1,'3400'!G18,0)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IF('3400'!K$83=1,'3400'!G19,0)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IF('3400'!K$83=1,'3400'!G20,0)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IF('3400'!K$83=1,'3400'!G21,0)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IF('3400'!K$83=1,'3400'!G22,0)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IF('3400'!K$83=1,'3400'!G23,0)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IF('3400'!K$83=1,'3400'!G24,0)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IF('3400'!K$83=1,'3400'!G25,0)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70</v>
      </c>
      <c r="E26" s="62">
        <f t="shared" si="5"/>
        <v>0</v>
      </c>
      <c r="F26" s="62"/>
      <c r="G26" s="62">
        <f>SUM(G10:G25)</f>
        <v>140</v>
      </c>
      <c r="H26" s="63"/>
      <c r="I26" s="63"/>
      <c r="J26" s="64"/>
      <c r="K26" s="65">
        <f>SUM(K10:K25)</f>
        <v>141.54</v>
      </c>
      <c r="L26" s="66">
        <f>SUM(L10:L25)</f>
        <v>548414</v>
      </c>
      <c r="N26" s="53"/>
      <c r="O26" s="67"/>
      <c r="P26" s="53"/>
      <c r="Q26" s="53"/>
      <c r="V26" s="303" t="s">
        <v>62</v>
      </c>
      <c r="W26" s="303"/>
      <c r="X26" s="304">
        <f>SUM(X10:X25)</f>
        <v>140</v>
      </c>
      <c r="Y26" s="304"/>
      <c r="Z26" s="305"/>
      <c r="AA26" s="306"/>
      <c r="AB26" s="68">
        <f>SUM(AB10:AB25)</f>
        <v>140</v>
      </c>
      <c r="AC26" s="69">
        <f>SUM(AC10:AC25)</f>
        <v>542447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11.5</v>
      </c>
      <c r="E34" s="13">
        <v>0</v>
      </c>
      <c r="F34" s="89">
        <v>11.5</v>
      </c>
      <c r="G34" s="46">
        <f t="shared" si="7"/>
        <v>23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19205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36</v>
      </c>
      <c r="E35" s="13">
        <v>0</v>
      </c>
      <c r="F35" s="89">
        <v>36</v>
      </c>
      <c r="G35" s="46">
        <f t="shared" si="7"/>
        <v>72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228096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22.5</v>
      </c>
      <c r="E36" s="13">
        <v>0</v>
      </c>
      <c r="F36" s="89">
        <v>22.5</v>
      </c>
      <c r="G36" s="46">
        <f t="shared" si="7"/>
        <v>45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300825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70</v>
      </c>
      <c r="E37" s="62">
        <f t="shared" si="10"/>
        <v>0</v>
      </c>
      <c r="F37" s="62"/>
      <c r="G37" s="62">
        <f>SUM(G28:G36)</f>
        <v>140</v>
      </c>
      <c r="H37" s="63"/>
      <c r="I37" s="13" t="s">
        <v>82</v>
      </c>
      <c r="J37" s="13"/>
      <c r="K37" s="13"/>
      <c r="L37" s="50">
        <f>SUM(L28:L36)</f>
        <v>548126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27020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27020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1123560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569467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141.54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131926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140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130491</v>
      </c>
      <c r="AC49" s="134"/>
      <c r="AD49" s="109"/>
    </row>
    <row r="50" spans="2:30" ht="24" customHeight="1" thickBot="1">
      <c r="B50" s="142" t="s">
        <v>98</v>
      </c>
      <c r="C50" s="143">
        <f>SUM(C47:C49)</f>
        <v>141.54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131926</v>
      </c>
      <c r="N50" s="3"/>
      <c r="O50" s="1"/>
      <c r="V50" s="147" t="s">
        <v>98</v>
      </c>
      <c r="W50" s="148">
        <f>SUM(W47:W49)</f>
        <v>140</v>
      </c>
      <c r="X50" s="326" t="s">
        <v>99</v>
      </c>
      <c r="Y50" s="327"/>
      <c r="Z50" s="327"/>
      <c r="AA50" s="327"/>
      <c r="AB50" s="327"/>
      <c r="AC50" s="55">
        <f>IF(V2=75,0,AB49+AB48+AB47)</f>
        <v>130491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141.54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140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7.2300000000000001E-4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7.1500000000000003E-4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140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140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7.8399999999999997E-4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7.8399999999999997E-4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7.1500000000000003E-4</v>
      </c>
      <c r="AC58" s="55">
        <f>ROUND(Y58*AB58,0)</f>
        <v>2947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7.2300000000000001E-4</v>
      </c>
      <c r="L59" s="50">
        <f>ROUND(I59*K59,0)</f>
        <v>2980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7.1500000000000003E-4</v>
      </c>
      <c r="AC66" s="55">
        <f>ROUND(Y66*AB66,0)</f>
        <v>65487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7.2300000000000001E-4</v>
      </c>
      <c r="L67" s="50">
        <f>ROUND(I67*K67,0)</f>
        <v>66220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7.8399999999999997E-4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7.8399999999999997E-4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7.1500000000000003E-4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7.2300000000000001E-4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7.1500000000000003E-4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7.2300000000000001E-4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7.8399999999999997E-4</v>
      </c>
      <c r="AC71" s="55">
        <f>ROUND(Y71*AB71,0)</f>
        <v>11099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7.8399999999999997E-4</v>
      </c>
      <c r="L72" s="50">
        <f>ROUND(I72*K72,0)</f>
        <v>11099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100</v>
      </c>
      <c r="AA74" s="171" t="s">
        <v>129</v>
      </c>
      <c r="AB74" s="172">
        <f>+K75</f>
        <v>364</v>
      </c>
      <c r="AC74" s="55">
        <f>ROUND(AB74*Z74,0)</f>
        <v>36400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100</v>
      </c>
      <c r="E75" s="173">
        <v>100</v>
      </c>
      <c r="F75" s="173">
        <v>0</v>
      </c>
      <c r="G75" s="175">
        <f>IF(E75=0,D75,E75)</f>
        <v>100</v>
      </c>
      <c r="H75" s="176"/>
      <c r="I75" s="177">
        <f>AVERAGE(G75,D75)</f>
        <v>100</v>
      </c>
      <c r="J75" s="178" t="s">
        <v>129</v>
      </c>
      <c r="K75" s="179">
        <v>364</v>
      </c>
      <c r="L75" s="50">
        <f>ROUND(K75*I75,0)</f>
        <v>36400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7.1500000000000003E-4</v>
      </c>
      <c r="AC76" s="55">
        <f>ROUND(Y76*AB76,0)</f>
        <v>23673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7.2300000000000001E-4</v>
      </c>
      <c r="L77" s="50">
        <f>ROUND(I77*K77,0)</f>
        <v>23938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839564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1396123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'3400'!AC80</f>
        <v>839564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839564</v>
      </c>
      <c r="L85" s="82">
        <f>IF(G26=0,0,IF(G26&gt;250,-(((250/G26)*K85)*IF(M85="H",0.02,0.05)),IF(M85="H",-0.02*K85,-0.05*K85)))</f>
        <v>-41978.200000000004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1354144.8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-109964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1244180.8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113107.34545454546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291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292</v>
      </c>
      <c r="C122" s="218" t="s">
        <v>198</v>
      </c>
    </row>
    <row r="123" spans="2:3" hidden="1">
      <c r="B123" s="222" t="s">
        <v>293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41457.4203472222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9.8554687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'3401'!B2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Quantum High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'3401'!G7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IF('3401'!K$83=1,'3401'!G10,0)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IF('3401'!K$83=1,'3401'!G11,0)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IF('3401'!K$83=1,'3401'!G12,0)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IF('3401'!K$83=1,'3401'!G13,0)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125.2</v>
      </c>
      <c r="E14" s="13">
        <v>0</v>
      </c>
      <c r="F14" s="13">
        <v>125.2</v>
      </c>
      <c r="G14" s="46">
        <f t="shared" si="2"/>
        <v>250.4</v>
      </c>
      <c r="H14" s="47"/>
      <c r="I14" s="56">
        <v>1.0109999999999999</v>
      </c>
      <c r="J14" s="56"/>
      <c r="K14" s="49">
        <f t="shared" si="3"/>
        <v>253.15440000000001</v>
      </c>
      <c r="L14" s="50">
        <f t="shared" si="4"/>
        <v>980878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IF('3401'!K$83=1,'3401'!G14,0)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32.5</v>
      </c>
      <c r="E15" s="13">
        <v>0</v>
      </c>
      <c r="F15" s="13">
        <v>32.5</v>
      </c>
      <c r="G15" s="46">
        <f t="shared" si="2"/>
        <v>65</v>
      </c>
      <c r="H15" s="47"/>
      <c r="I15" s="56">
        <f>I14</f>
        <v>1.0109999999999999</v>
      </c>
      <c r="J15" s="56"/>
      <c r="K15" s="49">
        <f t="shared" si="3"/>
        <v>65.715000000000003</v>
      </c>
      <c r="L15" s="58">
        <f t="shared" si="4"/>
        <v>254621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IF('3401'!K$83=1,'3401'!G15,0)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IF('3401'!K$83=1,'3401'!G16,0)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IF('3401'!K$83=1,'3401'!G17,0)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IF('3401'!K$83=1,'3401'!G18,0)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IF('3401'!K$83=1,'3401'!G19,0)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IF('3401'!K$83=1,'3401'!G20,0)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IF('3401'!K$83=1,'3401'!G21,0)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IF('3401'!K$83=1,'3401'!G22,0)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IF('3401'!K$83=1,'3401'!G23,0)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4.8</v>
      </c>
      <c r="E24" s="13">
        <v>0</v>
      </c>
      <c r="F24" s="13">
        <v>4.8</v>
      </c>
      <c r="G24" s="46">
        <f t="shared" si="2"/>
        <v>9.6</v>
      </c>
      <c r="H24" s="47"/>
      <c r="I24" s="56">
        <f>I23</f>
        <v>1.145</v>
      </c>
      <c r="J24" s="56"/>
      <c r="K24" s="49">
        <f t="shared" si="3"/>
        <v>10.992000000000001</v>
      </c>
      <c r="L24" s="50">
        <f t="shared" si="4"/>
        <v>42590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IF('3401'!K$83=1,'3401'!G24,0)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IF('3401'!K$83=1,'3401'!G25,0)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162.5</v>
      </c>
      <c r="E26" s="62">
        <f t="shared" si="5"/>
        <v>0</v>
      </c>
      <c r="F26" s="62"/>
      <c r="G26" s="62">
        <f>SUM(G10:G25)</f>
        <v>325</v>
      </c>
      <c r="H26" s="63"/>
      <c r="I26" s="63"/>
      <c r="J26" s="64"/>
      <c r="K26" s="65">
        <f>SUM(K10:K25)</f>
        <v>329.86140000000006</v>
      </c>
      <c r="L26" s="66">
        <f>SUM(L10:L25)</f>
        <v>1278089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29</v>
      </c>
      <c r="E34" s="13">
        <v>0</v>
      </c>
      <c r="F34" s="89">
        <v>29</v>
      </c>
      <c r="G34" s="46">
        <f t="shared" si="7"/>
        <v>58</v>
      </c>
      <c r="H34" s="79"/>
      <c r="I34" s="90" t="s">
        <v>78</v>
      </c>
      <c r="J34" s="51">
        <v>251</v>
      </c>
      <c r="K34" s="81">
        <v>835</v>
      </c>
      <c r="L34" s="82">
        <f t="shared" si="8"/>
        <v>48430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3</v>
      </c>
      <c r="E35" s="13">
        <v>0</v>
      </c>
      <c r="F35" s="89">
        <v>3</v>
      </c>
      <c r="G35" s="46">
        <f t="shared" si="7"/>
        <v>6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19008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0.5</v>
      </c>
      <c r="E36" s="13">
        <v>0</v>
      </c>
      <c r="F36" s="89">
        <v>0.5</v>
      </c>
      <c r="G36" s="46">
        <f t="shared" si="7"/>
        <v>1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6685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32.5</v>
      </c>
      <c r="E37" s="62">
        <f t="shared" si="10"/>
        <v>0</v>
      </c>
      <c r="F37" s="62"/>
      <c r="G37" s="62">
        <f>SUM(G28:G36)</f>
        <v>65</v>
      </c>
      <c r="H37" s="63"/>
      <c r="I37" s="13" t="s">
        <v>82</v>
      </c>
      <c r="J37" s="13"/>
      <c r="K37" s="13"/>
      <c r="L37" s="50">
        <f>SUM(L28:L36)</f>
        <v>74123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62725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1414937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329.86140000000006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307456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329.86140000000006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307456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329.86140000000006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1.6850000000000001E-3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325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1.8209999999999999E-3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1.6850000000000001E-3</v>
      </c>
      <c r="L59" s="50">
        <f>ROUND(I59*K59,0)</f>
        <v>6945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1.6850000000000001E-3</v>
      </c>
      <c r="L67" s="50">
        <f>ROUND(I67*K67,0)</f>
        <v>154330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1.8209999999999999E-3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1.6850000000000001E-3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1.6850000000000001E-3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1.8209999999999999E-3</v>
      </c>
      <c r="L72" s="50">
        <f>ROUND(I72*K72,0)</f>
        <v>25781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75.5</v>
      </c>
      <c r="E75" s="173">
        <v>75.5</v>
      </c>
      <c r="F75" s="173">
        <v>0</v>
      </c>
      <c r="G75" s="175">
        <f>IF(E75=0,D75,E75)</f>
        <v>75.5</v>
      </c>
      <c r="H75" s="176"/>
      <c r="I75" s="177">
        <f>AVERAGE(G75,D75)</f>
        <v>75.5</v>
      </c>
      <c r="J75" s="178" t="s">
        <v>129</v>
      </c>
      <c r="K75" s="179">
        <v>364</v>
      </c>
      <c r="L75" s="50">
        <f>ROUND(K75*I75,0)</f>
        <v>27482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1.6850000000000001E-3</v>
      </c>
      <c r="L77" s="50">
        <f>ROUND(I77*K77,0)</f>
        <v>55788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1992719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'3401'!AC80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1992719</v>
      </c>
      <c r="L85" s="82">
        <f>IF(G26=0,0,IF(G26&gt;250,-(((250/G26)*K85)*IF(M85="H",0.02,0.05)),IF(M85="H",-0.02*K85,-0.05*K85)))</f>
        <v>-76643.038461538468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1916075.9615384615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-157471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1758604.9615384615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159873.17832167831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22992.911538461543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294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295</v>
      </c>
      <c r="C122" s="218" t="s">
        <v>198</v>
      </c>
    </row>
    <row r="123" spans="2:3" hidden="1">
      <c r="B123" s="222" t="s">
        <v>296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41457.420358796298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1"/>
  <dimension ref="A1:AD150"/>
  <sheetViews>
    <sheetView topLeftCell="B5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'3411'!B2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My Choice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'3411'!G7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12.5</v>
      </c>
      <c r="E10" s="45">
        <v>0</v>
      </c>
      <c r="F10" s="45">
        <v>0</v>
      </c>
      <c r="G10" s="46">
        <f>IF(E10=0,D10*2,D10+E10)</f>
        <v>25</v>
      </c>
      <c r="H10" s="47"/>
      <c r="I10" s="48">
        <v>1.125</v>
      </c>
      <c r="J10" s="48"/>
      <c r="K10" s="49">
        <f>ROUND(G10*I10,4)</f>
        <v>28.125</v>
      </c>
      <c r="L10" s="50">
        <f>ROUND(ROUND(K10*$G$7,4)*($K$7),0)</f>
        <v>108974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IF('3411'!K$83=1,'3411'!G10,0)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IF('3411'!K$83=1,'3411'!G11,0)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1.5</v>
      </c>
      <c r="E12" s="13">
        <v>0</v>
      </c>
      <c r="F12" s="13">
        <v>0</v>
      </c>
      <c r="G12" s="46">
        <f t="shared" si="2"/>
        <v>3</v>
      </c>
      <c r="H12" s="47"/>
      <c r="I12" s="56">
        <v>1</v>
      </c>
      <c r="J12" s="56"/>
      <c r="K12" s="49">
        <f t="shared" si="3"/>
        <v>3</v>
      </c>
      <c r="L12" s="50">
        <f t="shared" si="4"/>
        <v>11624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IF('3411'!K$83=1,'3411'!G12,0)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IF('3411'!K$83=1,'3411'!G13,0)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IF('3411'!K$83=1,'3411'!G14,0)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IF('3411'!K$83=1,'3411'!G15,0)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IF('3411'!K$83=1,'3411'!G16,0)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IF('3411'!K$83=1,'3411'!G17,0)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IF('3411'!K$83=1,'3411'!G18,0)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IF('3411'!K$83=1,'3411'!G19,0)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IF('3411'!K$83=1,'3411'!G20,0)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IF('3411'!K$83=1,'3411'!G21,0)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IF('3411'!K$83=1,'3411'!G22,0)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IF('3411'!K$83=1,'3411'!G23,0)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IF('3411'!K$83=1,'3411'!G24,0)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IF('3411'!K$83=1,'3411'!G25,0)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14</v>
      </c>
      <c r="E26" s="62">
        <f t="shared" si="5"/>
        <v>0</v>
      </c>
      <c r="F26" s="62"/>
      <c r="G26" s="62">
        <f>SUM(G10:G25)</f>
        <v>28</v>
      </c>
      <c r="H26" s="63"/>
      <c r="I26" s="63"/>
      <c r="J26" s="64"/>
      <c r="K26" s="65">
        <f>SUM(K10:K25)</f>
        <v>31.125</v>
      </c>
      <c r="L26" s="66">
        <f>SUM(L10:L25)</f>
        <v>120598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5404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126002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28.125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38340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3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2790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31.125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41130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31.125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1.5899999999999999E-4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28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1.5699999999999999E-4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1.5899999999999999E-4</v>
      </c>
      <c r="L59" s="50">
        <f>ROUND(I59*K59,0)</f>
        <v>655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1.5899999999999999E-4</v>
      </c>
      <c r="L67" s="50">
        <f>ROUND(I67*K67,0)</f>
        <v>14563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1.5699999999999999E-4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1.5899999999999999E-4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1.5899999999999999E-4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1.5699999999999999E-4</v>
      </c>
      <c r="L72" s="50">
        <f>ROUND(I72*K72,0)</f>
        <v>2223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1.5899999999999999E-4</v>
      </c>
      <c r="L77" s="50">
        <f>ROUND(I77*K77,0)</f>
        <v>5264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189837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'3411'!AC80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189837</v>
      </c>
      <c r="L85" s="82">
        <f>IF(G26=0,0,IF(G26&gt;250,-(((250/G26)*K85)*IF(M85="H",0.02,0.05)),IF(M85="H",-0.02*K85,-0.05*K85)))</f>
        <v>-9491.85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180345.15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f>-F88</f>
        <v>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180345.15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16395.013636363637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297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298</v>
      </c>
      <c r="C122" s="218" t="s">
        <v>198</v>
      </c>
    </row>
    <row r="123" spans="2:3" hidden="1">
      <c r="B123" s="222" t="s">
        <v>299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41457.420381944401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2"/>
  <dimension ref="A1:AD150"/>
  <sheetViews>
    <sheetView topLeftCell="B74" zoomScaleNormal="100" workbookViewId="0">
      <selection activeCell="Z19" sqref="Z19:AA19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'3413'!B2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Somerset Academy Boca East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'3413'!G7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50</v>
      </c>
      <c r="E10" s="45">
        <v>0</v>
      </c>
      <c r="F10" s="45">
        <v>50</v>
      </c>
      <c r="G10" s="46">
        <f>IF(E10=0,D10*2,D10+E10)</f>
        <v>100</v>
      </c>
      <c r="H10" s="47"/>
      <c r="I10" s="48">
        <v>1.125</v>
      </c>
      <c r="J10" s="48"/>
      <c r="K10" s="49">
        <f>ROUND(G10*I10,4)</f>
        <v>112.5</v>
      </c>
      <c r="L10" s="50">
        <f>ROUND(ROUND(K10*$G$7,4)*($K$7),0)</f>
        <v>435895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IF('3413'!K$83=1,'3413'!G10,0)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12.5</v>
      </c>
      <c r="E11" s="13">
        <v>0</v>
      </c>
      <c r="F11" s="13">
        <v>12.5</v>
      </c>
      <c r="G11" s="46">
        <f t="shared" ref="G11:G25" si="2">IF(E11=0,D11*2,D11+E11)</f>
        <v>25</v>
      </c>
      <c r="H11" s="47"/>
      <c r="I11" s="56">
        <f>I10</f>
        <v>1.125</v>
      </c>
      <c r="J11" s="56"/>
      <c r="K11" s="49">
        <f t="shared" ref="K11:K25" si="3">ROUND(G11*I11,4)</f>
        <v>28.125</v>
      </c>
      <c r="L11" s="50">
        <f t="shared" ref="L11:L25" si="4">ROUND(ROUND(K11*$G$7,4)*($K$7),0)</f>
        <v>108974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IF('3413'!K$83=1,'3413'!G11,0)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13</v>
      </c>
      <c r="E12" s="13">
        <v>0</v>
      </c>
      <c r="F12" s="13">
        <v>13</v>
      </c>
      <c r="G12" s="46">
        <f t="shared" si="2"/>
        <v>26</v>
      </c>
      <c r="H12" s="47"/>
      <c r="I12" s="56">
        <v>1</v>
      </c>
      <c r="J12" s="56"/>
      <c r="K12" s="49">
        <f t="shared" si="3"/>
        <v>26</v>
      </c>
      <c r="L12" s="50">
        <f t="shared" si="4"/>
        <v>100740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IF('3413'!K$83=1,'3413'!G12,0)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6</v>
      </c>
      <c r="E13" s="13">
        <v>0</v>
      </c>
      <c r="F13" s="13">
        <v>6</v>
      </c>
      <c r="G13" s="46">
        <f t="shared" si="2"/>
        <v>12</v>
      </c>
      <c r="H13" s="47"/>
      <c r="I13" s="56">
        <f>I12</f>
        <v>1</v>
      </c>
      <c r="J13" s="56"/>
      <c r="K13" s="49">
        <f t="shared" si="3"/>
        <v>12</v>
      </c>
      <c r="L13" s="50">
        <f t="shared" si="4"/>
        <v>46495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IF('3413'!K$83=1,'3413'!G13,0)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IF('3413'!K$83=1,'3413'!G14,0)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IF('3413'!K$83=1,'3413'!G15,0)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IF('3413'!K$83=1,'3413'!G16,0)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IF('3413'!K$83=1,'3413'!G17,0)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IF('3413'!K$83=1,'3413'!G18,0)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IF('3413'!K$83=1,'3413'!G19,0)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IF('3413'!K$83=1,'3413'!G20,0)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IF('3413'!K$83=1,'3413'!G21,0)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0.5</v>
      </c>
      <c r="E22" s="13">
        <v>0</v>
      </c>
      <c r="F22" s="13">
        <v>0.5</v>
      </c>
      <c r="G22" s="46">
        <f t="shared" si="2"/>
        <v>1</v>
      </c>
      <c r="H22" s="47"/>
      <c r="I22" s="56">
        <v>1.145</v>
      </c>
      <c r="J22" s="56"/>
      <c r="K22" s="49">
        <f t="shared" si="3"/>
        <v>1.145</v>
      </c>
      <c r="L22" s="50">
        <f t="shared" si="4"/>
        <v>4436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IF('3413'!K$83=1,'3413'!G22,0)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0.5</v>
      </c>
      <c r="E23" s="13">
        <v>0</v>
      </c>
      <c r="F23" s="13">
        <v>0.5</v>
      </c>
      <c r="G23" s="46">
        <f t="shared" si="2"/>
        <v>1</v>
      </c>
      <c r="H23" s="47"/>
      <c r="I23" s="56">
        <f>I22</f>
        <v>1.145</v>
      </c>
      <c r="J23" s="56"/>
      <c r="K23" s="49">
        <f t="shared" si="3"/>
        <v>1.145</v>
      </c>
      <c r="L23" s="50">
        <f t="shared" si="4"/>
        <v>4436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IF('3413'!K$83=1,'3413'!G23,0)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IF('3413'!K$83=1,'3413'!G24,0)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IF('3413'!K$83=1,'3413'!G25,0)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82.5</v>
      </c>
      <c r="E26" s="62">
        <f t="shared" si="5"/>
        <v>0</v>
      </c>
      <c r="F26" s="62"/>
      <c r="G26" s="62">
        <f>SUM(G10:G25)</f>
        <v>165</v>
      </c>
      <c r="H26" s="63"/>
      <c r="I26" s="63"/>
      <c r="J26" s="64"/>
      <c r="K26" s="65">
        <f>SUM(K10:K25)</f>
        <v>180.91500000000002</v>
      </c>
      <c r="L26" s="66">
        <f>SUM(L10:L25)</f>
        <v>700976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12</v>
      </c>
      <c r="E28" s="13">
        <v>0</v>
      </c>
      <c r="F28" s="78">
        <v>12</v>
      </c>
      <c r="G28" s="46">
        <f>IF(E28=0,D28*2,D28+E28)</f>
        <v>24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25128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0.5</v>
      </c>
      <c r="E29" s="13">
        <v>0</v>
      </c>
      <c r="F29" s="89">
        <v>0.5</v>
      </c>
      <c r="G29" s="46">
        <f t="shared" ref="G29:G36" si="7">IF(E29=0,D29*2,D29+E29)</f>
        <v>1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3380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5.5</v>
      </c>
      <c r="E31" s="13">
        <v>0</v>
      </c>
      <c r="F31" s="89">
        <v>5.5</v>
      </c>
      <c r="G31" s="46">
        <f t="shared" si="7"/>
        <v>11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12903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18.5</v>
      </c>
      <c r="E37" s="62">
        <f t="shared" si="10"/>
        <v>0</v>
      </c>
      <c r="F37" s="62"/>
      <c r="G37" s="62">
        <f>SUM(G28:G36)</f>
        <v>37</v>
      </c>
      <c r="H37" s="63"/>
      <c r="I37" s="13" t="s">
        <v>82</v>
      </c>
      <c r="J37" s="13"/>
      <c r="K37" s="13"/>
      <c r="L37" s="50">
        <f>SUM(L28:L36)</f>
        <v>44917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31845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777738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141.77000000000001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193259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39.145000000000003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36398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180.91500000000002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229657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180.91500000000002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9.2400000000000002E-4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165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9.2400000000000002E-4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9.2400000000000002E-4</v>
      </c>
      <c r="L59" s="50">
        <f>ROUND(I59*K59,0)</f>
        <v>3808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9.2400000000000002E-4</v>
      </c>
      <c r="L67" s="50">
        <f>ROUND(I67*K67,0)</f>
        <v>84630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9.2400000000000002E-4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9.2400000000000002E-4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9.2400000000000002E-4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9.2400000000000002E-4</v>
      </c>
      <c r="L72" s="50">
        <f>ROUND(I72*K72,0)</f>
        <v>13081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9.2400000000000002E-4</v>
      </c>
      <c r="L77" s="50">
        <f>ROUND(I77*K77,0)</f>
        <v>30593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1139507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'3413'!AC80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1139507</v>
      </c>
      <c r="L85" s="82">
        <f>IF(G26=0,0,IF(G26&gt;250,-(((250/G26)*K85)*IF(M85="H",0.02,0.05)),IF(M85="H",-0.02*K85,-0.05*K85)))</f>
        <v>-56975.350000000006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1082531.6499999999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-90211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992320.64999999991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90210.968181818171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300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301</v>
      </c>
      <c r="C122" s="218" t="s">
        <v>198</v>
      </c>
    </row>
    <row r="123" spans="2:3" hidden="1">
      <c r="B123" s="222" t="s">
        <v>302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41457.4203935185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3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1.710937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'3421'!B2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Worthington High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'3421'!G7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IF('3421'!K$83=1,'3421'!G10,0)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IF('3421'!K$83=1,'3421'!G11,0)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IF('3421'!K$83=1,'3421'!G12,0)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IF('3421'!K$83=1,'3421'!G13,0)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152.80000000000001</v>
      </c>
      <c r="E14" s="13">
        <v>0</v>
      </c>
      <c r="F14" s="13">
        <v>152.80000000000001</v>
      </c>
      <c r="G14" s="46">
        <f t="shared" si="2"/>
        <v>305.60000000000002</v>
      </c>
      <c r="H14" s="47"/>
      <c r="I14" s="56">
        <v>1.0109999999999999</v>
      </c>
      <c r="J14" s="56"/>
      <c r="K14" s="49">
        <f t="shared" si="3"/>
        <v>308.96159999999998</v>
      </c>
      <c r="L14" s="50">
        <f t="shared" si="4"/>
        <v>1197110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IF('3421'!K$83=1,'3421'!G14,0)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23.5</v>
      </c>
      <c r="E15" s="13">
        <v>0</v>
      </c>
      <c r="F15" s="13">
        <v>23.5</v>
      </c>
      <c r="G15" s="46">
        <f t="shared" si="2"/>
        <v>47</v>
      </c>
      <c r="H15" s="47"/>
      <c r="I15" s="56">
        <f>I14</f>
        <v>1.0109999999999999</v>
      </c>
      <c r="J15" s="56"/>
      <c r="K15" s="49">
        <f t="shared" si="3"/>
        <v>47.517000000000003</v>
      </c>
      <c r="L15" s="58">
        <f t="shared" si="4"/>
        <v>184111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IF('3421'!K$83=1,'3421'!G15,0)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IF('3421'!K$83=1,'3421'!G16,0)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IF('3421'!K$83=1,'3421'!G17,0)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IF('3421'!K$83=1,'3421'!G18,0)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IF('3421'!K$83=1,'3421'!G19,0)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IF('3421'!K$83=1,'3421'!G20,0)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IF('3421'!K$83=1,'3421'!G21,0)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IF('3421'!K$83=1,'3421'!G22,0)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IF('3421'!K$83=1,'3421'!G23,0)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7.2</v>
      </c>
      <c r="E24" s="13">
        <v>0</v>
      </c>
      <c r="F24" s="13">
        <v>7.2</v>
      </c>
      <c r="G24" s="46">
        <f t="shared" si="2"/>
        <v>14.4</v>
      </c>
      <c r="H24" s="47"/>
      <c r="I24" s="56">
        <f>I23</f>
        <v>1.145</v>
      </c>
      <c r="J24" s="56"/>
      <c r="K24" s="49">
        <f t="shared" si="3"/>
        <v>16.488</v>
      </c>
      <c r="L24" s="50">
        <f t="shared" si="4"/>
        <v>63885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IF('3421'!K$83=1,'3421'!G24,0)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1.5</v>
      </c>
      <c r="E25" s="13">
        <v>0</v>
      </c>
      <c r="F25" s="13">
        <v>1.5</v>
      </c>
      <c r="G25" s="60">
        <f t="shared" si="2"/>
        <v>3</v>
      </c>
      <c r="H25" s="47"/>
      <c r="I25" s="56">
        <v>1.0109999999999999</v>
      </c>
      <c r="J25" s="56"/>
      <c r="K25" s="49">
        <f t="shared" si="3"/>
        <v>3.0329999999999999</v>
      </c>
      <c r="L25" s="50">
        <f t="shared" si="4"/>
        <v>11752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IF('3421'!K$83=1,'3421'!G25,0)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185</v>
      </c>
      <c r="E26" s="62">
        <f t="shared" si="5"/>
        <v>0</v>
      </c>
      <c r="F26" s="62"/>
      <c r="G26" s="62">
        <f>SUM(G10:G25)</f>
        <v>370</v>
      </c>
      <c r="H26" s="63"/>
      <c r="I26" s="63"/>
      <c r="J26" s="64"/>
      <c r="K26" s="65">
        <f>SUM(K10:K25)</f>
        <v>375.99959999999999</v>
      </c>
      <c r="L26" s="66">
        <f>SUM(L10:L25)</f>
        <v>1456858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23.5</v>
      </c>
      <c r="E34" s="13">
        <v>0</v>
      </c>
      <c r="F34" s="89">
        <v>23.5</v>
      </c>
      <c r="G34" s="46">
        <f t="shared" si="7"/>
        <v>47</v>
      </c>
      <c r="H34" s="79"/>
      <c r="I34" s="90" t="s">
        <v>78</v>
      </c>
      <c r="J34" s="51">
        <v>251</v>
      </c>
      <c r="K34" s="81">
        <v>835</v>
      </c>
      <c r="L34" s="82">
        <f t="shared" si="8"/>
        <v>39245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23.5</v>
      </c>
      <c r="E37" s="62">
        <f t="shared" si="10"/>
        <v>0</v>
      </c>
      <c r="F37" s="62"/>
      <c r="G37" s="62">
        <f>SUM(G28:G36)</f>
        <v>47</v>
      </c>
      <c r="H37" s="63"/>
      <c r="I37" s="13" t="s">
        <v>82</v>
      </c>
      <c r="J37" s="13"/>
      <c r="K37" s="13"/>
      <c r="L37" s="50">
        <f>SUM(L28:L36)</f>
        <v>39245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71410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1567513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375.99959999999999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350460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375.99959999999999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350460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375.99959999999999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1.921E-3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370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2.0730000000000002E-3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1.921E-3</v>
      </c>
      <c r="L59" s="50">
        <f>ROUND(I59*K59,0)</f>
        <v>7917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1.921E-3</v>
      </c>
      <c r="L67" s="50">
        <f>ROUND(I67*K67,0)</f>
        <v>175945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2.0730000000000002E-3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1.921E-3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1.921E-3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2.0730000000000002E-3</v>
      </c>
      <c r="L72" s="50">
        <f>ROUND(I72*K72,0)</f>
        <v>29348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189</v>
      </c>
      <c r="E75" s="173">
        <v>189</v>
      </c>
      <c r="F75" s="173">
        <v>0</v>
      </c>
      <c r="G75" s="175">
        <f>IF(E75=0,D75,E75)</f>
        <v>189</v>
      </c>
      <c r="H75" s="176"/>
      <c r="I75" s="177">
        <f>AVERAGE(G75,D75)</f>
        <v>189</v>
      </c>
      <c r="J75" s="178" t="s">
        <v>129</v>
      </c>
      <c r="K75" s="179">
        <v>364</v>
      </c>
      <c r="L75" s="50">
        <f>ROUND(K75*I75,0)</f>
        <v>68796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1.921E-3</v>
      </c>
      <c r="L77" s="50">
        <f>ROUND(I77*K77,0)</f>
        <v>63602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2263581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'3421'!AC80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2263581</v>
      </c>
      <c r="L85" s="82">
        <f>IF(G26=0,0,IF(G26&gt;250,-(((250/G26)*K85)*IF(M85="H",0.02,0.05)),IF(M85="H",-0.02*K85,-0.05*K85)))</f>
        <v>-76472.33108108108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2187108.6689189188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-176720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2010388.6689189188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182762.60626535627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36706.718918918923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303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304</v>
      </c>
      <c r="C122" s="218" t="s">
        <v>198</v>
      </c>
    </row>
    <row r="123" spans="2:3" hidden="1">
      <c r="B123" s="222" t="s">
        <v>305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41457.420405092598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4"/>
  <dimension ref="A1:AD150"/>
  <sheetViews>
    <sheetView topLeftCell="B74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'3431'!B2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Renaissance CS@WPBch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'3431'!G7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167.22</v>
      </c>
      <c r="E10" s="45">
        <v>0</v>
      </c>
      <c r="F10" s="45">
        <v>167.22</v>
      </c>
      <c r="G10" s="46">
        <f>IF(E10=0,D10*2,D10+E10)</f>
        <v>334.44</v>
      </c>
      <c r="H10" s="47"/>
      <c r="I10" s="48">
        <v>1.125</v>
      </c>
      <c r="J10" s="48"/>
      <c r="K10" s="49">
        <f>ROUND(G10*I10,4)</f>
        <v>376.245</v>
      </c>
      <c r="L10" s="50">
        <f>ROUND(ROUND(K10*$G$7,4)*($K$7),0)</f>
        <v>1457808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IF('3431'!K$83=1,'3431'!G10,0)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13</v>
      </c>
      <c r="E11" s="13">
        <v>0</v>
      </c>
      <c r="F11" s="13">
        <v>13</v>
      </c>
      <c r="G11" s="46">
        <f t="shared" ref="G11:G25" si="2">IF(E11=0,D11*2,D11+E11)</f>
        <v>26</v>
      </c>
      <c r="H11" s="47"/>
      <c r="I11" s="56">
        <f>I10</f>
        <v>1.125</v>
      </c>
      <c r="J11" s="56"/>
      <c r="K11" s="49">
        <f t="shared" ref="K11:K25" si="3">ROUND(G11*I11,4)</f>
        <v>29.25</v>
      </c>
      <c r="L11" s="50">
        <f t="shared" ref="L11:L25" si="4">ROUND(ROUND(K11*$G$7,4)*($K$7),0)</f>
        <v>113333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IF('3431'!K$83=1,'3431'!G11,0)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96.5</v>
      </c>
      <c r="E12" s="13">
        <v>0</v>
      </c>
      <c r="F12" s="13">
        <v>96.5</v>
      </c>
      <c r="G12" s="46">
        <f t="shared" si="2"/>
        <v>193</v>
      </c>
      <c r="H12" s="47"/>
      <c r="I12" s="56">
        <v>1</v>
      </c>
      <c r="J12" s="56"/>
      <c r="K12" s="49">
        <f t="shared" si="3"/>
        <v>193</v>
      </c>
      <c r="L12" s="50">
        <f t="shared" si="4"/>
        <v>747803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IF('3431'!K$83=1,'3431'!G12,0)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11.5</v>
      </c>
      <c r="E13" s="13">
        <v>0</v>
      </c>
      <c r="F13" s="13">
        <v>11.5</v>
      </c>
      <c r="G13" s="46">
        <f t="shared" si="2"/>
        <v>23</v>
      </c>
      <c r="H13" s="47"/>
      <c r="I13" s="56">
        <f>I12</f>
        <v>1</v>
      </c>
      <c r="J13" s="56"/>
      <c r="K13" s="49">
        <f t="shared" si="3"/>
        <v>23</v>
      </c>
      <c r="L13" s="50">
        <f t="shared" si="4"/>
        <v>89116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IF('3431'!K$83=1,'3431'!G13,0)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IF('3431'!K$83=1,'3431'!G14,0)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IF('3431'!K$83=1,'3431'!G15,0)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IF('3431'!K$83=1,'3431'!G16,0)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IF('3431'!K$83=1,'3431'!G17,0)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IF('3431'!K$83=1,'3431'!G18,0)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IF('3431'!K$83=1,'3431'!G19,0)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IF('3431'!K$83=1,'3431'!G20,0)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IF('3431'!K$83=1,'3431'!G21,0)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12.78</v>
      </c>
      <c r="E22" s="13">
        <v>0</v>
      </c>
      <c r="F22" s="13">
        <v>12.78</v>
      </c>
      <c r="G22" s="46">
        <f t="shared" si="2"/>
        <v>25.56</v>
      </c>
      <c r="H22" s="47"/>
      <c r="I22" s="56">
        <v>1.145</v>
      </c>
      <c r="J22" s="56"/>
      <c r="K22" s="49">
        <f t="shared" si="3"/>
        <v>29.266200000000001</v>
      </c>
      <c r="L22" s="50">
        <f t="shared" si="4"/>
        <v>113396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IF('3431'!K$83=1,'3431'!G22,0)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5.5</v>
      </c>
      <c r="E23" s="13">
        <v>0</v>
      </c>
      <c r="F23" s="13">
        <v>5.5</v>
      </c>
      <c r="G23" s="46">
        <f t="shared" si="2"/>
        <v>11</v>
      </c>
      <c r="H23" s="47"/>
      <c r="I23" s="56">
        <f>I22</f>
        <v>1.145</v>
      </c>
      <c r="J23" s="56"/>
      <c r="K23" s="49">
        <f t="shared" si="3"/>
        <v>12.595000000000001</v>
      </c>
      <c r="L23" s="50">
        <f t="shared" si="4"/>
        <v>48801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IF('3431'!K$83=1,'3431'!G23,0)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IF('3431'!K$83=1,'3431'!G24,0)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IF('3431'!K$83=1,'3431'!G25,0)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306.5</v>
      </c>
      <c r="E26" s="62">
        <f t="shared" si="5"/>
        <v>0</v>
      </c>
      <c r="F26" s="62"/>
      <c r="G26" s="62">
        <f>SUM(G10:G25)</f>
        <v>613</v>
      </c>
      <c r="H26" s="63"/>
      <c r="I26" s="63"/>
      <c r="J26" s="64"/>
      <c r="K26" s="65">
        <f>SUM(K10:K25)</f>
        <v>663.35620000000006</v>
      </c>
      <c r="L26" s="66">
        <f>SUM(L10:L25)</f>
        <v>2570257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12.5</v>
      </c>
      <c r="E28" s="13">
        <v>0</v>
      </c>
      <c r="F28" s="78">
        <v>12.5</v>
      </c>
      <c r="G28" s="46">
        <f>IF(E28=0,D28*2,D28+E28)</f>
        <v>25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26175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0.5</v>
      </c>
      <c r="E29" s="13">
        <v>0</v>
      </c>
      <c r="F29" s="89">
        <v>0.5</v>
      </c>
      <c r="G29" s="46">
        <f t="shared" ref="G29:G36" si="7">IF(E29=0,D29*2,D29+E29)</f>
        <v>1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3380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10</v>
      </c>
      <c r="E31" s="13">
        <v>0</v>
      </c>
      <c r="F31" s="89">
        <v>10</v>
      </c>
      <c r="G31" s="46">
        <f t="shared" si="7"/>
        <v>20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23460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1.5</v>
      </c>
      <c r="E32" s="13">
        <v>0</v>
      </c>
      <c r="F32" s="89">
        <v>1.5</v>
      </c>
      <c r="G32" s="46">
        <f t="shared" si="7"/>
        <v>3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10518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24.5</v>
      </c>
      <c r="E37" s="62">
        <f t="shared" si="10"/>
        <v>0</v>
      </c>
      <c r="F37" s="62"/>
      <c r="G37" s="62">
        <f>SUM(G28:G36)</f>
        <v>49</v>
      </c>
      <c r="H37" s="63"/>
      <c r="I37" s="13" t="s">
        <v>82</v>
      </c>
      <c r="J37" s="13"/>
      <c r="K37" s="13"/>
      <c r="L37" s="50">
        <f>SUM(L28:L36)</f>
        <v>63533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118309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2752099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434.76120000000003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592661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228.595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212556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663.35620000000006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805217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663.35620000000006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3.3890000000000001E-3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613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3.4350000000000001E-3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3.3890000000000001E-3</v>
      </c>
      <c r="L59" s="50">
        <f>ROUND(I59*K59,0)</f>
        <v>13967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3.3890000000000001E-3</v>
      </c>
      <c r="L67" s="50">
        <f>ROUND(I67*K67,0)</f>
        <v>310400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3.4350000000000001E-3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3.3890000000000001E-3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3.3890000000000001E-3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3.4350000000000001E-3</v>
      </c>
      <c r="L72" s="50">
        <f>ROUND(I72*K72,0)</f>
        <v>48631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5.5</v>
      </c>
      <c r="E75" s="173">
        <v>5.5</v>
      </c>
      <c r="F75" s="173">
        <v>0</v>
      </c>
      <c r="G75" s="175">
        <f>IF(E75=0,D75,E75)</f>
        <v>5.5</v>
      </c>
      <c r="H75" s="176"/>
      <c r="I75" s="177">
        <f>AVERAGE(G75,D75)</f>
        <v>5.5</v>
      </c>
      <c r="J75" s="178" t="s">
        <v>129</v>
      </c>
      <c r="K75" s="179">
        <v>364</v>
      </c>
      <c r="L75" s="50">
        <f>ROUND(K75*I75,0)</f>
        <v>2002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3.3890000000000001E-3</v>
      </c>
      <c r="L77" s="50">
        <f>ROUND(I77*K77,0)</f>
        <v>112206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4044522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'3431'!AC80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4044522</v>
      </c>
      <c r="L85" s="82">
        <f>IF(G26=0,0,IF(G26&gt;250,-(((250/G26)*K85)*IF(M85="H",0.02,0.05)),IF(M85="H",-0.02*K85,-0.05*K85)))</f>
        <v>-82473.939641109318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3962048.0603588908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-330007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3632041.0603588908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330185.55094171735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119752.16035889069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306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307</v>
      </c>
      <c r="C122" s="218" t="s">
        <v>198</v>
      </c>
    </row>
    <row r="123" spans="2:3" hidden="1">
      <c r="B123" s="222" t="s">
        <v>308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41457.420416666697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5"/>
  <dimension ref="A1:AD150"/>
  <sheetViews>
    <sheetView topLeftCell="B68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2.425781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'3436'!B2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iGenerationEmpowermentAcademy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'3436'!G7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IF('3436'!K$83=1,'3436'!G10,0)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IF('3436'!K$83=1,'3436'!G11,0)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19</v>
      </c>
      <c r="E12" s="13">
        <v>0</v>
      </c>
      <c r="F12" s="13">
        <v>19</v>
      </c>
      <c r="G12" s="46">
        <f t="shared" si="2"/>
        <v>38</v>
      </c>
      <c r="H12" s="47"/>
      <c r="I12" s="56">
        <v>1</v>
      </c>
      <c r="J12" s="56"/>
      <c r="K12" s="49">
        <f t="shared" si="3"/>
        <v>38</v>
      </c>
      <c r="L12" s="50">
        <f t="shared" si="4"/>
        <v>147236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IF('3436'!K$83=1,'3436'!G12,0)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7</v>
      </c>
      <c r="E13" s="13">
        <v>0</v>
      </c>
      <c r="F13" s="13">
        <v>7</v>
      </c>
      <c r="G13" s="46">
        <f t="shared" si="2"/>
        <v>14</v>
      </c>
      <c r="H13" s="47"/>
      <c r="I13" s="56">
        <f>I12</f>
        <v>1</v>
      </c>
      <c r="J13" s="56"/>
      <c r="K13" s="49">
        <f t="shared" si="3"/>
        <v>14</v>
      </c>
      <c r="L13" s="50">
        <f t="shared" si="4"/>
        <v>54245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IF('3436'!K$83=1,'3436'!G13,0)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35</v>
      </c>
      <c r="E14" s="13">
        <v>0</v>
      </c>
      <c r="F14" s="13">
        <v>35</v>
      </c>
      <c r="G14" s="46">
        <f t="shared" si="2"/>
        <v>70</v>
      </c>
      <c r="H14" s="47"/>
      <c r="I14" s="56">
        <v>1.0109999999999999</v>
      </c>
      <c r="J14" s="56"/>
      <c r="K14" s="49">
        <f t="shared" si="3"/>
        <v>70.77</v>
      </c>
      <c r="L14" s="50">
        <f t="shared" si="4"/>
        <v>274207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IF('3436'!K$83=1,'3436'!G14,0)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9</v>
      </c>
      <c r="E15" s="13">
        <v>0</v>
      </c>
      <c r="F15" s="13">
        <v>9</v>
      </c>
      <c r="G15" s="46">
        <f t="shared" si="2"/>
        <v>18</v>
      </c>
      <c r="H15" s="47"/>
      <c r="I15" s="56">
        <f>I14</f>
        <v>1.0109999999999999</v>
      </c>
      <c r="J15" s="56"/>
      <c r="K15" s="49">
        <f t="shared" si="3"/>
        <v>18.198</v>
      </c>
      <c r="L15" s="58">
        <f t="shared" si="4"/>
        <v>70510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IF('3436'!K$83=1,'3436'!G15,0)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IF('3436'!K$83=1,'3436'!G16,0)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IF('3436'!K$83=1,'3436'!G17,0)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IF('3436'!K$83=1,'3436'!G18,0)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IF('3436'!K$83=1,'3436'!G19,0)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IF('3436'!K$83=1,'3436'!G20,0)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IF('3436'!K$83=1,'3436'!G21,0)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IF('3436'!K$83=1,'3436'!G22,0)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IF('3436'!K$83=1,'3436'!G23,0)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0.5</v>
      </c>
      <c r="E24" s="13">
        <v>0</v>
      </c>
      <c r="F24" s="13">
        <v>0.5</v>
      </c>
      <c r="G24" s="46">
        <f t="shared" si="2"/>
        <v>1</v>
      </c>
      <c r="H24" s="47"/>
      <c r="I24" s="56">
        <f>I23</f>
        <v>1.145</v>
      </c>
      <c r="J24" s="56"/>
      <c r="K24" s="49">
        <f t="shared" si="3"/>
        <v>1.145</v>
      </c>
      <c r="L24" s="50">
        <f t="shared" si="4"/>
        <v>4436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IF('3436'!K$83=1,'3436'!G24,0)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IF('3436'!K$83=1,'3436'!G25,0)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70.5</v>
      </c>
      <c r="E26" s="62">
        <f t="shared" si="5"/>
        <v>0</v>
      </c>
      <c r="F26" s="62"/>
      <c r="G26" s="62">
        <f>SUM(G10:G25)</f>
        <v>141</v>
      </c>
      <c r="H26" s="63"/>
      <c r="I26" s="63"/>
      <c r="J26" s="64"/>
      <c r="K26" s="65">
        <f>SUM(K10:K25)</f>
        <v>142.113</v>
      </c>
      <c r="L26" s="66">
        <f>SUM(L10:L25)</f>
        <v>550634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7</v>
      </c>
      <c r="E31" s="13">
        <v>0</v>
      </c>
      <c r="F31" s="89">
        <v>7</v>
      </c>
      <c r="G31" s="46">
        <f t="shared" si="7"/>
        <v>14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16422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8.5</v>
      </c>
      <c r="E34" s="13">
        <v>0</v>
      </c>
      <c r="F34" s="89">
        <v>8.5</v>
      </c>
      <c r="G34" s="46">
        <f t="shared" si="7"/>
        <v>17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14195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0.5</v>
      </c>
      <c r="E35" s="13">
        <v>0</v>
      </c>
      <c r="F35" s="89">
        <v>0.5</v>
      </c>
      <c r="G35" s="46">
        <f t="shared" si="7"/>
        <v>1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3168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16</v>
      </c>
      <c r="E37" s="62">
        <f t="shared" si="10"/>
        <v>0</v>
      </c>
      <c r="F37" s="62"/>
      <c r="G37" s="62">
        <f>SUM(G28:G36)</f>
        <v>32</v>
      </c>
      <c r="H37" s="63"/>
      <c r="I37" s="13" t="s">
        <v>82</v>
      </c>
      <c r="J37" s="13"/>
      <c r="K37" s="13"/>
      <c r="L37" s="50">
        <f>SUM(L28:L36)</f>
        <v>33785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27213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611632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52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48351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90.112999999999985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83992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142.113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132343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142.113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7.2599999999999997E-4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141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7.9000000000000001E-4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7.2599999999999997E-4</v>
      </c>
      <c r="L59" s="50">
        <f>ROUND(I59*K59,0)</f>
        <v>2992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7.2599999999999997E-4</v>
      </c>
      <c r="L67" s="50">
        <f>ROUND(I67*K67,0)</f>
        <v>66495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7.9000000000000001E-4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7.2599999999999997E-4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7.2599999999999997E-4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7.9000000000000001E-4</v>
      </c>
      <c r="L72" s="50">
        <f>ROUND(I72*K72,0)</f>
        <v>11184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32</v>
      </c>
      <c r="E75" s="173">
        <v>32</v>
      </c>
      <c r="F75" s="173">
        <v>0</v>
      </c>
      <c r="G75" s="175">
        <f>IF(E75=0,D75,E75)</f>
        <v>32</v>
      </c>
      <c r="H75" s="176"/>
      <c r="I75" s="177">
        <f>AVERAGE(G75,D75)</f>
        <v>32</v>
      </c>
      <c r="J75" s="178" t="s">
        <v>129</v>
      </c>
      <c r="K75" s="179">
        <v>364</v>
      </c>
      <c r="L75" s="50">
        <f>ROUND(K75*I75,0)</f>
        <v>11648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7.2599999999999997E-4</v>
      </c>
      <c r="L77" s="50">
        <f>ROUND(I77*K77,0)</f>
        <v>24037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860331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'3436'!AC80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860331</v>
      </c>
      <c r="L85" s="82">
        <f>IF(G26=0,0,IF(G26&gt;250,-(((250/G26)*K85)*IF(M85="H",0.02,0.05)),IF(M85="H",-0.02*K85,-0.05*K85)))</f>
        <v>-43016.55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817314.45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-67187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750127.45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68193.404545454541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309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310</v>
      </c>
      <c r="C122" s="218" t="s">
        <v>198</v>
      </c>
    </row>
    <row r="123" spans="2:3" hidden="1">
      <c r="B123" s="222" t="s">
        <v>311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41457.420428240701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'3441'!B2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South Tech Preparatory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'3441'!G7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IF('3441'!K$83=1,'3441'!G10,0)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IF('3441'!K$83=1,'3441'!G11,0)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54</v>
      </c>
      <c r="E12" s="13">
        <v>0</v>
      </c>
      <c r="F12" s="13">
        <v>19</v>
      </c>
      <c r="G12" s="46">
        <f t="shared" si="2"/>
        <v>108</v>
      </c>
      <c r="H12" s="47"/>
      <c r="I12" s="56">
        <v>1</v>
      </c>
      <c r="J12" s="56"/>
      <c r="K12" s="49">
        <f t="shared" si="3"/>
        <v>108</v>
      </c>
      <c r="L12" s="50">
        <f t="shared" si="4"/>
        <v>418459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IF('3441'!K$83=1,'3441'!G12,0)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7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IF('3441'!K$83=1,'3441'!G13,0)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35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IF('3441'!K$83=1,'3441'!G14,0)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9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IF('3441'!K$83=1,'3441'!G15,0)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IF('3441'!K$83=1,'3441'!G16,0)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IF('3441'!K$83=1,'3441'!G17,0)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IF('3441'!K$83=1,'3441'!G18,0)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IF('3441'!K$83=1,'3441'!G19,0)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IF('3441'!K$83=1,'3441'!G20,0)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IF('3441'!K$83=1,'3441'!G21,0)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IF('3441'!K$83=1,'3441'!G22,0)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IF('3441'!K$83=1,'3441'!G23,0)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0.5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IF('3441'!K$83=1,'3441'!G24,0)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IF('3441'!K$83=1,'3441'!G25,0)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54</v>
      </c>
      <c r="E26" s="62">
        <f t="shared" si="5"/>
        <v>0</v>
      </c>
      <c r="F26" s="62"/>
      <c r="G26" s="62">
        <f>SUM(G10:G25)</f>
        <v>108</v>
      </c>
      <c r="H26" s="63"/>
      <c r="I26" s="63"/>
      <c r="J26" s="64"/>
      <c r="K26" s="65">
        <f>SUM(K10:K25)</f>
        <v>108</v>
      </c>
      <c r="L26" s="66">
        <f>SUM(L10:L25)</f>
        <v>418459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232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232" t="s">
        <v>70</v>
      </c>
      <c r="AA29" s="232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232" t="s">
        <v>70</v>
      </c>
      <c r="AA30" s="232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7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232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232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232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8.5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232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0.5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232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232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20844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230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439303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227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22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230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108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100422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108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100422</v>
      </c>
      <c r="N50" s="3"/>
      <c r="O50" s="1"/>
      <c r="V50" s="228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108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5.5199999999999997E-4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108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6.0499999999999996E-4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231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5.5199999999999997E-4</v>
      </c>
      <c r="L59" s="50">
        <f>ROUND(I59*K59,0)</f>
        <v>2275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227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231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5.5199999999999997E-4</v>
      </c>
      <c r="L67" s="50">
        <f>ROUND(I67*K67,0)</f>
        <v>50558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231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6.0499999999999996E-4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231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5.5199999999999997E-4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231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5.5199999999999997E-4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231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6.0499999999999996E-4</v>
      </c>
      <c r="L72" s="50">
        <f>ROUND(I72*K72,0)</f>
        <v>8565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0</v>
      </c>
      <c r="AA74" s="233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233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233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5.5199999999999997E-4</v>
      </c>
      <c r="L77" s="50">
        <f>ROUND(I77*K77,0)</f>
        <v>18276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619399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'3441'!AC80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619399</v>
      </c>
      <c r="L85" s="82">
        <f>IF(G26=0,0,IF(G26&gt;250,-(((250/G26)*K85)*IF(M85="H",0.02,0.05)),IF(M85="H",-0.02*K85,-0.05*K85)))</f>
        <v>-30969.95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588429.05000000005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-49036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539393.05000000005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49035.731818181819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>
      <c r="B99" s="222" t="s">
        <v>160</v>
      </c>
      <c r="C99" s="218" t="s">
        <v>161</v>
      </c>
      <c r="V99" s="217"/>
    </row>
    <row r="100" spans="2:30">
      <c r="B100" s="222" t="s">
        <v>162</v>
      </c>
      <c r="C100" s="218" t="s">
        <v>163</v>
      </c>
      <c r="V100" s="217"/>
    </row>
    <row r="101" spans="2:30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>
      <c r="B102" s="222" t="s">
        <v>166</v>
      </c>
      <c r="C102" s="218" t="s">
        <v>167</v>
      </c>
      <c r="V102" s="217"/>
    </row>
    <row r="103" spans="2:30">
      <c r="B103" s="224"/>
      <c r="C103" s="218" t="s">
        <v>168</v>
      </c>
      <c r="V103" s="217"/>
    </row>
    <row r="104" spans="2:30">
      <c r="B104" s="222" t="s">
        <v>169</v>
      </c>
      <c r="C104" s="218" t="s">
        <v>170</v>
      </c>
      <c r="V104" s="217"/>
    </row>
    <row r="105" spans="2:30">
      <c r="B105" s="222" t="s">
        <v>171</v>
      </c>
      <c r="C105" s="218" t="s">
        <v>172</v>
      </c>
      <c r="V105" s="217"/>
    </row>
    <row r="106" spans="2:30">
      <c r="B106" s="222" t="s">
        <v>309</v>
      </c>
      <c r="C106" s="218" t="s">
        <v>174</v>
      </c>
      <c r="V106" s="217"/>
    </row>
    <row r="107" spans="2:30">
      <c r="B107" s="222" t="s">
        <v>175</v>
      </c>
      <c r="C107" s="218" t="s">
        <v>176</v>
      </c>
      <c r="V107" s="217"/>
    </row>
    <row r="108" spans="2:30">
      <c r="B108" s="222" t="s">
        <v>177</v>
      </c>
      <c r="C108" s="218" t="s">
        <v>178</v>
      </c>
      <c r="V108" s="217"/>
    </row>
    <row r="109" spans="2:30">
      <c r="B109" s="224"/>
      <c r="C109" s="218"/>
      <c r="V109" s="217"/>
    </row>
    <row r="110" spans="2:30">
      <c r="B110" s="222" t="s">
        <v>179</v>
      </c>
      <c r="C110" s="218" t="s">
        <v>180</v>
      </c>
      <c r="V110" s="217"/>
    </row>
    <row r="111" spans="2:30">
      <c r="B111" s="222" t="s">
        <v>179</v>
      </c>
      <c r="C111" s="218" t="s">
        <v>181</v>
      </c>
    </row>
    <row r="112" spans="2:30">
      <c r="B112" s="222" t="s">
        <v>173</v>
      </c>
      <c r="C112" s="218" t="s">
        <v>182</v>
      </c>
    </row>
    <row r="113" spans="2:3">
      <c r="B113" s="222" t="s">
        <v>183</v>
      </c>
      <c r="C113" s="218" t="s">
        <v>184</v>
      </c>
    </row>
    <row r="114" spans="2:3">
      <c r="B114" s="222" t="s">
        <v>173</v>
      </c>
      <c r="C114" s="218" t="s">
        <v>185</v>
      </c>
    </row>
    <row r="115" spans="2:3">
      <c r="B115" s="222" t="s">
        <v>186</v>
      </c>
      <c r="C115" s="218" t="s">
        <v>187</v>
      </c>
    </row>
    <row r="116" spans="2:3">
      <c r="B116" s="222" t="s">
        <v>188</v>
      </c>
      <c r="C116" s="218" t="s">
        <v>189</v>
      </c>
    </row>
    <row r="117" spans="2:3">
      <c r="B117" s="224" t="s">
        <v>190</v>
      </c>
      <c r="C117" s="218" t="s">
        <v>191</v>
      </c>
    </row>
    <row r="118" spans="2:3">
      <c r="B118" s="224"/>
      <c r="C118" s="218"/>
    </row>
    <row r="119" spans="2:3">
      <c r="B119" s="222" t="s">
        <v>160</v>
      </c>
      <c r="C119" s="218" t="s">
        <v>192</v>
      </c>
    </row>
    <row r="120" spans="2:3">
      <c r="B120" s="222" t="s">
        <v>193</v>
      </c>
      <c r="C120" s="218" t="s">
        <v>194</v>
      </c>
    </row>
    <row r="121" spans="2:3">
      <c r="B121" s="222" t="s">
        <v>195</v>
      </c>
      <c r="C121" s="218" t="s">
        <v>196</v>
      </c>
    </row>
    <row r="122" spans="2:3">
      <c r="B122" s="222" t="s">
        <v>310</v>
      </c>
      <c r="C122" s="218" t="s">
        <v>198</v>
      </c>
    </row>
    <row r="123" spans="2:3">
      <c r="B123" s="222" t="s">
        <v>349</v>
      </c>
      <c r="C123" s="218" t="s">
        <v>200</v>
      </c>
    </row>
    <row r="124" spans="2:3">
      <c r="B124" s="222" t="s">
        <v>201</v>
      </c>
      <c r="C124" s="218" t="s">
        <v>202</v>
      </c>
    </row>
    <row r="125" spans="2:3">
      <c r="B125" s="222" t="s">
        <v>201</v>
      </c>
      <c r="C125" s="218" t="s">
        <v>203</v>
      </c>
    </row>
    <row r="126" spans="2:3">
      <c r="B126" s="222" t="s">
        <v>201</v>
      </c>
      <c r="C126" s="218" t="s">
        <v>204</v>
      </c>
    </row>
    <row r="127" spans="2:3">
      <c r="B127" s="222" t="s">
        <v>201</v>
      </c>
      <c r="C127" s="218" t="s">
        <v>205</v>
      </c>
    </row>
    <row r="128" spans="2:3">
      <c r="B128" s="222" t="s">
        <v>166</v>
      </c>
      <c r="C128" s="218" t="s">
        <v>206</v>
      </c>
    </row>
    <row r="129" spans="2:3">
      <c r="B129" s="222" t="s">
        <v>207</v>
      </c>
      <c r="C129" s="218" t="s">
        <v>208</v>
      </c>
    </row>
    <row r="130" spans="2:3">
      <c r="B130" s="222" t="s">
        <v>201</v>
      </c>
      <c r="C130" s="218" t="s">
        <v>209</v>
      </c>
    </row>
    <row r="131" spans="2:3">
      <c r="B131" s="218"/>
      <c r="C131" s="218"/>
    </row>
    <row r="132" spans="2:3">
      <c r="B132" s="218"/>
      <c r="C132" s="218"/>
    </row>
    <row r="133" spans="2:3">
      <c r="B133" s="224"/>
      <c r="C133" s="224"/>
    </row>
    <row r="134" spans="2:3">
      <c r="B134" s="224">
        <f>NvsElapsedTime</f>
        <v>1.15740695036948E-5</v>
      </c>
      <c r="C134" s="224"/>
    </row>
    <row r="135" spans="2:3">
      <c r="B135" s="225">
        <f>NvsEndTime</f>
        <v>41457.420428240701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6"/>
  <dimension ref="A1:AD150"/>
  <sheetViews>
    <sheetView topLeftCell="B77" zoomScaleNormal="100" workbookViewId="0">
      <selection activeCell="K81" sqref="K8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0.8554687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'3443'!B2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Riviera Bch Maritime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'3443'!G7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IF('3443'!K$83=1,'3443'!G10,0)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IF('3443'!K$83=1,'3443'!G11,0)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IF('3443'!K$83=1,'3443'!G12,0)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IF('3443'!K$83=1,'3443'!G13,0)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80.42</v>
      </c>
      <c r="E14" s="13">
        <v>0</v>
      </c>
      <c r="F14" s="13">
        <v>80.42</v>
      </c>
      <c r="G14" s="46">
        <f t="shared" si="2"/>
        <v>160.84</v>
      </c>
      <c r="H14" s="47"/>
      <c r="I14" s="56">
        <v>1.0109999999999999</v>
      </c>
      <c r="J14" s="56"/>
      <c r="K14" s="49">
        <f t="shared" si="3"/>
        <v>162.60919999999999</v>
      </c>
      <c r="L14" s="50">
        <f t="shared" si="4"/>
        <v>630050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IF('3443'!K$83=1,'3443'!G14,0)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11.5</v>
      </c>
      <c r="E15" s="13">
        <v>0</v>
      </c>
      <c r="F15" s="13">
        <v>11.5</v>
      </c>
      <c r="G15" s="46">
        <f t="shared" si="2"/>
        <v>23</v>
      </c>
      <c r="H15" s="47"/>
      <c r="I15" s="56">
        <f>I14</f>
        <v>1.0109999999999999</v>
      </c>
      <c r="J15" s="56"/>
      <c r="K15" s="49">
        <f t="shared" si="3"/>
        <v>23.253</v>
      </c>
      <c r="L15" s="58">
        <f t="shared" si="4"/>
        <v>90097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IF('3443'!K$83=1,'3443'!G15,0)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IF('3443'!K$83=1,'3443'!G16,0)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IF('3443'!K$83=1,'3443'!G17,0)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IF('3443'!K$83=1,'3443'!G18,0)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IF('3443'!K$83=1,'3443'!G19,0)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IF('3443'!K$83=1,'3443'!G20,0)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IF('3443'!K$83=1,'3443'!G21,0)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IF('3443'!K$83=1,'3443'!G22,0)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IF('3443'!K$83=1,'3443'!G23,0)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IF('3443'!K$83=1,'3443'!G24,0)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9.84</v>
      </c>
      <c r="E25" s="13">
        <v>0</v>
      </c>
      <c r="F25" s="13">
        <v>9.84</v>
      </c>
      <c r="G25" s="60">
        <f t="shared" si="2"/>
        <v>19.68</v>
      </c>
      <c r="H25" s="47"/>
      <c r="I25" s="56">
        <v>1.0109999999999999</v>
      </c>
      <c r="J25" s="56"/>
      <c r="K25" s="49">
        <f t="shared" si="3"/>
        <v>19.8965</v>
      </c>
      <c r="L25" s="50">
        <f t="shared" si="4"/>
        <v>77091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IF('3443'!K$83=1,'3443'!G25,0)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101.76</v>
      </c>
      <c r="E26" s="62">
        <f t="shared" si="5"/>
        <v>0</v>
      </c>
      <c r="F26" s="62"/>
      <c r="G26" s="62">
        <f>SUM(G10:G25)</f>
        <v>203.52</v>
      </c>
      <c r="H26" s="63"/>
      <c r="I26" s="63"/>
      <c r="J26" s="64"/>
      <c r="K26" s="65">
        <f>SUM(K10:K25)</f>
        <v>205.75869999999998</v>
      </c>
      <c r="L26" s="66">
        <f>SUM(L10:L25)</f>
        <v>797238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11.5</v>
      </c>
      <c r="E34" s="13">
        <v>0</v>
      </c>
      <c r="F34" s="89">
        <v>11.5</v>
      </c>
      <c r="G34" s="46">
        <f t="shared" si="7"/>
        <v>23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19205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11.5</v>
      </c>
      <c r="E37" s="62">
        <f t="shared" si="10"/>
        <v>0</v>
      </c>
      <c r="F37" s="62"/>
      <c r="G37" s="62">
        <f>SUM(G28:G36)</f>
        <v>23</v>
      </c>
      <c r="H37" s="63"/>
      <c r="I37" s="13" t="s">
        <v>82</v>
      </c>
      <c r="J37" s="13"/>
      <c r="K37" s="13"/>
      <c r="L37" s="50">
        <f>SUM(L28:L36)</f>
        <v>19205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39279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855722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205.75869999999998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191783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205.75869999999998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191783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205.75869999999998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1.0510000000000001E-3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203.52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1.14E-3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1.0510000000000001E-3</v>
      </c>
      <c r="L59" s="50">
        <f>ROUND(I59*K59,0)</f>
        <v>4332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1.0510000000000001E-3</v>
      </c>
      <c r="L67" s="50">
        <f>ROUND(I67*K67,0)</f>
        <v>96262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1.14E-3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1.0510000000000001E-3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1.0510000000000001E-3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1.14E-3</v>
      </c>
      <c r="L72" s="50">
        <f>ROUND(I72*K72,0)</f>
        <v>16139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76.5</v>
      </c>
      <c r="E75" s="173">
        <v>76.5</v>
      </c>
      <c r="F75" s="173">
        <v>0</v>
      </c>
      <c r="G75" s="175">
        <f>IF(E75=0,D75,E75)</f>
        <v>76.5</v>
      </c>
      <c r="H75" s="176"/>
      <c r="I75" s="177">
        <f>AVERAGE(G75,D75)</f>
        <v>76.5</v>
      </c>
      <c r="J75" s="178" t="s">
        <v>129</v>
      </c>
      <c r="K75" s="179">
        <v>364</v>
      </c>
      <c r="L75" s="50">
        <f>ROUND(K75*I75,0)</f>
        <v>27846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1.0510000000000001E-3</v>
      </c>
      <c r="L77" s="50">
        <f>ROUND(I77*K77,0)</f>
        <v>34797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1226881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'3443'!AC80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1226881</v>
      </c>
      <c r="L85" s="82">
        <f>IF(G26=0,0,IF(G26&gt;250,-(((250/G26)*K85)*IF(M85="H",0.02,0.05)),IF(M85="H",-0.02*K85,-0.05*K85)))</f>
        <v>-61344.05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1165536.95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-94924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1070612.95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97328.45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312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313</v>
      </c>
      <c r="C122" s="218" t="s">
        <v>198</v>
      </c>
    </row>
    <row r="123" spans="2:3" hidden="1">
      <c r="B123" s="222" t="s">
        <v>314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41457.420439814799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D150"/>
  <sheetViews>
    <sheetView topLeftCell="B71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5.140625" style="1" customWidth="1"/>
    <col min="10" max="10" width="15" style="1" customWidth="1"/>
    <col min="11" max="11" width="16.140625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1.285156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'0642'!B2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Day Star Acad of Excellence CS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'0642'!G7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35</v>
      </c>
      <c r="E10" s="45">
        <v>0</v>
      </c>
      <c r="F10" s="45">
        <v>35</v>
      </c>
      <c r="G10" s="46">
        <f>IF(E10=0,D10*2,D10+E10)</f>
        <v>70</v>
      </c>
      <c r="H10" s="47"/>
      <c r="I10" s="48">
        <v>1.125</v>
      </c>
      <c r="J10" s="48"/>
      <c r="K10" s="49">
        <f>ROUND(G10*I10,4)</f>
        <v>78.75</v>
      </c>
      <c r="L10" s="50">
        <f>ROUND(ROUND(K10*$G$7,4)*($K$7),0)</f>
        <v>305127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IF('0642'!K$83=1,'0642'!G10,0)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3</v>
      </c>
      <c r="E11" s="13">
        <v>0</v>
      </c>
      <c r="F11" s="13">
        <v>3</v>
      </c>
      <c r="G11" s="46">
        <f t="shared" ref="G11:G25" si="2">IF(E11=0,D11*2,D11+E11)</f>
        <v>6</v>
      </c>
      <c r="H11" s="47"/>
      <c r="I11" s="56">
        <f>I10</f>
        <v>1.125</v>
      </c>
      <c r="J11" s="56"/>
      <c r="K11" s="49">
        <f t="shared" ref="K11:K25" si="3">ROUND(G11*I11,4)</f>
        <v>6.75</v>
      </c>
      <c r="L11" s="50">
        <f t="shared" ref="L11:L25" si="4">ROUND(ROUND(K11*$G$7,4)*($K$7),0)</f>
        <v>26154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IF('0642'!K$83=1,'0642'!G11,0)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12.5</v>
      </c>
      <c r="E12" s="13">
        <v>0</v>
      </c>
      <c r="F12" s="13">
        <v>12.5</v>
      </c>
      <c r="G12" s="46">
        <f t="shared" si="2"/>
        <v>25</v>
      </c>
      <c r="H12" s="47"/>
      <c r="I12" s="56">
        <v>1</v>
      </c>
      <c r="J12" s="56"/>
      <c r="K12" s="49">
        <f t="shared" si="3"/>
        <v>25</v>
      </c>
      <c r="L12" s="50">
        <f t="shared" si="4"/>
        <v>96866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IF('0642'!K$83=1,'0642'!G12,0)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</v>
      </c>
      <c r="E13" s="13">
        <v>0</v>
      </c>
      <c r="F13" s="13">
        <v>2</v>
      </c>
      <c r="G13" s="46">
        <f t="shared" si="2"/>
        <v>4</v>
      </c>
      <c r="H13" s="47"/>
      <c r="I13" s="56">
        <f>I12</f>
        <v>1</v>
      </c>
      <c r="J13" s="56"/>
      <c r="K13" s="49">
        <f t="shared" si="3"/>
        <v>4</v>
      </c>
      <c r="L13" s="50">
        <f t="shared" si="4"/>
        <v>15498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IF('0642'!K$83=1,'0642'!G13,0)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IF('0642'!K$83=1,'0642'!G14,0)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IF('0642'!K$83=1,'0642'!G15,0)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IF('0642'!K$83=1,'0642'!G16,0)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IF('0642'!K$83=1,'0642'!G17,0)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IF('0642'!K$83=1,'0642'!G18,0)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IF('0642'!K$83=1,'0642'!G19,0)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IF('0642'!K$83=1,'0642'!G20,0)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IF('0642'!K$83=1,'0642'!G21,0)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3</v>
      </c>
      <c r="E22" s="13">
        <v>0</v>
      </c>
      <c r="F22" s="13">
        <v>3</v>
      </c>
      <c r="G22" s="46">
        <f t="shared" si="2"/>
        <v>6</v>
      </c>
      <c r="H22" s="47"/>
      <c r="I22" s="56">
        <v>1.145</v>
      </c>
      <c r="J22" s="56"/>
      <c r="K22" s="49">
        <f t="shared" si="3"/>
        <v>6.87</v>
      </c>
      <c r="L22" s="50">
        <f t="shared" si="4"/>
        <v>26619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IF('0642'!K$83=1,'0642'!G22,0)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IF('0642'!K$83=1,'0642'!G23,0)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IF('0642'!K$83=1,'0642'!G24,0)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IF('0642'!K$83=1,'0642'!G25,0)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55.5</v>
      </c>
      <c r="E26" s="62">
        <f t="shared" si="5"/>
        <v>0</v>
      </c>
      <c r="F26" s="62"/>
      <c r="G26" s="62">
        <f>SUM(G10:G25)</f>
        <v>111</v>
      </c>
      <c r="H26" s="63"/>
      <c r="I26" s="63"/>
      <c r="J26" s="64"/>
      <c r="K26" s="65">
        <f>SUM(K10:K25)</f>
        <v>121.37</v>
      </c>
      <c r="L26" s="66">
        <f>SUM(L10:L25)</f>
        <v>470264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3</v>
      </c>
      <c r="E28" s="13">
        <v>0</v>
      </c>
      <c r="F28" s="78">
        <v>3</v>
      </c>
      <c r="G28" s="46">
        <f>IF(E28=0,D28*2,D28+E28)</f>
        <v>6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6282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2</v>
      </c>
      <c r="E31" s="13">
        <v>0</v>
      </c>
      <c r="F31" s="89">
        <v>2</v>
      </c>
      <c r="G31" s="46">
        <f t="shared" si="7"/>
        <v>4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4692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</v>
      </c>
      <c r="E37" s="62">
        <f t="shared" si="10"/>
        <v>0</v>
      </c>
      <c r="F37" s="62"/>
      <c r="G37" s="62">
        <f>SUM(G28:G36)</f>
        <v>10</v>
      </c>
      <c r="H37" s="63"/>
      <c r="I37" s="13" t="s">
        <v>82</v>
      </c>
      <c r="J37" s="13"/>
      <c r="K37" s="13"/>
      <c r="L37" s="50">
        <f>SUM(L28:L36)</f>
        <v>10974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21423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502661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92.37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125918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29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26965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121.37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152883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121.37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6.2E-4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111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6.2200000000000005E-4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6.2E-4</v>
      </c>
      <c r="L59" s="50">
        <f>ROUND(I59*K59,0)</f>
        <v>2555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6.2E-4</v>
      </c>
      <c r="L67" s="50">
        <f>ROUND(I67*K67,0)</f>
        <v>56786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6.2200000000000005E-4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6.2E-4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6.2E-4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6.2200000000000005E-4</v>
      </c>
      <c r="L72" s="50">
        <f>ROUND(I72*K72,0)</f>
        <v>8806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48.5</v>
      </c>
      <c r="E75" s="173">
        <v>48.5</v>
      </c>
      <c r="F75" s="173">
        <v>0</v>
      </c>
      <c r="G75" s="175">
        <f>IF(E75=0,D75,E75)</f>
        <v>48.5</v>
      </c>
      <c r="H75" s="176"/>
      <c r="I75" s="177">
        <f>AVERAGE(G75,D75)</f>
        <v>48.5</v>
      </c>
      <c r="J75" s="178" t="s">
        <v>129</v>
      </c>
      <c r="K75" s="179">
        <v>364</v>
      </c>
      <c r="L75" s="50">
        <f>ROUND(K75*I75,0)</f>
        <v>17654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6.2E-4</v>
      </c>
      <c r="L77" s="50">
        <f>ROUND(I77*K77,0)</f>
        <v>20527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761872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'0642'!AC80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761872</v>
      </c>
      <c r="L85" s="82">
        <f>IF(G26=0,0,IF(G26&gt;250,-(((250/G26)*K85)*IF(M85="H",0.02,0.05)),IF(M85="H",-0.02*K85,-0.05*K85)))</f>
        <v>-38093.599999999999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723778.4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-58917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664861.4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60441.945454545457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211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212</v>
      </c>
      <c r="C122" s="218" t="s">
        <v>198</v>
      </c>
    </row>
    <row r="123" spans="2:3" hidden="1">
      <c r="B123" s="222" t="s">
        <v>213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41457.420034722199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7"/>
  <dimension ref="A1:AD150"/>
  <sheetViews>
    <sheetView topLeftCell="B74" zoomScaleNormal="100" workbookViewId="0">
      <selection activeCell="J95" sqref="J95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'3941'!B2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Ben Gamla - Palm Beach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'3941'!G7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90.5</v>
      </c>
      <c r="E10" s="45">
        <v>0</v>
      </c>
      <c r="F10" s="45">
        <v>90.5</v>
      </c>
      <c r="G10" s="46">
        <f>IF(E10=0,D10*2,D10+E10)</f>
        <v>181</v>
      </c>
      <c r="H10" s="47"/>
      <c r="I10" s="48">
        <v>1.125</v>
      </c>
      <c r="J10" s="48"/>
      <c r="K10" s="49">
        <f>ROUND(G10*I10,4)</f>
        <v>203.625</v>
      </c>
      <c r="L10" s="50">
        <f>ROUND(ROUND(K10*$G$7,4)*($K$7),0)</f>
        <v>788971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IF('3941'!K$83=1,'3941'!G10,0)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14.5</v>
      </c>
      <c r="E11" s="13">
        <v>0</v>
      </c>
      <c r="F11" s="13">
        <v>14.5</v>
      </c>
      <c r="G11" s="46">
        <f t="shared" ref="G11:G25" si="2">IF(E11=0,D11*2,D11+E11)</f>
        <v>29</v>
      </c>
      <c r="H11" s="47"/>
      <c r="I11" s="56">
        <f>I10</f>
        <v>1.125</v>
      </c>
      <c r="J11" s="56"/>
      <c r="K11" s="49">
        <f t="shared" ref="K11:K25" si="3">ROUND(G11*I11,4)</f>
        <v>32.625</v>
      </c>
      <c r="L11" s="50">
        <f t="shared" ref="L11:L25" si="4">ROUND(ROUND(K11*$G$7,4)*($K$7),0)</f>
        <v>126410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IF('3941'!K$83=1,'3941'!G11,0)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29</v>
      </c>
      <c r="E12" s="13">
        <v>0</v>
      </c>
      <c r="F12" s="13">
        <v>29</v>
      </c>
      <c r="G12" s="46">
        <f t="shared" si="2"/>
        <v>58</v>
      </c>
      <c r="H12" s="47"/>
      <c r="I12" s="56">
        <v>1</v>
      </c>
      <c r="J12" s="56"/>
      <c r="K12" s="49">
        <f t="shared" si="3"/>
        <v>58</v>
      </c>
      <c r="L12" s="50">
        <f t="shared" si="4"/>
        <v>224728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IF('3941'!K$83=1,'3941'!G12,0)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6</v>
      </c>
      <c r="E13" s="13">
        <v>0</v>
      </c>
      <c r="F13" s="13">
        <v>6</v>
      </c>
      <c r="G13" s="46">
        <f t="shared" si="2"/>
        <v>12</v>
      </c>
      <c r="H13" s="47"/>
      <c r="I13" s="56">
        <f>I12</f>
        <v>1</v>
      </c>
      <c r="J13" s="56"/>
      <c r="K13" s="49">
        <f t="shared" si="3"/>
        <v>12</v>
      </c>
      <c r="L13" s="50">
        <f t="shared" si="4"/>
        <v>46495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IF('3941'!K$83=1,'3941'!G13,0)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IF('3941'!K$83=1,'3941'!G14,0)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IF('3941'!K$83=1,'3941'!G15,0)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IF('3941'!K$83=1,'3941'!G16,0)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IF('3941'!K$83=1,'3941'!G17,0)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IF('3941'!K$83=1,'3941'!G18,0)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IF('3941'!K$83=1,'3941'!G19,0)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IF('3941'!K$83=1,'3941'!G20,0)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IF('3941'!K$83=1,'3941'!G21,0)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0.5</v>
      </c>
      <c r="E22" s="13">
        <v>0</v>
      </c>
      <c r="F22" s="13">
        <v>0.5</v>
      </c>
      <c r="G22" s="46">
        <f t="shared" si="2"/>
        <v>1</v>
      </c>
      <c r="H22" s="47"/>
      <c r="I22" s="56">
        <v>1.145</v>
      </c>
      <c r="J22" s="56"/>
      <c r="K22" s="49">
        <f t="shared" si="3"/>
        <v>1.145</v>
      </c>
      <c r="L22" s="50">
        <f t="shared" si="4"/>
        <v>4436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IF('3941'!K$83=1,'3941'!G22,0)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IF('3941'!K$83=1,'3941'!G23,0)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IF('3941'!K$83=1,'3941'!G24,0)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IF('3941'!K$83=1,'3941'!G25,0)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140.5</v>
      </c>
      <c r="E26" s="62">
        <f t="shared" si="5"/>
        <v>0</v>
      </c>
      <c r="F26" s="62"/>
      <c r="G26" s="62">
        <f>SUM(G10:G25)</f>
        <v>281</v>
      </c>
      <c r="H26" s="63"/>
      <c r="I26" s="63"/>
      <c r="J26" s="64"/>
      <c r="K26" s="65">
        <f>SUM(K10:K25)</f>
        <v>307.39499999999998</v>
      </c>
      <c r="L26" s="66">
        <f>SUM(L10:L25)</f>
        <v>1191040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11</v>
      </c>
      <c r="E28" s="13">
        <v>0</v>
      </c>
      <c r="F28" s="78">
        <v>11</v>
      </c>
      <c r="G28" s="46">
        <f>IF(E28=0,D28*2,D28+E28)</f>
        <v>22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23034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3.5</v>
      </c>
      <c r="E29" s="13">
        <v>0</v>
      </c>
      <c r="F29" s="89">
        <v>3.5</v>
      </c>
      <c r="G29" s="46">
        <f t="shared" ref="G29:G36" si="7">IF(E29=0,D29*2,D29+E29)</f>
        <v>7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23660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5</v>
      </c>
      <c r="E31" s="13">
        <v>0</v>
      </c>
      <c r="F31" s="89">
        <v>5</v>
      </c>
      <c r="G31" s="46">
        <f t="shared" si="7"/>
        <v>10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11730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1</v>
      </c>
      <c r="E32" s="13">
        <v>0</v>
      </c>
      <c r="F32" s="89">
        <v>1</v>
      </c>
      <c r="G32" s="46">
        <f t="shared" si="7"/>
        <v>2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7012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20.5</v>
      </c>
      <c r="E37" s="62">
        <f t="shared" si="10"/>
        <v>0</v>
      </c>
      <c r="F37" s="62"/>
      <c r="G37" s="62">
        <f>SUM(G28:G36)</f>
        <v>41</v>
      </c>
      <c r="H37" s="63"/>
      <c r="I37" s="13" t="s">
        <v>82</v>
      </c>
      <c r="J37" s="13"/>
      <c r="K37" s="13"/>
      <c r="L37" s="50">
        <f>SUM(L28:L36)</f>
        <v>65436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54233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1310709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237.39500000000001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323614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70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65088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307.39499999999998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388702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307.39499999999998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1.57E-3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281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1.5740000000000001E-3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1.57E-3</v>
      </c>
      <c r="L59" s="50">
        <f>ROUND(I59*K59,0)</f>
        <v>6471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1.57E-3</v>
      </c>
      <c r="L67" s="50">
        <f>ROUND(I67*K67,0)</f>
        <v>143797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1.5740000000000001E-3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1.57E-3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1.57E-3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1.5740000000000001E-3</v>
      </c>
      <c r="L72" s="50">
        <f>ROUND(I72*K72,0)</f>
        <v>22284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1.57E-3</v>
      </c>
      <c r="L77" s="50">
        <f>ROUND(I77*K77,0)</f>
        <v>51981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1923944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'3941'!AC80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1923944</v>
      </c>
      <c r="L85" s="82">
        <f>IF(G26=0,0,IF(G26&gt;250,-(((250/G26)*K85)*IF(M85="H",0.02,0.05)),IF(M85="H",-0.02*K85,-0.05*K85)))</f>
        <v>-85584.697508896803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1838359.3024911033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-153197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1685162.3024911033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153196.57295373667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10612.502491103209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315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316</v>
      </c>
      <c r="C122" s="218" t="s">
        <v>198</v>
      </c>
    </row>
    <row r="123" spans="2:3" hidden="1">
      <c r="B123" s="222" t="s">
        <v>317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41457.420451388898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9"/>
  <dimension ref="A1:AD150"/>
  <sheetViews>
    <sheetView topLeftCell="B77" zoomScaleNormal="100" workbookViewId="0">
      <selection activeCell="Z19" sqref="Z19:AA19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'3961'!B2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Gardens Sch of Tech Arts, Inc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'3961'!G7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40.5</v>
      </c>
      <c r="E10" s="45">
        <v>0</v>
      </c>
      <c r="F10" s="45">
        <v>40.5</v>
      </c>
      <c r="G10" s="46">
        <f>IF(E10=0,D10*2,D10+E10)</f>
        <v>81</v>
      </c>
      <c r="H10" s="47"/>
      <c r="I10" s="48">
        <v>1.125</v>
      </c>
      <c r="J10" s="48"/>
      <c r="K10" s="49">
        <f>ROUND(G10*I10,4)</f>
        <v>91.125</v>
      </c>
      <c r="L10" s="50">
        <f>ROUND(ROUND(K10*$G$7,4)*($K$7),0)</f>
        <v>353075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IF('3961'!K$83=1,'3961'!G10,0)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3.5</v>
      </c>
      <c r="E11" s="13">
        <v>0</v>
      </c>
      <c r="F11" s="13">
        <v>3.5</v>
      </c>
      <c r="G11" s="46">
        <f t="shared" ref="G11:G25" si="2">IF(E11=0,D11*2,D11+E11)</f>
        <v>7</v>
      </c>
      <c r="H11" s="47"/>
      <c r="I11" s="56">
        <f>I10</f>
        <v>1.125</v>
      </c>
      <c r="J11" s="56"/>
      <c r="K11" s="49">
        <f t="shared" ref="K11:K25" si="3">ROUND(G11*I11,4)</f>
        <v>7.875</v>
      </c>
      <c r="L11" s="50">
        <f t="shared" ref="L11:L25" si="4">ROUND(ROUND(K11*$G$7,4)*($K$7),0)</f>
        <v>30513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IF('3961'!K$83=1,'3961'!G11,0)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41</v>
      </c>
      <c r="E12" s="13">
        <v>0</v>
      </c>
      <c r="F12" s="13">
        <v>41</v>
      </c>
      <c r="G12" s="46">
        <f t="shared" si="2"/>
        <v>82</v>
      </c>
      <c r="H12" s="47"/>
      <c r="I12" s="56">
        <v>1</v>
      </c>
      <c r="J12" s="56"/>
      <c r="K12" s="49">
        <f t="shared" si="3"/>
        <v>82</v>
      </c>
      <c r="L12" s="50">
        <f t="shared" si="4"/>
        <v>317719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IF('3961'!K$83=1,'3961'!G12,0)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3</v>
      </c>
      <c r="E13" s="13">
        <v>0</v>
      </c>
      <c r="F13" s="13">
        <v>3</v>
      </c>
      <c r="G13" s="46">
        <f t="shared" si="2"/>
        <v>6</v>
      </c>
      <c r="H13" s="47"/>
      <c r="I13" s="56">
        <f>I12</f>
        <v>1</v>
      </c>
      <c r="J13" s="56"/>
      <c r="K13" s="49">
        <f t="shared" si="3"/>
        <v>6</v>
      </c>
      <c r="L13" s="50">
        <f t="shared" si="4"/>
        <v>23248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IF('3961'!K$83=1,'3961'!G13,0)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IF('3961'!K$83=1,'3961'!G14,0)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IF('3961'!K$83=1,'3961'!G15,0)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IF('3961'!K$83=1,'3961'!G16,0)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IF('3961'!K$83=1,'3961'!G17,0)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IF('3961'!K$83=1,'3961'!G18,0)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IF('3961'!K$83=1,'3961'!G19,0)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IF('3961'!K$83=1,'3961'!G20,0)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IF('3961'!K$83=1,'3961'!G21,0)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1</v>
      </c>
      <c r="E22" s="13">
        <v>0</v>
      </c>
      <c r="F22" s="13">
        <v>1</v>
      </c>
      <c r="G22" s="46">
        <f t="shared" si="2"/>
        <v>2</v>
      </c>
      <c r="H22" s="47"/>
      <c r="I22" s="56">
        <v>1.145</v>
      </c>
      <c r="J22" s="56"/>
      <c r="K22" s="49">
        <f t="shared" si="3"/>
        <v>2.29</v>
      </c>
      <c r="L22" s="50">
        <f t="shared" si="4"/>
        <v>8873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IF('3961'!K$83=1,'3961'!G22,0)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IF('3961'!K$83=1,'3961'!G23,0)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IF('3961'!K$83=1,'3961'!G24,0)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IF('3961'!K$83=1,'3961'!G25,0)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89</v>
      </c>
      <c r="E26" s="62">
        <f t="shared" si="5"/>
        <v>0</v>
      </c>
      <c r="F26" s="62"/>
      <c r="G26" s="62">
        <f>SUM(G10:G25)</f>
        <v>178</v>
      </c>
      <c r="H26" s="63"/>
      <c r="I26" s="63"/>
      <c r="J26" s="64"/>
      <c r="K26" s="65">
        <f>SUM(K10:K25)</f>
        <v>189.29</v>
      </c>
      <c r="L26" s="66">
        <f>SUM(L10:L25)</f>
        <v>733428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3.5</v>
      </c>
      <c r="E28" s="13">
        <v>0</v>
      </c>
      <c r="F28" s="78">
        <v>3.5</v>
      </c>
      <c r="G28" s="46">
        <f>IF(E28=0,D28*2,D28+E28)</f>
        <v>7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7329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3</v>
      </c>
      <c r="E31" s="13">
        <v>0</v>
      </c>
      <c r="F31" s="89">
        <v>3</v>
      </c>
      <c r="G31" s="46">
        <f t="shared" si="7"/>
        <v>6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7038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6.5</v>
      </c>
      <c r="E37" s="62">
        <f t="shared" si="10"/>
        <v>0</v>
      </c>
      <c r="F37" s="62"/>
      <c r="G37" s="62">
        <f>SUM(G28:G36)</f>
        <v>13</v>
      </c>
      <c r="H37" s="63"/>
      <c r="I37" s="13" t="s">
        <v>82</v>
      </c>
      <c r="J37" s="13"/>
      <c r="K37" s="13"/>
      <c r="L37" s="50">
        <f>SUM(L28:L36)</f>
        <v>14367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34354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782149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101.29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138077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88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81826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189.29000000000002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219903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189.29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9.6699999999999998E-4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178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9.9700000000000006E-4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9.6699999999999998E-4</v>
      </c>
      <c r="L59" s="50">
        <f>ROUND(I59*K59,0)</f>
        <v>3985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9.6699999999999998E-4</v>
      </c>
      <c r="L67" s="50">
        <f>ROUND(I67*K67,0)</f>
        <v>88568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9.9700000000000006E-4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9.6699999999999998E-4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9.6699999999999998E-4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9.9700000000000006E-4</v>
      </c>
      <c r="L72" s="50">
        <f>ROUND(I72*K72,0)</f>
        <v>14115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9.6699999999999998E-4</v>
      </c>
      <c r="L77" s="50">
        <f>ROUND(I77*K77,0)</f>
        <v>32016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1140736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'3961'!AC80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1140736</v>
      </c>
      <c r="L85" s="82">
        <f>IF(G26=0,0,IF(G26&gt;250,-(((250/G26)*K85)*IF(M85="H",0.02,0.05)),IF(M85="H",-0.02*K85,-0.05*K85)))</f>
        <v>-57036.800000000003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1083699.2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-90308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993391.2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90308.290909090909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318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319</v>
      </c>
      <c r="C122" s="218" t="s">
        <v>198</v>
      </c>
    </row>
    <row r="123" spans="2:3" hidden="1">
      <c r="B123" s="222" t="s">
        <v>320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41457.420474537001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0"/>
  <dimension ref="A1:AD150"/>
  <sheetViews>
    <sheetView topLeftCell="B74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0.8554687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'3971'!B2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Mavericks HS of Palm Springs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'3971'!G7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IF('3971'!K$83=1,'3971'!G10,0)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IF('3971'!K$83=1,'3971'!G11,0)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IF('3971'!K$83=1,'3971'!G12,0)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IF('3971'!K$83=1,'3971'!G13,0)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180.2</v>
      </c>
      <c r="E14" s="13">
        <v>0</v>
      </c>
      <c r="F14" s="13">
        <v>180.2</v>
      </c>
      <c r="G14" s="46">
        <f t="shared" si="2"/>
        <v>360.4</v>
      </c>
      <c r="H14" s="47"/>
      <c r="I14" s="56">
        <v>1.0109999999999999</v>
      </c>
      <c r="J14" s="56"/>
      <c r="K14" s="49">
        <f t="shared" si="3"/>
        <v>364.36439999999999</v>
      </c>
      <c r="L14" s="50">
        <f t="shared" si="4"/>
        <v>1411775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IF('3971'!K$83=1,'3971'!G14,0)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38.5</v>
      </c>
      <c r="E15" s="13">
        <v>0</v>
      </c>
      <c r="F15" s="13">
        <v>38.5</v>
      </c>
      <c r="G15" s="46">
        <f t="shared" si="2"/>
        <v>77</v>
      </c>
      <c r="H15" s="47"/>
      <c r="I15" s="56">
        <f>I14</f>
        <v>1.0109999999999999</v>
      </c>
      <c r="J15" s="56"/>
      <c r="K15" s="49">
        <f t="shared" si="3"/>
        <v>77.846999999999994</v>
      </c>
      <c r="L15" s="58">
        <f t="shared" si="4"/>
        <v>301628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IF('3971'!K$83=1,'3971'!G15,0)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IF('3971'!K$83=1,'3971'!G16,0)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IF('3971'!K$83=1,'3971'!G17,0)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IF('3971'!K$83=1,'3971'!G18,0)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IF('3971'!K$83=1,'3971'!G19,0)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IF('3971'!K$83=1,'3971'!G20,0)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IF('3971'!K$83=1,'3971'!G21,0)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IF('3971'!K$83=1,'3971'!G22,0)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IF('3971'!K$83=1,'3971'!G23,0)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3.3</v>
      </c>
      <c r="E24" s="13">
        <v>0</v>
      </c>
      <c r="F24" s="13">
        <v>3.3</v>
      </c>
      <c r="G24" s="46">
        <f t="shared" si="2"/>
        <v>6.6</v>
      </c>
      <c r="H24" s="47"/>
      <c r="I24" s="56">
        <f>I23</f>
        <v>1.145</v>
      </c>
      <c r="J24" s="56"/>
      <c r="K24" s="49">
        <f t="shared" si="3"/>
        <v>7.5570000000000004</v>
      </c>
      <c r="L24" s="50">
        <f t="shared" si="4"/>
        <v>29281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IF('3971'!K$83=1,'3971'!G24,0)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IF('3971'!K$83=1,'3971'!G25,0)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222</v>
      </c>
      <c r="E26" s="62">
        <f t="shared" si="5"/>
        <v>0</v>
      </c>
      <c r="F26" s="62"/>
      <c r="G26" s="62">
        <f>SUM(G10:G25)</f>
        <v>444</v>
      </c>
      <c r="H26" s="63"/>
      <c r="I26" s="63"/>
      <c r="J26" s="64"/>
      <c r="K26" s="65">
        <f>SUM(K10:K25)</f>
        <v>449.76839999999999</v>
      </c>
      <c r="L26" s="66">
        <f>SUM(L10:L25)</f>
        <v>1742684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37</v>
      </c>
      <c r="E34" s="13">
        <v>0</v>
      </c>
      <c r="F34" s="89">
        <v>37</v>
      </c>
      <c r="G34" s="46">
        <f t="shared" si="7"/>
        <v>74</v>
      </c>
      <c r="H34" s="79"/>
      <c r="I34" s="90" t="s">
        <v>78</v>
      </c>
      <c r="J34" s="51">
        <v>251</v>
      </c>
      <c r="K34" s="81">
        <v>835</v>
      </c>
      <c r="L34" s="82">
        <f t="shared" si="8"/>
        <v>61790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1.5</v>
      </c>
      <c r="E35" s="13">
        <v>0</v>
      </c>
      <c r="F35" s="89">
        <v>1.5</v>
      </c>
      <c r="G35" s="46">
        <f t="shared" si="7"/>
        <v>3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9504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38.5</v>
      </c>
      <c r="E37" s="62">
        <f t="shared" si="10"/>
        <v>0</v>
      </c>
      <c r="F37" s="62"/>
      <c r="G37" s="62">
        <f>SUM(G28:G36)</f>
        <v>77</v>
      </c>
      <c r="H37" s="63"/>
      <c r="I37" s="13" t="s">
        <v>82</v>
      </c>
      <c r="J37" s="13"/>
      <c r="K37" s="13"/>
      <c r="L37" s="50">
        <f>SUM(L28:L36)</f>
        <v>71294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85692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1899670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449.76839999999999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419219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449.76839999999999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419219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449.76839999999999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2.2980000000000001E-3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444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2.4880000000000002E-3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2.2980000000000001E-3</v>
      </c>
      <c r="L59" s="50">
        <f>ROUND(I59*K59,0)</f>
        <v>9471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2.2980000000000001E-3</v>
      </c>
      <c r="L67" s="50">
        <f>ROUND(I67*K67,0)</f>
        <v>210475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2.4880000000000002E-3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2.2980000000000001E-3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2.2980000000000001E-3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2.4880000000000002E-3</v>
      </c>
      <c r="L72" s="50">
        <f>ROUND(I72*K72,0)</f>
        <v>35224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266</v>
      </c>
      <c r="E75" s="173">
        <v>266</v>
      </c>
      <c r="F75" s="173">
        <v>0</v>
      </c>
      <c r="G75" s="175">
        <f>IF(E75=0,D75,E75)</f>
        <v>266</v>
      </c>
      <c r="H75" s="176"/>
      <c r="I75" s="177">
        <f>AVERAGE(G75,D75)</f>
        <v>266</v>
      </c>
      <c r="J75" s="178" t="s">
        <v>129</v>
      </c>
      <c r="K75" s="179">
        <v>364</v>
      </c>
      <c r="L75" s="50">
        <f>ROUND(K75*I75,0)</f>
        <v>96824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2.2980000000000001E-3</v>
      </c>
      <c r="L77" s="50">
        <f>ROUND(I77*K77,0)</f>
        <v>76084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2746967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'3971'!AC80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2746967</v>
      </c>
      <c r="L85" s="82">
        <f>IF(G26=0,0,IF(G26&gt;250,-(((250/G26)*K85)*IF(M85="H",0.02,0.05)),IF(M85="H",-0.02*K85,-0.05*K85)))</f>
        <v>-77335.782657657663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2669631.2173423423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-214628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2455003.2173423423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223182.11066748566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60012.567342342343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321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322</v>
      </c>
      <c r="C122" s="218" t="s">
        <v>198</v>
      </c>
    </row>
    <row r="123" spans="2:3" hidden="1">
      <c r="B123" s="222" t="s">
        <v>323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41457.420486111099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1"/>
  <dimension ref="A1:AD150"/>
  <sheetViews>
    <sheetView topLeftCell="B74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'4000'!B2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Renaissance Cht SchPalmsWest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'4000'!G7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232.5</v>
      </c>
      <c r="E10" s="45">
        <v>0</v>
      </c>
      <c r="F10" s="45">
        <v>232.5</v>
      </c>
      <c r="G10" s="46">
        <f>IF(E10=0,D10*2,D10+E10)</f>
        <v>465</v>
      </c>
      <c r="H10" s="47"/>
      <c r="I10" s="48">
        <v>1.125</v>
      </c>
      <c r="J10" s="48"/>
      <c r="K10" s="49">
        <f>ROUND(G10*I10,4)</f>
        <v>523.125</v>
      </c>
      <c r="L10" s="50">
        <f>ROUND(ROUND(K10*$G$7,4)*($K$7),0)</f>
        <v>2026913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IF('4000'!K$83=1,'4000'!G10,0)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IF('4000'!K$83=1,'4000'!G11,0)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190</v>
      </c>
      <c r="E12" s="13">
        <v>0</v>
      </c>
      <c r="F12" s="13">
        <v>190</v>
      </c>
      <c r="G12" s="46">
        <f t="shared" si="2"/>
        <v>380</v>
      </c>
      <c r="H12" s="47"/>
      <c r="I12" s="56">
        <v>1</v>
      </c>
      <c r="J12" s="56"/>
      <c r="K12" s="49">
        <f t="shared" si="3"/>
        <v>380</v>
      </c>
      <c r="L12" s="50">
        <f t="shared" si="4"/>
        <v>1472357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IF('4000'!K$83=1,'4000'!G12,0)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IF('4000'!K$83=1,'4000'!G13,0)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IF('4000'!K$83=1,'4000'!G14,0)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IF('4000'!K$83=1,'4000'!G15,0)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IF('4000'!K$83=1,'4000'!G16,0)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IF('4000'!K$83=1,'4000'!G17,0)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IF('4000'!K$83=1,'4000'!G18,0)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IF('4000'!K$83=1,'4000'!G19,0)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IF('4000'!K$83=1,'4000'!G20,0)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IF('4000'!K$83=1,'4000'!G21,0)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IF('4000'!K$83=1,'4000'!G22,0)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IF('4000'!K$83=1,'4000'!G23,0)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IF('4000'!K$83=1,'4000'!G24,0)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IF('4000'!K$83=1,'4000'!G25,0)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422.5</v>
      </c>
      <c r="E26" s="62">
        <f t="shared" si="5"/>
        <v>0</v>
      </c>
      <c r="F26" s="62"/>
      <c r="G26" s="62">
        <f>SUM(G10:G25)</f>
        <v>845</v>
      </c>
      <c r="H26" s="63"/>
      <c r="I26" s="63"/>
      <c r="J26" s="64"/>
      <c r="K26" s="65">
        <f>SUM(K10:K25)</f>
        <v>903.125</v>
      </c>
      <c r="L26" s="66">
        <f>SUM(L10:L25)</f>
        <v>3499270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163085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3662355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523.125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713117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380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353338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903.125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1066455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903.125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4.614E-3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845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4.7340000000000004E-3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4.614E-3</v>
      </c>
      <c r="L59" s="50">
        <f>ROUND(I59*K59,0)</f>
        <v>19016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4.614E-3</v>
      </c>
      <c r="L67" s="50">
        <f>ROUND(I67*K67,0)</f>
        <v>422598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4.7340000000000004E-3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4.614E-3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4.614E-3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4.7340000000000004E-3</v>
      </c>
      <c r="L72" s="50">
        <f>ROUND(I72*K72,0)</f>
        <v>67021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4.614E-3</v>
      </c>
      <c r="L77" s="50">
        <f>ROUND(I77*K77,0)</f>
        <v>152764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5390209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'4000'!AC80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5390209</v>
      </c>
      <c r="L85" s="82">
        <f>IF(G26=0,0,IF(G26&gt;250,-(((250/G26)*K85)*IF(M85="H",0.02,0.05)),IF(M85="H",-0.02*K85,-0.05*K85)))</f>
        <v>-79736.819526627223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5310472.1804733723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-442539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4867933.1804733723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442539.38004303386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189773.63047337279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324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325</v>
      </c>
      <c r="C122" s="218" t="s">
        <v>198</v>
      </c>
    </row>
    <row r="123" spans="2:3" hidden="1">
      <c r="B123" s="222" t="s">
        <v>326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41457.420497685198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2"/>
  <dimension ref="A1:AD150"/>
  <sheetViews>
    <sheetView topLeftCell="B74" zoomScaleNormal="100" workbookViewId="0">
      <selection activeCell="Z19" sqref="Z19:AA19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'4002'!B2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Renaissance Cht Sch at Summit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'4002'!G7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186.5</v>
      </c>
      <c r="E10" s="45">
        <v>0</v>
      </c>
      <c r="F10" s="45">
        <v>186.5</v>
      </c>
      <c r="G10" s="46">
        <f>IF(E10=0,D10*2,D10+E10)</f>
        <v>373</v>
      </c>
      <c r="H10" s="47"/>
      <c r="I10" s="48">
        <v>1.125</v>
      </c>
      <c r="J10" s="48"/>
      <c r="K10" s="49">
        <f>ROUND(G10*I10,4)</f>
        <v>419.625</v>
      </c>
      <c r="L10" s="50">
        <f>ROUND(ROUND(K10*$G$7,4)*($K$7),0)</f>
        <v>1625890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IF('4002'!K$83=1,'4002'!G10,0)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IF('4002'!K$83=1,'4002'!G11,0)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144</v>
      </c>
      <c r="E12" s="13">
        <v>0</v>
      </c>
      <c r="F12" s="13">
        <v>144</v>
      </c>
      <c r="G12" s="46">
        <f t="shared" si="2"/>
        <v>288</v>
      </c>
      <c r="H12" s="47"/>
      <c r="I12" s="56">
        <v>1</v>
      </c>
      <c r="J12" s="56"/>
      <c r="K12" s="49">
        <f t="shared" si="3"/>
        <v>288</v>
      </c>
      <c r="L12" s="50">
        <f t="shared" si="4"/>
        <v>1115892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IF('4002'!K$83=1,'4002'!G12,0)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IF('4002'!K$83=1,'4002'!G13,0)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IF('4002'!K$83=1,'4002'!G14,0)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IF('4002'!K$83=1,'4002'!G15,0)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IF('4002'!K$83=1,'4002'!G16,0)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IF('4002'!K$83=1,'4002'!G17,0)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IF('4002'!K$83=1,'4002'!G18,0)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IF('4002'!K$83=1,'4002'!G19,0)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IF('4002'!K$83=1,'4002'!G20,0)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IF('4002'!K$83=1,'4002'!G21,0)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IF('4002'!K$83=1,'4002'!G22,0)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IF('4002'!K$83=1,'4002'!G23,0)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IF('4002'!K$83=1,'4002'!G24,0)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IF('4002'!K$83=1,'4002'!G25,0)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330.5</v>
      </c>
      <c r="E26" s="62">
        <f t="shared" si="5"/>
        <v>0</v>
      </c>
      <c r="F26" s="62"/>
      <c r="G26" s="62">
        <f>SUM(G10:G25)</f>
        <v>661</v>
      </c>
      <c r="H26" s="63"/>
      <c r="I26" s="63"/>
      <c r="J26" s="64"/>
      <c r="K26" s="65">
        <f>SUM(K10:K25)</f>
        <v>707.625</v>
      </c>
      <c r="L26" s="66">
        <f>SUM(L10:L25)</f>
        <v>2741782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127573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2869355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419.625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572027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288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267793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707.625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839820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707.625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3.6150000000000002E-3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661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3.7030000000000001E-3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3.6150000000000002E-3</v>
      </c>
      <c r="L59" s="50">
        <f>ROUND(I59*K59,0)</f>
        <v>14899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3.6150000000000002E-3</v>
      </c>
      <c r="L67" s="50">
        <f>ROUND(I67*K67,0)</f>
        <v>331100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3.7030000000000001E-3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3.6150000000000002E-3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3.6150000000000002E-3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3.7030000000000001E-3</v>
      </c>
      <c r="L72" s="50">
        <f>ROUND(I72*K72,0)</f>
        <v>52425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3.6150000000000002E-3</v>
      </c>
      <c r="L77" s="50">
        <f>ROUND(I77*K77,0)</f>
        <v>119688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4227287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'4002'!AC80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4227287</v>
      </c>
      <c r="L85" s="82">
        <f>IF(G26=0,0,IF(G26&gt;250,-(((250/G26)*K85)*IF(M85="H",0.02,0.05)),IF(M85="H",-0.02*K85,-0.05*K85)))</f>
        <v>-79941.130862329795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4147345.8691376704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-345612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3801733.8691376704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345612.16992160637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131423.21913767021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327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328</v>
      </c>
      <c r="C122" s="218" t="s">
        <v>198</v>
      </c>
    </row>
    <row r="123" spans="2:3" hidden="1">
      <c r="B123" s="222" t="s">
        <v>329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41457.420509259297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3"/>
  <dimension ref="A1:AD150"/>
  <sheetViews>
    <sheetView topLeftCell="B74" zoomScaleNormal="100" workbookViewId="0">
      <selection activeCell="Z19" sqref="Z19:AA19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'4010'!B2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Belle Glade Excel Cht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'4010'!G7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59.5</v>
      </c>
      <c r="E10" s="45">
        <v>0</v>
      </c>
      <c r="F10" s="45">
        <v>59.5</v>
      </c>
      <c r="G10" s="46">
        <f>IF(E10=0,D10*2,D10+E10)</f>
        <v>119</v>
      </c>
      <c r="H10" s="47"/>
      <c r="I10" s="48">
        <v>1.125</v>
      </c>
      <c r="J10" s="48"/>
      <c r="K10" s="49">
        <f>ROUND(G10*I10,4)</f>
        <v>133.875</v>
      </c>
      <c r="L10" s="50">
        <f>ROUND(ROUND(K10*$G$7,4)*($K$7),0)</f>
        <v>518715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IF('4010'!K$83=1,'4010'!G10,0)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IF('4010'!K$83=1,'4010'!G11,0)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IF('4010'!K$83=1,'4010'!G12,0)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IF('4010'!K$83=1,'4010'!G13,0)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IF('4010'!K$83=1,'4010'!G14,0)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IF('4010'!K$83=1,'4010'!G15,0)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IF('4010'!K$83=1,'4010'!G16,0)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IF('4010'!K$83=1,'4010'!G17,0)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IF('4010'!K$83=1,'4010'!G18,0)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IF('4010'!K$83=1,'4010'!G19,0)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IF('4010'!K$83=1,'4010'!G20,0)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IF('4010'!K$83=1,'4010'!G21,0)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IF('4010'!K$83=1,'4010'!G22,0)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IF('4010'!K$83=1,'4010'!G23,0)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IF('4010'!K$83=1,'4010'!G24,0)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IF('4010'!K$83=1,'4010'!G25,0)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59.5</v>
      </c>
      <c r="E26" s="62">
        <f t="shared" si="5"/>
        <v>0</v>
      </c>
      <c r="F26" s="62"/>
      <c r="G26" s="62">
        <f>SUM(G10:G25)</f>
        <v>119</v>
      </c>
      <c r="H26" s="63"/>
      <c r="I26" s="63"/>
      <c r="J26" s="64"/>
      <c r="K26" s="65">
        <f>SUM(K10:K25)</f>
        <v>133.875</v>
      </c>
      <c r="L26" s="66">
        <f>SUM(L10:L25)</f>
        <v>518715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22967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541682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133.875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182497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133.875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182497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133.875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6.8400000000000004E-4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119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6.6699999999999995E-4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6.8400000000000004E-4</v>
      </c>
      <c r="L59" s="50">
        <f>ROUND(I59*K59,0)</f>
        <v>2819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6.8400000000000004E-4</v>
      </c>
      <c r="L67" s="50">
        <f>ROUND(I67*K67,0)</f>
        <v>62648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6.6699999999999995E-4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6.8400000000000004E-4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6.8400000000000004E-4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6.6699999999999995E-4</v>
      </c>
      <c r="L72" s="50">
        <f>ROUND(I72*K72,0)</f>
        <v>9443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6.8400000000000004E-4</v>
      </c>
      <c r="L77" s="50">
        <f>ROUND(I77*K77,0)</f>
        <v>22646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821735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'4010'!AC80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821735</v>
      </c>
      <c r="L85" s="82">
        <f>IF(G26=0,0,IF(G26&gt;250,-(((250/G26)*K85)*IF(M85="H",0.02,0.05)),IF(M85="H",-0.02*K85,-0.05*K85)))</f>
        <v>-41086.75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780648.25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-65054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715594.25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65054.022727272728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330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331</v>
      </c>
      <c r="C122" s="218" t="s">
        <v>198</v>
      </c>
    </row>
    <row r="123" spans="2:3" hidden="1">
      <c r="B123" s="222" t="s">
        <v>332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0</v>
      </c>
      <c r="C134" s="224"/>
    </row>
    <row r="135" spans="2:3" hidden="1">
      <c r="B135" s="225">
        <f>NvsEndTime</f>
        <v>41457.420520833301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4"/>
  <dimension ref="A1:AD150"/>
  <sheetViews>
    <sheetView topLeftCell="B77" zoomScaleNormal="100" workbookViewId="0">
      <selection activeCell="Z19" sqref="Z19:AA19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'4011'!B2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Igeneration Empowerment Acad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'4011'!G7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IF('4011'!K$83=1,'4011'!G10,0)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IF('4011'!K$83=1,'4011'!G11,0)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f>8+12</f>
        <v>20</v>
      </c>
      <c r="E12" s="13">
        <v>0</v>
      </c>
      <c r="F12" s="13">
        <v>8.5</v>
      </c>
      <c r="G12" s="46">
        <f t="shared" si="2"/>
        <v>40</v>
      </c>
      <c r="H12" s="47"/>
      <c r="I12" s="56">
        <v>1</v>
      </c>
      <c r="J12" s="56"/>
      <c r="K12" s="49">
        <f t="shared" si="3"/>
        <v>40</v>
      </c>
      <c r="L12" s="50">
        <f t="shared" si="4"/>
        <v>154985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IF('4011'!K$83=1,'4011'!G12,0)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IF('4011'!K$83=1,'4011'!G13,0)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16.5</v>
      </c>
      <c r="E14" s="13">
        <v>0</v>
      </c>
      <c r="F14" s="13">
        <v>16.5</v>
      </c>
      <c r="G14" s="46">
        <f t="shared" si="2"/>
        <v>33</v>
      </c>
      <c r="H14" s="47"/>
      <c r="I14" s="56">
        <v>1.0109999999999999</v>
      </c>
      <c r="J14" s="56"/>
      <c r="K14" s="49">
        <f t="shared" si="3"/>
        <v>33.363</v>
      </c>
      <c r="L14" s="50">
        <f t="shared" si="4"/>
        <v>129269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IF('4011'!K$83=1,'4011'!G14,0)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IF('4011'!K$83=1,'4011'!G15,0)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IF('4011'!K$83=1,'4011'!G16,0)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IF('4011'!K$83=1,'4011'!G17,0)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IF('4011'!K$83=1,'4011'!G18,0)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IF('4011'!K$83=1,'4011'!G19,0)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IF('4011'!K$83=1,'4011'!G20,0)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IF('4011'!K$83=1,'4011'!G21,0)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IF('4011'!K$83=1,'4011'!G22,0)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IF('4011'!K$83=1,'4011'!G23,0)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IF('4011'!K$83=1,'4011'!G24,0)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IF('4011'!K$83=1,'4011'!G25,0)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36.5</v>
      </c>
      <c r="E26" s="62">
        <f t="shared" si="5"/>
        <v>0</v>
      </c>
      <c r="F26" s="62"/>
      <c r="G26" s="62">
        <f>SUM(G10:G25)</f>
        <v>73</v>
      </c>
      <c r="H26" s="63"/>
      <c r="I26" s="63"/>
      <c r="J26" s="64"/>
      <c r="K26" s="65">
        <f>SUM(K10:K25)</f>
        <v>73.363</v>
      </c>
      <c r="L26" s="66">
        <f>SUM(L10:L25)</f>
        <v>284254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14089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298343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40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37193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33.363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31097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73.363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68290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73.363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3.7500000000000001E-4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73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4.0900000000000002E-4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3.7500000000000001E-4</v>
      </c>
      <c r="L59" s="50">
        <f>ROUND(I59*K59,0)</f>
        <v>1546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3.7500000000000001E-4</v>
      </c>
      <c r="L67" s="50">
        <f>ROUND(I67*K67,0)</f>
        <v>34346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4.0900000000000002E-4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3.7500000000000001E-4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3.7500000000000001E-4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4.0900000000000002E-4</v>
      </c>
      <c r="L72" s="50">
        <f>ROUND(I72*K72,0)</f>
        <v>5790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3.7500000000000001E-4</v>
      </c>
      <c r="L77" s="50">
        <f>ROUND(I77*K77,0)</f>
        <v>12416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420731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'4011'!AC80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420731</v>
      </c>
      <c r="L85" s="82">
        <f>IF(G26=0,0,IF(G26&gt;250,-(((250/G26)*K85)*IF(M85="H",0.02,0.05)),IF(M85="H",-0.02*K85,-0.05*K85)))</f>
        <v>-21036.550000000003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399694.45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-22860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376834.45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34257.677272727276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333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334</v>
      </c>
      <c r="C122" s="218" t="s">
        <v>198</v>
      </c>
    </row>
    <row r="123" spans="2:3" hidden="1">
      <c r="B123" s="222" t="s">
        <v>335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41457.420543981403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5"/>
  <dimension ref="A1:AD150"/>
  <sheetViews>
    <sheetView topLeftCell="B74" zoomScaleNormal="100" workbookViewId="0">
      <selection activeCell="Z19" sqref="Z19:AA19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'4012'!B2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Somerset Acad Canyons Md 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'4012'!G7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IF('4012'!K$83=1,'4012'!G10,0)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IF('4012'!K$83=1,'4012'!G11,0)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287.5</v>
      </c>
      <c r="E12" s="13">
        <v>0</v>
      </c>
      <c r="F12" s="13">
        <v>287.5</v>
      </c>
      <c r="G12" s="46">
        <f t="shared" si="2"/>
        <v>575</v>
      </c>
      <c r="H12" s="47"/>
      <c r="I12" s="56">
        <v>1</v>
      </c>
      <c r="J12" s="56"/>
      <c r="K12" s="49">
        <f t="shared" si="3"/>
        <v>575</v>
      </c>
      <c r="L12" s="50">
        <f t="shared" si="4"/>
        <v>2227909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IF('4012'!K$83=1,'4012'!G12,0)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IF('4012'!K$83=1,'4012'!G13,0)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IF('4012'!K$83=1,'4012'!G14,0)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IF('4012'!K$83=1,'4012'!G15,0)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IF('4012'!K$83=1,'4012'!G16,0)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IF('4012'!K$83=1,'4012'!G17,0)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IF('4012'!K$83=1,'4012'!G18,0)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IF('4012'!K$83=1,'4012'!G19,0)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IF('4012'!K$83=1,'4012'!G20,0)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IF('4012'!K$83=1,'4012'!G21,0)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IF('4012'!K$83=1,'4012'!G22,0)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IF('4012'!K$83=1,'4012'!G23,0)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IF('4012'!K$83=1,'4012'!G24,0)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IF('4012'!K$83=1,'4012'!G25,0)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287.5</v>
      </c>
      <c r="E26" s="62">
        <f t="shared" si="5"/>
        <v>0</v>
      </c>
      <c r="F26" s="62"/>
      <c r="G26" s="62">
        <f>SUM(G10:G25)</f>
        <v>575</v>
      </c>
      <c r="H26" s="63"/>
      <c r="I26" s="63"/>
      <c r="J26" s="64"/>
      <c r="K26" s="65">
        <f>SUM(K10:K25)</f>
        <v>575</v>
      </c>
      <c r="L26" s="66">
        <f>SUM(L10:L25)</f>
        <v>2227909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110975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2338884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575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534655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575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534655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575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2.9380000000000001E-3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575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3.222E-3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2.9380000000000001E-3</v>
      </c>
      <c r="L59" s="50">
        <f>ROUND(I59*K59,0)</f>
        <v>12109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2.9380000000000001E-3</v>
      </c>
      <c r="L67" s="50">
        <f>ROUND(I67*K67,0)</f>
        <v>269093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3.222E-3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2.9380000000000001E-3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2.9380000000000001E-3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3.222E-3</v>
      </c>
      <c r="L72" s="50">
        <f>ROUND(I72*K72,0)</f>
        <v>45615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2.9380000000000001E-3</v>
      </c>
      <c r="L77" s="50">
        <f>ROUND(I77*K77,0)</f>
        <v>97274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3297630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'4012'!AC80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3297630</v>
      </c>
      <c r="L85" s="82">
        <f>IF(G26=0,0,IF(G26&gt;250,-(((250/G26)*K85)*IF(M85="H",0.02,0.05)),IF(M85="H",-0.02*K85,-0.05*K85)))</f>
        <v>-71687.608695652176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3225942.3913043477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-268829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2957113.3913043477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268828.49011857709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93193.891304347824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336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337</v>
      </c>
      <c r="C122" s="218" t="s">
        <v>198</v>
      </c>
    </row>
    <row r="123" spans="2:3" hidden="1">
      <c r="B123" s="222" t="s">
        <v>338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41457.420555555596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6"/>
  <dimension ref="A1:AD150"/>
  <sheetViews>
    <sheetView topLeftCell="B74" zoomScaleNormal="100" workbookViewId="0">
      <selection activeCell="Z19" sqref="Z19:AA19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'4013'!B2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Somerset Acad Canyons Hg Sch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'4013'!G7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IF('4013'!K$83=1,'4013'!G10,0)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IF('4013'!K$83=1,'4013'!G11,0)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IF('4013'!K$83=1,'4013'!G12,0)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IF('4013'!K$83=1,'4013'!G13,0)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62.5</v>
      </c>
      <c r="E14" s="13">
        <v>0</v>
      </c>
      <c r="F14" s="13">
        <v>62.5</v>
      </c>
      <c r="G14" s="46">
        <f t="shared" si="2"/>
        <v>125</v>
      </c>
      <c r="H14" s="47"/>
      <c r="I14" s="56">
        <v>1.0109999999999999</v>
      </c>
      <c r="J14" s="56"/>
      <c r="K14" s="49">
        <f t="shared" si="3"/>
        <v>126.375</v>
      </c>
      <c r="L14" s="50">
        <f t="shared" si="4"/>
        <v>489656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IF('4013'!K$83=1,'4013'!G14,0)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IF('4013'!K$83=1,'4013'!G15,0)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IF('4013'!K$83=1,'4013'!G16,0)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IF('4013'!K$83=1,'4013'!G17,0)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IF('4013'!K$83=1,'4013'!G18,0)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IF('4013'!K$83=1,'4013'!G19,0)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IF('4013'!K$83=1,'4013'!G20,0)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IF('4013'!K$83=1,'4013'!G21,0)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IF('4013'!K$83=1,'4013'!G22,0)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IF('4013'!K$83=1,'4013'!G23,0)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IF('4013'!K$83=1,'4013'!G24,0)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IF('4013'!K$83=1,'4013'!G25,0)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62.5</v>
      </c>
      <c r="E26" s="62">
        <f t="shared" si="5"/>
        <v>0</v>
      </c>
      <c r="F26" s="62"/>
      <c r="G26" s="62">
        <f>SUM(G10:G25)</f>
        <v>125</v>
      </c>
      <c r="H26" s="63"/>
      <c r="I26" s="63"/>
      <c r="J26" s="64"/>
      <c r="K26" s="65">
        <f>SUM(K10:K25)</f>
        <v>126.375</v>
      </c>
      <c r="L26" s="66">
        <f>SUM(L10:L25)</f>
        <v>489656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24125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513781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126.375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117791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126.375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117791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126.375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6.4599999999999998E-4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125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6.9999999999999999E-4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6.4599999999999998E-4</v>
      </c>
      <c r="L59" s="50">
        <f>ROUND(I59*K59,0)</f>
        <v>2662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6.4599999999999998E-4</v>
      </c>
      <c r="L67" s="50">
        <f>ROUND(I67*K67,0)</f>
        <v>59167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6.9999999999999999E-4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6.4599999999999998E-4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6.4599999999999998E-4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6.9999999999999999E-4</v>
      </c>
      <c r="L72" s="50">
        <f>ROUND(I72*K72,0)</f>
        <v>9910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6.4599999999999998E-4</v>
      </c>
      <c r="L77" s="50">
        <f>ROUND(I77*K77,0)</f>
        <v>21388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724699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'4013'!AC80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724699</v>
      </c>
      <c r="L85" s="82">
        <f>IF(G26=0,0,IF(G26&gt;250,-(((250/G26)*K85)*IF(M85="H",0.02,0.05)),IF(M85="H",-0.02*K85,-0.05*K85)))</f>
        <v>-36234.950000000004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688464.05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-57372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631092.05000000005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57372.004545454547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339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340</v>
      </c>
      <c r="C122" s="218" t="s">
        <v>198</v>
      </c>
    </row>
    <row r="123" spans="2:3" hidden="1">
      <c r="B123" s="222" t="s">
        <v>341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41457.4205671296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7"/>
  <dimension ref="A1:AD150"/>
  <sheetViews>
    <sheetView topLeftCell="B71" zoomScaleNormal="100" workbookViewId="0">
      <selection activeCell="Z19" sqref="Z19:AA19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'4020'!B2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Franklin Academy Cht School B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'4020'!G7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279</v>
      </c>
      <c r="E10" s="45">
        <v>0</v>
      </c>
      <c r="F10" s="45">
        <v>279</v>
      </c>
      <c r="G10" s="46">
        <f>IF(E10=0,D10*2,D10+E10)</f>
        <v>558</v>
      </c>
      <c r="H10" s="47"/>
      <c r="I10" s="48">
        <v>1.125</v>
      </c>
      <c r="J10" s="48"/>
      <c r="K10" s="49">
        <f>ROUND(G10*I10,4)</f>
        <v>627.75</v>
      </c>
      <c r="L10" s="50">
        <f>ROUND(ROUND(K10*$G$7,4)*($K$7),0)</f>
        <v>2432296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IF('4020'!K$83=1,'4020'!G10,0)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IF('4020'!K$83=1,'4020'!G11,0)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286</v>
      </c>
      <c r="E12" s="13">
        <v>0</v>
      </c>
      <c r="F12" s="13">
        <v>286</v>
      </c>
      <c r="G12" s="46">
        <f t="shared" si="2"/>
        <v>572</v>
      </c>
      <c r="H12" s="47"/>
      <c r="I12" s="56">
        <v>1</v>
      </c>
      <c r="J12" s="56"/>
      <c r="K12" s="49">
        <f t="shared" si="3"/>
        <v>572</v>
      </c>
      <c r="L12" s="50">
        <f t="shared" si="4"/>
        <v>2216285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IF('4020'!K$83=1,'4020'!G12,0)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IF('4020'!K$83=1,'4020'!G13,0)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IF('4020'!K$83=1,'4020'!G14,0)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IF('4020'!K$83=1,'4020'!G15,0)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IF('4020'!K$83=1,'4020'!G16,0)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IF('4020'!K$83=1,'4020'!G17,0)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IF('4020'!K$83=1,'4020'!G18,0)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IF('4020'!K$83=1,'4020'!G19,0)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IF('4020'!K$83=1,'4020'!G20,0)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IF('4020'!K$83=1,'4020'!G21,0)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IF('4020'!K$83=1,'4020'!G22,0)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IF('4020'!K$83=1,'4020'!G23,0)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IF('4020'!K$83=1,'4020'!G24,0)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IF('4020'!K$83=1,'4020'!G25,0)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565</v>
      </c>
      <c r="E26" s="62">
        <f t="shared" si="5"/>
        <v>0</v>
      </c>
      <c r="F26" s="62"/>
      <c r="G26" s="62">
        <f>SUM(G10:G25)</f>
        <v>1130</v>
      </c>
      <c r="H26" s="63"/>
      <c r="I26" s="63"/>
      <c r="J26" s="64"/>
      <c r="K26" s="65">
        <f>SUM(K10:K25)</f>
        <v>1199.75</v>
      </c>
      <c r="L26" s="66">
        <f>SUM(L10:L25)</f>
        <v>4648581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218090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4866671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627.75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855741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572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531866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1199.75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1387607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1199.75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6.13E-3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1130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6.3309999999999998E-3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6.13E-3</v>
      </c>
      <c r="L59" s="50">
        <f>ROUND(I59*K59,0)</f>
        <v>25264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6.13E-3</v>
      </c>
      <c r="L67" s="50">
        <f>ROUND(I67*K67,0)</f>
        <v>561450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6.3309999999999998E-3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6.13E-3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6.13E-3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6.3309999999999998E-3</v>
      </c>
      <c r="L72" s="50">
        <f>ROUND(I72*K72,0)</f>
        <v>89630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6.13E-3</v>
      </c>
      <c r="L77" s="50">
        <f>ROUND(I77*K77,0)</f>
        <v>202957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7133579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'4020'!AC80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7133579</v>
      </c>
      <c r="L85" s="82">
        <f>IF(G26=0,0,IF(G26&gt;250,-(((250/G26)*K85)*IF(M85="H",0.02,0.05)),IF(M85="H",-0.02*K85,-0.05*K85)))</f>
        <v>-78911.27212389381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7054667.7278761063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-587889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6466778.7278761063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587888.97526146425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277767.67787610623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342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343</v>
      </c>
      <c r="C122" s="218" t="s">
        <v>198</v>
      </c>
    </row>
    <row r="123" spans="2:3" hidden="1">
      <c r="B123" s="222" t="s">
        <v>344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41457.420578703699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D150"/>
  <sheetViews>
    <sheetView topLeftCell="B71" zoomScaleNormal="100" workbookViewId="0">
      <selection activeCell="L83" sqref="L83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1.285156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'0664'!B2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Academy for Positve Lrn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'0664'!G7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26</v>
      </c>
      <c r="E10" s="45">
        <v>0</v>
      </c>
      <c r="F10" s="45">
        <v>26</v>
      </c>
      <c r="G10" s="46">
        <f>IF(E10=0,D10*2,D10+E10)</f>
        <v>52</v>
      </c>
      <c r="H10" s="47"/>
      <c r="I10" s="48">
        <v>1.125</v>
      </c>
      <c r="J10" s="48"/>
      <c r="K10" s="49">
        <f>ROUND(G10*I10,4)</f>
        <v>58.5</v>
      </c>
      <c r="L10" s="50">
        <f>ROUND(ROUND(K10*$G$7,4)*($K$7),0)</f>
        <v>226666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IF('0664'!K$83=1,'0664'!G10,0)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3.5</v>
      </c>
      <c r="E11" s="13">
        <v>0</v>
      </c>
      <c r="F11" s="13">
        <v>3.5</v>
      </c>
      <c r="G11" s="46">
        <f t="shared" ref="G11:G25" si="2">IF(E11=0,D11*2,D11+E11)</f>
        <v>7</v>
      </c>
      <c r="H11" s="47"/>
      <c r="I11" s="56">
        <f>I10</f>
        <v>1.125</v>
      </c>
      <c r="J11" s="56"/>
      <c r="K11" s="49">
        <f t="shared" ref="K11:K25" si="3">ROUND(G11*I11,4)</f>
        <v>7.875</v>
      </c>
      <c r="L11" s="50">
        <f t="shared" ref="L11:L25" si="4">ROUND(ROUND(K11*$G$7,4)*($K$7),0)</f>
        <v>30513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IF('0664'!K$83=1,'0664'!G11,0)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25.07</v>
      </c>
      <c r="E12" s="13">
        <v>0</v>
      </c>
      <c r="F12" s="13">
        <v>25.07</v>
      </c>
      <c r="G12" s="46">
        <f t="shared" si="2"/>
        <v>50.14</v>
      </c>
      <c r="H12" s="47"/>
      <c r="I12" s="56">
        <v>1</v>
      </c>
      <c r="J12" s="56"/>
      <c r="K12" s="49">
        <f t="shared" si="3"/>
        <v>50.14</v>
      </c>
      <c r="L12" s="50">
        <f t="shared" si="4"/>
        <v>194274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IF('0664'!K$83=1,'0664'!G12,0)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2</v>
      </c>
      <c r="E13" s="13">
        <v>0</v>
      </c>
      <c r="F13" s="13">
        <v>2</v>
      </c>
      <c r="G13" s="46">
        <f t="shared" si="2"/>
        <v>4</v>
      </c>
      <c r="H13" s="47"/>
      <c r="I13" s="56">
        <f>I12</f>
        <v>1</v>
      </c>
      <c r="J13" s="56"/>
      <c r="K13" s="49">
        <f t="shared" si="3"/>
        <v>4</v>
      </c>
      <c r="L13" s="50">
        <f t="shared" si="4"/>
        <v>15498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IF('0664'!K$83=1,'0664'!G13,0)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IF('0664'!K$83=1,'0664'!G14,0)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IF('0664'!K$83=1,'0664'!G15,0)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IF('0664'!K$83=1,'0664'!G16,0)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IF('0664'!K$83=1,'0664'!G17,0)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IF('0664'!K$83=1,'0664'!G18,0)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IF('0664'!K$83=1,'0664'!G19,0)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IF('0664'!K$83=1,'0664'!G20,0)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IF('0664'!K$83=1,'0664'!G21,0)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4</v>
      </c>
      <c r="E22" s="13">
        <v>0</v>
      </c>
      <c r="F22" s="13">
        <v>4</v>
      </c>
      <c r="G22" s="46">
        <f t="shared" si="2"/>
        <v>8</v>
      </c>
      <c r="H22" s="47"/>
      <c r="I22" s="56">
        <v>1.145</v>
      </c>
      <c r="J22" s="56"/>
      <c r="K22" s="49">
        <f t="shared" si="3"/>
        <v>9.16</v>
      </c>
      <c r="L22" s="50">
        <f t="shared" si="4"/>
        <v>35492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IF('0664'!K$83=1,'0664'!G22,0)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0.93</v>
      </c>
      <c r="E23" s="13">
        <v>0</v>
      </c>
      <c r="F23" s="13">
        <v>0.93</v>
      </c>
      <c r="G23" s="46">
        <f t="shared" si="2"/>
        <v>1.86</v>
      </c>
      <c r="H23" s="47"/>
      <c r="I23" s="56">
        <f>I22</f>
        <v>1.145</v>
      </c>
      <c r="J23" s="56"/>
      <c r="K23" s="49">
        <f t="shared" si="3"/>
        <v>2.1297000000000001</v>
      </c>
      <c r="L23" s="50">
        <f t="shared" si="4"/>
        <v>8252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IF('0664'!K$83=1,'0664'!G23,0)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IF('0664'!K$83=1,'0664'!G24,0)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IF('0664'!K$83=1,'0664'!G25,0)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61.5</v>
      </c>
      <c r="E26" s="62">
        <f t="shared" si="5"/>
        <v>0</v>
      </c>
      <c r="F26" s="62"/>
      <c r="G26" s="62">
        <f>SUM(G10:G25)</f>
        <v>123</v>
      </c>
      <c r="H26" s="63"/>
      <c r="I26" s="63"/>
      <c r="J26" s="64"/>
      <c r="K26" s="65">
        <f>SUM(K10:K25)</f>
        <v>131.80470000000003</v>
      </c>
      <c r="L26" s="66">
        <f>SUM(L10:L25)</f>
        <v>510695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3.5</v>
      </c>
      <c r="E28" s="13">
        <v>0</v>
      </c>
      <c r="F28" s="78">
        <v>3.5</v>
      </c>
      <c r="G28" s="46">
        <f>IF(E28=0,D28*2,D28+E28)</f>
        <v>7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7329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2</v>
      </c>
      <c r="E31" s="13">
        <v>0</v>
      </c>
      <c r="F31" s="89">
        <v>2</v>
      </c>
      <c r="G31" s="46">
        <f t="shared" si="7"/>
        <v>4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4692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5.5</v>
      </c>
      <c r="E37" s="62">
        <f t="shared" si="10"/>
        <v>0</v>
      </c>
      <c r="F37" s="62"/>
      <c r="G37" s="62">
        <f>SUM(G28:G36)</f>
        <v>11</v>
      </c>
      <c r="H37" s="63"/>
      <c r="I37" s="13" t="s">
        <v>82</v>
      </c>
      <c r="J37" s="13"/>
      <c r="K37" s="13"/>
      <c r="L37" s="50">
        <f>SUM(L28:L36)</f>
        <v>12021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23739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546455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75.534999999999997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102968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56.2697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52322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131.8047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155290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131.80470000000003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6.7299999999999999E-4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123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6.8900000000000005E-4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6.7299999999999999E-4</v>
      </c>
      <c r="L59" s="50">
        <f>ROUND(I59*K59,0)</f>
        <v>2774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6.7299999999999999E-4</v>
      </c>
      <c r="L67" s="50">
        <f>ROUND(I67*K67,0)</f>
        <v>61640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6.8900000000000005E-4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6.7299999999999999E-4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6.7299999999999999E-4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6.8900000000000005E-4</v>
      </c>
      <c r="L72" s="50">
        <f>ROUND(I72*K72,0)</f>
        <v>9754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5.5</v>
      </c>
      <c r="E75" s="173">
        <v>5.5</v>
      </c>
      <c r="F75" s="173">
        <v>0</v>
      </c>
      <c r="G75" s="175">
        <f>IF(E75=0,D75,E75)</f>
        <v>5.5</v>
      </c>
      <c r="H75" s="176"/>
      <c r="I75" s="177">
        <f>AVERAGE(G75,D75)</f>
        <v>5.5</v>
      </c>
      <c r="J75" s="178" t="s">
        <v>129</v>
      </c>
      <c r="K75" s="179">
        <v>364</v>
      </c>
      <c r="L75" s="50">
        <f>ROUND(K75*I75,0)</f>
        <v>2002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6.7299999999999999E-4</v>
      </c>
      <c r="L77" s="50">
        <f>ROUND(I77*K77,0)</f>
        <v>22282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800197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'0664'!AC80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348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800197</v>
      </c>
      <c r="L85" s="82">
        <f>IF(G26=0,0,IF(G26&gt;250,-(((250/G26)*K85)*IF(M85="H",0.02,0.05)),IF(M85="H",-0.02*K85,-0.05*K85)))</f>
        <v>-16003.94</v>
      </c>
      <c r="M85" s="196" t="str">
        <f>IF(B122="0664","H",IF(B122="2801","H",IF(B122="2911","H",IF(B122="3395","H"," "))))</f>
        <v>H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784193.06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-65186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719007.06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65364.27818181819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214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215</v>
      </c>
      <c r="C122" s="218" t="s">
        <v>198</v>
      </c>
    </row>
    <row r="123" spans="2:3" hidden="1">
      <c r="B123" s="222" t="s">
        <v>216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41457.420046296298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8"/>
  <dimension ref="A1:AD150"/>
  <sheetViews>
    <sheetView topLeftCell="B74" zoomScaleNormal="100" workbookViewId="0">
      <selection activeCell="L137" sqref="L137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'4037'!B2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Learning Path Academy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'4037'!G7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f>8.5+22.5</f>
        <v>31</v>
      </c>
      <c r="E10" s="45">
        <v>0</v>
      </c>
      <c r="F10" s="45">
        <v>8.5</v>
      </c>
      <c r="G10" s="46">
        <f>IF(E10=0,D10*2,D10+E10)</f>
        <v>62</v>
      </c>
      <c r="H10" s="47"/>
      <c r="I10" s="48">
        <v>1.125</v>
      </c>
      <c r="J10" s="48"/>
      <c r="K10" s="49">
        <f>ROUND(G10*I10,4)</f>
        <v>69.75</v>
      </c>
      <c r="L10" s="50">
        <f>ROUND(ROUND(K10*$G$7,4)*($K$7),0)</f>
        <v>270255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IF('4037'!K$83=1,'4037'!G10,0)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241">
        <v>20.5</v>
      </c>
      <c r="E11" s="13">
        <v>0</v>
      </c>
      <c r="F11" s="13">
        <v>20.5</v>
      </c>
      <c r="G11" s="46">
        <f t="shared" ref="G11:G25" si="2">IF(E11=0,D11*2,D11+E11)</f>
        <v>41</v>
      </c>
      <c r="H11" s="47"/>
      <c r="I11" s="56">
        <f>I10</f>
        <v>1.125</v>
      </c>
      <c r="J11" s="56"/>
      <c r="K11" s="49">
        <f t="shared" ref="K11:K25" si="3">ROUND(G11*I11,4)</f>
        <v>46.125</v>
      </c>
      <c r="L11" s="50">
        <f t="shared" ref="L11:L25" si="4">ROUND(ROUND(K11*$G$7,4)*($K$7),0)</f>
        <v>178717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IF('4037'!K$83=1,'4037'!G11,0)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241">
        <v>1.5</v>
      </c>
      <c r="E12" s="13">
        <v>0</v>
      </c>
      <c r="F12" s="13">
        <v>1.5</v>
      </c>
      <c r="G12" s="46">
        <f t="shared" si="2"/>
        <v>3</v>
      </c>
      <c r="H12" s="47"/>
      <c r="I12" s="56">
        <v>1</v>
      </c>
      <c r="J12" s="56"/>
      <c r="K12" s="49">
        <f t="shared" si="3"/>
        <v>3</v>
      </c>
      <c r="L12" s="50">
        <f t="shared" si="4"/>
        <v>11624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IF('4037'!K$83=1,'4037'!G12,0)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241">
        <v>1.5</v>
      </c>
      <c r="E13" s="13">
        <v>0</v>
      </c>
      <c r="F13" s="13">
        <v>1.5</v>
      </c>
      <c r="G13" s="46">
        <f t="shared" si="2"/>
        <v>3</v>
      </c>
      <c r="H13" s="47"/>
      <c r="I13" s="56">
        <f>I12</f>
        <v>1</v>
      </c>
      <c r="J13" s="56"/>
      <c r="K13" s="49">
        <f t="shared" si="3"/>
        <v>3</v>
      </c>
      <c r="L13" s="50">
        <f t="shared" si="4"/>
        <v>11624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IF('4037'!K$83=1,'4037'!G13,0)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IF('4037'!K$83=1,'4037'!G14,0)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IF('4037'!K$83=1,'4037'!G15,0)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IF('4037'!K$83=1,'4037'!G16,0)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IF('4037'!K$83=1,'4037'!G17,0)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IF('4037'!K$83=1,'4037'!G18,0)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IF('4037'!K$83=1,'4037'!G19,0)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IF('4037'!K$83=1,'4037'!G20,0)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IF('4037'!K$83=1,'4037'!G21,0)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IF('4037'!K$83=1,'4037'!G22,0)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IF('4037'!K$83=1,'4037'!G23,0)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IF('4037'!K$83=1,'4037'!G24,0)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IF('4037'!K$83=1,'4037'!G25,0)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54.5</v>
      </c>
      <c r="E26" s="62">
        <f t="shared" si="5"/>
        <v>0</v>
      </c>
      <c r="F26" s="62"/>
      <c r="G26" s="62">
        <f>SUM(G10:G25)</f>
        <v>109</v>
      </c>
      <c r="H26" s="63"/>
      <c r="I26" s="63"/>
      <c r="J26" s="64"/>
      <c r="K26" s="65">
        <f>SUM(K10:K25)</f>
        <v>121.875</v>
      </c>
      <c r="L26" s="66">
        <f>SUM(L10:L25)</f>
        <v>472220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241">
        <v>10</v>
      </c>
      <c r="E28" s="13">
        <v>0</v>
      </c>
      <c r="F28" s="78">
        <v>10</v>
      </c>
      <c r="G28" s="46">
        <f>IF(E28=0,D28*2,D28+E28)</f>
        <v>20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20940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241">
        <v>3.5</v>
      </c>
      <c r="E29" s="13">
        <v>0</v>
      </c>
      <c r="F29" s="89">
        <v>3.5</v>
      </c>
      <c r="G29" s="46">
        <f t="shared" ref="G29:G36" si="7">IF(E29=0,D29*2,D29+E29)</f>
        <v>7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23660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241">
        <v>7</v>
      </c>
      <c r="E30" s="13">
        <v>0</v>
      </c>
      <c r="F30" s="89">
        <v>7</v>
      </c>
      <c r="G30" s="46">
        <f t="shared" si="7"/>
        <v>14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96544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241">
        <v>1</v>
      </c>
      <c r="E31" s="13">
        <v>0</v>
      </c>
      <c r="F31" s="89">
        <v>1</v>
      </c>
      <c r="G31" s="46">
        <f t="shared" si="7"/>
        <v>2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2346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241">
        <v>0.5</v>
      </c>
      <c r="E32" s="13">
        <v>0</v>
      </c>
      <c r="F32" s="89">
        <v>0.5</v>
      </c>
      <c r="G32" s="46">
        <f t="shared" si="7"/>
        <v>1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3506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22</v>
      </c>
      <c r="E37" s="62">
        <f t="shared" si="10"/>
        <v>0</v>
      </c>
      <c r="F37" s="62"/>
      <c r="G37" s="62">
        <f>SUM(G28:G36)</f>
        <v>44</v>
      </c>
      <c r="H37" s="63"/>
      <c r="I37" s="13" t="s">
        <v>82</v>
      </c>
      <c r="J37" s="13"/>
      <c r="K37" s="13"/>
      <c r="L37" s="50">
        <f>SUM(L28:L36)</f>
        <v>146996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21037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640253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115.875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157959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6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5579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121.875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163538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121.875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6.2299999999999996E-4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109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6.11E-4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6.2299999999999996E-4</v>
      </c>
      <c r="L59" s="50">
        <f>ROUND(I59*K59,0)</f>
        <v>2568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6.2299999999999996E-4</v>
      </c>
      <c r="L67" s="50">
        <f>ROUND(I67*K67,0)</f>
        <v>57061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6.11E-4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6.2299999999999996E-4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6.2299999999999996E-4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6.11E-4</v>
      </c>
      <c r="L72" s="50">
        <f>ROUND(I72*K72,0)</f>
        <v>8650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6.2299999999999996E-4</v>
      </c>
      <c r="L77" s="50">
        <f>ROUND(I77*K77,0)</f>
        <v>20627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892697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'4037'!AC80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892697</v>
      </c>
      <c r="L85" s="82">
        <f>IF(G26=0,0,IF(G26&gt;250,-(((250/G26)*K85)*IF(M85="H",0.02,0.05)),IF(M85="H",-0.02*K85,-0.05*K85)))</f>
        <v>-44634.850000000006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848062.15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-46068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801994.15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72908.559090909097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345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346</v>
      </c>
      <c r="C122" s="218" t="s">
        <v>198</v>
      </c>
    </row>
    <row r="123" spans="2:3" hidden="1">
      <c r="B123" s="222" t="s">
        <v>347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41457.420590277798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D150"/>
  <sheetViews>
    <sheetView topLeftCell="B80" zoomScaleNormal="100" workbookViewId="0">
      <selection activeCell="L144" sqref="L144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'4041'!B2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Somerset Academy Boca Middle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'4041'!G7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8.5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IF('4041'!K$83=1,'4041'!G10,0)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20.5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IF('4041'!K$83=1,'4041'!G11,0)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1.5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IF('4041'!K$83=1,'4041'!G12,0)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1.5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IF('4041'!K$83=1,'4041'!G13,0)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IF('4041'!K$83=1,'4041'!G14,0)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IF('4041'!K$83=1,'4041'!G15,0)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IF('4041'!K$83=1,'4041'!G16,0)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IF('4041'!K$83=1,'4041'!G17,0)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IF('4041'!K$83=1,'4041'!G18,0)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IF('4041'!K$83=1,'4041'!G19,0)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IF('4041'!K$83=1,'4041'!G20,0)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IF('4041'!K$83=1,'4041'!G21,0)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IF('4041'!K$83=1,'4041'!G22,0)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IF('4041'!K$83=1,'4041'!G23,0)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IF('4041'!K$83=1,'4041'!G24,0)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IF('4041'!K$83=1,'4041'!G25,0)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0</v>
      </c>
      <c r="E26" s="62">
        <f t="shared" si="5"/>
        <v>0</v>
      </c>
      <c r="F26" s="62"/>
      <c r="G26" s="62">
        <f>SUM(G10:G25)</f>
        <v>0</v>
      </c>
      <c r="H26" s="63"/>
      <c r="I26" s="63"/>
      <c r="J26" s="64"/>
      <c r="K26" s="65">
        <f>SUM(K10:K25)</f>
        <v>0</v>
      </c>
      <c r="L26" s="66">
        <f>SUM(L10:L25)</f>
        <v>0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10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239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3.5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239" t="s">
        <v>70</v>
      </c>
      <c r="AA29" s="239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7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239" t="s">
        <v>70</v>
      </c>
      <c r="AA30" s="239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1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239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0.5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239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239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239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239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239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0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237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0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234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236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237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0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0</v>
      </c>
      <c r="N50" s="3"/>
      <c r="O50" s="1"/>
      <c r="V50" s="235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0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0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0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0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23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0</v>
      </c>
      <c r="L59" s="50">
        <f>ROUND(I59*K59,0)</f>
        <v>0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234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23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0</v>
      </c>
      <c r="L67" s="50">
        <f>ROUND(I67*K67,0)</f>
        <v>0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23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0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23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0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23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0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23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0</v>
      </c>
      <c r="L72" s="50">
        <f>ROUND(I72*K72,0)</f>
        <v>0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0</v>
      </c>
      <c r="AA74" s="240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0</v>
      </c>
      <c r="E75" s="173">
        <v>0</v>
      </c>
      <c r="F75" s="173">
        <v>0</v>
      </c>
      <c r="G75" s="175">
        <f>IF(E75=0,D75,E75)</f>
        <v>0</v>
      </c>
      <c r="H75" s="176"/>
      <c r="I75" s="177">
        <f>AVERAGE(G75,D75)</f>
        <v>0</v>
      </c>
      <c r="J75" s="178" t="s">
        <v>129</v>
      </c>
      <c r="K75" s="179">
        <v>364</v>
      </c>
      <c r="L75" s="50">
        <f>ROUND(K75*I75,0)</f>
        <v>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240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240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0</v>
      </c>
      <c r="L77" s="50">
        <f>ROUND(I77*K77,0)</f>
        <v>0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0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'4041'!AC80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0</v>
      </c>
      <c r="L85" s="82">
        <f>IF(G26=0,0,IF(G26&gt;250,-(((250/G26)*K85)*IF(M85="H",0.02,0.05)),IF(M85="H",-0.02*K85,-0.05*K85)))</f>
        <v>0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0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0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0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242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0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345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346</v>
      </c>
      <c r="C122" s="218" t="s">
        <v>198</v>
      </c>
    </row>
    <row r="123" spans="2:3" hidden="1">
      <c r="B123" s="222" t="s">
        <v>350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41457.420590277798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D150"/>
  <sheetViews>
    <sheetView topLeftCell="B79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1.285156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'1461'!B2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Inlet Grove Community High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'1461'!G7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IF('1461'!K$83=1,'1461'!G10,0)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IF('1461'!K$83=1,'1461'!G11,0)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IF('1461'!K$83=1,'1461'!G12,0)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IF('1461'!K$83=1,'1461'!G13,0)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296.77</v>
      </c>
      <c r="E14" s="13">
        <v>0</v>
      </c>
      <c r="F14" s="13">
        <v>287.85000000000002</v>
      </c>
      <c r="G14" s="46">
        <f t="shared" si="2"/>
        <v>593.54</v>
      </c>
      <c r="H14" s="47"/>
      <c r="I14" s="56">
        <v>1.0109999999999999</v>
      </c>
      <c r="J14" s="56"/>
      <c r="K14" s="49">
        <f t="shared" si="3"/>
        <v>600.06889999999999</v>
      </c>
      <c r="L14" s="50">
        <f t="shared" si="4"/>
        <v>2325042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IF('1461'!K$83=1,'1461'!G14,0)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31.18</v>
      </c>
      <c r="E15" s="13">
        <v>0</v>
      </c>
      <c r="F15" s="13">
        <v>31.18</v>
      </c>
      <c r="G15" s="46">
        <f t="shared" si="2"/>
        <v>62.36</v>
      </c>
      <c r="H15" s="47"/>
      <c r="I15" s="56">
        <f>I14</f>
        <v>1.0109999999999999</v>
      </c>
      <c r="J15" s="56"/>
      <c r="K15" s="49">
        <f t="shared" si="3"/>
        <v>63.045999999999999</v>
      </c>
      <c r="L15" s="58">
        <f t="shared" si="4"/>
        <v>244280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IF('1461'!K$83=1,'1461'!G15,0)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IF('1461'!K$83=1,'1461'!G16,0)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IF('1461'!K$83=1,'1461'!G17,0)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IF('1461'!K$83=1,'1461'!G18,0)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IF('1461'!K$83=1,'1461'!G19,0)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IF('1461'!K$83=1,'1461'!G20,0)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IF('1461'!K$83=1,'1461'!G21,0)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IF('1461'!K$83=1,'1461'!G22,0)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IF('1461'!K$83=1,'1461'!G23,0)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10.43</v>
      </c>
      <c r="E24" s="13">
        <v>0</v>
      </c>
      <c r="F24" s="13">
        <v>10.43</v>
      </c>
      <c r="G24" s="46">
        <f t="shared" si="2"/>
        <v>20.86</v>
      </c>
      <c r="H24" s="47"/>
      <c r="I24" s="56">
        <f>I23</f>
        <v>1.145</v>
      </c>
      <c r="J24" s="56"/>
      <c r="K24" s="49">
        <f t="shared" si="3"/>
        <v>23.884699999999999</v>
      </c>
      <c r="L24" s="50">
        <f t="shared" si="4"/>
        <v>92544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IF('1461'!K$83=1,'1461'!G24,0)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27.28</v>
      </c>
      <c r="E25" s="13">
        <v>0</v>
      </c>
      <c r="F25" s="13">
        <v>27.28</v>
      </c>
      <c r="G25" s="60">
        <f t="shared" si="2"/>
        <v>54.56</v>
      </c>
      <c r="H25" s="47"/>
      <c r="I25" s="56">
        <v>1.0109999999999999</v>
      </c>
      <c r="J25" s="56"/>
      <c r="K25" s="49">
        <f t="shared" si="3"/>
        <v>55.160200000000003</v>
      </c>
      <c r="L25" s="50">
        <f t="shared" si="4"/>
        <v>213725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IF('1461'!K$83=1,'1461'!G25,0)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365.65999999999997</v>
      </c>
      <c r="E26" s="62">
        <f t="shared" si="5"/>
        <v>0</v>
      </c>
      <c r="F26" s="62"/>
      <c r="G26" s="62">
        <f>SUM(G10:G25)</f>
        <v>731.31999999999994</v>
      </c>
      <c r="H26" s="63"/>
      <c r="I26" s="63"/>
      <c r="J26" s="64"/>
      <c r="K26" s="65">
        <f>SUM(K10:K25)</f>
        <v>742.15980000000002</v>
      </c>
      <c r="L26" s="66">
        <f>SUM(L10:L25)</f>
        <v>2875591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30.18</v>
      </c>
      <c r="E34" s="13">
        <v>0</v>
      </c>
      <c r="F34" s="89">
        <v>30.18</v>
      </c>
      <c r="G34" s="46">
        <f t="shared" si="7"/>
        <v>60.36</v>
      </c>
      <c r="H34" s="79"/>
      <c r="I34" s="90" t="s">
        <v>78</v>
      </c>
      <c r="J34" s="51">
        <v>251</v>
      </c>
      <c r="K34" s="81">
        <v>835</v>
      </c>
      <c r="L34" s="82">
        <f t="shared" si="8"/>
        <v>50401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1</v>
      </c>
      <c r="E35" s="13">
        <v>0</v>
      </c>
      <c r="F35" s="89">
        <v>1</v>
      </c>
      <c r="G35" s="46">
        <f t="shared" si="7"/>
        <v>2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6336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31.18</v>
      </c>
      <c r="E37" s="62">
        <f t="shared" si="10"/>
        <v>0</v>
      </c>
      <c r="F37" s="62"/>
      <c r="G37" s="62">
        <f>SUM(G28:G36)</f>
        <v>62.36</v>
      </c>
      <c r="H37" s="63"/>
      <c r="I37" s="13" t="s">
        <v>82</v>
      </c>
      <c r="J37" s="13"/>
      <c r="K37" s="13"/>
      <c r="L37" s="50">
        <f>SUM(L28:L36)</f>
        <v>56737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141145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3073473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742.15980000000002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691750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742.15980000000002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691750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742.15980000000002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3.7919999999999998E-3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731.31999999999994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4.0969999999999999E-3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3.7919999999999998E-3</v>
      </c>
      <c r="L59" s="50">
        <f>ROUND(I59*K59,0)</f>
        <v>15628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3.7919999999999998E-3</v>
      </c>
      <c r="L67" s="50">
        <f>ROUND(I67*K67,0)</f>
        <v>347311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4.0969999999999999E-3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3.7919999999999998E-3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3.7919999999999998E-3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4.0969999999999999E-3</v>
      </c>
      <c r="L72" s="50">
        <f>ROUND(I72*K72,0)</f>
        <v>58003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38</v>
      </c>
      <c r="E75" s="173">
        <v>38</v>
      </c>
      <c r="F75" s="173">
        <v>0</v>
      </c>
      <c r="G75" s="175">
        <f>IF(E75=0,D75,E75)</f>
        <v>38</v>
      </c>
      <c r="H75" s="176"/>
      <c r="I75" s="177">
        <f>AVERAGE(G75,D75)</f>
        <v>38</v>
      </c>
      <c r="J75" s="178" t="s">
        <v>129</v>
      </c>
      <c r="K75" s="179">
        <v>364</v>
      </c>
      <c r="L75" s="50">
        <f>ROUND(K75*I75,0)</f>
        <v>13832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3.7919999999999998E-3</v>
      </c>
      <c r="L77" s="50">
        <f>ROUND(I77*K77,0)</f>
        <v>125549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4325546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'1461'!AC80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4325546</v>
      </c>
      <c r="L85" s="82">
        <f>IF(G26=0,0,IF(G26&gt;250,-(((250/G26)*K85)*IF(M85="H",0.02,0.05)),IF(M85="H",-0.02*K85,-0.05*K85)))</f>
        <v>-73933.879833725325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4251612.1201662747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-353168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3898444.1201662747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354404.01092420681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142343.42016627471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217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218</v>
      </c>
      <c r="C122" s="218" t="s">
        <v>198</v>
      </c>
    </row>
    <row r="123" spans="2:3" hidden="1">
      <c r="B123" s="222" t="s">
        <v>219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41457.420057870397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D150"/>
  <sheetViews>
    <sheetView topLeftCell="B77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9.140625" style="1"/>
    <col min="25" max="25" width="13.28515625" style="1" customWidth="1"/>
    <col min="26" max="26" width="11.285156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'1571'!B2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South Tech Community High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'1571'!G7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IF('1571'!K$83=1,'1571'!G10,0)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IF('1571'!K$83=1,'1571'!G11,0)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IF('1571'!K$83=1,'1571'!G12,0)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IF('1571'!K$83=1,'1571'!G13,0)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296.23</v>
      </c>
      <c r="E14" s="13">
        <v>0</v>
      </c>
      <c r="F14" s="13">
        <v>291.75</v>
      </c>
      <c r="G14" s="46">
        <f t="shared" si="2"/>
        <v>592.46</v>
      </c>
      <c r="H14" s="47"/>
      <c r="I14" s="56">
        <v>1.0109999999999999</v>
      </c>
      <c r="J14" s="56"/>
      <c r="K14" s="49">
        <f t="shared" si="3"/>
        <v>598.97709999999995</v>
      </c>
      <c r="L14" s="50">
        <f t="shared" si="4"/>
        <v>2320812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IF('1571'!K$83=1,'1571'!G14,0)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152.49</v>
      </c>
      <c r="E15" s="13">
        <v>0</v>
      </c>
      <c r="F15" s="13">
        <v>152.49</v>
      </c>
      <c r="G15" s="46">
        <f t="shared" si="2"/>
        <v>304.98</v>
      </c>
      <c r="H15" s="47"/>
      <c r="I15" s="56">
        <f>I14</f>
        <v>1.0109999999999999</v>
      </c>
      <c r="J15" s="56"/>
      <c r="K15" s="49">
        <f t="shared" si="3"/>
        <v>308.33479999999997</v>
      </c>
      <c r="L15" s="58">
        <f t="shared" si="4"/>
        <v>1194682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IF('1571'!K$83=1,'1571'!G15,0)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IF('1571'!K$83=1,'1571'!G16,0)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IF('1571'!K$83=1,'1571'!G17,0)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IF('1571'!K$83=1,'1571'!G18,0)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IF('1571'!K$83=1,'1571'!G19,0)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IF('1571'!K$83=1,'1571'!G20,0)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IF('1571'!K$83=1,'1571'!G21,0)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IF('1571'!K$83=1,'1571'!G22,0)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IF('1571'!K$83=1,'1571'!G23,0)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4.92</v>
      </c>
      <c r="E24" s="13">
        <v>0</v>
      </c>
      <c r="F24" s="13">
        <v>4.92</v>
      </c>
      <c r="G24" s="46">
        <f t="shared" si="2"/>
        <v>9.84</v>
      </c>
      <c r="H24" s="47"/>
      <c r="I24" s="56">
        <f>I23</f>
        <v>1.145</v>
      </c>
      <c r="J24" s="56"/>
      <c r="K24" s="49">
        <f t="shared" si="3"/>
        <v>11.2668</v>
      </c>
      <c r="L24" s="50">
        <f t="shared" si="4"/>
        <v>43655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IF('1571'!K$83=1,'1571'!G24,0)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119.05</v>
      </c>
      <c r="E25" s="13">
        <v>0</v>
      </c>
      <c r="F25" s="13">
        <v>119.05</v>
      </c>
      <c r="G25" s="60">
        <f t="shared" si="2"/>
        <v>238.1</v>
      </c>
      <c r="H25" s="47"/>
      <c r="I25" s="56">
        <v>1.0109999999999999</v>
      </c>
      <c r="J25" s="56"/>
      <c r="K25" s="49">
        <f t="shared" si="3"/>
        <v>240.7191</v>
      </c>
      <c r="L25" s="50">
        <f t="shared" si="4"/>
        <v>932696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IF('1571'!K$83=1,'1571'!G25,0)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572.69000000000005</v>
      </c>
      <c r="E26" s="62">
        <f t="shared" si="5"/>
        <v>0</v>
      </c>
      <c r="F26" s="62"/>
      <c r="G26" s="62">
        <f>SUM(G10:G25)</f>
        <v>1145.3800000000001</v>
      </c>
      <c r="H26" s="63"/>
      <c r="I26" s="63"/>
      <c r="J26" s="64"/>
      <c r="K26" s="65">
        <f>SUM(K10:K25)</f>
        <v>1159.2977999999998</v>
      </c>
      <c r="L26" s="66">
        <f>SUM(L10:L25)</f>
        <v>4491845</v>
      </c>
      <c r="N26" s="53"/>
      <c r="O26" s="67"/>
      <c r="P26" s="53"/>
      <c r="Q26" s="53"/>
      <c r="V26" s="303" t="s">
        <v>62</v>
      </c>
      <c r="W26" s="303"/>
      <c r="X26" s="304">
        <f>SUM(X10:X25)</f>
        <v>0</v>
      </c>
      <c r="Y26" s="304"/>
      <c r="Z26" s="305"/>
      <c r="AA26" s="306"/>
      <c r="AB26" s="68">
        <f>SUM(AB10:AB25)</f>
        <v>0</v>
      </c>
      <c r="AC26" s="69">
        <f>SUM(AC10:AC25)</f>
        <v>0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70.989999999999995</v>
      </c>
      <c r="E34" s="13">
        <v>0</v>
      </c>
      <c r="F34" s="89">
        <v>70.989999999999995</v>
      </c>
      <c r="G34" s="46">
        <f t="shared" si="7"/>
        <v>141.97999999999999</v>
      </c>
      <c r="H34" s="79"/>
      <c r="I34" s="90" t="s">
        <v>78</v>
      </c>
      <c r="J34" s="51">
        <v>251</v>
      </c>
      <c r="K34" s="81">
        <v>835</v>
      </c>
      <c r="L34" s="82">
        <f t="shared" si="8"/>
        <v>118553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81</v>
      </c>
      <c r="E35" s="13">
        <v>0</v>
      </c>
      <c r="F35" s="89">
        <v>81</v>
      </c>
      <c r="G35" s="46">
        <f t="shared" si="7"/>
        <v>162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513216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0.5</v>
      </c>
      <c r="E36" s="13">
        <v>0</v>
      </c>
      <c r="F36" s="89">
        <v>0.5</v>
      </c>
      <c r="G36" s="46">
        <f t="shared" si="7"/>
        <v>1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6685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152.49</v>
      </c>
      <c r="E37" s="62">
        <f t="shared" si="10"/>
        <v>0</v>
      </c>
      <c r="F37" s="62"/>
      <c r="G37" s="62">
        <f>SUM(G28:G36)</f>
        <v>304.98</v>
      </c>
      <c r="H37" s="63"/>
      <c r="I37" s="13" t="s">
        <v>82</v>
      </c>
      <c r="J37" s="13"/>
      <c r="K37" s="13"/>
      <c r="L37" s="50">
        <f>SUM(L28:L36)</f>
        <v>638454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221058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0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5351357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0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1159.2977999999998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1080554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1159.2977999999998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1080554</v>
      </c>
      <c r="N50" s="3"/>
      <c r="O50" s="1"/>
      <c r="V50" s="147" t="s">
        <v>98</v>
      </c>
      <c r="W50" s="148">
        <f>SUM(W47:W49)</f>
        <v>0</v>
      </c>
      <c r="X50" s="326" t="s">
        <v>99</v>
      </c>
      <c r="Y50" s="327"/>
      <c r="Z50" s="327"/>
      <c r="AA50" s="327"/>
      <c r="AB50" s="327"/>
      <c r="AC50" s="55">
        <f>IF(V2=75,0,AB49+AB48+AB47)</f>
        <v>0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1159.2977999999998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0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5.9230000000000003E-3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0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1145.3800000000001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0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6.417E-3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0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0</v>
      </c>
      <c r="AC58" s="55">
        <f>ROUND(Y58*AB58,0)</f>
        <v>0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5.9230000000000003E-3</v>
      </c>
      <c r="L59" s="50">
        <f>ROUND(I59*K59,0)</f>
        <v>24411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0</v>
      </c>
      <c r="AC66" s="55">
        <f>ROUND(Y66*AB66,0)</f>
        <v>0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5.9230000000000003E-3</v>
      </c>
      <c r="L67" s="50">
        <f>ROUND(I67*K67,0)</f>
        <v>542490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0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6.417E-3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0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5.9230000000000003E-3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0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5.9230000000000003E-3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0</v>
      </c>
      <c r="AC71" s="55">
        <f>ROUND(Y71*AB71,0)</f>
        <v>0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6.417E-3</v>
      </c>
      <c r="L72" s="50">
        <f>ROUND(I72*K72,0)</f>
        <v>90848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v>0</v>
      </c>
      <c r="AA74" s="171" t="s">
        <v>129</v>
      </c>
      <c r="AB74" s="172">
        <f>+K75</f>
        <v>364</v>
      </c>
      <c r="AC74" s="55">
        <f>ROUND(AB74*Z74,0)</f>
        <v>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12</v>
      </c>
      <c r="E75" s="173">
        <v>12</v>
      </c>
      <c r="F75" s="173">
        <v>0</v>
      </c>
      <c r="G75" s="175">
        <f>IF(E75=0,D75,E75)</f>
        <v>12</v>
      </c>
      <c r="H75" s="176"/>
      <c r="I75" s="177">
        <f>AVERAGE(G75,D75)</f>
        <v>12</v>
      </c>
      <c r="J75" s="178" t="s">
        <v>129</v>
      </c>
      <c r="K75" s="179">
        <v>364</v>
      </c>
      <c r="L75" s="50">
        <f>ROUND(K75*I75,0)</f>
        <v>4368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0</v>
      </c>
      <c r="AC76" s="55">
        <f>ROUND(Y76*AB76,0)</f>
        <v>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5.9230000000000003E-3</v>
      </c>
      <c r="L77" s="50">
        <f>ROUND(I77*K77,0)</f>
        <v>196103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0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7290131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 t="str">
        <f>IF(G26=0,"",IF((G11+G13+SUM(G15:G21))/G26&gt;0.75,1,""))</f>
        <v/>
      </c>
      <c r="L83" s="195">
        <f>'1571'!AC80</f>
        <v>0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7290131</v>
      </c>
      <c r="L85" s="82">
        <f>IF(G26=0,0,IF(G26&gt;250,-(((250/G26)*K85)*IF(M85="H",0.02,0.05)),IF(M85="H",-0.02*K85,-0.05*K85)))</f>
        <v>-79560.178717980045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7210570.8212820198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-600521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6610049.8212820198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600913.62011654722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284946.37128202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220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221</v>
      </c>
      <c r="C122" s="218" t="s">
        <v>198</v>
      </c>
    </row>
    <row r="123" spans="2:3" hidden="1">
      <c r="B123" s="222" t="s">
        <v>222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41457.420069444401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D150"/>
  <sheetViews>
    <sheetView topLeftCell="B74" zoomScaleNormal="100" workbookViewId="0">
      <selection activeCell="L91" sqref="L91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10.85546875" style="1" customWidth="1"/>
    <col min="25" max="25" width="13.28515625" style="1" customWidth="1"/>
    <col min="26" max="26" width="11.285156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'2521'!B2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Ed Venture Charter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'2521'!G7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IF('2521'!K$83=1,'2521'!G10,0)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IF('2521'!K$83=1,'2521'!G11,0)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IF('2521'!K$83=1,'2521'!G12,0)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IF('2521'!K$83=1,'2521'!G13,0)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IF('2521'!K$83=1,'2521'!G14,0)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48.5</v>
      </c>
      <c r="E15" s="13">
        <v>0</v>
      </c>
      <c r="F15" s="13">
        <v>48.5</v>
      </c>
      <c r="G15" s="46">
        <f t="shared" si="2"/>
        <v>97</v>
      </c>
      <c r="H15" s="47"/>
      <c r="I15" s="56">
        <f>I14</f>
        <v>1.0109999999999999</v>
      </c>
      <c r="J15" s="56"/>
      <c r="K15" s="49">
        <f t="shared" si="3"/>
        <v>98.066999999999993</v>
      </c>
      <c r="L15" s="58">
        <f t="shared" si="4"/>
        <v>379973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IF('2521'!K$83=1,'2521'!G15,0)</f>
        <v>97</v>
      </c>
      <c r="Y15" s="296"/>
      <c r="Z15" s="302">
        <v>1</v>
      </c>
      <c r="AA15" s="302"/>
      <c r="AB15" s="54">
        <f t="shared" si="0"/>
        <v>97</v>
      </c>
      <c r="AC15" s="59">
        <f t="shared" si="1"/>
        <v>375839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IF('2521'!K$83=1,'2521'!G16,0)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IF('2521'!K$83=1,'2521'!G17,0)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11</v>
      </c>
      <c r="E18" s="13">
        <v>0</v>
      </c>
      <c r="F18" s="13">
        <v>11</v>
      </c>
      <c r="G18" s="46">
        <f t="shared" si="2"/>
        <v>22</v>
      </c>
      <c r="H18" s="47"/>
      <c r="I18" s="56">
        <f>I17</f>
        <v>3.5579999999999998</v>
      </c>
      <c r="J18" s="56"/>
      <c r="K18" s="49">
        <f t="shared" si="3"/>
        <v>78.275999999999996</v>
      </c>
      <c r="L18" s="50">
        <f t="shared" si="4"/>
        <v>303290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IF('2521'!K$83=1,'2521'!G18,0)</f>
        <v>22</v>
      </c>
      <c r="Y18" s="296"/>
      <c r="Z18" s="302">
        <v>1</v>
      </c>
      <c r="AA18" s="302"/>
      <c r="AB18" s="54">
        <f t="shared" si="0"/>
        <v>22</v>
      </c>
      <c r="AC18" s="55">
        <f t="shared" si="1"/>
        <v>85242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0</v>
      </c>
      <c r="E19" s="13">
        <v>0</v>
      </c>
      <c r="F19" s="13">
        <v>0</v>
      </c>
      <c r="G19" s="46">
        <f t="shared" si="2"/>
        <v>0</v>
      </c>
      <c r="H19" s="47"/>
      <c r="I19" s="56">
        <v>5.0890000000000004</v>
      </c>
      <c r="J19" s="56"/>
      <c r="K19" s="49">
        <f t="shared" si="3"/>
        <v>0</v>
      </c>
      <c r="L19" s="50">
        <f t="shared" si="4"/>
        <v>0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IF('2521'!K$83=1,'2521'!G19,0)</f>
        <v>0</v>
      </c>
      <c r="Y19" s="296"/>
      <c r="Z19" s="302">
        <v>1</v>
      </c>
      <c r="AA19" s="302"/>
      <c r="AB19" s="54">
        <f t="shared" si="0"/>
        <v>0</v>
      </c>
      <c r="AC19" s="55">
        <f t="shared" si="1"/>
        <v>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</v>
      </c>
      <c r="E20" s="13">
        <v>0</v>
      </c>
      <c r="F20" s="13">
        <v>0</v>
      </c>
      <c r="G20" s="46">
        <f t="shared" si="2"/>
        <v>0</v>
      </c>
      <c r="H20" s="47"/>
      <c r="I20" s="56">
        <f>I19</f>
        <v>5.0890000000000004</v>
      </c>
      <c r="J20" s="56"/>
      <c r="K20" s="49">
        <f t="shared" si="3"/>
        <v>0</v>
      </c>
      <c r="L20" s="50">
        <f t="shared" si="4"/>
        <v>0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IF('2521'!K$83=1,'2521'!G20,0)</f>
        <v>0</v>
      </c>
      <c r="Y20" s="296"/>
      <c r="Z20" s="302">
        <v>1</v>
      </c>
      <c r="AA20" s="302"/>
      <c r="AB20" s="54">
        <f t="shared" si="0"/>
        <v>0</v>
      </c>
      <c r="AC20" s="55">
        <f t="shared" si="1"/>
        <v>0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IF('2521'!K$83=1,'2521'!G21,0)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IF('2521'!K$83=1,'2521'!G22,0)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IF('2521'!K$83=1,'2521'!G23,0)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IF('2521'!K$83=1,'2521'!G24,0)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IF('2521'!K$83=1,'2521'!G25,0)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59.5</v>
      </c>
      <c r="E26" s="62">
        <f t="shared" si="5"/>
        <v>0</v>
      </c>
      <c r="F26" s="62"/>
      <c r="G26" s="62">
        <f>SUM(G10:G25)</f>
        <v>119</v>
      </c>
      <c r="H26" s="63"/>
      <c r="I26" s="63"/>
      <c r="J26" s="64"/>
      <c r="K26" s="65">
        <f>SUM(K10:K25)</f>
        <v>176.34299999999999</v>
      </c>
      <c r="L26" s="66">
        <f>SUM(L10:L25)</f>
        <v>683263</v>
      </c>
      <c r="N26" s="53"/>
      <c r="O26" s="67"/>
      <c r="P26" s="53"/>
      <c r="Q26" s="53"/>
      <c r="V26" s="303" t="s">
        <v>62</v>
      </c>
      <c r="W26" s="303"/>
      <c r="X26" s="304">
        <f>SUM(X10:X25)</f>
        <v>119</v>
      </c>
      <c r="Y26" s="304"/>
      <c r="Z26" s="305"/>
      <c r="AA26" s="306"/>
      <c r="AB26" s="68">
        <f>SUM(AB10:AB25)</f>
        <v>119</v>
      </c>
      <c r="AC26" s="69">
        <f>SUM(AC10:AC25)</f>
        <v>461081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1.5</v>
      </c>
      <c r="E34" s="13">
        <v>0</v>
      </c>
      <c r="F34" s="89">
        <v>1.5</v>
      </c>
      <c r="G34" s="46">
        <f t="shared" si="7"/>
        <v>3</v>
      </c>
      <c r="H34" s="79"/>
      <c r="I34" s="90" t="s">
        <v>78</v>
      </c>
      <c r="J34" s="51">
        <v>251</v>
      </c>
      <c r="K34" s="81">
        <v>835</v>
      </c>
      <c r="L34" s="82">
        <f t="shared" si="8"/>
        <v>2505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6.5</v>
      </c>
      <c r="E35" s="13">
        <v>0</v>
      </c>
      <c r="F35" s="89">
        <v>6.5</v>
      </c>
      <c r="G35" s="46">
        <f t="shared" si="7"/>
        <v>13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41184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40.5</v>
      </c>
      <c r="E36" s="13">
        <v>0</v>
      </c>
      <c r="F36" s="89">
        <v>40.5</v>
      </c>
      <c r="G36" s="46">
        <f t="shared" si="7"/>
        <v>81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541485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48.5</v>
      </c>
      <c r="E37" s="62">
        <f t="shared" si="10"/>
        <v>0</v>
      </c>
      <c r="F37" s="62"/>
      <c r="G37" s="62">
        <f>SUM(G28:G36)</f>
        <v>97</v>
      </c>
      <c r="H37" s="63"/>
      <c r="I37" s="13" t="s">
        <v>82</v>
      </c>
      <c r="J37" s="13"/>
      <c r="K37" s="13"/>
      <c r="L37" s="50">
        <f>SUM(L28:L36)</f>
        <v>585174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22967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22967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1291404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484048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0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0</v>
      </c>
      <c r="L47" s="126"/>
      <c r="O47" s="1"/>
      <c r="V47" s="106" t="s">
        <v>96</v>
      </c>
      <c r="W47" s="127">
        <f>AB10+AB11+AB16+AB19+AB22</f>
        <v>0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0</v>
      </c>
      <c r="AC47" s="131"/>
      <c r="AD47" s="9"/>
    </row>
    <row r="48" spans="1:30" ht="18" customHeight="1">
      <c r="B48" s="132" t="s">
        <v>74</v>
      </c>
      <c r="C48" s="121">
        <f>K12+K13+K17+K20+K23</f>
        <v>0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0</v>
      </c>
      <c r="L48" s="61"/>
      <c r="O48" s="1"/>
      <c r="V48" s="133" t="s">
        <v>74</v>
      </c>
      <c r="W48" s="127">
        <f>AB12+AB13+AB17+AB20+AB23</f>
        <v>0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176.34299999999999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164365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119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110917</v>
      </c>
      <c r="AC49" s="134"/>
      <c r="AD49" s="109"/>
    </row>
    <row r="50" spans="2:30" ht="24" customHeight="1" thickBot="1">
      <c r="B50" s="142" t="s">
        <v>98</v>
      </c>
      <c r="C50" s="143">
        <f>SUM(C47:C49)</f>
        <v>176.34299999999999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164365</v>
      </c>
      <c r="N50" s="3"/>
      <c r="O50" s="1"/>
      <c r="V50" s="147" t="s">
        <v>98</v>
      </c>
      <c r="W50" s="148">
        <f>SUM(W47:W49)</f>
        <v>119</v>
      </c>
      <c r="X50" s="326" t="s">
        <v>99</v>
      </c>
      <c r="Y50" s="327"/>
      <c r="Z50" s="327"/>
      <c r="AA50" s="327"/>
      <c r="AB50" s="327"/>
      <c r="AC50" s="55">
        <f>IF(V2=75,0,AB49+AB48+AB47)</f>
        <v>110917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176.34299999999999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119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9.01E-4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6.0800000000000003E-4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119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119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6.6699999999999995E-4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6.6699999999999995E-4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6.0800000000000003E-4</v>
      </c>
      <c r="AC58" s="55">
        <f>ROUND(Y58*AB58,0)</f>
        <v>2506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9.01E-4</v>
      </c>
      <c r="L59" s="50">
        <f>ROUND(I59*K59,0)</f>
        <v>3713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6.0800000000000003E-4</v>
      </c>
      <c r="AC66" s="55">
        <f>ROUND(Y66*AB66,0)</f>
        <v>55687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9.01E-4</v>
      </c>
      <c r="L67" s="50">
        <f>ROUND(I67*K67,0)</f>
        <v>82523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6.6699999999999995E-4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6.6699999999999995E-4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6.0800000000000003E-4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9.01E-4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6.0800000000000003E-4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9.01E-4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6.6699999999999995E-4</v>
      </c>
      <c r="AC71" s="55">
        <f>ROUND(Y71*AB71,0)</f>
        <v>9443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6.6699999999999995E-4</v>
      </c>
      <c r="L72" s="50">
        <f>ROUND(I72*K72,0)</f>
        <v>9443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95</v>
      </c>
      <c r="AA74" s="171" t="s">
        <v>129</v>
      </c>
      <c r="AB74" s="172">
        <f>+K75</f>
        <v>364</v>
      </c>
      <c r="AC74" s="55">
        <f>ROUND(AB74*Z74,0)</f>
        <v>34580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95</v>
      </c>
      <c r="E75" s="173">
        <v>95</v>
      </c>
      <c r="F75" s="173">
        <v>0</v>
      </c>
      <c r="G75" s="175">
        <f>IF(E75=0,D75,E75)</f>
        <v>95</v>
      </c>
      <c r="H75" s="176"/>
      <c r="I75" s="177">
        <f>AVERAGE(G75,D75)</f>
        <v>95</v>
      </c>
      <c r="J75" s="178" t="s">
        <v>129</v>
      </c>
      <c r="K75" s="179">
        <v>364</v>
      </c>
      <c r="L75" s="50">
        <f>ROUND(K75*I75,0)</f>
        <v>34580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6.0800000000000003E-4</v>
      </c>
      <c r="AC76" s="55">
        <f>ROUND(Y76*AB76,0)</f>
        <v>20130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9.01E-4</v>
      </c>
      <c r="L77" s="50">
        <f>ROUND(I77*K77,0)</f>
        <v>29831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717311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1615859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'2521'!AC80</f>
        <v>717311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717311</v>
      </c>
      <c r="L85" s="82">
        <f>IF(G26=0,0,IF(G26&gt;250,-(((250/G26)*K85)*IF(M85="H",0.02,0.05)),IF(M85="H",-0.02*K85,-0.05*K85)))</f>
        <v>-35865.550000000003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1579993.45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-128929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1451064.45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131914.94999999998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223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224</v>
      </c>
      <c r="C122" s="218" t="s">
        <v>198</v>
      </c>
    </row>
    <row r="123" spans="2:3" hidden="1">
      <c r="B123" s="222" t="s">
        <v>225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1.15740767796524E-5</v>
      </c>
      <c r="C134" s="224"/>
    </row>
    <row r="135" spans="2:3" hidden="1">
      <c r="B135" s="225">
        <f>NvsEndTime</f>
        <v>41457.420081018499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D150"/>
  <sheetViews>
    <sheetView topLeftCell="B71" zoomScaleNormal="100" workbookViewId="0">
      <selection activeCell="Q85" sqref="Q85"/>
    </sheetView>
  </sheetViews>
  <sheetFormatPr defaultRowHeight="15.75"/>
  <cols>
    <col min="1" max="1" width="6.28515625" style="1" hidden="1" customWidth="1"/>
    <col min="2" max="2" width="10.28515625" style="2" customWidth="1"/>
    <col min="3" max="3" width="29" style="1" customWidth="1"/>
    <col min="4" max="5" width="12.28515625" style="1" customWidth="1"/>
    <col min="6" max="6" width="12.28515625" style="1" hidden="1" customWidth="1"/>
    <col min="7" max="7" width="15.28515625" style="1" customWidth="1"/>
    <col min="8" max="8" width="6.7109375" style="1" customWidth="1"/>
    <col min="9" max="9" width="12.5703125" style="1" customWidth="1"/>
    <col min="10" max="10" width="12.85546875" style="1" customWidth="1"/>
    <col min="11" max="11" width="13" style="1" customWidth="1"/>
    <col min="12" max="12" width="21.42578125" style="1" customWidth="1"/>
    <col min="13" max="13" width="12.5703125" style="1" customWidth="1"/>
    <col min="14" max="14" width="10.5703125" style="1" hidden="1" customWidth="1"/>
    <col min="15" max="15" width="10.5703125" style="3" hidden="1" customWidth="1"/>
    <col min="16" max="16" width="35" style="1" hidden="1" customWidth="1"/>
    <col min="17" max="17" width="7.28515625" style="1" customWidth="1"/>
    <col min="18" max="18" width="9.140625" style="1"/>
    <col min="19" max="21" width="0" style="1" hidden="1" customWidth="1"/>
    <col min="22" max="22" width="9.140625" style="1"/>
    <col min="23" max="23" width="39.28515625" style="1" customWidth="1"/>
    <col min="24" max="24" width="12" style="1" customWidth="1"/>
    <col min="25" max="25" width="13.28515625" style="1" customWidth="1"/>
    <col min="26" max="26" width="11.28515625" style="1" customWidth="1"/>
    <col min="27" max="27" width="9.140625" style="1"/>
    <col min="28" max="28" width="13.140625" style="1" bestFit="1" customWidth="1"/>
    <col min="29" max="29" width="12" style="1" customWidth="1"/>
    <col min="30" max="16384" width="9.140625" style="1"/>
  </cols>
  <sheetData>
    <row r="1" spans="1:30" ht="27.75" hidden="1" customHeight="1" thickBot="1">
      <c r="A1" s="1" t="s">
        <v>0</v>
      </c>
      <c r="D1" s="1" t="s">
        <v>1</v>
      </c>
      <c r="E1" s="1" t="s">
        <v>2</v>
      </c>
      <c r="F1" s="1" t="s">
        <v>3</v>
      </c>
    </row>
    <row r="2" spans="1:30" ht="16.5" thickBot="1">
      <c r="B2" s="4">
        <v>50</v>
      </c>
      <c r="C2" s="5" t="s">
        <v>4</v>
      </c>
      <c r="D2" s="6"/>
      <c r="E2" s="6"/>
      <c r="F2" s="6"/>
      <c r="G2" s="6"/>
      <c r="H2" s="7"/>
      <c r="I2" s="7"/>
      <c r="J2" s="7"/>
      <c r="K2" s="7"/>
      <c r="L2" s="7"/>
      <c r="N2" s="3"/>
      <c r="O2" s="1"/>
      <c r="V2" s="8">
        <f>'2531'!B2</f>
        <v>50</v>
      </c>
      <c r="W2" s="284" t="s">
        <v>4</v>
      </c>
      <c r="X2" s="285"/>
      <c r="Y2" s="286"/>
      <c r="Z2" s="286"/>
      <c r="AA2" s="286"/>
      <c r="AB2" s="286"/>
      <c r="AC2" s="286"/>
      <c r="AD2" s="9"/>
    </row>
    <row r="3" spans="1:30" ht="20.25">
      <c r="B3" s="10" t="str">
        <f>"Revenue Estimate Worksheet for "&amp;B123</f>
        <v>Revenue Estimate Worksheet for Potentials Charter School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V3" s="287" t="s">
        <v>5</v>
      </c>
      <c r="W3" s="287"/>
      <c r="X3" s="287"/>
      <c r="Y3" s="287"/>
      <c r="Z3" s="287"/>
      <c r="AA3" s="287"/>
      <c r="AB3" s="287"/>
      <c r="AC3" s="287"/>
      <c r="AD3" s="12"/>
    </row>
    <row r="4" spans="1:30" ht="18.75">
      <c r="B4" s="2" t="s">
        <v>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V4" s="288" t="s">
        <v>6</v>
      </c>
      <c r="W4" s="288"/>
      <c r="X4" s="288"/>
      <c r="Y4" s="288"/>
      <c r="Z4" s="288"/>
      <c r="AA4" s="288"/>
      <c r="AB4" s="288"/>
      <c r="AC4" s="288"/>
      <c r="AD4" s="15"/>
    </row>
    <row r="5" spans="1:30" ht="18.75" customHeight="1">
      <c r="B5" s="16" t="s">
        <v>7</v>
      </c>
      <c r="C5" s="16"/>
      <c r="D5" s="16"/>
      <c r="E5" s="16"/>
      <c r="F5" s="16"/>
      <c r="G5" s="17" t="s">
        <v>8</v>
      </c>
      <c r="H5" s="17"/>
      <c r="I5" s="17"/>
      <c r="J5" s="17"/>
      <c r="K5" s="17"/>
      <c r="L5" s="17"/>
      <c r="M5" s="18"/>
      <c r="N5" s="18"/>
      <c r="O5" s="18"/>
      <c r="P5" s="18"/>
      <c r="Q5" s="18"/>
      <c r="V5" s="289" t="s">
        <v>7</v>
      </c>
      <c r="W5" s="289"/>
      <c r="X5" s="290" t="s">
        <v>8</v>
      </c>
      <c r="Y5" s="290"/>
      <c r="Z5" s="19"/>
      <c r="AA5" s="19"/>
      <c r="AB5" s="19"/>
      <c r="AC5" s="19"/>
      <c r="AD5" s="20"/>
    </row>
    <row r="6" spans="1:30" ht="21" customHeight="1">
      <c r="B6" s="16" t="s">
        <v>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21"/>
      <c r="N6" s="21"/>
      <c r="O6" s="18"/>
      <c r="P6" s="18"/>
      <c r="Q6" s="18"/>
      <c r="V6" s="291" t="s">
        <v>9</v>
      </c>
      <c r="W6" s="291"/>
      <c r="X6" s="291"/>
      <c r="Y6" s="291"/>
      <c r="Z6" s="291"/>
      <c r="AA6" s="291"/>
      <c r="AB6" s="291"/>
      <c r="AC6" s="291"/>
      <c r="AD6" s="22"/>
    </row>
    <row r="7" spans="1:30" ht="18" customHeight="1">
      <c r="B7" s="23" t="s">
        <v>10</v>
      </c>
      <c r="C7" s="23"/>
      <c r="D7" s="23"/>
      <c r="E7" s="23"/>
      <c r="F7" s="23"/>
      <c r="G7" s="24">
        <v>3752.3</v>
      </c>
      <c r="H7" s="24"/>
      <c r="I7" s="23" t="s">
        <v>11</v>
      </c>
      <c r="J7" s="23"/>
      <c r="K7" s="25">
        <v>1.0326</v>
      </c>
      <c r="L7" s="25"/>
      <c r="O7" s="1"/>
      <c r="V7" s="298" t="s">
        <v>10</v>
      </c>
      <c r="W7" s="298"/>
      <c r="X7" s="299">
        <f>'2531'!G7</f>
        <v>3752.3</v>
      </c>
      <c r="Y7" s="299"/>
      <c r="Z7" s="300" t="s">
        <v>11</v>
      </c>
      <c r="AA7" s="300"/>
      <c r="AB7" s="280">
        <f>+K7</f>
        <v>1.0326</v>
      </c>
      <c r="AC7" s="280"/>
      <c r="AD7" s="9"/>
    </row>
    <row r="8" spans="1:30" ht="51" customHeight="1">
      <c r="B8" s="26" t="s">
        <v>12</v>
      </c>
      <c r="C8" s="26"/>
      <c r="D8" s="27" t="s">
        <v>13</v>
      </c>
      <c r="E8" s="27" t="s">
        <v>14</v>
      </c>
      <c r="F8" s="27"/>
      <c r="G8" s="28" t="s">
        <v>15</v>
      </c>
      <c r="H8" s="29"/>
      <c r="I8" s="30" t="s">
        <v>16</v>
      </c>
      <c r="J8" s="31"/>
      <c r="K8" s="32" t="s">
        <v>17</v>
      </c>
      <c r="L8" s="33" t="s">
        <v>18</v>
      </c>
      <c r="N8" s="1" t="s">
        <v>19</v>
      </c>
      <c r="O8" s="1" t="s">
        <v>20</v>
      </c>
      <c r="V8" s="281" t="s">
        <v>12</v>
      </c>
      <c r="W8" s="281"/>
      <c r="X8" s="282" t="s">
        <v>15</v>
      </c>
      <c r="Y8" s="282"/>
      <c r="Z8" s="283" t="s">
        <v>16</v>
      </c>
      <c r="AA8" s="283"/>
      <c r="AB8" s="34" t="s">
        <v>17</v>
      </c>
      <c r="AC8" s="35" t="s">
        <v>21</v>
      </c>
      <c r="AD8" s="9"/>
    </row>
    <row r="9" spans="1:30" ht="14.25" customHeight="1">
      <c r="B9" s="36" t="s">
        <v>22</v>
      </c>
      <c r="C9" s="36"/>
      <c r="D9" s="36"/>
      <c r="E9" s="36"/>
      <c r="F9" s="36"/>
      <c r="G9" s="37" t="s">
        <v>23</v>
      </c>
      <c r="H9" s="38"/>
      <c r="I9" s="39" t="s">
        <v>24</v>
      </c>
      <c r="J9" s="40"/>
      <c r="K9" s="41" t="s">
        <v>25</v>
      </c>
      <c r="L9" s="42" t="s">
        <v>26</v>
      </c>
      <c r="O9" s="1"/>
      <c r="V9" s="292" t="s">
        <v>22</v>
      </c>
      <c r="W9" s="292"/>
      <c r="X9" s="293" t="s">
        <v>23</v>
      </c>
      <c r="Y9" s="293"/>
      <c r="Z9" s="294" t="s">
        <v>24</v>
      </c>
      <c r="AA9" s="294"/>
      <c r="AB9" s="43" t="s">
        <v>25</v>
      </c>
      <c r="AC9" s="44" t="s">
        <v>26</v>
      </c>
      <c r="AD9" s="9"/>
    </row>
    <row r="10" spans="1:30">
      <c r="A10" s="1" t="s">
        <v>27</v>
      </c>
      <c r="B10" s="45" t="s">
        <v>28</v>
      </c>
      <c r="C10" s="45"/>
      <c r="D10" s="45">
        <v>0</v>
      </c>
      <c r="E10" s="45">
        <v>0</v>
      </c>
      <c r="F10" s="45">
        <v>0</v>
      </c>
      <c r="G10" s="46">
        <f>IF(E10=0,D10*2,D10+E10)</f>
        <v>0</v>
      </c>
      <c r="H10" s="47"/>
      <c r="I10" s="48">
        <v>1.125</v>
      </c>
      <c r="J10" s="48"/>
      <c r="K10" s="49">
        <f>ROUND(G10*I10,4)</f>
        <v>0</v>
      </c>
      <c r="L10" s="50">
        <f>ROUND(ROUND(K10*$G$7,4)*($K$7),0)</f>
        <v>0</v>
      </c>
      <c r="N10" s="51">
        <v>5101</v>
      </c>
      <c r="O10" s="52">
        <v>101</v>
      </c>
      <c r="Q10" s="53"/>
      <c r="V10" s="295" t="s">
        <v>28</v>
      </c>
      <c r="W10" s="295"/>
      <c r="X10" s="296">
        <f>IF('2531'!K$83=1,'2531'!G10,0)</f>
        <v>0</v>
      </c>
      <c r="Y10" s="296"/>
      <c r="Z10" s="297">
        <v>1</v>
      </c>
      <c r="AA10" s="297"/>
      <c r="AB10" s="54">
        <f t="shared" ref="AB10:AB25" si="0">ROUND(X10*Z10,4)</f>
        <v>0</v>
      </c>
      <c r="AC10" s="55">
        <f t="shared" ref="AC10:AC25" si="1">ROUND(ROUND(AB10*$X$7,4)*($AB$7),0)</f>
        <v>0</v>
      </c>
      <c r="AD10" s="9">
        <v>1</v>
      </c>
    </row>
    <row r="11" spans="1:30">
      <c r="A11" s="1" t="s">
        <v>29</v>
      </c>
      <c r="B11" s="13" t="s">
        <v>30</v>
      </c>
      <c r="C11" s="13"/>
      <c r="D11" s="13">
        <v>0</v>
      </c>
      <c r="E11" s="13">
        <v>0</v>
      </c>
      <c r="F11" s="13">
        <v>0</v>
      </c>
      <c r="G11" s="46">
        <f t="shared" ref="G11:G25" si="2">IF(E11=0,D11*2,D11+E11)</f>
        <v>0</v>
      </c>
      <c r="H11" s="47"/>
      <c r="I11" s="56">
        <f>I10</f>
        <v>1.125</v>
      </c>
      <c r="J11" s="56"/>
      <c r="K11" s="49">
        <f t="shared" ref="K11:K25" si="3">ROUND(G11*I11,4)</f>
        <v>0</v>
      </c>
      <c r="L11" s="50">
        <f t="shared" ref="L11:L25" si="4">ROUND(ROUND(K11*$G$7,4)*($K$7),0)</f>
        <v>0</v>
      </c>
      <c r="M11" s="1" t="str">
        <f>IF(ROUND(G11,2)=ROUND(SUM(G28:G30),2)," ","CHECK 2. PK-3 Lines Below")</f>
        <v xml:space="preserve"> </v>
      </c>
      <c r="N11" s="51">
        <v>5101</v>
      </c>
      <c r="O11" s="57" t="s">
        <v>31</v>
      </c>
      <c r="Q11" s="53"/>
      <c r="V11" s="301" t="s">
        <v>30</v>
      </c>
      <c r="W11" s="301"/>
      <c r="X11" s="296">
        <f>IF('2531'!K$83=1,'2531'!G11,0)</f>
        <v>0</v>
      </c>
      <c r="Y11" s="296"/>
      <c r="Z11" s="302">
        <v>1</v>
      </c>
      <c r="AA11" s="302"/>
      <c r="AB11" s="54">
        <f t="shared" si="0"/>
        <v>0</v>
      </c>
      <c r="AC11" s="55">
        <f t="shared" si="1"/>
        <v>0</v>
      </c>
      <c r="AD11" s="9"/>
    </row>
    <row r="12" spans="1:30">
      <c r="A12" s="1" t="s">
        <v>32</v>
      </c>
      <c r="B12" s="13" t="s">
        <v>33</v>
      </c>
      <c r="C12" s="13"/>
      <c r="D12" s="13">
        <v>0</v>
      </c>
      <c r="E12" s="13">
        <v>0</v>
      </c>
      <c r="F12" s="13">
        <v>0</v>
      </c>
      <c r="G12" s="46">
        <f t="shared" si="2"/>
        <v>0</v>
      </c>
      <c r="H12" s="47"/>
      <c r="I12" s="56">
        <v>1</v>
      </c>
      <c r="J12" s="56"/>
      <c r="K12" s="49">
        <f t="shared" si="3"/>
        <v>0</v>
      </c>
      <c r="L12" s="50">
        <f t="shared" si="4"/>
        <v>0</v>
      </c>
      <c r="N12" s="51">
        <v>5102</v>
      </c>
      <c r="O12" s="52">
        <v>102</v>
      </c>
      <c r="Q12" s="53"/>
      <c r="V12" s="301" t="s">
        <v>33</v>
      </c>
      <c r="W12" s="301"/>
      <c r="X12" s="296">
        <f>IF('2531'!K$83=1,'2531'!G12,0)</f>
        <v>0</v>
      </c>
      <c r="Y12" s="296"/>
      <c r="Z12" s="302">
        <v>1</v>
      </c>
      <c r="AA12" s="302"/>
      <c r="AB12" s="54">
        <f t="shared" si="0"/>
        <v>0</v>
      </c>
      <c r="AC12" s="55">
        <f t="shared" si="1"/>
        <v>0</v>
      </c>
      <c r="AD12" s="9"/>
    </row>
    <row r="13" spans="1:30">
      <c r="A13" s="1" t="s">
        <v>34</v>
      </c>
      <c r="B13" s="13" t="s">
        <v>35</v>
      </c>
      <c r="C13" s="13"/>
      <c r="D13" s="13">
        <v>0</v>
      </c>
      <c r="E13" s="13">
        <v>0</v>
      </c>
      <c r="F13" s="13">
        <v>0</v>
      </c>
      <c r="G13" s="46">
        <f t="shared" si="2"/>
        <v>0</v>
      </c>
      <c r="H13" s="47"/>
      <c r="I13" s="56">
        <f>I12</f>
        <v>1</v>
      </c>
      <c r="J13" s="56"/>
      <c r="K13" s="49">
        <f t="shared" si="3"/>
        <v>0</v>
      </c>
      <c r="L13" s="50">
        <f t="shared" si="4"/>
        <v>0</v>
      </c>
      <c r="M13" s="1" t="str">
        <f>IF(ROUND(G13,2)=ROUND(SUM(G31:G33),2)," ","CHECK 2. PK-3 Lines Below")</f>
        <v xml:space="preserve"> </v>
      </c>
      <c r="N13" s="51">
        <v>5102</v>
      </c>
      <c r="O13" s="57" t="s">
        <v>36</v>
      </c>
      <c r="Q13" s="53"/>
      <c r="V13" s="301" t="s">
        <v>35</v>
      </c>
      <c r="W13" s="301"/>
      <c r="X13" s="296">
        <f>IF('2531'!K$83=1,'2531'!G13,0)</f>
        <v>0</v>
      </c>
      <c r="Y13" s="296"/>
      <c r="Z13" s="302">
        <v>1</v>
      </c>
      <c r="AA13" s="302"/>
      <c r="AB13" s="54">
        <f t="shared" si="0"/>
        <v>0</v>
      </c>
      <c r="AC13" s="55">
        <f t="shared" si="1"/>
        <v>0</v>
      </c>
      <c r="AD13" s="9"/>
    </row>
    <row r="14" spans="1:30">
      <c r="A14" s="1" t="s">
        <v>37</v>
      </c>
      <c r="B14" s="13" t="s">
        <v>38</v>
      </c>
      <c r="C14" s="13"/>
      <c r="D14" s="13">
        <v>0</v>
      </c>
      <c r="E14" s="13">
        <v>0</v>
      </c>
      <c r="F14" s="13">
        <v>0</v>
      </c>
      <c r="G14" s="46">
        <f t="shared" si="2"/>
        <v>0</v>
      </c>
      <c r="H14" s="47"/>
      <c r="I14" s="56">
        <v>1.0109999999999999</v>
      </c>
      <c r="J14" s="56"/>
      <c r="K14" s="49">
        <f t="shared" si="3"/>
        <v>0</v>
      </c>
      <c r="L14" s="50">
        <f t="shared" si="4"/>
        <v>0</v>
      </c>
      <c r="N14" s="51">
        <v>5103</v>
      </c>
      <c r="O14" s="52">
        <v>103</v>
      </c>
      <c r="Q14" s="53"/>
      <c r="V14" s="301" t="s">
        <v>38</v>
      </c>
      <c r="W14" s="301"/>
      <c r="X14" s="296">
        <f>IF('2531'!K$83=1,'2531'!G14,0)</f>
        <v>0</v>
      </c>
      <c r="Y14" s="296"/>
      <c r="Z14" s="302">
        <v>1</v>
      </c>
      <c r="AA14" s="302"/>
      <c r="AB14" s="54">
        <f t="shared" si="0"/>
        <v>0</v>
      </c>
      <c r="AC14" s="55">
        <f t="shared" si="1"/>
        <v>0</v>
      </c>
      <c r="AD14" s="9"/>
    </row>
    <row r="15" spans="1:30">
      <c r="A15" s="1" t="s">
        <v>39</v>
      </c>
      <c r="B15" s="13" t="s">
        <v>40</v>
      </c>
      <c r="C15" s="13"/>
      <c r="D15" s="13">
        <v>0</v>
      </c>
      <c r="E15" s="13">
        <v>0</v>
      </c>
      <c r="F15" s="13">
        <v>0</v>
      </c>
      <c r="G15" s="46">
        <f t="shared" si="2"/>
        <v>0</v>
      </c>
      <c r="H15" s="47"/>
      <c r="I15" s="56">
        <f>I14</f>
        <v>1.0109999999999999</v>
      </c>
      <c r="J15" s="56"/>
      <c r="K15" s="49">
        <f t="shared" si="3"/>
        <v>0</v>
      </c>
      <c r="L15" s="58">
        <f t="shared" si="4"/>
        <v>0</v>
      </c>
      <c r="M15" s="1" t="str">
        <f>IF(ROUND(G15,2)=ROUND(SUM(G34:G36),2)," ","CHECK 2. PK-3 Lines Below")</f>
        <v xml:space="preserve"> </v>
      </c>
      <c r="N15" s="51">
        <v>5103</v>
      </c>
      <c r="O15" s="57" t="s">
        <v>41</v>
      </c>
      <c r="Q15" s="53"/>
      <c r="V15" s="301" t="s">
        <v>40</v>
      </c>
      <c r="W15" s="301"/>
      <c r="X15" s="296">
        <f>IF('2531'!K$83=1,'2531'!G15,0)</f>
        <v>0</v>
      </c>
      <c r="Y15" s="296"/>
      <c r="Z15" s="302">
        <v>1</v>
      </c>
      <c r="AA15" s="302"/>
      <c r="AB15" s="54">
        <f t="shared" si="0"/>
        <v>0</v>
      </c>
      <c r="AC15" s="59">
        <f t="shared" si="1"/>
        <v>0</v>
      </c>
      <c r="AD15" s="9"/>
    </row>
    <row r="16" spans="1:30">
      <c r="A16" s="1" t="s">
        <v>42</v>
      </c>
      <c r="B16" s="13" t="s">
        <v>43</v>
      </c>
      <c r="C16" s="13"/>
      <c r="D16" s="13">
        <v>0</v>
      </c>
      <c r="E16" s="13">
        <v>0</v>
      </c>
      <c r="F16" s="13">
        <v>0</v>
      </c>
      <c r="G16" s="46">
        <f t="shared" si="2"/>
        <v>0</v>
      </c>
      <c r="H16" s="47"/>
      <c r="I16" s="56">
        <v>3.5579999999999998</v>
      </c>
      <c r="J16" s="56"/>
      <c r="K16" s="49">
        <f t="shared" si="3"/>
        <v>0</v>
      </c>
      <c r="L16" s="50">
        <f t="shared" si="4"/>
        <v>0</v>
      </c>
      <c r="N16" s="51">
        <v>5101</v>
      </c>
      <c r="O16" s="1">
        <v>254</v>
      </c>
      <c r="Q16" s="53"/>
      <c r="V16" s="301" t="s">
        <v>43</v>
      </c>
      <c r="W16" s="301"/>
      <c r="X16" s="296">
        <f>IF('2531'!K$83=1,'2531'!G16,0)</f>
        <v>0</v>
      </c>
      <c r="Y16" s="296"/>
      <c r="Z16" s="302">
        <v>1</v>
      </c>
      <c r="AA16" s="302"/>
      <c r="AB16" s="54">
        <f t="shared" si="0"/>
        <v>0</v>
      </c>
      <c r="AC16" s="55">
        <f t="shared" si="1"/>
        <v>0</v>
      </c>
      <c r="AD16" s="9"/>
    </row>
    <row r="17" spans="1:30">
      <c r="A17" s="1" t="s">
        <v>44</v>
      </c>
      <c r="B17" s="13" t="s">
        <v>45</v>
      </c>
      <c r="C17" s="13"/>
      <c r="D17" s="13">
        <v>0</v>
      </c>
      <c r="E17" s="13">
        <v>0</v>
      </c>
      <c r="F17" s="13">
        <v>0</v>
      </c>
      <c r="G17" s="46">
        <f t="shared" si="2"/>
        <v>0</v>
      </c>
      <c r="H17" s="47"/>
      <c r="I17" s="56">
        <f>I16</f>
        <v>3.5579999999999998</v>
      </c>
      <c r="J17" s="56"/>
      <c r="K17" s="49">
        <f t="shared" si="3"/>
        <v>0</v>
      </c>
      <c r="L17" s="50">
        <f t="shared" si="4"/>
        <v>0</v>
      </c>
      <c r="N17" s="51">
        <v>5102</v>
      </c>
      <c r="O17" s="53">
        <v>254</v>
      </c>
      <c r="Q17" s="53"/>
      <c r="V17" s="301" t="s">
        <v>45</v>
      </c>
      <c r="W17" s="301"/>
      <c r="X17" s="296">
        <f>IF('2531'!K$83=1,'2531'!G17,0)</f>
        <v>0</v>
      </c>
      <c r="Y17" s="296"/>
      <c r="Z17" s="302">
        <v>1</v>
      </c>
      <c r="AA17" s="302"/>
      <c r="AB17" s="54">
        <f t="shared" si="0"/>
        <v>0</v>
      </c>
      <c r="AC17" s="55">
        <f t="shared" si="1"/>
        <v>0</v>
      </c>
      <c r="AD17" s="9"/>
    </row>
    <row r="18" spans="1:30">
      <c r="A18" s="1" t="s">
        <v>46</v>
      </c>
      <c r="B18" s="13" t="s">
        <v>47</v>
      </c>
      <c r="C18" s="13"/>
      <c r="D18" s="13">
        <v>0</v>
      </c>
      <c r="E18" s="13">
        <v>0</v>
      </c>
      <c r="F18" s="13">
        <v>0</v>
      </c>
      <c r="G18" s="46">
        <f t="shared" si="2"/>
        <v>0</v>
      </c>
      <c r="H18" s="47"/>
      <c r="I18" s="56">
        <f>I17</f>
        <v>3.5579999999999998</v>
      </c>
      <c r="J18" s="56"/>
      <c r="K18" s="49">
        <f t="shared" si="3"/>
        <v>0</v>
      </c>
      <c r="L18" s="50">
        <f t="shared" si="4"/>
        <v>0</v>
      </c>
      <c r="N18" s="51">
        <v>5103</v>
      </c>
      <c r="O18" s="53">
        <v>254</v>
      </c>
      <c r="Q18" s="53"/>
      <c r="V18" s="301" t="s">
        <v>47</v>
      </c>
      <c r="W18" s="301"/>
      <c r="X18" s="296">
        <f>IF('2531'!K$83=1,'2531'!G18,0)</f>
        <v>0</v>
      </c>
      <c r="Y18" s="296"/>
      <c r="Z18" s="302">
        <v>1</v>
      </c>
      <c r="AA18" s="302"/>
      <c r="AB18" s="54">
        <f t="shared" si="0"/>
        <v>0</v>
      </c>
      <c r="AC18" s="55">
        <f t="shared" si="1"/>
        <v>0</v>
      </c>
      <c r="AD18" s="9"/>
    </row>
    <row r="19" spans="1:30" ht="15" customHeight="1">
      <c r="A19" s="1" t="s">
        <v>48</v>
      </c>
      <c r="B19" s="13" t="s">
        <v>49</v>
      </c>
      <c r="C19" s="13"/>
      <c r="D19" s="13">
        <v>13</v>
      </c>
      <c r="E19" s="13">
        <v>0</v>
      </c>
      <c r="F19" s="13">
        <v>13</v>
      </c>
      <c r="G19" s="46">
        <f t="shared" si="2"/>
        <v>26</v>
      </c>
      <c r="H19" s="47"/>
      <c r="I19" s="56">
        <v>5.0890000000000004</v>
      </c>
      <c r="J19" s="56"/>
      <c r="K19" s="49">
        <f t="shared" si="3"/>
        <v>132.31399999999999</v>
      </c>
      <c r="L19" s="50">
        <f t="shared" si="4"/>
        <v>512667</v>
      </c>
      <c r="N19" s="51">
        <v>5101</v>
      </c>
      <c r="O19" s="1">
        <v>255</v>
      </c>
      <c r="Q19" s="53"/>
      <c r="V19" s="301" t="s">
        <v>49</v>
      </c>
      <c r="W19" s="301"/>
      <c r="X19" s="296">
        <f>IF('2531'!K$83=1,'2531'!G19,0)</f>
        <v>26</v>
      </c>
      <c r="Y19" s="296"/>
      <c r="Z19" s="302">
        <v>1</v>
      </c>
      <c r="AA19" s="302"/>
      <c r="AB19" s="54">
        <f t="shared" si="0"/>
        <v>26</v>
      </c>
      <c r="AC19" s="55">
        <f t="shared" si="1"/>
        <v>100740</v>
      </c>
      <c r="AD19" s="9"/>
    </row>
    <row r="20" spans="1:30" ht="15" customHeight="1">
      <c r="A20" s="1" t="s">
        <v>50</v>
      </c>
      <c r="B20" s="13" t="s">
        <v>51</v>
      </c>
      <c r="C20" s="13"/>
      <c r="D20" s="13">
        <v>0.5</v>
      </c>
      <c r="E20" s="13">
        <v>0</v>
      </c>
      <c r="F20" s="13">
        <v>0.5</v>
      </c>
      <c r="G20" s="46">
        <f t="shared" si="2"/>
        <v>1</v>
      </c>
      <c r="H20" s="47"/>
      <c r="I20" s="56">
        <f>I19</f>
        <v>5.0890000000000004</v>
      </c>
      <c r="J20" s="56"/>
      <c r="K20" s="49">
        <f t="shared" si="3"/>
        <v>5.0890000000000004</v>
      </c>
      <c r="L20" s="50">
        <f t="shared" si="4"/>
        <v>19718</v>
      </c>
      <c r="N20" s="51">
        <v>5102</v>
      </c>
      <c r="O20" s="53">
        <v>255</v>
      </c>
      <c r="Q20" s="53"/>
      <c r="V20" s="301" t="s">
        <v>51</v>
      </c>
      <c r="W20" s="301"/>
      <c r="X20" s="296">
        <f>IF('2531'!K$83=1,'2531'!G20,0)</f>
        <v>1</v>
      </c>
      <c r="Y20" s="296"/>
      <c r="Z20" s="302">
        <v>1</v>
      </c>
      <c r="AA20" s="302"/>
      <c r="AB20" s="54">
        <f t="shared" si="0"/>
        <v>1</v>
      </c>
      <c r="AC20" s="55">
        <f t="shared" si="1"/>
        <v>3875</v>
      </c>
      <c r="AD20" s="9"/>
    </row>
    <row r="21" spans="1:30" ht="15" customHeight="1">
      <c r="A21" s="1" t="s">
        <v>52</v>
      </c>
      <c r="B21" s="13" t="s">
        <v>53</v>
      </c>
      <c r="C21" s="13"/>
      <c r="D21" s="13">
        <v>0</v>
      </c>
      <c r="E21" s="13">
        <v>0</v>
      </c>
      <c r="F21" s="13">
        <v>0</v>
      </c>
      <c r="G21" s="46">
        <f t="shared" si="2"/>
        <v>0</v>
      </c>
      <c r="H21" s="47"/>
      <c r="I21" s="56">
        <f>I20</f>
        <v>5.0890000000000004</v>
      </c>
      <c r="J21" s="56"/>
      <c r="K21" s="49">
        <f t="shared" si="3"/>
        <v>0</v>
      </c>
      <c r="L21" s="50">
        <f t="shared" si="4"/>
        <v>0</v>
      </c>
      <c r="N21" s="51">
        <v>5103</v>
      </c>
      <c r="O21" s="53">
        <v>255</v>
      </c>
      <c r="Q21" s="53"/>
      <c r="V21" s="301" t="s">
        <v>53</v>
      </c>
      <c r="W21" s="301"/>
      <c r="X21" s="296">
        <f>IF('2531'!K$83=1,'2531'!G21,0)</f>
        <v>0</v>
      </c>
      <c r="Y21" s="296"/>
      <c r="Z21" s="302">
        <v>1</v>
      </c>
      <c r="AA21" s="302"/>
      <c r="AB21" s="54">
        <f t="shared" si="0"/>
        <v>0</v>
      </c>
      <c r="AC21" s="55">
        <f t="shared" si="1"/>
        <v>0</v>
      </c>
      <c r="AD21" s="9"/>
    </row>
    <row r="22" spans="1:30">
      <c r="A22" s="1" t="s">
        <v>54</v>
      </c>
      <c r="B22" s="13" t="s">
        <v>55</v>
      </c>
      <c r="C22" s="13"/>
      <c r="D22" s="13">
        <v>0</v>
      </c>
      <c r="E22" s="13">
        <v>0</v>
      </c>
      <c r="F22" s="13">
        <v>0</v>
      </c>
      <c r="G22" s="46">
        <f t="shared" si="2"/>
        <v>0</v>
      </c>
      <c r="H22" s="47"/>
      <c r="I22" s="56">
        <v>1.145</v>
      </c>
      <c r="J22" s="56"/>
      <c r="K22" s="49">
        <f t="shared" si="3"/>
        <v>0</v>
      </c>
      <c r="L22" s="50">
        <f t="shared" si="4"/>
        <v>0</v>
      </c>
      <c r="N22" s="51">
        <v>5101</v>
      </c>
      <c r="O22" s="52">
        <v>130</v>
      </c>
      <c r="Q22" s="53"/>
      <c r="V22" s="301" t="s">
        <v>55</v>
      </c>
      <c r="W22" s="301"/>
      <c r="X22" s="296">
        <f>IF('2531'!K$83=1,'2531'!G22,0)</f>
        <v>0</v>
      </c>
      <c r="Y22" s="296"/>
      <c r="Z22" s="302">
        <v>1</v>
      </c>
      <c r="AA22" s="302"/>
      <c r="AB22" s="54">
        <f t="shared" si="0"/>
        <v>0</v>
      </c>
      <c r="AC22" s="55">
        <f t="shared" si="1"/>
        <v>0</v>
      </c>
      <c r="AD22" s="9"/>
    </row>
    <row r="23" spans="1:30">
      <c r="A23" s="1" t="s">
        <v>56</v>
      </c>
      <c r="B23" s="13" t="s">
        <v>57</v>
      </c>
      <c r="C23" s="13"/>
      <c r="D23" s="13">
        <v>0</v>
      </c>
      <c r="E23" s="13">
        <v>0</v>
      </c>
      <c r="F23" s="13">
        <v>0</v>
      </c>
      <c r="G23" s="46">
        <f t="shared" si="2"/>
        <v>0</v>
      </c>
      <c r="H23" s="47"/>
      <c r="I23" s="56">
        <f>I22</f>
        <v>1.145</v>
      </c>
      <c r="J23" s="56"/>
      <c r="K23" s="49">
        <f t="shared" si="3"/>
        <v>0</v>
      </c>
      <c r="L23" s="50">
        <f t="shared" si="4"/>
        <v>0</v>
      </c>
      <c r="N23" s="51">
        <v>5102</v>
      </c>
      <c r="O23" s="52">
        <v>130</v>
      </c>
      <c r="Q23" s="53"/>
      <c r="V23" s="301" t="s">
        <v>57</v>
      </c>
      <c r="W23" s="301"/>
      <c r="X23" s="296">
        <f>IF('2531'!K$83=1,'2531'!G23,0)</f>
        <v>0</v>
      </c>
      <c r="Y23" s="296"/>
      <c r="Z23" s="302">
        <v>1</v>
      </c>
      <c r="AA23" s="302"/>
      <c r="AB23" s="54">
        <f t="shared" si="0"/>
        <v>0</v>
      </c>
      <c r="AC23" s="55">
        <f t="shared" si="1"/>
        <v>0</v>
      </c>
      <c r="AD23" s="9"/>
    </row>
    <row r="24" spans="1:30">
      <c r="A24" s="1" t="s">
        <v>58</v>
      </c>
      <c r="B24" s="13" t="s">
        <v>59</v>
      </c>
      <c r="C24" s="13"/>
      <c r="D24" s="13">
        <v>0</v>
      </c>
      <c r="E24" s="13">
        <v>0</v>
      </c>
      <c r="F24" s="13">
        <v>0</v>
      </c>
      <c r="G24" s="46">
        <f t="shared" si="2"/>
        <v>0</v>
      </c>
      <c r="H24" s="47"/>
      <c r="I24" s="56">
        <f>I23</f>
        <v>1.145</v>
      </c>
      <c r="J24" s="56"/>
      <c r="K24" s="49">
        <f t="shared" si="3"/>
        <v>0</v>
      </c>
      <c r="L24" s="50">
        <f t="shared" si="4"/>
        <v>0</v>
      </c>
      <c r="N24" s="51">
        <v>5103</v>
      </c>
      <c r="O24" s="52">
        <v>130</v>
      </c>
      <c r="Q24" s="53"/>
      <c r="V24" s="301" t="s">
        <v>59</v>
      </c>
      <c r="W24" s="301"/>
      <c r="X24" s="296">
        <f>IF('2531'!K$83=1,'2531'!G24,0)</f>
        <v>0</v>
      </c>
      <c r="Y24" s="296"/>
      <c r="Z24" s="302">
        <v>1</v>
      </c>
      <c r="AA24" s="302"/>
      <c r="AB24" s="54">
        <f t="shared" si="0"/>
        <v>0</v>
      </c>
      <c r="AC24" s="55">
        <f t="shared" si="1"/>
        <v>0</v>
      </c>
      <c r="AD24" s="9"/>
    </row>
    <row r="25" spans="1:30" ht="16.5" thickBot="1">
      <c r="A25" s="1" t="s">
        <v>60</v>
      </c>
      <c r="B25" s="13" t="s">
        <v>61</v>
      </c>
      <c r="C25" s="13"/>
      <c r="D25" s="13">
        <v>0</v>
      </c>
      <c r="E25" s="13">
        <v>0</v>
      </c>
      <c r="F25" s="13">
        <v>0</v>
      </c>
      <c r="G25" s="60">
        <f t="shared" si="2"/>
        <v>0</v>
      </c>
      <c r="H25" s="47"/>
      <c r="I25" s="56">
        <v>1.0109999999999999</v>
      </c>
      <c r="J25" s="56"/>
      <c r="K25" s="49">
        <f t="shared" si="3"/>
        <v>0</v>
      </c>
      <c r="L25" s="50">
        <f t="shared" si="4"/>
        <v>0</v>
      </c>
      <c r="N25" s="51">
        <v>5310</v>
      </c>
      <c r="O25" s="52">
        <v>300</v>
      </c>
      <c r="Q25" s="53"/>
      <c r="V25" s="301" t="s">
        <v>61</v>
      </c>
      <c r="W25" s="301"/>
      <c r="X25" s="296">
        <f>IF('2531'!K$83=1,'2531'!G25,0)</f>
        <v>0</v>
      </c>
      <c r="Y25" s="296"/>
      <c r="Z25" s="302">
        <v>1</v>
      </c>
      <c r="AA25" s="302"/>
      <c r="AB25" s="54">
        <f t="shared" si="0"/>
        <v>0</v>
      </c>
      <c r="AC25" s="55">
        <f t="shared" si="1"/>
        <v>0</v>
      </c>
      <c r="AD25" s="9"/>
    </row>
    <row r="26" spans="1:30" ht="20.25" customHeight="1" thickBot="1">
      <c r="B26" s="61" t="s">
        <v>62</v>
      </c>
      <c r="C26" s="61"/>
      <c r="D26" s="62">
        <f t="shared" ref="D26:E26" si="5">SUM(D10:D25)</f>
        <v>13.5</v>
      </c>
      <c r="E26" s="62">
        <f t="shared" si="5"/>
        <v>0</v>
      </c>
      <c r="F26" s="62"/>
      <c r="G26" s="62">
        <f>SUM(G10:G25)</f>
        <v>27</v>
      </c>
      <c r="H26" s="63"/>
      <c r="I26" s="63"/>
      <c r="J26" s="64"/>
      <c r="K26" s="65">
        <f>SUM(K10:K25)</f>
        <v>137.40299999999999</v>
      </c>
      <c r="L26" s="66">
        <f>SUM(L10:L25)</f>
        <v>532385</v>
      </c>
      <c r="N26" s="53"/>
      <c r="O26" s="67"/>
      <c r="P26" s="53"/>
      <c r="Q26" s="53"/>
      <c r="V26" s="303" t="s">
        <v>62</v>
      </c>
      <c r="W26" s="303"/>
      <c r="X26" s="304">
        <f>SUM(X10:X25)</f>
        <v>27</v>
      </c>
      <c r="Y26" s="304"/>
      <c r="Z26" s="305"/>
      <c r="AA26" s="306"/>
      <c r="AB26" s="68">
        <f>SUM(AB10:AB25)</f>
        <v>27</v>
      </c>
      <c r="AC26" s="69">
        <f>SUM(AC10:AC25)</f>
        <v>104615</v>
      </c>
      <c r="AD26" s="9"/>
    </row>
    <row r="27" spans="1:30" ht="51.75" customHeight="1">
      <c r="B27" s="61" t="s">
        <v>63</v>
      </c>
      <c r="C27" s="61"/>
      <c r="D27" s="70" t="s">
        <v>13</v>
      </c>
      <c r="E27" s="70" t="s">
        <v>14</v>
      </c>
      <c r="F27" s="27"/>
      <c r="G27" s="71" t="s">
        <v>64</v>
      </c>
      <c r="H27" s="72"/>
      <c r="I27" s="73" t="s">
        <v>65</v>
      </c>
      <c r="J27" s="73" t="s">
        <v>66</v>
      </c>
      <c r="K27" s="74" t="s">
        <v>67</v>
      </c>
      <c r="N27" s="53"/>
      <c r="O27" s="67"/>
      <c r="P27" s="53"/>
      <c r="Q27" s="53"/>
      <c r="V27" s="307" t="s">
        <v>63</v>
      </c>
      <c r="W27" s="307"/>
      <c r="X27" s="308" t="s">
        <v>64</v>
      </c>
      <c r="Y27" s="308"/>
      <c r="Z27" s="75" t="s">
        <v>65</v>
      </c>
      <c r="AA27" s="76" t="s">
        <v>66</v>
      </c>
      <c r="AB27" s="77" t="s">
        <v>67</v>
      </c>
      <c r="AC27" s="9"/>
      <c r="AD27" s="9"/>
    </row>
    <row r="28" spans="1:30" ht="15.75" customHeight="1">
      <c r="A28" s="1" t="s">
        <v>68</v>
      </c>
      <c r="B28" s="309" t="s">
        <v>69</v>
      </c>
      <c r="C28" s="310"/>
      <c r="D28" s="13">
        <v>0</v>
      </c>
      <c r="E28" s="13">
        <v>0</v>
      </c>
      <c r="F28" s="78">
        <v>0</v>
      </c>
      <c r="G28" s="46">
        <f>IF(E28=0,D28*2,D28+E28)</f>
        <v>0</v>
      </c>
      <c r="H28" s="79"/>
      <c r="I28" s="80" t="s">
        <v>70</v>
      </c>
      <c r="J28" s="51">
        <v>251</v>
      </c>
      <c r="K28" s="81">
        <v>1047</v>
      </c>
      <c r="L28" s="82">
        <f>ROUND(G28*K28,0)</f>
        <v>0</v>
      </c>
      <c r="N28" s="2">
        <v>5101</v>
      </c>
      <c r="O28" s="53">
        <v>251</v>
      </c>
      <c r="P28" s="83"/>
      <c r="Q28" s="84"/>
      <c r="V28" s="315" t="s">
        <v>69</v>
      </c>
      <c r="W28" s="315"/>
      <c r="X28" s="316"/>
      <c r="Y28" s="316"/>
      <c r="Z28" s="85" t="s">
        <v>70</v>
      </c>
      <c r="AA28" s="86">
        <v>251</v>
      </c>
      <c r="AB28" s="87">
        <f>+K28</f>
        <v>1047</v>
      </c>
      <c r="AC28" s="88">
        <f t="shared" ref="AC28:AC36" si="6">ROUND(X28*AB28,0)</f>
        <v>0</v>
      </c>
      <c r="AD28" s="9"/>
    </row>
    <row r="29" spans="1:30">
      <c r="A29" s="1" t="s">
        <v>71</v>
      </c>
      <c r="B29" s="311"/>
      <c r="C29" s="312"/>
      <c r="D29" s="13">
        <v>0</v>
      </c>
      <c r="E29" s="13">
        <v>0</v>
      </c>
      <c r="F29" s="89">
        <v>0</v>
      </c>
      <c r="G29" s="46">
        <f t="shared" ref="G29:G36" si="7">IF(E29=0,D29*2,D29+E29)</f>
        <v>0</v>
      </c>
      <c r="H29" s="79"/>
      <c r="I29" s="51" t="s">
        <v>70</v>
      </c>
      <c r="J29" s="51">
        <v>252</v>
      </c>
      <c r="K29" s="81">
        <v>3380</v>
      </c>
      <c r="L29" s="82">
        <f t="shared" ref="L29:L36" si="8">ROUND(G29*K29,0)</f>
        <v>0</v>
      </c>
      <c r="N29" s="2">
        <v>5101</v>
      </c>
      <c r="O29" s="53">
        <v>252</v>
      </c>
      <c r="P29" s="83"/>
      <c r="Q29" s="84"/>
      <c r="V29" s="315"/>
      <c r="W29" s="315"/>
      <c r="X29" s="316"/>
      <c r="Y29" s="316"/>
      <c r="Z29" s="86" t="s">
        <v>70</v>
      </c>
      <c r="AA29" s="86">
        <v>252</v>
      </c>
      <c r="AB29" s="87">
        <f t="shared" ref="AB29:AB36" si="9">+K29</f>
        <v>3380</v>
      </c>
      <c r="AC29" s="88">
        <f t="shared" si="6"/>
        <v>0</v>
      </c>
      <c r="AD29" s="9"/>
    </row>
    <row r="30" spans="1:30">
      <c r="A30" s="1" t="s">
        <v>72</v>
      </c>
      <c r="B30" s="311"/>
      <c r="C30" s="312"/>
      <c r="D30" s="13">
        <v>0</v>
      </c>
      <c r="E30" s="13">
        <v>0</v>
      </c>
      <c r="F30" s="89">
        <v>0</v>
      </c>
      <c r="G30" s="46">
        <f t="shared" si="7"/>
        <v>0</v>
      </c>
      <c r="H30" s="79"/>
      <c r="I30" s="51" t="s">
        <v>70</v>
      </c>
      <c r="J30" s="51">
        <v>253</v>
      </c>
      <c r="K30" s="81">
        <v>6896</v>
      </c>
      <c r="L30" s="82">
        <f t="shared" si="8"/>
        <v>0</v>
      </c>
      <c r="N30" s="2">
        <v>5101</v>
      </c>
      <c r="O30" s="53">
        <v>253</v>
      </c>
      <c r="P30" s="83"/>
      <c r="Q30" s="67"/>
      <c r="V30" s="315"/>
      <c r="W30" s="315"/>
      <c r="X30" s="316"/>
      <c r="Y30" s="316"/>
      <c r="Z30" s="86" t="s">
        <v>70</v>
      </c>
      <c r="AA30" s="86">
        <v>253</v>
      </c>
      <c r="AB30" s="87">
        <f t="shared" si="9"/>
        <v>6896</v>
      </c>
      <c r="AC30" s="88">
        <f t="shared" si="6"/>
        <v>0</v>
      </c>
      <c r="AD30" s="9"/>
    </row>
    <row r="31" spans="1:30">
      <c r="A31" s="1" t="s">
        <v>73</v>
      </c>
      <c r="B31" s="311"/>
      <c r="C31" s="312"/>
      <c r="D31" s="13">
        <v>0</v>
      </c>
      <c r="E31" s="13">
        <v>0</v>
      </c>
      <c r="F31" s="89">
        <v>0</v>
      </c>
      <c r="G31" s="46">
        <f t="shared" si="7"/>
        <v>0</v>
      </c>
      <c r="H31" s="79"/>
      <c r="I31" s="90" t="s">
        <v>74</v>
      </c>
      <c r="J31" s="51">
        <v>251</v>
      </c>
      <c r="K31" s="81">
        <v>1173</v>
      </c>
      <c r="L31" s="82">
        <f t="shared" si="8"/>
        <v>0</v>
      </c>
      <c r="N31" s="2">
        <v>5102</v>
      </c>
      <c r="O31" s="53">
        <v>251</v>
      </c>
      <c r="P31" s="83"/>
      <c r="Q31" s="67"/>
      <c r="V31" s="315"/>
      <c r="W31" s="315"/>
      <c r="X31" s="316"/>
      <c r="Y31" s="316"/>
      <c r="Z31" s="91" t="s">
        <v>74</v>
      </c>
      <c r="AA31" s="86">
        <v>251</v>
      </c>
      <c r="AB31" s="87">
        <f t="shared" si="9"/>
        <v>1173</v>
      </c>
      <c r="AC31" s="88">
        <f t="shared" si="6"/>
        <v>0</v>
      </c>
      <c r="AD31" s="9"/>
    </row>
    <row r="32" spans="1:30">
      <c r="A32" s="1" t="s">
        <v>75</v>
      </c>
      <c r="B32" s="311"/>
      <c r="C32" s="312"/>
      <c r="D32" s="13">
        <v>0</v>
      </c>
      <c r="E32" s="13">
        <v>0</v>
      </c>
      <c r="F32" s="89">
        <v>0</v>
      </c>
      <c r="G32" s="46">
        <f t="shared" si="7"/>
        <v>0</v>
      </c>
      <c r="H32" s="79"/>
      <c r="I32" s="90" t="s">
        <v>74</v>
      </c>
      <c r="J32" s="51">
        <v>252</v>
      </c>
      <c r="K32" s="81">
        <v>3506</v>
      </c>
      <c r="L32" s="82">
        <f t="shared" si="8"/>
        <v>0</v>
      </c>
      <c r="N32" s="2">
        <v>5102</v>
      </c>
      <c r="O32" s="53">
        <v>252</v>
      </c>
      <c r="P32" s="83"/>
      <c r="Q32" s="53"/>
      <c r="V32" s="315"/>
      <c r="W32" s="315"/>
      <c r="X32" s="316"/>
      <c r="Y32" s="316"/>
      <c r="Z32" s="91" t="s">
        <v>74</v>
      </c>
      <c r="AA32" s="86">
        <v>252</v>
      </c>
      <c r="AB32" s="87">
        <f t="shared" si="9"/>
        <v>3506</v>
      </c>
      <c r="AC32" s="88">
        <f t="shared" si="6"/>
        <v>0</v>
      </c>
      <c r="AD32" s="9"/>
    </row>
    <row r="33" spans="1:30">
      <c r="A33" s="1" t="s">
        <v>76</v>
      </c>
      <c r="B33" s="311"/>
      <c r="C33" s="312"/>
      <c r="D33" s="13">
        <v>0</v>
      </c>
      <c r="E33" s="13">
        <v>0</v>
      </c>
      <c r="F33" s="89">
        <v>0</v>
      </c>
      <c r="G33" s="46">
        <f t="shared" si="7"/>
        <v>0</v>
      </c>
      <c r="H33" s="79"/>
      <c r="I33" s="90" t="s">
        <v>74</v>
      </c>
      <c r="J33" s="51">
        <v>253</v>
      </c>
      <c r="K33" s="81">
        <v>7023</v>
      </c>
      <c r="L33" s="82">
        <f t="shared" si="8"/>
        <v>0</v>
      </c>
      <c r="N33" s="2">
        <v>5102</v>
      </c>
      <c r="O33" s="53">
        <v>253</v>
      </c>
      <c r="P33" s="83"/>
      <c r="Q33" s="84"/>
      <c r="V33" s="315"/>
      <c r="W33" s="315"/>
      <c r="X33" s="316"/>
      <c r="Y33" s="316"/>
      <c r="Z33" s="91" t="s">
        <v>74</v>
      </c>
      <c r="AA33" s="86">
        <v>253</v>
      </c>
      <c r="AB33" s="87">
        <f t="shared" si="9"/>
        <v>7023</v>
      </c>
      <c r="AC33" s="88">
        <f t="shared" si="6"/>
        <v>0</v>
      </c>
      <c r="AD33" s="9"/>
    </row>
    <row r="34" spans="1:30">
      <c r="A34" s="1" t="s">
        <v>77</v>
      </c>
      <c r="B34" s="311"/>
      <c r="C34" s="312"/>
      <c r="D34" s="13">
        <v>0</v>
      </c>
      <c r="E34" s="13">
        <v>0</v>
      </c>
      <c r="F34" s="89">
        <v>0</v>
      </c>
      <c r="G34" s="46">
        <f t="shared" si="7"/>
        <v>0</v>
      </c>
      <c r="H34" s="79"/>
      <c r="I34" s="90" t="s">
        <v>78</v>
      </c>
      <c r="J34" s="51">
        <v>251</v>
      </c>
      <c r="K34" s="81">
        <v>835</v>
      </c>
      <c r="L34" s="82">
        <f t="shared" si="8"/>
        <v>0</v>
      </c>
      <c r="N34" s="2">
        <v>5103</v>
      </c>
      <c r="O34" s="53">
        <v>251</v>
      </c>
      <c r="P34" s="83"/>
      <c r="Q34" s="84"/>
      <c r="V34" s="315"/>
      <c r="W34" s="315"/>
      <c r="X34" s="316"/>
      <c r="Y34" s="316"/>
      <c r="Z34" s="91" t="s">
        <v>78</v>
      </c>
      <c r="AA34" s="86">
        <v>251</v>
      </c>
      <c r="AB34" s="87">
        <f t="shared" si="9"/>
        <v>835</v>
      </c>
      <c r="AC34" s="88">
        <f t="shared" si="6"/>
        <v>0</v>
      </c>
      <c r="AD34" s="9"/>
    </row>
    <row r="35" spans="1:30">
      <c r="A35" s="1" t="s">
        <v>79</v>
      </c>
      <c r="B35" s="311"/>
      <c r="C35" s="312"/>
      <c r="D35" s="13">
        <v>0</v>
      </c>
      <c r="E35" s="13">
        <v>0</v>
      </c>
      <c r="F35" s="89">
        <v>0</v>
      </c>
      <c r="G35" s="46">
        <f t="shared" si="7"/>
        <v>0</v>
      </c>
      <c r="H35" s="79"/>
      <c r="I35" s="90" t="s">
        <v>78</v>
      </c>
      <c r="J35" s="51">
        <v>252</v>
      </c>
      <c r="K35" s="81">
        <v>3168</v>
      </c>
      <c r="L35" s="82">
        <f t="shared" si="8"/>
        <v>0</v>
      </c>
      <c r="N35" s="2">
        <v>5103</v>
      </c>
      <c r="O35" s="53">
        <v>252</v>
      </c>
      <c r="P35" s="83"/>
      <c r="Q35" s="92"/>
      <c r="V35" s="315"/>
      <c r="W35" s="315"/>
      <c r="X35" s="316"/>
      <c r="Y35" s="316"/>
      <c r="Z35" s="91" t="s">
        <v>78</v>
      </c>
      <c r="AA35" s="86">
        <v>252</v>
      </c>
      <c r="AB35" s="87">
        <f t="shared" si="9"/>
        <v>3168</v>
      </c>
      <c r="AC35" s="88">
        <f t="shared" si="6"/>
        <v>0</v>
      </c>
      <c r="AD35" s="9"/>
    </row>
    <row r="36" spans="1:30" ht="16.5" thickBot="1">
      <c r="A36" s="1" t="s">
        <v>80</v>
      </c>
      <c r="B36" s="313"/>
      <c r="C36" s="314"/>
      <c r="D36" s="13">
        <v>0</v>
      </c>
      <c r="E36" s="13">
        <v>0</v>
      </c>
      <c r="F36" s="89">
        <v>0</v>
      </c>
      <c r="G36" s="46">
        <f t="shared" si="7"/>
        <v>0</v>
      </c>
      <c r="H36" s="79"/>
      <c r="I36" s="90" t="s">
        <v>78</v>
      </c>
      <c r="J36" s="51">
        <v>253</v>
      </c>
      <c r="K36" s="81">
        <v>6685</v>
      </c>
      <c r="L36" s="93">
        <f t="shared" si="8"/>
        <v>0</v>
      </c>
      <c r="N36" s="2">
        <v>5103</v>
      </c>
      <c r="O36" s="53">
        <v>253</v>
      </c>
      <c r="P36" s="83"/>
      <c r="Q36" s="94"/>
      <c r="V36" s="315"/>
      <c r="W36" s="315"/>
      <c r="X36" s="323"/>
      <c r="Y36" s="323"/>
      <c r="Z36" s="91" t="s">
        <v>78</v>
      </c>
      <c r="AA36" s="86">
        <v>253</v>
      </c>
      <c r="AB36" s="87">
        <f t="shared" si="9"/>
        <v>6685</v>
      </c>
      <c r="AC36" s="95">
        <f t="shared" si="6"/>
        <v>0</v>
      </c>
      <c r="AD36" s="9"/>
    </row>
    <row r="37" spans="1:30" ht="18.75" customHeight="1">
      <c r="B37" s="13" t="s">
        <v>81</v>
      </c>
      <c r="C37" s="13"/>
      <c r="D37" s="62">
        <f t="shared" ref="D37:E37" si="10">SUM(D28:D36)</f>
        <v>0</v>
      </c>
      <c r="E37" s="62">
        <f t="shared" si="10"/>
        <v>0</v>
      </c>
      <c r="F37" s="62"/>
      <c r="G37" s="62">
        <f>SUM(G28:G36)</f>
        <v>0</v>
      </c>
      <c r="H37" s="63"/>
      <c r="I37" s="13" t="s">
        <v>82</v>
      </c>
      <c r="J37" s="13"/>
      <c r="K37" s="13"/>
      <c r="L37" s="50">
        <f>SUM(L28:L36)</f>
        <v>0</v>
      </c>
      <c r="N37" s="53"/>
      <c r="O37" s="67"/>
      <c r="P37" s="53"/>
      <c r="Q37" s="53"/>
      <c r="V37" s="324" t="s">
        <v>81</v>
      </c>
      <c r="W37" s="324"/>
      <c r="X37" s="304">
        <f>SUM(X28:X36)</f>
        <v>0</v>
      </c>
      <c r="Y37" s="304"/>
      <c r="Z37" s="324" t="s">
        <v>82</v>
      </c>
      <c r="AA37" s="324"/>
      <c r="AB37" s="324"/>
      <c r="AC37" s="55">
        <f>SUM(AC28:AC36)</f>
        <v>0</v>
      </c>
      <c r="AD37" s="9"/>
    </row>
    <row r="38" spans="1:30" ht="30.75" customHeight="1">
      <c r="B38" s="96" t="s">
        <v>83</v>
      </c>
      <c r="C38" s="96"/>
      <c r="D38" s="96"/>
      <c r="E38" s="96"/>
      <c r="F38" s="96"/>
      <c r="G38" s="96"/>
      <c r="H38" s="97"/>
      <c r="I38" s="96"/>
      <c r="J38" s="96"/>
      <c r="K38" s="96"/>
      <c r="L38" s="96"/>
      <c r="M38" s="67"/>
      <c r="N38" s="53"/>
      <c r="O38" s="67"/>
      <c r="P38" s="53"/>
      <c r="Q38" s="53"/>
      <c r="V38" s="317" t="s">
        <v>83</v>
      </c>
      <c r="W38" s="317"/>
      <c r="X38" s="317"/>
      <c r="Y38" s="317"/>
      <c r="Z38" s="317"/>
      <c r="AA38" s="317"/>
      <c r="AB38" s="317"/>
      <c r="AC38" s="317"/>
      <c r="AD38" s="98"/>
    </row>
    <row r="39" spans="1:30" ht="15.75" customHeight="1">
      <c r="B39" s="99" t="s">
        <v>84</v>
      </c>
      <c r="C39" s="99"/>
      <c r="D39" s="99"/>
      <c r="E39" s="99"/>
      <c r="F39" s="99"/>
      <c r="G39" s="100">
        <v>34389540</v>
      </c>
      <c r="H39" s="100"/>
      <c r="I39" s="13" t="s">
        <v>85</v>
      </c>
      <c r="J39" s="13"/>
      <c r="K39" s="13"/>
      <c r="L39" s="13"/>
      <c r="O39" s="1"/>
      <c r="V39" s="318" t="s">
        <v>84</v>
      </c>
      <c r="W39" s="318"/>
      <c r="X39" s="319">
        <f>+G39</f>
        <v>34389540</v>
      </c>
      <c r="Y39" s="319"/>
      <c r="Z39" s="320" t="s">
        <v>85</v>
      </c>
      <c r="AA39" s="320"/>
      <c r="AB39" s="320"/>
      <c r="AC39" s="320"/>
      <c r="AD39" s="9"/>
    </row>
    <row r="40" spans="1:30" ht="15.75" customHeight="1">
      <c r="B40" s="101" t="s">
        <v>86</v>
      </c>
      <c r="C40" s="101"/>
      <c r="D40" s="101"/>
      <c r="E40" s="101"/>
      <c r="F40" s="101"/>
      <c r="G40" s="102">
        <v>178481.41</v>
      </c>
      <c r="H40" s="102"/>
      <c r="I40" s="102"/>
      <c r="J40" s="102"/>
      <c r="K40" s="50">
        <f>ROUND(G39/G40,0)</f>
        <v>193</v>
      </c>
      <c r="L40" s="50">
        <f>ROUND(K40*$G$26,0)</f>
        <v>5211</v>
      </c>
      <c r="N40" s="103"/>
      <c r="O40" s="103"/>
      <c r="P40" s="103"/>
      <c r="Q40" s="103"/>
      <c r="V40" s="321" t="s">
        <v>86</v>
      </c>
      <c r="W40" s="321"/>
      <c r="X40" s="322">
        <f>+G40</f>
        <v>178481.41</v>
      </c>
      <c r="Y40" s="322"/>
      <c r="Z40" s="322"/>
      <c r="AA40" s="322"/>
      <c r="AB40" s="55">
        <f>ROUND(X39/X40,0)</f>
        <v>193</v>
      </c>
      <c r="AC40" s="55">
        <f>ROUND(AB40*$X$26,0)</f>
        <v>5211</v>
      </c>
      <c r="AD40" s="9"/>
    </row>
    <row r="41" spans="1:30" ht="15.75" customHeight="1">
      <c r="B41" s="104" t="s">
        <v>87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7"/>
      <c r="O41" s="105"/>
      <c r="P41" s="67"/>
      <c r="Q41" s="67"/>
      <c r="V41" s="330" t="s">
        <v>87</v>
      </c>
      <c r="W41" s="330"/>
      <c r="X41" s="330"/>
      <c r="Y41" s="330"/>
      <c r="Z41" s="330"/>
      <c r="AA41" s="330"/>
      <c r="AB41" s="330"/>
      <c r="AC41" s="330"/>
      <c r="AD41" s="9"/>
    </row>
    <row r="42" spans="1:30" ht="28.5" customHeight="1">
      <c r="B42" s="96" t="s">
        <v>88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103"/>
      <c r="O42" s="1"/>
      <c r="V42" s="317" t="s">
        <v>88</v>
      </c>
      <c r="W42" s="317"/>
      <c r="X42" s="317"/>
      <c r="Y42" s="317"/>
      <c r="Z42" s="317"/>
      <c r="AA42" s="317"/>
      <c r="AB42" s="317"/>
      <c r="AC42" s="317"/>
      <c r="AD42" s="106"/>
    </row>
    <row r="43" spans="1:30">
      <c r="B43" s="107" t="s">
        <v>89</v>
      </c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8"/>
      <c r="N43" s="67"/>
      <c r="O43" s="67"/>
      <c r="P43" s="67"/>
      <c r="Q43" s="67"/>
      <c r="V43" s="331" t="s">
        <v>89</v>
      </c>
      <c r="W43" s="331"/>
      <c r="X43" s="331"/>
      <c r="Y43" s="331"/>
      <c r="Z43" s="331"/>
      <c r="AA43" s="331"/>
      <c r="AB43" s="331"/>
      <c r="AC43" s="331"/>
      <c r="AD43" s="109"/>
    </row>
    <row r="44" spans="1:30" ht="24" customHeight="1">
      <c r="B44" s="61" t="s">
        <v>90</v>
      </c>
      <c r="C44" s="61"/>
      <c r="D44" s="61"/>
      <c r="E44" s="61"/>
      <c r="F44" s="61"/>
      <c r="G44" s="61"/>
      <c r="H44" s="61"/>
      <c r="I44" s="61"/>
      <c r="J44" s="61"/>
      <c r="K44" s="61"/>
      <c r="L44" s="110">
        <f>SUM(L26,L37,L40)</f>
        <v>537596</v>
      </c>
      <c r="O44" s="1"/>
      <c r="V44" s="332" t="s">
        <v>90</v>
      </c>
      <c r="W44" s="332"/>
      <c r="X44" s="332"/>
      <c r="Y44" s="332"/>
      <c r="Z44" s="332"/>
      <c r="AA44" s="332"/>
      <c r="AB44" s="332"/>
      <c r="AC44" s="111">
        <f>SUM(AC26,AC37,AC40)</f>
        <v>109826</v>
      </c>
      <c r="AD44" s="9"/>
    </row>
    <row r="45" spans="1:30" ht="30.75" customHeight="1">
      <c r="B45" s="96" t="s">
        <v>91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2"/>
      <c r="O45" s="1"/>
      <c r="V45" s="317" t="s">
        <v>91</v>
      </c>
      <c r="W45" s="317"/>
      <c r="X45" s="317"/>
      <c r="Y45" s="317"/>
      <c r="Z45" s="317"/>
      <c r="AA45" s="317"/>
      <c r="AB45" s="317"/>
      <c r="AC45" s="317"/>
      <c r="AD45" s="113"/>
    </row>
    <row r="46" spans="1:30" ht="18.75" customHeight="1">
      <c r="B46" s="1"/>
      <c r="C46" s="114" t="s">
        <v>92</v>
      </c>
      <c r="D46" s="114"/>
      <c r="E46" s="114"/>
      <c r="F46" s="114"/>
      <c r="G46" s="114" t="s">
        <v>93</v>
      </c>
      <c r="H46" s="115"/>
      <c r="I46" s="116" t="s">
        <v>94</v>
      </c>
      <c r="J46" s="117"/>
      <c r="K46" s="117"/>
      <c r="L46" s="117"/>
      <c r="M46" s="118"/>
      <c r="O46" s="1"/>
      <c r="V46" s="9"/>
      <c r="W46" s="119" t="s">
        <v>92</v>
      </c>
      <c r="X46" s="333" t="s">
        <v>95</v>
      </c>
      <c r="Y46" s="333"/>
      <c r="Z46" s="334" t="s">
        <v>94</v>
      </c>
      <c r="AA46" s="334"/>
      <c r="AB46" s="334"/>
      <c r="AC46" s="334"/>
      <c r="AD46" s="120"/>
    </row>
    <row r="47" spans="1:30" ht="18.75" customHeight="1">
      <c r="B47" s="103" t="s">
        <v>96</v>
      </c>
      <c r="C47" s="121">
        <f>K10+K11+K16+K19+K22</f>
        <v>132.31399999999999</v>
      </c>
      <c r="D47" s="121"/>
      <c r="E47" s="121"/>
      <c r="F47" s="121"/>
      <c r="G47" s="122">
        <f>K7</f>
        <v>1.0326</v>
      </c>
      <c r="H47" s="122"/>
      <c r="I47" s="123">
        <v>1320.15</v>
      </c>
      <c r="J47" s="124" t="s">
        <v>97</v>
      </c>
      <c r="K47" s="125">
        <f>ROUND(C47*G47*I47,0)</f>
        <v>180369</v>
      </c>
      <c r="L47" s="126"/>
      <c r="O47" s="1"/>
      <c r="V47" s="106" t="s">
        <v>96</v>
      </c>
      <c r="W47" s="127">
        <f>AB10+AB11+AB16+AB19+AB22</f>
        <v>26</v>
      </c>
      <c r="X47" s="325">
        <f>AB7</f>
        <v>1.0326</v>
      </c>
      <c r="Y47" s="325"/>
      <c r="Z47" s="128">
        <f>+I47</f>
        <v>1320.15</v>
      </c>
      <c r="AA47" s="129" t="s">
        <v>97</v>
      </c>
      <c r="AB47" s="130">
        <f>ROUND(W47*X47*Z47,0)</f>
        <v>35443</v>
      </c>
      <c r="AC47" s="131"/>
      <c r="AD47" s="9"/>
    </row>
    <row r="48" spans="1:30" ht="18" customHeight="1">
      <c r="B48" s="132" t="s">
        <v>74</v>
      </c>
      <c r="C48" s="121">
        <f>K12+K13+K17+K20+K23</f>
        <v>5.0890000000000004</v>
      </c>
      <c r="D48" s="121"/>
      <c r="E48" s="121"/>
      <c r="F48" s="121"/>
      <c r="G48" s="122">
        <f>K7</f>
        <v>1.0326</v>
      </c>
      <c r="H48" s="122"/>
      <c r="I48" s="123">
        <v>900.48</v>
      </c>
      <c r="J48" s="124" t="s">
        <v>97</v>
      </c>
      <c r="K48" s="125">
        <f>ROUND(C48*G48*I48,0)</f>
        <v>4732</v>
      </c>
      <c r="L48" s="61"/>
      <c r="O48" s="1"/>
      <c r="V48" s="133" t="s">
        <v>74</v>
      </c>
      <c r="W48" s="127">
        <f>AB12+AB13+AB17+AB20+AB23</f>
        <v>1</v>
      </c>
      <c r="X48" s="325">
        <f>AB7</f>
        <v>1.0326</v>
      </c>
      <c r="Y48" s="325"/>
      <c r="Z48" s="128">
        <f>+I48</f>
        <v>900.48</v>
      </c>
      <c r="AA48" s="129" t="s">
        <v>97</v>
      </c>
      <c r="AB48" s="130">
        <f>ROUND(W48*X48*Z48,0)</f>
        <v>930</v>
      </c>
      <c r="AC48" s="134"/>
      <c r="AD48" s="9"/>
    </row>
    <row r="49" spans="2:30" ht="19.5" customHeight="1" thickBot="1">
      <c r="B49" s="135" t="s">
        <v>78</v>
      </c>
      <c r="C49" s="136">
        <f>K14+K15+K18+K21+K24+K25</f>
        <v>0</v>
      </c>
      <c r="D49" s="121"/>
      <c r="E49" s="121"/>
      <c r="F49" s="121"/>
      <c r="G49" s="122">
        <f>K7</f>
        <v>1.0326</v>
      </c>
      <c r="H49" s="122"/>
      <c r="I49" s="123">
        <v>902.65</v>
      </c>
      <c r="J49" s="124" t="s">
        <v>97</v>
      </c>
      <c r="K49" s="125">
        <f>ROUND(C49*G49*I49,0)</f>
        <v>0</v>
      </c>
      <c r="L49" s="61"/>
      <c r="M49" s="108"/>
      <c r="N49" s="137"/>
      <c r="O49" s="138"/>
      <c r="P49" s="67"/>
      <c r="Q49" s="139"/>
      <c r="V49" s="140" t="s">
        <v>78</v>
      </c>
      <c r="W49" s="141">
        <f>AB14+AB15+AB18+AB21+AB24+AB25</f>
        <v>0</v>
      </c>
      <c r="X49" s="325">
        <f>AB7</f>
        <v>1.0326</v>
      </c>
      <c r="Y49" s="325"/>
      <c r="Z49" s="128">
        <f>+I49</f>
        <v>902.65</v>
      </c>
      <c r="AA49" s="129" t="s">
        <v>97</v>
      </c>
      <c r="AB49" s="130">
        <f>ROUND(W49*X49*Z49,0)</f>
        <v>0</v>
      </c>
      <c r="AC49" s="134"/>
      <c r="AD49" s="109"/>
    </row>
    <row r="50" spans="2:30" ht="24" customHeight="1" thickBot="1">
      <c r="B50" s="142" t="s">
        <v>98</v>
      </c>
      <c r="C50" s="143">
        <f>SUM(C47:C49)</f>
        <v>137.40299999999999</v>
      </c>
      <c r="D50" s="144"/>
      <c r="E50" s="145"/>
      <c r="F50" s="145"/>
      <c r="G50" s="146" t="s">
        <v>99</v>
      </c>
      <c r="H50" s="146"/>
      <c r="I50" s="146"/>
      <c r="J50" s="146"/>
      <c r="K50" s="146"/>
      <c r="L50" s="50">
        <f>IF(B2=75,0,K49+K48+K47)</f>
        <v>185101</v>
      </c>
      <c r="N50" s="3"/>
      <c r="O50" s="1"/>
      <c r="V50" s="147" t="s">
        <v>98</v>
      </c>
      <c r="W50" s="148">
        <f>SUM(W47:W49)</f>
        <v>27</v>
      </c>
      <c r="X50" s="326" t="s">
        <v>99</v>
      </c>
      <c r="Y50" s="327"/>
      <c r="Z50" s="327"/>
      <c r="AA50" s="327"/>
      <c r="AB50" s="327"/>
      <c r="AC50" s="55">
        <f>IF(V2=75,0,AB49+AB48+AB47)</f>
        <v>36373</v>
      </c>
      <c r="AD50" s="9"/>
    </row>
    <row r="51" spans="2:30" ht="19.5" customHeight="1">
      <c r="B51" s="149" t="s">
        <v>100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37"/>
      <c r="N51" s="67"/>
      <c r="O51" s="1"/>
      <c r="V51" s="328" t="s">
        <v>100</v>
      </c>
      <c r="W51" s="328"/>
      <c r="X51" s="328"/>
      <c r="Y51" s="328"/>
      <c r="Z51" s="328"/>
      <c r="AA51" s="328"/>
      <c r="AB51" s="328"/>
      <c r="AC51" s="328"/>
      <c r="AD51" s="150"/>
    </row>
    <row r="52" spans="2:30" ht="27.75" customHeight="1">
      <c r="B52" s="13" t="s">
        <v>101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O52" s="1"/>
      <c r="V52" s="329" t="s">
        <v>101</v>
      </c>
      <c r="W52" s="329"/>
      <c r="X52" s="329"/>
      <c r="Y52" s="329"/>
      <c r="Z52" s="329"/>
      <c r="AA52" s="329"/>
      <c r="AB52" s="329"/>
      <c r="AC52" s="329"/>
      <c r="AD52" s="9"/>
    </row>
    <row r="53" spans="2:30">
      <c r="B53" s="13" t="s">
        <v>102</v>
      </c>
      <c r="C53" s="13"/>
      <c r="D53" s="13"/>
      <c r="E53" s="13"/>
      <c r="F53" s="13"/>
      <c r="G53" s="151">
        <f>K26</f>
        <v>137.40299999999999</v>
      </c>
      <c r="H53" s="56" t="s">
        <v>103</v>
      </c>
      <c r="I53" s="56"/>
      <c r="J53" s="152">
        <v>195732.51000000004</v>
      </c>
      <c r="K53" s="152"/>
      <c r="L53" s="152"/>
      <c r="N53" s="3"/>
      <c r="O53" s="1"/>
      <c r="V53" s="335" t="s">
        <v>102</v>
      </c>
      <c r="W53" s="335"/>
      <c r="X53" s="153">
        <f>AB26</f>
        <v>27</v>
      </c>
      <c r="Y53" s="336" t="s">
        <v>103</v>
      </c>
      <c r="Z53" s="336"/>
      <c r="AA53" s="337">
        <f>+J53</f>
        <v>195732.51000000004</v>
      </c>
      <c r="AB53" s="337"/>
      <c r="AC53" s="337"/>
      <c r="AD53" s="9"/>
    </row>
    <row r="54" spans="2:30">
      <c r="B54" s="13" t="s">
        <v>104</v>
      </c>
      <c r="C54" s="13"/>
      <c r="D54" s="13"/>
      <c r="E54" s="13"/>
      <c r="F54" s="13"/>
      <c r="G54" s="13"/>
      <c r="H54" s="13"/>
      <c r="I54" s="13"/>
      <c r="J54" s="13"/>
      <c r="K54" s="154">
        <f>ROUND(G53/J53,6)</f>
        <v>7.0200000000000004E-4</v>
      </c>
      <c r="L54" s="154"/>
      <c r="N54" s="67"/>
      <c r="O54" s="1"/>
      <c r="V54" s="335" t="s">
        <v>104</v>
      </c>
      <c r="W54" s="335"/>
      <c r="X54" s="335"/>
      <c r="Y54" s="335"/>
      <c r="Z54" s="335"/>
      <c r="AA54" s="335"/>
      <c r="AB54" s="338">
        <f>ROUND(X53/AA53,6)</f>
        <v>1.3799999999999999E-4</v>
      </c>
      <c r="AC54" s="338"/>
      <c r="AD54" s="9"/>
    </row>
    <row r="55" spans="2:30" ht="24" customHeight="1">
      <c r="B55" s="13" t="s">
        <v>105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O55" s="1"/>
      <c r="V55" s="329" t="s">
        <v>105</v>
      </c>
      <c r="W55" s="329"/>
      <c r="X55" s="329"/>
      <c r="Y55" s="329"/>
      <c r="Z55" s="329"/>
      <c r="AA55" s="329"/>
      <c r="AB55" s="329"/>
      <c r="AC55" s="329"/>
      <c r="AD55" s="9"/>
    </row>
    <row r="56" spans="2:30">
      <c r="B56" s="13" t="s">
        <v>106</v>
      </c>
      <c r="C56" s="13"/>
      <c r="D56" s="13"/>
      <c r="E56" s="13"/>
      <c r="F56" s="13"/>
      <c r="G56" s="155">
        <f>G26</f>
        <v>27</v>
      </c>
      <c r="H56" s="56" t="s">
        <v>107</v>
      </c>
      <c r="I56" s="56"/>
      <c r="J56" s="152">
        <v>178481.41</v>
      </c>
      <c r="K56" s="152"/>
      <c r="L56" s="152"/>
      <c r="O56" s="1"/>
      <c r="V56" s="335" t="s">
        <v>106</v>
      </c>
      <c r="W56" s="335"/>
      <c r="X56" s="156">
        <f>X26</f>
        <v>27</v>
      </c>
      <c r="Y56" s="336" t="s">
        <v>107</v>
      </c>
      <c r="Z56" s="336"/>
      <c r="AA56" s="337">
        <f>+J56</f>
        <v>178481.41</v>
      </c>
      <c r="AB56" s="337"/>
      <c r="AC56" s="337"/>
      <c r="AD56" s="9"/>
    </row>
    <row r="57" spans="2:30">
      <c r="B57" s="13" t="s">
        <v>108</v>
      </c>
      <c r="C57" s="13"/>
      <c r="D57" s="13"/>
      <c r="E57" s="13"/>
      <c r="F57" s="13"/>
      <c r="G57" s="13"/>
      <c r="H57" s="13"/>
      <c r="I57" s="13"/>
      <c r="J57" s="13"/>
      <c r="K57" s="154">
        <f>ROUND(G56/J56,6)</f>
        <v>1.5100000000000001E-4</v>
      </c>
      <c r="L57" s="154"/>
      <c r="O57" s="1"/>
      <c r="V57" s="335" t="s">
        <v>108</v>
      </c>
      <c r="W57" s="335"/>
      <c r="X57" s="335"/>
      <c r="Y57" s="335"/>
      <c r="Z57" s="335"/>
      <c r="AA57" s="335"/>
      <c r="AB57" s="338">
        <f>ROUND(X56/AA56,6)</f>
        <v>1.5100000000000001E-4</v>
      </c>
      <c r="AC57" s="338"/>
      <c r="AD57" s="9"/>
    </row>
    <row r="58" spans="2:30" ht="20.25" customHeight="1">
      <c r="B58" s="157" t="s">
        <v>109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N58" s="18"/>
      <c r="O58" s="18"/>
      <c r="V58" s="307" t="s">
        <v>110</v>
      </c>
      <c r="W58" s="307"/>
      <c r="X58" s="307"/>
      <c r="Y58" s="339">
        <f>X65+X64+X62+X61+X60</f>
        <v>4121394</v>
      </c>
      <c r="Z58" s="339"/>
      <c r="AA58" s="158" t="s">
        <v>111</v>
      </c>
      <c r="AB58" s="159">
        <f>AB54</f>
        <v>1.3799999999999999E-4</v>
      </c>
      <c r="AC58" s="55">
        <f>ROUND(Y58*AB58,0)</f>
        <v>569</v>
      </c>
      <c r="AD58" s="9"/>
    </row>
    <row r="59" spans="2:30">
      <c r="B59" s="61" t="s">
        <v>110</v>
      </c>
      <c r="C59" s="61"/>
      <c r="D59" s="61"/>
      <c r="E59" s="61"/>
      <c r="F59" s="61"/>
      <c r="G59" s="61"/>
      <c r="H59" s="160" t="s">
        <v>22</v>
      </c>
      <c r="I59" s="125">
        <f>G66+G65+G63+G62+G61</f>
        <v>4121394</v>
      </c>
      <c r="J59" s="161" t="s">
        <v>111</v>
      </c>
      <c r="K59" s="162">
        <f>K54</f>
        <v>7.0200000000000004E-4</v>
      </c>
      <c r="L59" s="50">
        <f>ROUND(I59*K59,0)</f>
        <v>2893</v>
      </c>
      <c r="O59" s="1"/>
      <c r="P59" s="161"/>
      <c r="Q59" s="161"/>
      <c r="V59" s="340" t="s">
        <v>112</v>
      </c>
      <c r="W59" s="340"/>
      <c r="X59" s="340"/>
      <c r="Y59" s="340"/>
      <c r="Z59" s="340"/>
      <c r="AA59" s="340"/>
      <c r="AB59" s="340"/>
      <c r="AC59" s="340"/>
      <c r="AD59" s="9"/>
    </row>
    <row r="60" spans="2:30">
      <c r="B60" s="61" t="s">
        <v>112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O60" s="1"/>
      <c r="P60" s="161"/>
      <c r="Q60" s="161"/>
      <c r="V60" s="341" t="s">
        <v>113</v>
      </c>
      <c r="W60" s="341"/>
      <c r="X60" s="342">
        <f>+G61</f>
        <v>0</v>
      </c>
      <c r="Y60" s="342"/>
      <c r="Z60" s="342"/>
      <c r="AA60" s="342"/>
      <c r="AB60" s="342"/>
      <c r="AC60" s="342"/>
      <c r="AD60" s="9"/>
    </row>
    <row r="61" spans="2:30" ht="15" customHeight="1">
      <c r="B61" s="163" t="s">
        <v>113</v>
      </c>
      <c r="C61" s="61"/>
      <c r="D61" s="61"/>
      <c r="E61" s="61"/>
      <c r="F61" s="61"/>
      <c r="G61" s="164">
        <v>0</v>
      </c>
      <c r="H61" s="164"/>
      <c r="I61" s="164"/>
      <c r="J61" s="164"/>
      <c r="K61" s="164"/>
      <c r="L61" s="164"/>
      <c r="O61" s="1"/>
      <c r="P61" s="161"/>
      <c r="Q61" s="161"/>
      <c r="V61" s="341" t="s">
        <v>114</v>
      </c>
      <c r="W61" s="341"/>
      <c r="X61" s="342">
        <f>+G62</f>
        <v>0</v>
      </c>
      <c r="Y61" s="342"/>
      <c r="Z61" s="342"/>
      <c r="AA61" s="342"/>
      <c r="AB61" s="342"/>
      <c r="AC61" s="342"/>
      <c r="AD61" s="9"/>
    </row>
    <row r="62" spans="2:30" ht="13.5" customHeight="1">
      <c r="B62" s="163" t="s">
        <v>114</v>
      </c>
      <c r="C62" s="61"/>
      <c r="D62" s="61"/>
      <c r="E62" s="61"/>
      <c r="F62" s="61"/>
      <c r="G62" s="164">
        <v>0</v>
      </c>
      <c r="H62" s="164"/>
      <c r="I62" s="164"/>
      <c r="J62" s="164"/>
      <c r="K62" s="164"/>
      <c r="L62" s="164"/>
      <c r="N62" s="161"/>
      <c r="O62" s="161"/>
      <c r="P62" s="161"/>
      <c r="Q62" s="161"/>
      <c r="V62" s="341" t="s">
        <v>115</v>
      </c>
      <c r="W62" s="341"/>
      <c r="X62" s="342">
        <v>0</v>
      </c>
      <c r="Y62" s="342"/>
      <c r="Z62" s="342"/>
      <c r="AA62" s="342"/>
      <c r="AB62" s="342"/>
      <c r="AC62" s="342"/>
      <c r="AD62" s="9"/>
    </row>
    <row r="63" spans="2:30" ht="13.5" hidden="1" customHeight="1">
      <c r="B63" s="61" t="s">
        <v>115</v>
      </c>
      <c r="C63" s="61"/>
      <c r="D63" s="61"/>
      <c r="E63" s="61"/>
      <c r="F63" s="61"/>
      <c r="G63" s="164">
        <v>0</v>
      </c>
      <c r="H63" s="164"/>
      <c r="I63" s="164"/>
      <c r="J63" s="164"/>
      <c r="K63" s="164"/>
      <c r="L63" s="164"/>
      <c r="O63" s="1"/>
      <c r="P63" s="161"/>
      <c r="Q63" s="161"/>
      <c r="V63" s="340" t="s">
        <v>116</v>
      </c>
      <c r="W63" s="340"/>
      <c r="X63" s="340"/>
      <c r="Y63" s="340"/>
      <c r="Z63" s="340"/>
      <c r="AA63" s="340"/>
      <c r="AB63" s="340"/>
      <c r="AC63" s="340"/>
      <c r="AD63" s="113"/>
    </row>
    <row r="64" spans="2:30" ht="13.5" customHeight="1">
      <c r="B64" s="61" t="s">
        <v>116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112"/>
      <c r="N64" s="18"/>
      <c r="O64" s="1"/>
      <c r="V64" s="341" t="s">
        <v>117</v>
      </c>
      <c r="W64" s="341"/>
      <c r="X64" s="342">
        <f>+G65</f>
        <v>4121394</v>
      </c>
      <c r="Y64" s="342"/>
      <c r="Z64" s="342"/>
      <c r="AA64" s="342"/>
      <c r="AB64" s="342"/>
      <c r="AC64" s="342"/>
      <c r="AD64" s="9"/>
    </row>
    <row r="65" spans="1:30" ht="12.75" customHeight="1">
      <c r="B65" s="163" t="s">
        <v>117</v>
      </c>
      <c r="C65" s="61"/>
      <c r="D65" s="61"/>
      <c r="E65" s="61"/>
      <c r="F65" s="61"/>
      <c r="G65" s="164">
        <v>4121394</v>
      </c>
      <c r="H65" s="164"/>
      <c r="I65" s="164"/>
      <c r="J65" s="164"/>
      <c r="K65" s="164"/>
      <c r="L65" s="164"/>
      <c r="O65" s="1"/>
      <c r="V65" s="341" t="s">
        <v>118</v>
      </c>
      <c r="W65" s="341"/>
      <c r="X65" s="342">
        <f>+G66</f>
        <v>0</v>
      </c>
      <c r="Y65" s="342"/>
      <c r="Z65" s="342"/>
      <c r="AA65" s="342"/>
      <c r="AB65" s="342"/>
      <c r="AC65" s="342"/>
      <c r="AD65" s="20"/>
    </row>
    <row r="66" spans="1:30" ht="15" customHeight="1">
      <c r="B66" s="163" t="s">
        <v>118</v>
      </c>
      <c r="C66" s="61"/>
      <c r="D66" s="61"/>
      <c r="E66" s="61"/>
      <c r="F66" s="61"/>
      <c r="G66" s="164">
        <v>0</v>
      </c>
      <c r="H66" s="164"/>
      <c r="I66" s="164"/>
      <c r="J66" s="164"/>
      <c r="K66" s="164"/>
      <c r="L66" s="164"/>
      <c r="M66" s="18"/>
      <c r="N66" s="3"/>
      <c r="O66" s="165"/>
      <c r="P66" s="165"/>
      <c r="Q66" s="165"/>
      <c r="V66" s="329" t="s">
        <v>119</v>
      </c>
      <c r="W66" s="329"/>
      <c r="X66" s="329"/>
      <c r="Y66" s="339">
        <f>+I67</f>
        <v>91590460</v>
      </c>
      <c r="Z66" s="339"/>
      <c r="AA66" s="158" t="s">
        <v>111</v>
      </c>
      <c r="AB66" s="159">
        <f>AB54</f>
        <v>1.3799999999999999E-4</v>
      </c>
      <c r="AC66" s="55">
        <f>ROUND(Y66*AB66,0)</f>
        <v>12639</v>
      </c>
      <c r="AD66" s="9"/>
    </row>
    <row r="67" spans="1:30" ht="20.25" customHeight="1">
      <c r="B67" s="13" t="s">
        <v>119</v>
      </c>
      <c r="C67" s="13"/>
      <c r="D67" s="13"/>
      <c r="E67" s="13"/>
      <c r="F67" s="13"/>
      <c r="H67" s="160" t="s">
        <v>25</v>
      </c>
      <c r="I67" s="125">
        <v>91590460</v>
      </c>
      <c r="J67" s="161" t="s">
        <v>111</v>
      </c>
      <c r="K67" s="162">
        <f>K54</f>
        <v>7.0200000000000004E-4</v>
      </c>
      <c r="L67" s="50">
        <f>ROUND(I67*K67,0)</f>
        <v>64297</v>
      </c>
      <c r="O67" s="1"/>
      <c r="V67" s="329" t="s">
        <v>120</v>
      </c>
      <c r="W67" s="329"/>
      <c r="X67" s="329"/>
      <c r="Y67" s="329"/>
      <c r="Z67" s="329"/>
      <c r="AA67" s="329"/>
      <c r="AB67" s="329"/>
      <c r="AC67" s="329"/>
      <c r="AD67" s="9"/>
    </row>
    <row r="68" spans="1:30" ht="20.25" customHeight="1">
      <c r="B68" s="13" t="s">
        <v>120</v>
      </c>
      <c r="C68" s="13"/>
      <c r="D68" s="13"/>
      <c r="E68" s="13"/>
      <c r="F68" s="13"/>
      <c r="H68" s="13"/>
      <c r="I68" s="13"/>
      <c r="J68" s="51"/>
      <c r="K68" s="13"/>
      <c r="L68" s="13"/>
      <c r="O68" s="1"/>
      <c r="V68" s="345" t="s">
        <v>121</v>
      </c>
      <c r="W68" s="345"/>
      <c r="X68" s="345"/>
      <c r="Y68" s="339">
        <f>+I69</f>
        <v>0</v>
      </c>
      <c r="Z68" s="339"/>
      <c r="AA68" s="158" t="s">
        <v>111</v>
      </c>
      <c r="AB68" s="159">
        <f>AB57</f>
        <v>1.5100000000000001E-4</v>
      </c>
      <c r="AC68" s="55">
        <f>ROUND(Y68*AB68,0)</f>
        <v>0</v>
      </c>
      <c r="AD68" s="9"/>
    </row>
    <row r="69" spans="1:30" ht="15" customHeight="1">
      <c r="B69" s="166" t="s">
        <v>121</v>
      </c>
      <c r="C69" s="13"/>
      <c r="D69" s="13"/>
      <c r="E69" s="13"/>
      <c r="F69" s="13"/>
      <c r="H69" s="160" t="s">
        <v>23</v>
      </c>
      <c r="I69" s="125">
        <v>0</v>
      </c>
      <c r="J69" s="161" t="s">
        <v>111</v>
      </c>
      <c r="K69" s="162">
        <f>K57</f>
        <v>1.5100000000000001E-4</v>
      </c>
      <c r="L69" s="50">
        <f>ROUND(I69*K69,0)</f>
        <v>0</v>
      </c>
      <c r="O69" s="1"/>
      <c r="V69" s="329" t="s">
        <v>122</v>
      </c>
      <c r="W69" s="329"/>
      <c r="X69" s="329"/>
      <c r="Y69" s="346">
        <f>+I70</f>
        <v>0</v>
      </c>
      <c r="Z69" s="346"/>
      <c r="AA69" s="158" t="s">
        <v>111</v>
      </c>
      <c r="AB69" s="159">
        <f>AB54</f>
        <v>1.3799999999999999E-4</v>
      </c>
      <c r="AC69" s="55">
        <f>ROUND(Y69*AB69,0)</f>
        <v>0</v>
      </c>
      <c r="AD69" s="9"/>
    </row>
    <row r="70" spans="1:30" ht="20.25" customHeight="1">
      <c r="B70" s="13" t="s">
        <v>122</v>
      </c>
      <c r="C70" s="13"/>
      <c r="D70" s="13"/>
      <c r="E70" s="13"/>
      <c r="F70" s="13"/>
      <c r="H70" s="160" t="s">
        <v>22</v>
      </c>
      <c r="I70" s="125">
        <v>0</v>
      </c>
      <c r="J70" s="161" t="s">
        <v>111</v>
      </c>
      <c r="K70" s="162">
        <f>K54</f>
        <v>7.0200000000000004E-4</v>
      </c>
      <c r="L70" s="50">
        <f>ROUND(I70*K70,0)</f>
        <v>0</v>
      </c>
      <c r="O70" s="1"/>
      <c r="V70" s="329" t="s">
        <v>123</v>
      </c>
      <c r="W70" s="329"/>
      <c r="X70" s="329"/>
      <c r="Y70" s="343">
        <f>+I71</f>
        <v>0</v>
      </c>
      <c r="Z70" s="343"/>
      <c r="AA70" s="158" t="s">
        <v>111</v>
      </c>
      <c r="AB70" s="159">
        <f>AB54</f>
        <v>1.3799999999999999E-4</v>
      </c>
      <c r="AC70" s="55">
        <f>ROUND(Y70*AB70,0)</f>
        <v>0</v>
      </c>
      <c r="AD70" s="9"/>
    </row>
    <row r="71" spans="1:30" ht="20.25" customHeight="1">
      <c r="B71" s="13" t="s">
        <v>123</v>
      </c>
      <c r="C71" s="13"/>
      <c r="D71" s="13"/>
      <c r="E71" s="13"/>
      <c r="F71" s="13"/>
      <c r="H71" s="160" t="s">
        <v>22</v>
      </c>
      <c r="I71" s="125">
        <v>0</v>
      </c>
      <c r="J71" s="161" t="s">
        <v>111</v>
      </c>
      <c r="K71" s="162">
        <f>K54</f>
        <v>7.0200000000000004E-4</v>
      </c>
      <c r="L71" s="50">
        <f>ROUND(I71*K71,0)</f>
        <v>0</v>
      </c>
      <c r="O71" s="1"/>
      <c r="V71" s="329" t="s">
        <v>124</v>
      </c>
      <c r="W71" s="329"/>
      <c r="X71" s="329"/>
      <c r="Y71" s="343">
        <f>+I72</f>
        <v>14157394</v>
      </c>
      <c r="Z71" s="343"/>
      <c r="AA71" s="158" t="s">
        <v>111</v>
      </c>
      <c r="AB71" s="159">
        <f>AB57</f>
        <v>1.5100000000000001E-4</v>
      </c>
      <c r="AC71" s="55">
        <f>ROUND(Y71*AB71,0)</f>
        <v>2138</v>
      </c>
      <c r="AD71" s="9"/>
    </row>
    <row r="72" spans="1:30" ht="21" customHeight="1">
      <c r="B72" s="13" t="s">
        <v>124</v>
      </c>
      <c r="C72" s="13"/>
      <c r="D72" s="13"/>
      <c r="E72" s="13"/>
      <c r="F72" s="13"/>
      <c r="H72" s="160" t="s">
        <v>23</v>
      </c>
      <c r="I72" s="125">
        <v>14157394</v>
      </c>
      <c r="J72" s="161" t="s">
        <v>111</v>
      </c>
      <c r="K72" s="162">
        <f>K57</f>
        <v>1.5100000000000001E-4</v>
      </c>
      <c r="L72" s="50">
        <f>ROUND(I72*K72,0)</f>
        <v>2138</v>
      </c>
      <c r="O72" s="1"/>
      <c r="V72" s="301" t="s">
        <v>125</v>
      </c>
      <c r="W72" s="301"/>
      <c r="X72" s="301"/>
      <c r="Y72" s="301"/>
      <c r="Z72" s="301"/>
      <c r="AA72" s="301"/>
      <c r="AB72" s="301"/>
      <c r="AC72" s="59"/>
      <c r="AD72" s="9"/>
    </row>
    <row r="73" spans="1:30" ht="17.25" customHeight="1">
      <c r="B73" s="13" t="s">
        <v>125</v>
      </c>
      <c r="C73" s="13"/>
      <c r="D73" s="13"/>
      <c r="E73" s="13"/>
      <c r="F73" s="13"/>
      <c r="H73" s="13"/>
      <c r="I73" s="13"/>
      <c r="J73" s="51"/>
      <c r="K73" s="13"/>
      <c r="L73" s="58"/>
      <c r="O73" s="1"/>
      <c r="V73" s="329" t="s">
        <v>126</v>
      </c>
      <c r="W73" s="329"/>
      <c r="X73" s="329"/>
      <c r="Y73" s="329"/>
      <c r="Z73" s="329"/>
      <c r="AA73" s="329"/>
      <c r="AB73" s="329"/>
      <c r="AC73" s="329"/>
      <c r="AD73" s="9"/>
    </row>
    <row r="74" spans="1:30" ht="31.5">
      <c r="B74" s="13" t="s">
        <v>126</v>
      </c>
      <c r="C74" s="13"/>
      <c r="D74" s="27" t="s">
        <v>13</v>
      </c>
      <c r="E74" s="27" t="s">
        <v>14</v>
      </c>
      <c r="F74" s="27"/>
      <c r="H74" s="160" t="s">
        <v>26</v>
      </c>
      <c r="I74" s="167"/>
      <c r="J74" s="160"/>
      <c r="K74" s="167"/>
      <c r="L74" s="108"/>
      <c r="O74" s="1"/>
      <c r="V74" s="344" t="s">
        <v>127</v>
      </c>
      <c r="W74" s="344"/>
      <c r="X74" s="168" t="s">
        <v>128</v>
      </c>
      <c r="Y74" s="169"/>
      <c r="Z74" s="170">
        <f>+I75</f>
        <v>14.5</v>
      </c>
      <c r="AA74" s="171" t="s">
        <v>129</v>
      </c>
      <c r="AB74" s="172">
        <f>+K75</f>
        <v>364</v>
      </c>
      <c r="AC74" s="55">
        <f>ROUND(AB74*Z74,0)</f>
        <v>5278</v>
      </c>
      <c r="AD74" s="9"/>
    </row>
    <row r="75" spans="1:30" ht="19.5" customHeight="1">
      <c r="A75" s="1" t="s">
        <v>130</v>
      </c>
      <c r="B75" s="173" t="s">
        <v>127</v>
      </c>
      <c r="C75" s="174" t="s">
        <v>128</v>
      </c>
      <c r="D75" s="173">
        <v>14.5</v>
      </c>
      <c r="E75" s="173">
        <v>14.5</v>
      </c>
      <c r="F75" s="173">
        <v>0</v>
      </c>
      <c r="G75" s="175">
        <f>IF(E75=0,D75,E75)</f>
        <v>14.5</v>
      </c>
      <c r="H75" s="176"/>
      <c r="I75" s="177">
        <f>AVERAGE(G75,D75)</f>
        <v>14.5</v>
      </c>
      <c r="J75" s="178" t="s">
        <v>129</v>
      </c>
      <c r="K75" s="179">
        <v>364</v>
      </c>
      <c r="L75" s="50">
        <f>ROUND(K75*I75,0)</f>
        <v>5278</v>
      </c>
      <c r="N75" s="1">
        <v>7802</v>
      </c>
      <c r="O75" s="1">
        <v>0</v>
      </c>
      <c r="V75" s="344" t="s">
        <v>127</v>
      </c>
      <c r="W75" s="344"/>
      <c r="X75" s="168" t="s">
        <v>131</v>
      </c>
      <c r="Y75" s="180"/>
      <c r="Z75" s="181">
        <f>+I76</f>
        <v>0</v>
      </c>
      <c r="AA75" s="171" t="s">
        <v>129</v>
      </c>
      <c r="AB75" s="182">
        <f>+K76</f>
        <v>1397</v>
      </c>
      <c r="AC75" s="55">
        <f>ROUND(AB75*Z75,0)</f>
        <v>0</v>
      </c>
      <c r="AD75" s="9"/>
    </row>
    <row r="76" spans="1:30" ht="19.5" customHeight="1">
      <c r="A76" s="1" t="s">
        <v>132</v>
      </c>
      <c r="B76" s="173" t="s">
        <v>127</v>
      </c>
      <c r="C76" s="174" t="s">
        <v>131</v>
      </c>
      <c r="D76" s="173">
        <v>0</v>
      </c>
      <c r="E76" s="173">
        <v>0</v>
      </c>
      <c r="F76" s="173">
        <v>0</v>
      </c>
      <c r="G76" s="175">
        <f>IF(E76=0,D76,E76)</f>
        <v>0</v>
      </c>
      <c r="H76" s="176"/>
      <c r="I76" s="177">
        <f>AVERAGE(G76,D76)</f>
        <v>0</v>
      </c>
      <c r="J76" s="178" t="s">
        <v>129</v>
      </c>
      <c r="K76" s="183">
        <v>1397</v>
      </c>
      <c r="L76" s="50">
        <f>ROUND(K76*I76,0)</f>
        <v>0</v>
      </c>
      <c r="N76" s="1">
        <v>7802</v>
      </c>
      <c r="O76" s="1">
        <v>110</v>
      </c>
      <c r="V76" s="329" t="s">
        <v>133</v>
      </c>
      <c r="W76" s="329"/>
      <c r="X76" s="329"/>
      <c r="Y76" s="339">
        <f>+I77</f>
        <v>33108787</v>
      </c>
      <c r="Z76" s="339"/>
      <c r="AA76" s="171" t="s">
        <v>129</v>
      </c>
      <c r="AB76" s="159">
        <f>AB54</f>
        <v>1.3799999999999999E-4</v>
      </c>
      <c r="AC76" s="55">
        <f>ROUND(Y76*AB76,0)</f>
        <v>4569</v>
      </c>
      <c r="AD76" s="9"/>
    </row>
    <row r="77" spans="1:30" ht="26.25" customHeight="1">
      <c r="B77" s="13" t="s">
        <v>133</v>
      </c>
      <c r="C77" s="13"/>
      <c r="D77" s="13"/>
      <c r="E77" s="13"/>
      <c r="F77" s="13"/>
      <c r="H77" s="160" t="s">
        <v>134</v>
      </c>
      <c r="I77" s="184">
        <v>33108787</v>
      </c>
      <c r="J77" s="161" t="s">
        <v>111</v>
      </c>
      <c r="K77" s="162">
        <f>K54</f>
        <v>7.0200000000000004E-4</v>
      </c>
      <c r="L77" s="50">
        <f>ROUND(I77*K77,0)</f>
        <v>23242</v>
      </c>
      <c r="O77" s="1"/>
      <c r="V77" s="185" t="s">
        <v>135</v>
      </c>
      <c r="W77" s="185"/>
      <c r="X77" s="185"/>
      <c r="Y77" s="185"/>
      <c r="Z77" s="185"/>
      <c r="AA77" s="185"/>
      <c r="AB77" s="185"/>
      <c r="AC77" s="130"/>
      <c r="AD77" s="9"/>
    </row>
    <row r="78" spans="1:30" ht="21" customHeight="1">
      <c r="B78" s="13" t="s">
        <v>135</v>
      </c>
      <c r="C78" s="13"/>
      <c r="D78" s="13"/>
      <c r="E78" s="13"/>
      <c r="F78" s="13"/>
      <c r="H78" s="160"/>
      <c r="I78" s="167"/>
      <c r="J78" s="167"/>
      <c r="K78" s="167"/>
      <c r="L78" s="125"/>
      <c r="N78" s="186"/>
      <c r="O78" s="1"/>
      <c r="Q78" s="160"/>
      <c r="V78" s="185" t="s">
        <v>136</v>
      </c>
      <c r="W78" s="185"/>
      <c r="X78" s="185"/>
      <c r="Y78" s="185"/>
      <c r="Z78" s="185"/>
      <c r="AA78" s="185"/>
      <c r="AB78" s="185"/>
      <c r="AC78" s="187"/>
      <c r="AD78" s="9"/>
    </row>
    <row r="79" spans="1:30" ht="21" customHeight="1">
      <c r="B79" s="13" t="s">
        <v>136</v>
      </c>
      <c r="C79" s="13"/>
      <c r="D79" s="13"/>
      <c r="E79" s="13"/>
      <c r="F79" s="13"/>
      <c r="H79" s="188" t="s">
        <v>137</v>
      </c>
      <c r="I79" s="189"/>
      <c r="J79" s="189"/>
      <c r="K79" s="189"/>
      <c r="L79" s="190"/>
      <c r="N79" s="191"/>
      <c r="O79" s="1"/>
      <c r="Q79" s="160"/>
      <c r="V79" s="185" t="s">
        <v>138</v>
      </c>
      <c r="W79" s="185"/>
      <c r="X79" s="185"/>
      <c r="Y79" s="185"/>
      <c r="Z79" s="185"/>
      <c r="AA79" s="185"/>
      <c r="AB79" s="185"/>
      <c r="AC79" s="187"/>
      <c r="AD79" s="9"/>
    </row>
    <row r="80" spans="1:30" ht="21" customHeight="1" thickBot="1">
      <c r="B80" s="13" t="s">
        <v>138</v>
      </c>
      <c r="C80" s="13"/>
      <c r="D80" s="13"/>
      <c r="E80" s="13"/>
      <c r="F80" s="13"/>
      <c r="G80" s="13"/>
      <c r="H80" s="13"/>
      <c r="I80" s="13"/>
      <c r="J80" s="13"/>
      <c r="K80" s="13"/>
      <c r="L80" s="190"/>
      <c r="M80" s="192"/>
      <c r="N80" s="191"/>
      <c r="O80" s="1"/>
      <c r="Q80" s="160"/>
      <c r="V80" s="185" t="s">
        <v>139</v>
      </c>
      <c r="W80" s="185"/>
      <c r="X80" s="185"/>
      <c r="Y80" s="185"/>
      <c r="Z80" s="185"/>
      <c r="AA80" s="185"/>
      <c r="AB80" s="185"/>
      <c r="AC80" s="193">
        <f>SUM(AC44:AC79)</f>
        <v>171392</v>
      </c>
      <c r="AD80" s="194"/>
    </row>
    <row r="81" spans="1:30" ht="22.5" customHeight="1" thickTop="1" thickBot="1">
      <c r="B81" s="13" t="s">
        <v>140</v>
      </c>
      <c r="C81" s="13"/>
      <c r="D81" s="13"/>
      <c r="E81" s="13"/>
      <c r="F81" s="13"/>
      <c r="G81" s="13"/>
      <c r="H81" s="13"/>
      <c r="I81" s="13"/>
      <c r="J81" s="13"/>
      <c r="K81" s="13"/>
      <c r="L81" s="195">
        <f>SUM(L44:L80)</f>
        <v>820545</v>
      </c>
      <c r="M81" s="196"/>
      <c r="N81" s="197"/>
      <c r="O81" s="1"/>
      <c r="Q81" s="160"/>
      <c r="V81" s="185"/>
      <c r="W81" s="185"/>
      <c r="X81" s="185"/>
      <c r="Y81" s="185"/>
      <c r="Z81" s="185"/>
      <c r="AA81" s="185"/>
      <c r="AB81" s="185"/>
      <c r="AC81" s="198"/>
      <c r="AD81" s="194"/>
    </row>
    <row r="82" spans="1:30" ht="27.75" customHeight="1" thickTop="1">
      <c r="B82" s="13" t="s">
        <v>141</v>
      </c>
      <c r="C82" s="13"/>
      <c r="D82" s="13"/>
      <c r="E82" s="13"/>
      <c r="F82" s="13"/>
      <c r="G82" s="13"/>
      <c r="H82" s="13"/>
      <c r="I82" s="13"/>
      <c r="J82" s="13"/>
      <c r="K82" s="51" t="s">
        <v>142</v>
      </c>
      <c r="L82" s="199" t="s">
        <v>143</v>
      </c>
      <c r="M82" s="196"/>
      <c r="N82" s="197"/>
      <c r="O82" s="1"/>
      <c r="Q82" s="160"/>
      <c r="V82" s="9" t="s">
        <v>144</v>
      </c>
      <c r="W82" s="9"/>
      <c r="X82" s="9"/>
      <c r="Y82" s="9"/>
      <c r="Z82" s="9"/>
      <c r="AA82" s="9"/>
      <c r="AB82" s="9"/>
      <c r="AC82" s="9"/>
      <c r="AD82" s="200"/>
    </row>
    <row r="83" spans="1:30" ht="18.75" customHeight="1" thickBot="1">
      <c r="B83" s="13" t="s">
        <v>145</v>
      </c>
      <c r="C83" s="13"/>
      <c r="D83" s="13"/>
      <c r="E83" s="13"/>
      <c r="F83" s="13"/>
      <c r="G83" s="13"/>
      <c r="H83" s="13"/>
      <c r="I83" s="13"/>
      <c r="J83" s="13"/>
      <c r="K83" s="201">
        <f>IF(G26=0,"",IF((G11+G13+SUM(G15:G21))/G26&gt;0.75,1,""))</f>
        <v>1</v>
      </c>
      <c r="L83" s="195">
        <f>'2531'!AC80</f>
        <v>171392</v>
      </c>
      <c r="M83" s="196"/>
      <c r="N83" s="197"/>
      <c r="O83" s="1"/>
      <c r="Q83" s="160"/>
      <c r="V83" s="202" t="s">
        <v>146</v>
      </c>
      <c r="W83" s="202"/>
      <c r="X83" s="202"/>
      <c r="Y83" s="202"/>
      <c r="Z83" s="202"/>
      <c r="AA83" s="202"/>
      <c r="AB83" s="202"/>
      <c r="AC83" s="202"/>
      <c r="AD83" s="9"/>
    </row>
    <row r="84" spans="1:30" ht="18.75" customHeight="1" thickTop="1">
      <c r="B84" s="13"/>
      <c r="C84" s="13"/>
      <c r="D84" s="13"/>
      <c r="E84" s="13"/>
      <c r="F84" s="13"/>
      <c r="G84" s="13"/>
      <c r="H84" s="13"/>
      <c r="I84" s="13"/>
      <c r="J84" s="13"/>
      <c r="M84" s="196"/>
      <c r="N84" s="197"/>
      <c r="O84" s="1"/>
      <c r="Q84" s="160"/>
      <c r="V84" s="202" t="s">
        <v>147</v>
      </c>
      <c r="W84" s="202"/>
      <c r="X84" s="202"/>
      <c r="Y84" s="202"/>
      <c r="Z84" s="202"/>
      <c r="AA84" s="202"/>
      <c r="AB84" s="202"/>
      <c r="AC84" s="202"/>
      <c r="AD84" s="200"/>
    </row>
    <row r="85" spans="1:30" ht="18.75" customHeight="1">
      <c r="B85" s="2" t="s">
        <v>148</v>
      </c>
      <c r="C85" s="13"/>
      <c r="D85" s="13"/>
      <c r="E85" s="13"/>
      <c r="F85" s="13"/>
      <c r="G85" s="13"/>
      <c r="H85" s="13"/>
      <c r="I85" s="13"/>
      <c r="J85" s="203" t="s">
        <v>149</v>
      </c>
      <c r="K85" s="204">
        <f>IF(K83=1,L83,L81)</f>
        <v>171392</v>
      </c>
      <c r="L85" s="82">
        <f>IF(G26=0,0,IF(G26&gt;250,-(((250/G26)*K85)*IF(M85="H",0.02,0.05)),IF(M85="H",-0.02*K85,-0.05*K85)))</f>
        <v>-8569.6</v>
      </c>
      <c r="M85" s="196" t="str">
        <f>IF(B122="0664","H",IF(B122="2801","H",IF(B122="2911","H",IF(B122="3395","H"," "))))</f>
        <v xml:space="preserve"> </v>
      </c>
      <c r="N85" s="197"/>
      <c r="O85" s="1"/>
      <c r="Q85" s="160"/>
      <c r="V85" s="202" t="s">
        <v>150</v>
      </c>
      <c r="W85" s="202"/>
      <c r="X85" s="202"/>
      <c r="Y85" s="202"/>
      <c r="Z85" s="202"/>
      <c r="AA85" s="202"/>
      <c r="AB85" s="202"/>
      <c r="AC85" s="202"/>
      <c r="AD85" s="200"/>
    </row>
    <row r="86" spans="1:30" ht="18.75" customHeight="1">
      <c r="B86" s="2" t="s">
        <v>151</v>
      </c>
      <c r="C86" s="13"/>
      <c r="D86" s="13"/>
      <c r="E86" s="13"/>
      <c r="F86" s="13"/>
      <c r="G86" s="13"/>
      <c r="H86" s="13"/>
      <c r="I86" s="13"/>
      <c r="J86" s="13"/>
      <c r="K86" s="205"/>
      <c r="L86" s="199">
        <f>L81+L85</f>
        <v>811975.4</v>
      </c>
      <c r="M86" s="196"/>
      <c r="N86" s="197"/>
      <c r="O86" s="1"/>
      <c r="Q86" s="160"/>
      <c r="V86" s="192"/>
      <c r="W86" s="192"/>
      <c r="X86" s="192"/>
      <c r="Y86" s="192"/>
      <c r="Z86" s="192"/>
      <c r="AA86" s="192"/>
      <c r="AB86" s="192"/>
      <c r="AC86" s="192"/>
      <c r="AD86" s="206"/>
    </row>
    <row r="87" spans="1:30">
      <c r="V87" s="192">
        <v>664</v>
      </c>
      <c r="W87" s="192"/>
      <c r="X87" s="192"/>
      <c r="Y87" s="192"/>
      <c r="Z87" s="192"/>
      <c r="AA87" s="192"/>
      <c r="AB87" s="192"/>
      <c r="AC87" s="192"/>
      <c r="AD87" s="207"/>
    </row>
    <row r="88" spans="1:30" ht="18.75" customHeight="1">
      <c r="A88" s="1" t="s">
        <v>152</v>
      </c>
      <c r="B88" s="13" t="s">
        <v>153</v>
      </c>
      <c r="C88" s="13"/>
      <c r="D88" s="13">
        <v>0</v>
      </c>
      <c r="E88" s="13">
        <v>0</v>
      </c>
      <c r="F88" s="13">
        <v>0</v>
      </c>
      <c r="G88" s="13"/>
      <c r="H88" s="13"/>
      <c r="I88" s="13"/>
      <c r="J88" s="13"/>
      <c r="K88" s="205"/>
      <c r="L88" s="82">
        <v>-67247</v>
      </c>
      <c r="M88" s="196"/>
      <c r="N88" s="197"/>
      <c r="O88" s="1"/>
      <c r="Q88" s="160"/>
      <c r="V88" s="192">
        <v>2801</v>
      </c>
      <c r="W88" s="192"/>
      <c r="X88" s="192"/>
      <c r="Y88" s="192"/>
      <c r="Z88" s="192"/>
      <c r="AA88" s="192"/>
      <c r="AB88" s="192"/>
      <c r="AC88" s="192"/>
      <c r="AD88" s="206"/>
    </row>
    <row r="89" spans="1:30" ht="18.75" customHeight="1">
      <c r="B89" s="13" t="s">
        <v>154</v>
      </c>
      <c r="C89" s="13"/>
      <c r="D89" s="13"/>
      <c r="E89" s="13"/>
      <c r="F89" s="13"/>
      <c r="G89" s="13"/>
      <c r="H89" s="13"/>
      <c r="I89" s="13"/>
      <c r="J89" s="13"/>
      <c r="K89" s="205"/>
      <c r="L89" s="199">
        <f>L86+L88</f>
        <v>744728.4</v>
      </c>
      <c r="M89" s="196"/>
      <c r="N89" s="197"/>
      <c r="O89" s="1"/>
      <c r="Q89" s="160"/>
      <c r="V89" s="192">
        <v>2911</v>
      </c>
      <c r="W89" s="208"/>
      <c r="X89" s="208"/>
      <c r="Y89" s="208"/>
      <c r="Z89" s="208"/>
      <c r="AA89" s="208"/>
      <c r="AB89" s="208"/>
      <c r="AC89" s="208"/>
      <c r="AD89" s="206"/>
    </row>
    <row r="90" spans="1:30" ht="18.75" customHeight="1">
      <c r="B90" s="13" t="s">
        <v>155</v>
      </c>
      <c r="C90" s="13"/>
      <c r="D90" s="13"/>
      <c r="E90" s="13"/>
      <c r="F90" s="13"/>
      <c r="G90" s="13"/>
      <c r="H90" s="13"/>
      <c r="I90" s="13"/>
      <c r="J90" s="13"/>
      <c r="K90" s="205"/>
      <c r="L90" s="199">
        <v>11</v>
      </c>
      <c r="M90" s="196"/>
      <c r="N90" s="197"/>
      <c r="O90" s="1"/>
      <c r="Q90" s="160"/>
      <c r="V90" s="192">
        <v>3395</v>
      </c>
      <c r="W90" s="208"/>
      <c r="X90" s="208"/>
      <c r="Y90" s="208"/>
      <c r="Z90" s="208"/>
      <c r="AA90" s="208"/>
      <c r="AB90" s="208"/>
      <c r="AC90" s="208"/>
      <c r="AD90" s="206"/>
    </row>
    <row r="91" spans="1:30" ht="18.75" customHeight="1" thickBot="1">
      <c r="B91" s="13" t="s">
        <v>156</v>
      </c>
      <c r="C91" s="13"/>
      <c r="D91" s="13"/>
      <c r="E91" s="13"/>
      <c r="F91" s="13"/>
      <c r="G91" s="13"/>
      <c r="H91" s="13"/>
      <c r="I91" s="13"/>
      <c r="J91" s="13"/>
      <c r="K91" s="205"/>
      <c r="L91" s="209">
        <f>L89/L90</f>
        <v>67702.581818181818</v>
      </c>
      <c r="M91" s="196"/>
      <c r="N91" s="197"/>
      <c r="O91" s="1"/>
      <c r="Q91" s="160"/>
      <c r="V91" s="210"/>
      <c r="W91" s="210"/>
      <c r="X91" s="210"/>
      <c r="Y91" s="210"/>
      <c r="Z91" s="210"/>
      <c r="AA91" s="210"/>
      <c r="AB91" s="210"/>
      <c r="AC91" s="210"/>
      <c r="AD91" s="211"/>
    </row>
    <row r="92" spans="1:30" ht="18.75" customHeight="1" thickTop="1">
      <c r="N92" s="211"/>
      <c r="O92" s="212"/>
      <c r="P92" s="211"/>
      <c r="Q92" s="211"/>
      <c r="V92" s="210"/>
      <c r="W92" s="210"/>
      <c r="X92" s="210"/>
      <c r="Y92" s="210"/>
      <c r="Z92" s="210"/>
      <c r="AA92" s="210"/>
      <c r="AB92" s="210"/>
      <c r="AC92" s="210"/>
      <c r="AD92" s="206"/>
    </row>
    <row r="93" spans="1:30" ht="18.75" customHeight="1" thickBot="1">
      <c r="B93" s="213" t="s">
        <v>157</v>
      </c>
      <c r="C93" s="13"/>
      <c r="D93" s="13"/>
      <c r="E93" s="13"/>
      <c r="G93" s="13"/>
      <c r="H93" s="13"/>
      <c r="I93" s="13"/>
      <c r="J93" s="13"/>
      <c r="L93" s="214">
        <f>IF(M85="H",(K85*0.02)+L85,(K85*0.05)+L85)</f>
        <v>0</v>
      </c>
      <c r="M93" s="196"/>
      <c r="V93" s="215"/>
      <c r="W93" s="215"/>
      <c r="X93" s="215"/>
      <c r="Y93" s="215"/>
      <c r="Z93" s="215"/>
      <c r="AA93" s="215"/>
      <c r="AB93" s="215"/>
      <c r="AC93" s="215"/>
      <c r="AD93" s="206"/>
    </row>
    <row r="94" spans="1:30" ht="21.75" customHeight="1" thickTop="1">
      <c r="B94" s="216" t="s">
        <v>158</v>
      </c>
      <c r="C94" s="216"/>
      <c r="D94" s="216"/>
      <c r="E94" s="216"/>
      <c r="F94" s="216"/>
      <c r="G94" s="216"/>
      <c r="H94" s="216"/>
      <c r="I94" s="216"/>
      <c r="J94" s="216"/>
      <c r="K94" s="216"/>
      <c r="L94" s="216"/>
      <c r="M94" s="211"/>
      <c r="V94" s="215"/>
      <c r="W94" s="215"/>
      <c r="X94" s="215"/>
      <c r="Y94" s="215"/>
      <c r="Z94" s="215"/>
      <c r="AA94" s="215"/>
      <c r="AB94" s="215"/>
      <c r="AC94" s="215"/>
      <c r="AD94" s="206"/>
    </row>
    <row r="95" spans="1:30">
      <c r="B95" s="217"/>
      <c r="V95" s="215"/>
      <c r="W95" s="215"/>
      <c r="X95" s="215"/>
      <c r="Y95" s="215"/>
      <c r="Z95" s="215"/>
      <c r="AA95" s="215"/>
      <c r="AB95" s="215"/>
      <c r="AC95" s="215"/>
      <c r="AD95" s="211"/>
    </row>
    <row r="96" spans="1:30">
      <c r="B96" s="217"/>
      <c r="V96" s="215"/>
      <c r="W96" s="215"/>
      <c r="X96" s="215"/>
      <c r="Y96" s="215"/>
      <c r="Z96" s="215"/>
      <c r="AA96" s="215"/>
      <c r="AB96" s="215"/>
      <c r="AC96" s="215"/>
      <c r="AD96" s="211"/>
    </row>
    <row r="97" spans="2:30" hidden="1">
      <c r="B97" s="218" t="s">
        <v>159</v>
      </c>
      <c r="C97" s="219"/>
      <c r="V97" s="220"/>
      <c r="W97" s="220"/>
      <c r="X97" s="220"/>
      <c r="Y97" s="220"/>
      <c r="Z97" s="220"/>
      <c r="AA97" s="220"/>
      <c r="AB97" s="220"/>
      <c r="AC97" s="220"/>
    </row>
    <row r="98" spans="2:30" hidden="1">
      <c r="B98" s="221"/>
      <c r="C98" s="219"/>
      <c r="V98" s="217"/>
      <c r="W98" s="13"/>
      <c r="X98" s="13"/>
      <c r="Y98" s="13"/>
      <c r="Z98" s="13"/>
      <c r="AA98" s="13"/>
      <c r="AB98" s="13"/>
      <c r="AC98" s="13"/>
    </row>
    <row r="99" spans="2:30" hidden="1">
      <c r="B99" s="222" t="s">
        <v>160</v>
      </c>
      <c r="C99" s="218" t="s">
        <v>161</v>
      </c>
      <c r="V99" s="217"/>
    </row>
    <row r="100" spans="2:30" hidden="1">
      <c r="B100" s="222" t="s">
        <v>162</v>
      </c>
      <c r="C100" s="218" t="s">
        <v>163</v>
      </c>
      <c r="V100" s="217"/>
    </row>
    <row r="101" spans="2:30" hidden="1">
      <c r="B101" s="222" t="s">
        <v>164</v>
      </c>
      <c r="C101" s="218" t="s">
        <v>165</v>
      </c>
      <c r="V101" s="217"/>
      <c r="W101" s="223"/>
      <c r="X101" s="223"/>
      <c r="Y101" s="223"/>
      <c r="Z101" s="223"/>
      <c r="AA101" s="223"/>
      <c r="AB101" s="223"/>
      <c r="AC101" s="223"/>
      <c r="AD101" s="223"/>
    </row>
    <row r="102" spans="2:30" hidden="1">
      <c r="B102" s="222" t="s">
        <v>166</v>
      </c>
      <c r="C102" s="218" t="s">
        <v>167</v>
      </c>
      <c r="V102" s="217"/>
    </row>
    <row r="103" spans="2:30" hidden="1">
      <c r="B103" s="224"/>
      <c r="C103" s="218" t="s">
        <v>168</v>
      </c>
      <c r="V103" s="217"/>
    </row>
    <row r="104" spans="2:30" hidden="1">
      <c r="B104" s="222" t="s">
        <v>169</v>
      </c>
      <c r="C104" s="218" t="s">
        <v>170</v>
      </c>
      <c r="V104" s="217"/>
    </row>
    <row r="105" spans="2:30" hidden="1">
      <c r="B105" s="222" t="s">
        <v>171</v>
      </c>
      <c r="C105" s="218" t="s">
        <v>172</v>
      </c>
      <c r="V105" s="217"/>
    </row>
    <row r="106" spans="2:30" hidden="1">
      <c r="B106" s="222" t="s">
        <v>226</v>
      </c>
      <c r="C106" s="218" t="s">
        <v>174</v>
      </c>
      <c r="V106" s="217"/>
    </row>
    <row r="107" spans="2:30" hidden="1">
      <c r="B107" s="222" t="s">
        <v>175</v>
      </c>
      <c r="C107" s="218" t="s">
        <v>176</v>
      </c>
      <c r="V107" s="217"/>
    </row>
    <row r="108" spans="2:30" hidden="1">
      <c r="B108" s="222" t="s">
        <v>177</v>
      </c>
      <c r="C108" s="218" t="s">
        <v>178</v>
      </c>
      <c r="V108" s="217"/>
    </row>
    <row r="109" spans="2:30" hidden="1">
      <c r="B109" s="224"/>
      <c r="C109" s="218"/>
      <c r="V109" s="217"/>
    </row>
    <row r="110" spans="2:30" hidden="1">
      <c r="B110" s="222" t="s">
        <v>179</v>
      </c>
      <c r="C110" s="218" t="s">
        <v>180</v>
      </c>
      <c r="V110" s="217"/>
    </row>
    <row r="111" spans="2:30" hidden="1">
      <c r="B111" s="222" t="s">
        <v>179</v>
      </c>
      <c r="C111" s="218" t="s">
        <v>181</v>
      </c>
    </row>
    <row r="112" spans="2:30" hidden="1">
      <c r="B112" s="222" t="s">
        <v>173</v>
      </c>
      <c r="C112" s="218" t="s">
        <v>182</v>
      </c>
    </row>
    <row r="113" spans="2:3" hidden="1">
      <c r="B113" s="222" t="s">
        <v>183</v>
      </c>
      <c r="C113" s="218" t="s">
        <v>184</v>
      </c>
    </row>
    <row r="114" spans="2:3" hidden="1">
      <c r="B114" s="222" t="s">
        <v>173</v>
      </c>
      <c r="C114" s="218" t="s">
        <v>185</v>
      </c>
    </row>
    <row r="115" spans="2:3" hidden="1">
      <c r="B115" s="222" t="s">
        <v>186</v>
      </c>
      <c r="C115" s="218" t="s">
        <v>187</v>
      </c>
    </row>
    <row r="116" spans="2:3" hidden="1">
      <c r="B116" s="222" t="s">
        <v>188</v>
      </c>
      <c r="C116" s="218" t="s">
        <v>189</v>
      </c>
    </row>
    <row r="117" spans="2:3" hidden="1">
      <c r="B117" s="224" t="s">
        <v>190</v>
      </c>
      <c r="C117" s="218" t="s">
        <v>191</v>
      </c>
    </row>
    <row r="118" spans="2:3" hidden="1">
      <c r="B118" s="224"/>
      <c r="C118" s="218"/>
    </row>
    <row r="119" spans="2:3" hidden="1">
      <c r="B119" s="222" t="s">
        <v>160</v>
      </c>
      <c r="C119" s="218" t="s">
        <v>192</v>
      </c>
    </row>
    <row r="120" spans="2:3" hidden="1">
      <c r="B120" s="222" t="s">
        <v>193</v>
      </c>
      <c r="C120" s="218" t="s">
        <v>194</v>
      </c>
    </row>
    <row r="121" spans="2:3" hidden="1">
      <c r="B121" s="222" t="s">
        <v>195</v>
      </c>
      <c r="C121" s="218" t="s">
        <v>196</v>
      </c>
    </row>
    <row r="122" spans="2:3" hidden="1">
      <c r="B122" s="222" t="s">
        <v>227</v>
      </c>
      <c r="C122" s="218" t="s">
        <v>198</v>
      </c>
    </row>
    <row r="123" spans="2:3" hidden="1">
      <c r="B123" s="222" t="s">
        <v>228</v>
      </c>
      <c r="C123" s="218" t="s">
        <v>200</v>
      </c>
    </row>
    <row r="124" spans="2:3" hidden="1">
      <c r="B124" s="222" t="s">
        <v>201</v>
      </c>
      <c r="C124" s="218" t="s">
        <v>202</v>
      </c>
    </row>
    <row r="125" spans="2:3" hidden="1">
      <c r="B125" s="222" t="s">
        <v>201</v>
      </c>
      <c r="C125" s="218" t="s">
        <v>203</v>
      </c>
    </row>
    <row r="126" spans="2:3" hidden="1">
      <c r="B126" s="222" t="s">
        <v>201</v>
      </c>
      <c r="C126" s="218" t="s">
        <v>204</v>
      </c>
    </row>
    <row r="127" spans="2:3" hidden="1">
      <c r="B127" s="222" t="s">
        <v>201</v>
      </c>
      <c r="C127" s="218" t="s">
        <v>205</v>
      </c>
    </row>
    <row r="128" spans="2:3" hidden="1">
      <c r="B128" s="222" t="s">
        <v>166</v>
      </c>
      <c r="C128" s="218" t="s">
        <v>206</v>
      </c>
    </row>
    <row r="129" spans="2:3" hidden="1">
      <c r="B129" s="222" t="s">
        <v>207</v>
      </c>
      <c r="C129" s="218" t="s">
        <v>208</v>
      </c>
    </row>
    <row r="130" spans="2:3" hidden="1">
      <c r="B130" s="222" t="s">
        <v>201</v>
      </c>
      <c r="C130" s="218" t="s">
        <v>209</v>
      </c>
    </row>
    <row r="131" spans="2:3" hidden="1">
      <c r="B131" s="218"/>
      <c r="C131" s="218"/>
    </row>
    <row r="132" spans="2:3" hidden="1">
      <c r="B132" s="218"/>
      <c r="C132" s="218"/>
    </row>
    <row r="133" spans="2:3" hidden="1">
      <c r="B133" s="224"/>
      <c r="C133" s="224"/>
    </row>
    <row r="134" spans="2:3" hidden="1">
      <c r="B134" s="224">
        <f>NvsElapsedTime</f>
        <v>1.15740695036948E-5</v>
      </c>
      <c r="C134" s="224"/>
    </row>
    <row r="135" spans="2:3" hidden="1">
      <c r="B135" s="225">
        <f>NvsEndTime</f>
        <v>41457.420092592598</v>
      </c>
      <c r="C135" s="225" t="s">
        <v>210</v>
      </c>
    </row>
    <row r="136" spans="2:3">
      <c r="B136" s="218"/>
      <c r="C136" s="226"/>
    </row>
    <row r="137" spans="2:3">
      <c r="B137" s="218"/>
      <c r="C137" s="218"/>
    </row>
    <row r="138" spans="2:3">
      <c r="B138" s="218"/>
      <c r="C138" s="218"/>
    </row>
    <row r="139" spans="2:3">
      <c r="B139" s="218"/>
      <c r="C139" s="218"/>
    </row>
    <row r="140" spans="2:3">
      <c r="B140" s="218"/>
      <c r="C140" s="218"/>
    </row>
    <row r="141" spans="2:3">
      <c r="B141" s="218"/>
      <c r="C141" s="218"/>
    </row>
    <row r="142" spans="2:3">
      <c r="B142" s="218"/>
      <c r="C142" s="218"/>
    </row>
    <row r="143" spans="2:3">
      <c r="B143" s="218"/>
      <c r="C143" s="218"/>
    </row>
    <row r="144" spans="2:3">
      <c r="B144" s="218"/>
      <c r="C144" s="218"/>
    </row>
    <row r="145" spans="2:3">
      <c r="B145" s="218"/>
      <c r="C145" s="218"/>
    </row>
    <row r="146" spans="2:3">
      <c r="B146" s="218"/>
      <c r="C146" s="218"/>
    </row>
    <row r="147" spans="2:3">
      <c r="B147" s="218"/>
      <c r="C147" s="218"/>
    </row>
    <row r="148" spans="2:3">
      <c r="B148" s="218"/>
      <c r="C148" s="218"/>
    </row>
    <row r="149" spans="2:3">
      <c r="B149" s="218"/>
      <c r="C149" s="218"/>
    </row>
    <row r="150" spans="2:3">
      <c r="B150" s="218"/>
      <c r="C150" s="218"/>
    </row>
  </sheetData>
  <mergeCells count="144">
    <mergeCell ref="V76:X76"/>
    <mergeCell ref="Y76:Z76"/>
    <mergeCell ref="V71:X71"/>
    <mergeCell ref="Y71:Z71"/>
    <mergeCell ref="V72:AB72"/>
    <mergeCell ref="V73:AC73"/>
    <mergeCell ref="V74:W74"/>
    <mergeCell ref="V75:W75"/>
    <mergeCell ref="V67:AC67"/>
    <mergeCell ref="V68:X68"/>
    <mergeCell ref="Y68:Z68"/>
    <mergeCell ref="V69:X69"/>
    <mergeCell ref="Y69:Z69"/>
    <mergeCell ref="V70:X70"/>
    <mergeCell ref="Y70:Z70"/>
    <mergeCell ref="V63:AC63"/>
    <mergeCell ref="V64:W64"/>
    <mergeCell ref="X64:AC64"/>
    <mergeCell ref="V65:W65"/>
    <mergeCell ref="X65:AC65"/>
    <mergeCell ref="V66:X66"/>
    <mergeCell ref="Y66:Z66"/>
    <mergeCell ref="V59:AC59"/>
    <mergeCell ref="V60:W60"/>
    <mergeCell ref="X60:AC60"/>
    <mergeCell ref="V61:W61"/>
    <mergeCell ref="X61:AC61"/>
    <mergeCell ref="V62:W62"/>
    <mergeCell ref="X62:AC62"/>
    <mergeCell ref="V56:W56"/>
    <mergeCell ref="Y56:Z56"/>
    <mergeCell ref="AA56:AC56"/>
    <mergeCell ref="V57:AA57"/>
    <mergeCell ref="AB57:AC57"/>
    <mergeCell ref="V58:X58"/>
    <mergeCell ref="Y58:Z58"/>
    <mergeCell ref="V53:W53"/>
    <mergeCell ref="Y53:Z53"/>
    <mergeCell ref="AA53:AC53"/>
    <mergeCell ref="V54:AA54"/>
    <mergeCell ref="AB54:AC54"/>
    <mergeCell ref="V55:AC55"/>
    <mergeCell ref="X47:Y47"/>
    <mergeCell ref="X48:Y48"/>
    <mergeCell ref="X49:Y49"/>
    <mergeCell ref="X50:AB50"/>
    <mergeCell ref="V51:AC51"/>
    <mergeCell ref="V52:AC52"/>
    <mergeCell ref="V41:AC41"/>
    <mergeCell ref="V42:AC42"/>
    <mergeCell ref="V43:AC43"/>
    <mergeCell ref="V44:AB44"/>
    <mergeCell ref="V45:AC45"/>
    <mergeCell ref="X46:Y46"/>
    <mergeCell ref="Z46:AC46"/>
    <mergeCell ref="V38:AC38"/>
    <mergeCell ref="V39:W39"/>
    <mergeCell ref="X39:Y39"/>
    <mergeCell ref="Z39:AC39"/>
    <mergeCell ref="V40:W40"/>
    <mergeCell ref="X40:AA40"/>
    <mergeCell ref="X34:Y34"/>
    <mergeCell ref="X35:Y35"/>
    <mergeCell ref="X36:Y36"/>
    <mergeCell ref="V37:W37"/>
    <mergeCell ref="X37:Y37"/>
    <mergeCell ref="Z37:AB37"/>
    <mergeCell ref="V27:W27"/>
    <mergeCell ref="X27:Y27"/>
    <mergeCell ref="B28:C36"/>
    <mergeCell ref="V28:W36"/>
    <mergeCell ref="X28:Y28"/>
    <mergeCell ref="X29:Y29"/>
    <mergeCell ref="X30:Y30"/>
    <mergeCell ref="X31:Y31"/>
    <mergeCell ref="X32:Y32"/>
    <mergeCell ref="X33:Y33"/>
    <mergeCell ref="V25:W25"/>
    <mergeCell ref="X25:Y25"/>
    <mergeCell ref="Z25:AA25"/>
    <mergeCell ref="V26:W26"/>
    <mergeCell ref="X26:Y26"/>
    <mergeCell ref="Z26:AA26"/>
    <mergeCell ref="V23:W23"/>
    <mergeCell ref="X23:Y23"/>
    <mergeCell ref="Z23:AA23"/>
    <mergeCell ref="V24:W24"/>
    <mergeCell ref="X24:Y24"/>
    <mergeCell ref="Z24:AA24"/>
    <mergeCell ref="V21:W21"/>
    <mergeCell ref="X21:Y21"/>
    <mergeCell ref="Z21:AA21"/>
    <mergeCell ref="V22:W22"/>
    <mergeCell ref="X22:Y22"/>
    <mergeCell ref="Z22:AA22"/>
    <mergeCell ref="V19:W19"/>
    <mergeCell ref="X19:Y19"/>
    <mergeCell ref="Z19:AA19"/>
    <mergeCell ref="V20:W20"/>
    <mergeCell ref="X20:Y20"/>
    <mergeCell ref="Z20:AA20"/>
    <mergeCell ref="V17:W17"/>
    <mergeCell ref="X17:Y17"/>
    <mergeCell ref="Z17:AA17"/>
    <mergeCell ref="V18:W18"/>
    <mergeCell ref="X18:Y18"/>
    <mergeCell ref="Z18:AA18"/>
    <mergeCell ref="V15:W15"/>
    <mergeCell ref="X15:Y15"/>
    <mergeCell ref="Z15:AA15"/>
    <mergeCell ref="V16:W16"/>
    <mergeCell ref="X16:Y16"/>
    <mergeCell ref="Z16:AA16"/>
    <mergeCell ref="V13:W13"/>
    <mergeCell ref="X13:Y13"/>
    <mergeCell ref="Z13:AA13"/>
    <mergeCell ref="V14:W14"/>
    <mergeCell ref="X14:Y14"/>
    <mergeCell ref="Z14:AA14"/>
    <mergeCell ref="V11:W11"/>
    <mergeCell ref="X11:Y11"/>
    <mergeCell ref="Z11:AA11"/>
    <mergeCell ref="V12:W12"/>
    <mergeCell ref="X12:Y12"/>
    <mergeCell ref="Z12:AA12"/>
    <mergeCell ref="V9:W9"/>
    <mergeCell ref="X9:Y9"/>
    <mergeCell ref="Z9:AA9"/>
    <mergeCell ref="V10:W10"/>
    <mergeCell ref="X10:Y10"/>
    <mergeCell ref="Z10:AA10"/>
    <mergeCell ref="V7:W7"/>
    <mergeCell ref="X7:Y7"/>
    <mergeCell ref="Z7:AA7"/>
    <mergeCell ref="AB7:AC7"/>
    <mergeCell ref="V8:W8"/>
    <mergeCell ref="X8:Y8"/>
    <mergeCell ref="Z8:AA8"/>
    <mergeCell ref="W2:AC2"/>
    <mergeCell ref="V3:AC3"/>
    <mergeCell ref="V4:AC4"/>
    <mergeCell ref="V5:W5"/>
    <mergeCell ref="X5:Y5"/>
    <mergeCell ref="V6:AC6"/>
  </mergeCells>
  <printOptions horizontalCentered="1"/>
  <pageMargins left="0" right="0" top="0.67" bottom="0.2" header="0.25" footer="0.196850393700787"/>
  <pageSetup scale="66" orientation="portrait" r:id="rId1"/>
  <headerFooter alignWithMargins="0">
    <oddHeader>&amp;L&amp;8&amp;F
&amp;D &amp;T</oddHeader>
    <oddFooter>&amp;C&amp;P</oddFooter>
  </headerFooter>
  <rowBreaks count="1" manualBreakCount="1">
    <brk id="5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2401</vt:i4>
      </vt:variant>
    </vt:vector>
  </HeadingPairs>
  <TitlesOfParts>
    <vt:vector size="2452" baseType="lpstr">
      <vt:lpstr>Net Payment</vt:lpstr>
      <vt:lpstr>Charter Schools</vt:lpstr>
      <vt:lpstr>0054</vt:lpstr>
      <vt:lpstr>0642</vt:lpstr>
      <vt:lpstr>0664</vt:lpstr>
      <vt:lpstr>1461</vt:lpstr>
      <vt:lpstr>1571</vt:lpstr>
      <vt:lpstr>2521</vt:lpstr>
      <vt:lpstr>2531</vt:lpstr>
      <vt:lpstr>2641</vt:lpstr>
      <vt:lpstr>2661</vt:lpstr>
      <vt:lpstr>2791</vt:lpstr>
      <vt:lpstr>2801</vt:lpstr>
      <vt:lpstr>2911</vt:lpstr>
      <vt:lpstr>2941</vt:lpstr>
      <vt:lpstr>3083</vt:lpstr>
      <vt:lpstr>3344</vt:lpstr>
      <vt:lpstr>3345</vt:lpstr>
      <vt:lpstr>3347</vt:lpstr>
      <vt:lpstr>3381</vt:lpstr>
      <vt:lpstr>3382</vt:lpstr>
      <vt:lpstr>3384</vt:lpstr>
      <vt:lpstr>3385</vt:lpstr>
      <vt:lpstr>3386</vt:lpstr>
      <vt:lpstr>3391</vt:lpstr>
      <vt:lpstr>3392</vt:lpstr>
      <vt:lpstr>3394</vt:lpstr>
      <vt:lpstr>3395</vt:lpstr>
      <vt:lpstr>3396</vt:lpstr>
      <vt:lpstr>3398</vt:lpstr>
      <vt:lpstr>3400</vt:lpstr>
      <vt:lpstr>3401</vt:lpstr>
      <vt:lpstr>3411</vt:lpstr>
      <vt:lpstr>3413</vt:lpstr>
      <vt:lpstr>3421</vt:lpstr>
      <vt:lpstr>3431</vt:lpstr>
      <vt:lpstr>3436</vt:lpstr>
      <vt:lpstr>3441</vt:lpstr>
      <vt:lpstr>3443</vt:lpstr>
      <vt:lpstr>3941</vt:lpstr>
      <vt:lpstr>3961</vt:lpstr>
      <vt:lpstr>3971</vt:lpstr>
      <vt:lpstr>4000</vt:lpstr>
      <vt:lpstr>4002</vt:lpstr>
      <vt:lpstr>4010</vt:lpstr>
      <vt:lpstr>4011</vt:lpstr>
      <vt:lpstr>4012</vt:lpstr>
      <vt:lpstr>4013</vt:lpstr>
      <vt:lpstr>4020</vt:lpstr>
      <vt:lpstr>4037</vt:lpstr>
      <vt:lpstr>4041</vt:lpstr>
      <vt:lpstr>'0054'!_1.__2009_10_FEFP_State_and_Local_Funding</vt:lpstr>
      <vt:lpstr>'0642'!_1.__2009_10_FEFP_State_and_Local_Funding</vt:lpstr>
      <vt:lpstr>'0664'!_1.__2009_10_FEFP_State_and_Local_Funding</vt:lpstr>
      <vt:lpstr>'1461'!_1.__2009_10_FEFP_State_and_Local_Funding</vt:lpstr>
      <vt:lpstr>'1571'!_1.__2009_10_FEFP_State_and_Local_Funding</vt:lpstr>
      <vt:lpstr>'2521'!_1.__2009_10_FEFP_State_and_Local_Funding</vt:lpstr>
      <vt:lpstr>'2531'!_1.__2009_10_FEFP_State_and_Local_Funding</vt:lpstr>
      <vt:lpstr>'2641'!_1.__2009_10_FEFP_State_and_Local_Funding</vt:lpstr>
      <vt:lpstr>'2661'!_1.__2009_10_FEFP_State_and_Local_Funding</vt:lpstr>
      <vt:lpstr>'2791'!_1.__2009_10_FEFP_State_and_Local_Funding</vt:lpstr>
      <vt:lpstr>'2801'!_1.__2009_10_FEFP_State_and_Local_Funding</vt:lpstr>
      <vt:lpstr>'2911'!_1.__2009_10_FEFP_State_and_Local_Funding</vt:lpstr>
      <vt:lpstr>'2941'!_1.__2009_10_FEFP_State_and_Local_Funding</vt:lpstr>
      <vt:lpstr>'3083'!_1.__2009_10_FEFP_State_and_Local_Funding</vt:lpstr>
      <vt:lpstr>'3344'!_1.__2009_10_FEFP_State_and_Local_Funding</vt:lpstr>
      <vt:lpstr>'3345'!_1.__2009_10_FEFP_State_and_Local_Funding</vt:lpstr>
      <vt:lpstr>'3347'!_1.__2009_10_FEFP_State_and_Local_Funding</vt:lpstr>
      <vt:lpstr>'3381'!_1.__2009_10_FEFP_State_and_Local_Funding</vt:lpstr>
      <vt:lpstr>'3382'!_1.__2009_10_FEFP_State_and_Local_Funding</vt:lpstr>
      <vt:lpstr>'3384'!_1.__2009_10_FEFP_State_and_Local_Funding</vt:lpstr>
      <vt:lpstr>'3385'!_1.__2009_10_FEFP_State_and_Local_Funding</vt:lpstr>
      <vt:lpstr>'3386'!_1.__2009_10_FEFP_State_and_Local_Funding</vt:lpstr>
      <vt:lpstr>'3391'!_1.__2009_10_FEFP_State_and_Local_Funding</vt:lpstr>
      <vt:lpstr>'3392'!_1.__2009_10_FEFP_State_and_Local_Funding</vt:lpstr>
      <vt:lpstr>'3394'!_1.__2009_10_FEFP_State_and_Local_Funding</vt:lpstr>
      <vt:lpstr>'3395'!_1.__2009_10_FEFP_State_and_Local_Funding</vt:lpstr>
      <vt:lpstr>'3396'!_1.__2009_10_FEFP_State_and_Local_Funding</vt:lpstr>
      <vt:lpstr>'3398'!_1.__2009_10_FEFP_State_and_Local_Funding</vt:lpstr>
      <vt:lpstr>'3400'!_1.__2009_10_FEFP_State_and_Local_Funding</vt:lpstr>
      <vt:lpstr>'3401'!_1.__2009_10_FEFP_State_and_Local_Funding</vt:lpstr>
      <vt:lpstr>'3411'!_1.__2009_10_FEFP_State_and_Local_Funding</vt:lpstr>
      <vt:lpstr>'3413'!_1.__2009_10_FEFP_State_and_Local_Funding</vt:lpstr>
      <vt:lpstr>'3421'!_1.__2009_10_FEFP_State_and_Local_Funding</vt:lpstr>
      <vt:lpstr>'3431'!_1.__2009_10_FEFP_State_and_Local_Funding</vt:lpstr>
      <vt:lpstr>'3436'!_1.__2009_10_FEFP_State_and_Local_Funding</vt:lpstr>
      <vt:lpstr>'3441'!_1.__2009_10_FEFP_State_and_Local_Funding</vt:lpstr>
      <vt:lpstr>'3443'!_1.__2009_10_FEFP_State_and_Local_Funding</vt:lpstr>
      <vt:lpstr>'3941'!_1.__2009_10_FEFP_State_and_Local_Funding</vt:lpstr>
      <vt:lpstr>'3961'!_1.__2009_10_FEFP_State_and_Local_Funding</vt:lpstr>
      <vt:lpstr>'3971'!_1.__2009_10_FEFP_State_and_Local_Funding</vt:lpstr>
      <vt:lpstr>'4000'!_1.__2009_10_FEFP_State_and_Local_Funding</vt:lpstr>
      <vt:lpstr>'4002'!_1.__2009_10_FEFP_State_and_Local_Funding</vt:lpstr>
      <vt:lpstr>'4010'!_1.__2009_10_FEFP_State_and_Local_Funding</vt:lpstr>
      <vt:lpstr>'4011'!_1.__2009_10_FEFP_State_and_Local_Funding</vt:lpstr>
      <vt:lpstr>'4012'!_1.__2009_10_FEFP_State_and_Local_Funding</vt:lpstr>
      <vt:lpstr>'4013'!_1.__2009_10_FEFP_State_and_Local_Funding</vt:lpstr>
      <vt:lpstr>'4020'!_1.__2009_10_FEFP_State_and_Local_Funding</vt:lpstr>
      <vt:lpstr>'4037'!_1.__2009_10_FEFP_State_and_Local_Funding</vt:lpstr>
      <vt:lpstr>'4041'!_1.__2009_10_FEFP_State_and_Local_Funding</vt:lpstr>
      <vt:lpstr>'0054'!_1.__2010_11_FEFP_State_and_Local_Funding</vt:lpstr>
      <vt:lpstr>'0642'!_1.__2010_11_FEFP_State_and_Local_Funding</vt:lpstr>
      <vt:lpstr>'0664'!_1.__2010_11_FEFP_State_and_Local_Funding</vt:lpstr>
      <vt:lpstr>'1461'!_1.__2010_11_FEFP_State_and_Local_Funding</vt:lpstr>
      <vt:lpstr>'1571'!_1.__2010_11_FEFP_State_and_Local_Funding</vt:lpstr>
      <vt:lpstr>'2521'!_1.__2010_11_FEFP_State_and_Local_Funding</vt:lpstr>
      <vt:lpstr>'2531'!_1.__2010_11_FEFP_State_and_Local_Funding</vt:lpstr>
      <vt:lpstr>'2641'!_1.__2010_11_FEFP_State_and_Local_Funding</vt:lpstr>
      <vt:lpstr>'2661'!_1.__2010_11_FEFP_State_and_Local_Funding</vt:lpstr>
      <vt:lpstr>'2791'!_1.__2010_11_FEFP_State_and_Local_Funding</vt:lpstr>
      <vt:lpstr>'2801'!_1.__2010_11_FEFP_State_and_Local_Funding</vt:lpstr>
      <vt:lpstr>'2911'!_1.__2010_11_FEFP_State_and_Local_Funding</vt:lpstr>
      <vt:lpstr>'2941'!_1.__2010_11_FEFP_State_and_Local_Funding</vt:lpstr>
      <vt:lpstr>'3083'!_1.__2010_11_FEFP_State_and_Local_Funding</vt:lpstr>
      <vt:lpstr>'3344'!_1.__2010_11_FEFP_State_and_Local_Funding</vt:lpstr>
      <vt:lpstr>'3345'!_1.__2010_11_FEFP_State_and_Local_Funding</vt:lpstr>
      <vt:lpstr>'3347'!_1.__2010_11_FEFP_State_and_Local_Funding</vt:lpstr>
      <vt:lpstr>'3381'!_1.__2010_11_FEFP_State_and_Local_Funding</vt:lpstr>
      <vt:lpstr>'3382'!_1.__2010_11_FEFP_State_and_Local_Funding</vt:lpstr>
      <vt:lpstr>'3384'!_1.__2010_11_FEFP_State_and_Local_Funding</vt:lpstr>
      <vt:lpstr>'3385'!_1.__2010_11_FEFP_State_and_Local_Funding</vt:lpstr>
      <vt:lpstr>'3386'!_1.__2010_11_FEFP_State_and_Local_Funding</vt:lpstr>
      <vt:lpstr>'3391'!_1.__2010_11_FEFP_State_and_Local_Funding</vt:lpstr>
      <vt:lpstr>'3392'!_1.__2010_11_FEFP_State_and_Local_Funding</vt:lpstr>
      <vt:lpstr>'3394'!_1.__2010_11_FEFP_State_and_Local_Funding</vt:lpstr>
      <vt:lpstr>'3395'!_1.__2010_11_FEFP_State_and_Local_Funding</vt:lpstr>
      <vt:lpstr>'3396'!_1.__2010_11_FEFP_State_and_Local_Funding</vt:lpstr>
      <vt:lpstr>'3398'!_1.__2010_11_FEFP_State_and_Local_Funding</vt:lpstr>
      <vt:lpstr>'3400'!_1.__2010_11_FEFP_State_and_Local_Funding</vt:lpstr>
      <vt:lpstr>'3401'!_1.__2010_11_FEFP_State_and_Local_Funding</vt:lpstr>
      <vt:lpstr>'3411'!_1.__2010_11_FEFP_State_and_Local_Funding</vt:lpstr>
      <vt:lpstr>'3413'!_1.__2010_11_FEFP_State_and_Local_Funding</vt:lpstr>
      <vt:lpstr>'3421'!_1.__2010_11_FEFP_State_and_Local_Funding</vt:lpstr>
      <vt:lpstr>'3431'!_1.__2010_11_FEFP_State_and_Local_Funding</vt:lpstr>
      <vt:lpstr>'3436'!_1.__2010_11_FEFP_State_and_Local_Funding</vt:lpstr>
      <vt:lpstr>'3441'!_1.__2010_11_FEFP_State_and_Local_Funding</vt:lpstr>
      <vt:lpstr>'3443'!_1.__2010_11_FEFP_State_and_Local_Funding</vt:lpstr>
      <vt:lpstr>'3941'!_1.__2010_11_FEFP_State_and_Local_Funding</vt:lpstr>
      <vt:lpstr>'3961'!_1.__2010_11_FEFP_State_and_Local_Funding</vt:lpstr>
      <vt:lpstr>'3971'!_1.__2010_11_FEFP_State_and_Local_Funding</vt:lpstr>
      <vt:lpstr>'4000'!_1.__2010_11_FEFP_State_and_Local_Funding</vt:lpstr>
      <vt:lpstr>'4002'!_1.__2010_11_FEFP_State_and_Local_Funding</vt:lpstr>
      <vt:lpstr>'4010'!_1.__2010_11_FEFP_State_and_Local_Funding</vt:lpstr>
      <vt:lpstr>'4011'!_1.__2010_11_FEFP_State_and_Local_Funding</vt:lpstr>
      <vt:lpstr>'4012'!_1.__2010_11_FEFP_State_and_Local_Funding</vt:lpstr>
      <vt:lpstr>'4013'!_1.__2010_11_FEFP_State_and_Local_Funding</vt:lpstr>
      <vt:lpstr>'4020'!_1.__2010_11_FEFP_State_and_Local_Funding</vt:lpstr>
      <vt:lpstr>'4037'!_1.__2010_11_FEFP_State_and_Local_Funding</vt:lpstr>
      <vt:lpstr>'4041'!_1.__2010_11_FEFP_State_and_Local_Funding</vt:lpstr>
      <vt:lpstr>'0054'!_101_Basic_K_3</vt:lpstr>
      <vt:lpstr>'0642'!_101_Basic_K_3</vt:lpstr>
      <vt:lpstr>'0664'!_101_Basic_K_3</vt:lpstr>
      <vt:lpstr>'1461'!_101_Basic_K_3</vt:lpstr>
      <vt:lpstr>'1571'!_101_Basic_K_3</vt:lpstr>
      <vt:lpstr>'2521'!_101_Basic_K_3</vt:lpstr>
      <vt:lpstr>'2531'!_101_Basic_K_3</vt:lpstr>
      <vt:lpstr>'2641'!_101_Basic_K_3</vt:lpstr>
      <vt:lpstr>'2661'!_101_Basic_K_3</vt:lpstr>
      <vt:lpstr>'2791'!_101_Basic_K_3</vt:lpstr>
      <vt:lpstr>'2801'!_101_Basic_K_3</vt:lpstr>
      <vt:lpstr>'2911'!_101_Basic_K_3</vt:lpstr>
      <vt:lpstr>'2941'!_101_Basic_K_3</vt:lpstr>
      <vt:lpstr>'3083'!_101_Basic_K_3</vt:lpstr>
      <vt:lpstr>'3344'!_101_Basic_K_3</vt:lpstr>
      <vt:lpstr>'3345'!_101_Basic_K_3</vt:lpstr>
      <vt:lpstr>'3347'!_101_Basic_K_3</vt:lpstr>
      <vt:lpstr>'3381'!_101_Basic_K_3</vt:lpstr>
      <vt:lpstr>'3382'!_101_Basic_K_3</vt:lpstr>
      <vt:lpstr>'3384'!_101_Basic_K_3</vt:lpstr>
      <vt:lpstr>'3385'!_101_Basic_K_3</vt:lpstr>
      <vt:lpstr>'3386'!_101_Basic_K_3</vt:lpstr>
      <vt:lpstr>'3391'!_101_Basic_K_3</vt:lpstr>
      <vt:lpstr>'3392'!_101_Basic_K_3</vt:lpstr>
      <vt:lpstr>'3394'!_101_Basic_K_3</vt:lpstr>
      <vt:lpstr>'3395'!_101_Basic_K_3</vt:lpstr>
      <vt:lpstr>'3396'!_101_Basic_K_3</vt:lpstr>
      <vt:lpstr>'3398'!_101_Basic_K_3</vt:lpstr>
      <vt:lpstr>'3400'!_101_Basic_K_3</vt:lpstr>
      <vt:lpstr>'3401'!_101_Basic_K_3</vt:lpstr>
      <vt:lpstr>'3411'!_101_Basic_K_3</vt:lpstr>
      <vt:lpstr>'3413'!_101_Basic_K_3</vt:lpstr>
      <vt:lpstr>'3421'!_101_Basic_K_3</vt:lpstr>
      <vt:lpstr>'3431'!_101_Basic_K_3</vt:lpstr>
      <vt:lpstr>'3436'!_101_Basic_K_3</vt:lpstr>
      <vt:lpstr>'3441'!_101_Basic_K_3</vt:lpstr>
      <vt:lpstr>'3443'!_101_Basic_K_3</vt:lpstr>
      <vt:lpstr>'3941'!_101_Basic_K_3</vt:lpstr>
      <vt:lpstr>'3961'!_101_Basic_K_3</vt:lpstr>
      <vt:lpstr>'3971'!_101_Basic_K_3</vt:lpstr>
      <vt:lpstr>'4000'!_101_Basic_K_3</vt:lpstr>
      <vt:lpstr>'4002'!_101_Basic_K_3</vt:lpstr>
      <vt:lpstr>'4010'!_101_Basic_K_3</vt:lpstr>
      <vt:lpstr>'4011'!_101_Basic_K_3</vt:lpstr>
      <vt:lpstr>'4012'!_101_Basic_K_3</vt:lpstr>
      <vt:lpstr>'4013'!_101_Basic_K_3</vt:lpstr>
      <vt:lpstr>'4020'!_101_Basic_K_3</vt:lpstr>
      <vt:lpstr>'4037'!_101_Basic_K_3</vt:lpstr>
      <vt:lpstr>'4041'!_101_Basic_K_3</vt:lpstr>
      <vt:lpstr>'0054'!_102_Basic_4_8</vt:lpstr>
      <vt:lpstr>'0642'!_102_Basic_4_8</vt:lpstr>
      <vt:lpstr>'0664'!_102_Basic_4_8</vt:lpstr>
      <vt:lpstr>'1461'!_102_Basic_4_8</vt:lpstr>
      <vt:lpstr>'1571'!_102_Basic_4_8</vt:lpstr>
      <vt:lpstr>'2521'!_102_Basic_4_8</vt:lpstr>
      <vt:lpstr>'2531'!_102_Basic_4_8</vt:lpstr>
      <vt:lpstr>'2641'!_102_Basic_4_8</vt:lpstr>
      <vt:lpstr>'2661'!_102_Basic_4_8</vt:lpstr>
      <vt:lpstr>'2791'!_102_Basic_4_8</vt:lpstr>
      <vt:lpstr>'2801'!_102_Basic_4_8</vt:lpstr>
      <vt:lpstr>'2911'!_102_Basic_4_8</vt:lpstr>
      <vt:lpstr>'2941'!_102_Basic_4_8</vt:lpstr>
      <vt:lpstr>'3083'!_102_Basic_4_8</vt:lpstr>
      <vt:lpstr>'3344'!_102_Basic_4_8</vt:lpstr>
      <vt:lpstr>'3345'!_102_Basic_4_8</vt:lpstr>
      <vt:lpstr>'3347'!_102_Basic_4_8</vt:lpstr>
      <vt:lpstr>'3381'!_102_Basic_4_8</vt:lpstr>
      <vt:lpstr>'3382'!_102_Basic_4_8</vt:lpstr>
      <vt:lpstr>'3384'!_102_Basic_4_8</vt:lpstr>
      <vt:lpstr>'3385'!_102_Basic_4_8</vt:lpstr>
      <vt:lpstr>'3386'!_102_Basic_4_8</vt:lpstr>
      <vt:lpstr>'3391'!_102_Basic_4_8</vt:lpstr>
      <vt:lpstr>'3392'!_102_Basic_4_8</vt:lpstr>
      <vt:lpstr>'3394'!_102_Basic_4_8</vt:lpstr>
      <vt:lpstr>'3395'!_102_Basic_4_8</vt:lpstr>
      <vt:lpstr>'3396'!_102_Basic_4_8</vt:lpstr>
      <vt:lpstr>'3398'!_102_Basic_4_8</vt:lpstr>
      <vt:lpstr>'3400'!_102_Basic_4_8</vt:lpstr>
      <vt:lpstr>'3401'!_102_Basic_4_8</vt:lpstr>
      <vt:lpstr>'3411'!_102_Basic_4_8</vt:lpstr>
      <vt:lpstr>'3413'!_102_Basic_4_8</vt:lpstr>
      <vt:lpstr>'3421'!_102_Basic_4_8</vt:lpstr>
      <vt:lpstr>'3431'!_102_Basic_4_8</vt:lpstr>
      <vt:lpstr>'3436'!_102_Basic_4_8</vt:lpstr>
      <vt:lpstr>'3441'!_102_Basic_4_8</vt:lpstr>
      <vt:lpstr>'3443'!_102_Basic_4_8</vt:lpstr>
      <vt:lpstr>'3941'!_102_Basic_4_8</vt:lpstr>
      <vt:lpstr>'3961'!_102_Basic_4_8</vt:lpstr>
      <vt:lpstr>'3971'!_102_Basic_4_8</vt:lpstr>
      <vt:lpstr>'4000'!_102_Basic_4_8</vt:lpstr>
      <vt:lpstr>'4002'!_102_Basic_4_8</vt:lpstr>
      <vt:lpstr>'4010'!_102_Basic_4_8</vt:lpstr>
      <vt:lpstr>'4011'!_102_Basic_4_8</vt:lpstr>
      <vt:lpstr>'4012'!_102_Basic_4_8</vt:lpstr>
      <vt:lpstr>'4013'!_102_Basic_4_8</vt:lpstr>
      <vt:lpstr>'4020'!_102_Basic_4_8</vt:lpstr>
      <vt:lpstr>'4037'!_102_Basic_4_8</vt:lpstr>
      <vt:lpstr>'4041'!_102_Basic_4_8</vt:lpstr>
      <vt:lpstr>'0054'!_103_Basic_9_12</vt:lpstr>
      <vt:lpstr>'0642'!_103_Basic_9_12</vt:lpstr>
      <vt:lpstr>'0664'!_103_Basic_9_12</vt:lpstr>
      <vt:lpstr>'1461'!_103_Basic_9_12</vt:lpstr>
      <vt:lpstr>'1571'!_103_Basic_9_12</vt:lpstr>
      <vt:lpstr>'2521'!_103_Basic_9_12</vt:lpstr>
      <vt:lpstr>'2531'!_103_Basic_9_12</vt:lpstr>
      <vt:lpstr>'2641'!_103_Basic_9_12</vt:lpstr>
      <vt:lpstr>'2661'!_103_Basic_9_12</vt:lpstr>
      <vt:lpstr>'2791'!_103_Basic_9_12</vt:lpstr>
      <vt:lpstr>'2801'!_103_Basic_9_12</vt:lpstr>
      <vt:lpstr>'2911'!_103_Basic_9_12</vt:lpstr>
      <vt:lpstr>'2941'!_103_Basic_9_12</vt:lpstr>
      <vt:lpstr>'3083'!_103_Basic_9_12</vt:lpstr>
      <vt:lpstr>'3344'!_103_Basic_9_12</vt:lpstr>
      <vt:lpstr>'3345'!_103_Basic_9_12</vt:lpstr>
      <vt:lpstr>'3347'!_103_Basic_9_12</vt:lpstr>
      <vt:lpstr>'3381'!_103_Basic_9_12</vt:lpstr>
      <vt:lpstr>'3382'!_103_Basic_9_12</vt:lpstr>
      <vt:lpstr>'3384'!_103_Basic_9_12</vt:lpstr>
      <vt:lpstr>'3385'!_103_Basic_9_12</vt:lpstr>
      <vt:lpstr>'3386'!_103_Basic_9_12</vt:lpstr>
      <vt:lpstr>'3391'!_103_Basic_9_12</vt:lpstr>
      <vt:lpstr>'3392'!_103_Basic_9_12</vt:lpstr>
      <vt:lpstr>'3394'!_103_Basic_9_12</vt:lpstr>
      <vt:lpstr>'3395'!_103_Basic_9_12</vt:lpstr>
      <vt:lpstr>'3396'!_103_Basic_9_12</vt:lpstr>
      <vt:lpstr>'3398'!_103_Basic_9_12</vt:lpstr>
      <vt:lpstr>'3400'!_103_Basic_9_12</vt:lpstr>
      <vt:lpstr>'3401'!_103_Basic_9_12</vt:lpstr>
      <vt:lpstr>'3411'!_103_Basic_9_12</vt:lpstr>
      <vt:lpstr>'3413'!_103_Basic_9_12</vt:lpstr>
      <vt:lpstr>'3421'!_103_Basic_9_12</vt:lpstr>
      <vt:lpstr>'3431'!_103_Basic_9_12</vt:lpstr>
      <vt:lpstr>'3436'!_103_Basic_9_12</vt:lpstr>
      <vt:lpstr>'3441'!_103_Basic_9_12</vt:lpstr>
      <vt:lpstr>'3443'!_103_Basic_9_12</vt:lpstr>
      <vt:lpstr>'3941'!_103_Basic_9_12</vt:lpstr>
      <vt:lpstr>'3961'!_103_Basic_9_12</vt:lpstr>
      <vt:lpstr>'3971'!_103_Basic_9_12</vt:lpstr>
      <vt:lpstr>'4000'!_103_Basic_9_12</vt:lpstr>
      <vt:lpstr>'4002'!_103_Basic_9_12</vt:lpstr>
      <vt:lpstr>'4010'!_103_Basic_9_12</vt:lpstr>
      <vt:lpstr>'4011'!_103_Basic_9_12</vt:lpstr>
      <vt:lpstr>'4012'!_103_Basic_9_12</vt:lpstr>
      <vt:lpstr>'4013'!_103_Basic_9_12</vt:lpstr>
      <vt:lpstr>'4020'!_103_Basic_9_12</vt:lpstr>
      <vt:lpstr>'4037'!_103_Basic_9_12</vt:lpstr>
      <vt:lpstr>'4041'!_103_Basic_9_12</vt:lpstr>
      <vt:lpstr>'0054'!_111_Basic_K_3_with_ESE_Services</vt:lpstr>
      <vt:lpstr>'0642'!_111_Basic_K_3_with_ESE_Services</vt:lpstr>
      <vt:lpstr>'0664'!_111_Basic_K_3_with_ESE_Services</vt:lpstr>
      <vt:lpstr>'1461'!_111_Basic_K_3_with_ESE_Services</vt:lpstr>
      <vt:lpstr>'1571'!_111_Basic_K_3_with_ESE_Services</vt:lpstr>
      <vt:lpstr>'2521'!_111_Basic_K_3_with_ESE_Services</vt:lpstr>
      <vt:lpstr>'2531'!_111_Basic_K_3_with_ESE_Services</vt:lpstr>
      <vt:lpstr>'2641'!_111_Basic_K_3_with_ESE_Services</vt:lpstr>
      <vt:lpstr>'2661'!_111_Basic_K_3_with_ESE_Services</vt:lpstr>
      <vt:lpstr>'2791'!_111_Basic_K_3_with_ESE_Services</vt:lpstr>
      <vt:lpstr>'2801'!_111_Basic_K_3_with_ESE_Services</vt:lpstr>
      <vt:lpstr>'2911'!_111_Basic_K_3_with_ESE_Services</vt:lpstr>
      <vt:lpstr>'2941'!_111_Basic_K_3_with_ESE_Services</vt:lpstr>
      <vt:lpstr>'3083'!_111_Basic_K_3_with_ESE_Services</vt:lpstr>
      <vt:lpstr>'3344'!_111_Basic_K_3_with_ESE_Services</vt:lpstr>
      <vt:lpstr>'3345'!_111_Basic_K_3_with_ESE_Services</vt:lpstr>
      <vt:lpstr>'3347'!_111_Basic_K_3_with_ESE_Services</vt:lpstr>
      <vt:lpstr>'3381'!_111_Basic_K_3_with_ESE_Services</vt:lpstr>
      <vt:lpstr>'3382'!_111_Basic_K_3_with_ESE_Services</vt:lpstr>
      <vt:lpstr>'3384'!_111_Basic_K_3_with_ESE_Services</vt:lpstr>
      <vt:lpstr>'3385'!_111_Basic_K_3_with_ESE_Services</vt:lpstr>
      <vt:lpstr>'3386'!_111_Basic_K_3_with_ESE_Services</vt:lpstr>
      <vt:lpstr>'3391'!_111_Basic_K_3_with_ESE_Services</vt:lpstr>
      <vt:lpstr>'3392'!_111_Basic_K_3_with_ESE_Services</vt:lpstr>
      <vt:lpstr>'3394'!_111_Basic_K_3_with_ESE_Services</vt:lpstr>
      <vt:lpstr>'3395'!_111_Basic_K_3_with_ESE_Services</vt:lpstr>
      <vt:lpstr>'3396'!_111_Basic_K_3_with_ESE_Services</vt:lpstr>
      <vt:lpstr>'3398'!_111_Basic_K_3_with_ESE_Services</vt:lpstr>
      <vt:lpstr>'3400'!_111_Basic_K_3_with_ESE_Services</vt:lpstr>
      <vt:lpstr>'3401'!_111_Basic_K_3_with_ESE_Services</vt:lpstr>
      <vt:lpstr>'3411'!_111_Basic_K_3_with_ESE_Services</vt:lpstr>
      <vt:lpstr>'3413'!_111_Basic_K_3_with_ESE_Services</vt:lpstr>
      <vt:lpstr>'3421'!_111_Basic_K_3_with_ESE_Services</vt:lpstr>
      <vt:lpstr>'3431'!_111_Basic_K_3_with_ESE_Services</vt:lpstr>
      <vt:lpstr>'3436'!_111_Basic_K_3_with_ESE_Services</vt:lpstr>
      <vt:lpstr>'3441'!_111_Basic_K_3_with_ESE_Services</vt:lpstr>
      <vt:lpstr>'3443'!_111_Basic_K_3_with_ESE_Services</vt:lpstr>
      <vt:lpstr>'3941'!_111_Basic_K_3_with_ESE_Services</vt:lpstr>
      <vt:lpstr>'3961'!_111_Basic_K_3_with_ESE_Services</vt:lpstr>
      <vt:lpstr>'3971'!_111_Basic_K_3_with_ESE_Services</vt:lpstr>
      <vt:lpstr>'4000'!_111_Basic_K_3_with_ESE_Services</vt:lpstr>
      <vt:lpstr>'4002'!_111_Basic_K_3_with_ESE_Services</vt:lpstr>
      <vt:lpstr>'4010'!_111_Basic_K_3_with_ESE_Services</vt:lpstr>
      <vt:lpstr>'4011'!_111_Basic_K_3_with_ESE_Services</vt:lpstr>
      <vt:lpstr>'4012'!_111_Basic_K_3_with_ESE_Services</vt:lpstr>
      <vt:lpstr>'4013'!_111_Basic_K_3_with_ESE_Services</vt:lpstr>
      <vt:lpstr>'4020'!_111_Basic_K_3_with_ESE_Services</vt:lpstr>
      <vt:lpstr>'4037'!_111_Basic_K_3_with_ESE_Services</vt:lpstr>
      <vt:lpstr>'4041'!_111_Basic_K_3_with_ESE_Services</vt:lpstr>
      <vt:lpstr>'0054'!_112_Basic_4_8_with_ESE_Services</vt:lpstr>
      <vt:lpstr>'0642'!_112_Basic_4_8_with_ESE_Services</vt:lpstr>
      <vt:lpstr>'0664'!_112_Basic_4_8_with_ESE_Services</vt:lpstr>
      <vt:lpstr>'1461'!_112_Basic_4_8_with_ESE_Services</vt:lpstr>
      <vt:lpstr>'1571'!_112_Basic_4_8_with_ESE_Services</vt:lpstr>
      <vt:lpstr>'2521'!_112_Basic_4_8_with_ESE_Services</vt:lpstr>
      <vt:lpstr>'2531'!_112_Basic_4_8_with_ESE_Services</vt:lpstr>
      <vt:lpstr>'2641'!_112_Basic_4_8_with_ESE_Services</vt:lpstr>
      <vt:lpstr>'2661'!_112_Basic_4_8_with_ESE_Services</vt:lpstr>
      <vt:lpstr>'2791'!_112_Basic_4_8_with_ESE_Services</vt:lpstr>
      <vt:lpstr>'2801'!_112_Basic_4_8_with_ESE_Services</vt:lpstr>
      <vt:lpstr>'2911'!_112_Basic_4_8_with_ESE_Services</vt:lpstr>
      <vt:lpstr>'2941'!_112_Basic_4_8_with_ESE_Services</vt:lpstr>
      <vt:lpstr>'3083'!_112_Basic_4_8_with_ESE_Services</vt:lpstr>
      <vt:lpstr>'3344'!_112_Basic_4_8_with_ESE_Services</vt:lpstr>
      <vt:lpstr>'3345'!_112_Basic_4_8_with_ESE_Services</vt:lpstr>
      <vt:lpstr>'3347'!_112_Basic_4_8_with_ESE_Services</vt:lpstr>
      <vt:lpstr>'3381'!_112_Basic_4_8_with_ESE_Services</vt:lpstr>
      <vt:lpstr>'3382'!_112_Basic_4_8_with_ESE_Services</vt:lpstr>
      <vt:lpstr>'3384'!_112_Basic_4_8_with_ESE_Services</vt:lpstr>
      <vt:lpstr>'3385'!_112_Basic_4_8_with_ESE_Services</vt:lpstr>
      <vt:lpstr>'3386'!_112_Basic_4_8_with_ESE_Services</vt:lpstr>
      <vt:lpstr>'3391'!_112_Basic_4_8_with_ESE_Services</vt:lpstr>
      <vt:lpstr>'3392'!_112_Basic_4_8_with_ESE_Services</vt:lpstr>
      <vt:lpstr>'3394'!_112_Basic_4_8_with_ESE_Services</vt:lpstr>
      <vt:lpstr>'3395'!_112_Basic_4_8_with_ESE_Services</vt:lpstr>
      <vt:lpstr>'3396'!_112_Basic_4_8_with_ESE_Services</vt:lpstr>
      <vt:lpstr>'3398'!_112_Basic_4_8_with_ESE_Services</vt:lpstr>
      <vt:lpstr>'3400'!_112_Basic_4_8_with_ESE_Services</vt:lpstr>
      <vt:lpstr>'3401'!_112_Basic_4_8_with_ESE_Services</vt:lpstr>
      <vt:lpstr>'3411'!_112_Basic_4_8_with_ESE_Services</vt:lpstr>
      <vt:lpstr>'3413'!_112_Basic_4_8_with_ESE_Services</vt:lpstr>
      <vt:lpstr>'3421'!_112_Basic_4_8_with_ESE_Services</vt:lpstr>
      <vt:lpstr>'3431'!_112_Basic_4_8_with_ESE_Services</vt:lpstr>
      <vt:lpstr>'3436'!_112_Basic_4_8_with_ESE_Services</vt:lpstr>
      <vt:lpstr>'3441'!_112_Basic_4_8_with_ESE_Services</vt:lpstr>
      <vt:lpstr>'3443'!_112_Basic_4_8_with_ESE_Services</vt:lpstr>
      <vt:lpstr>'3941'!_112_Basic_4_8_with_ESE_Services</vt:lpstr>
      <vt:lpstr>'3961'!_112_Basic_4_8_with_ESE_Services</vt:lpstr>
      <vt:lpstr>'3971'!_112_Basic_4_8_with_ESE_Services</vt:lpstr>
      <vt:lpstr>'4000'!_112_Basic_4_8_with_ESE_Services</vt:lpstr>
      <vt:lpstr>'4002'!_112_Basic_4_8_with_ESE_Services</vt:lpstr>
      <vt:lpstr>'4010'!_112_Basic_4_8_with_ESE_Services</vt:lpstr>
      <vt:lpstr>'4011'!_112_Basic_4_8_with_ESE_Services</vt:lpstr>
      <vt:lpstr>'4012'!_112_Basic_4_8_with_ESE_Services</vt:lpstr>
      <vt:lpstr>'4013'!_112_Basic_4_8_with_ESE_Services</vt:lpstr>
      <vt:lpstr>'4020'!_112_Basic_4_8_with_ESE_Services</vt:lpstr>
      <vt:lpstr>'4037'!_112_Basic_4_8_with_ESE_Services</vt:lpstr>
      <vt:lpstr>'4041'!_112_Basic_4_8_with_ESE_Services</vt:lpstr>
      <vt:lpstr>'0054'!_113_Basic_9_12_with_ESE_Services</vt:lpstr>
      <vt:lpstr>'0642'!_113_Basic_9_12_with_ESE_Services</vt:lpstr>
      <vt:lpstr>'0664'!_113_Basic_9_12_with_ESE_Services</vt:lpstr>
      <vt:lpstr>'1461'!_113_Basic_9_12_with_ESE_Services</vt:lpstr>
      <vt:lpstr>'1571'!_113_Basic_9_12_with_ESE_Services</vt:lpstr>
      <vt:lpstr>'2521'!_113_Basic_9_12_with_ESE_Services</vt:lpstr>
      <vt:lpstr>'2531'!_113_Basic_9_12_with_ESE_Services</vt:lpstr>
      <vt:lpstr>'2641'!_113_Basic_9_12_with_ESE_Services</vt:lpstr>
      <vt:lpstr>'2661'!_113_Basic_9_12_with_ESE_Services</vt:lpstr>
      <vt:lpstr>'2791'!_113_Basic_9_12_with_ESE_Services</vt:lpstr>
      <vt:lpstr>'2801'!_113_Basic_9_12_with_ESE_Services</vt:lpstr>
      <vt:lpstr>'2911'!_113_Basic_9_12_with_ESE_Services</vt:lpstr>
      <vt:lpstr>'2941'!_113_Basic_9_12_with_ESE_Services</vt:lpstr>
      <vt:lpstr>'3083'!_113_Basic_9_12_with_ESE_Services</vt:lpstr>
      <vt:lpstr>'3344'!_113_Basic_9_12_with_ESE_Services</vt:lpstr>
      <vt:lpstr>'3345'!_113_Basic_9_12_with_ESE_Services</vt:lpstr>
      <vt:lpstr>'3347'!_113_Basic_9_12_with_ESE_Services</vt:lpstr>
      <vt:lpstr>'3381'!_113_Basic_9_12_with_ESE_Services</vt:lpstr>
      <vt:lpstr>'3382'!_113_Basic_9_12_with_ESE_Services</vt:lpstr>
      <vt:lpstr>'3384'!_113_Basic_9_12_with_ESE_Services</vt:lpstr>
      <vt:lpstr>'3385'!_113_Basic_9_12_with_ESE_Services</vt:lpstr>
      <vt:lpstr>'3386'!_113_Basic_9_12_with_ESE_Services</vt:lpstr>
      <vt:lpstr>'3391'!_113_Basic_9_12_with_ESE_Services</vt:lpstr>
      <vt:lpstr>'3392'!_113_Basic_9_12_with_ESE_Services</vt:lpstr>
      <vt:lpstr>'3394'!_113_Basic_9_12_with_ESE_Services</vt:lpstr>
      <vt:lpstr>'3395'!_113_Basic_9_12_with_ESE_Services</vt:lpstr>
      <vt:lpstr>'3396'!_113_Basic_9_12_with_ESE_Services</vt:lpstr>
      <vt:lpstr>'3398'!_113_Basic_9_12_with_ESE_Services</vt:lpstr>
      <vt:lpstr>'3400'!_113_Basic_9_12_with_ESE_Services</vt:lpstr>
      <vt:lpstr>'3401'!_113_Basic_9_12_with_ESE_Services</vt:lpstr>
      <vt:lpstr>'3411'!_113_Basic_9_12_with_ESE_Services</vt:lpstr>
      <vt:lpstr>'3413'!_113_Basic_9_12_with_ESE_Services</vt:lpstr>
      <vt:lpstr>'3421'!_113_Basic_9_12_with_ESE_Services</vt:lpstr>
      <vt:lpstr>'3431'!_113_Basic_9_12_with_ESE_Services</vt:lpstr>
      <vt:lpstr>'3436'!_113_Basic_9_12_with_ESE_Services</vt:lpstr>
      <vt:lpstr>'3441'!_113_Basic_9_12_with_ESE_Services</vt:lpstr>
      <vt:lpstr>'3443'!_113_Basic_9_12_with_ESE_Services</vt:lpstr>
      <vt:lpstr>'3941'!_113_Basic_9_12_with_ESE_Services</vt:lpstr>
      <vt:lpstr>'3961'!_113_Basic_9_12_with_ESE_Services</vt:lpstr>
      <vt:lpstr>'3971'!_113_Basic_9_12_with_ESE_Services</vt:lpstr>
      <vt:lpstr>'4000'!_113_Basic_9_12_with_ESE_Services</vt:lpstr>
      <vt:lpstr>'4002'!_113_Basic_9_12_with_ESE_Services</vt:lpstr>
      <vt:lpstr>'4010'!_113_Basic_9_12_with_ESE_Services</vt:lpstr>
      <vt:lpstr>'4011'!_113_Basic_9_12_with_ESE_Services</vt:lpstr>
      <vt:lpstr>'4012'!_113_Basic_9_12_with_ESE_Services</vt:lpstr>
      <vt:lpstr>'4013'!_113_Basic_9_12_with_ESE_Services</vt:lpstr>
      <vt:lpstr>'4020'!_113_Basic_9_12_with_ESE_Services</vt:lpstr>
      <vt:lpstr>'4037'!_113_Basic_9_12_with_ESE_Services</vt:lpstr>
      <vt:lpstr>'4041'!_113_Basic_9_12_with_ESE_Services</vt:lpstr>
      <vt:lpstr>'0054'!_130_ESOL__Grade_Level_4_8</vt:lpstr>
      <vt:lpstr>'0642'!_130_ESOL__Grade_Level_4_8</vt:lpstr>
      <vt:lpstr>'0664'!_130_ESOL__Grade_Level_4_8</vt:lpstr>
      <vt:lpstr>'1461'!_130_ESOL__Grade_Level_4_8</vt:lpstr>
      <vt:lpstr>'1571'!_130_ESOL__Grade_Level_4_8</vt:lpstr>
      <vt:lpstr>'2521'!_130_ESOL__Grade_Level_4_8</vt:lpstr>
      <vt:lpstr>'2531'!_130_ESOL__Grade_Level_4_8</vt:lpstr>
      <vt:lpstr>'2641'!_130_ESOL__Grade_Level_4_8</vt:lpstr>
      <vt:lpstr>'2661'!_130_ESOL__Grade_Level_4_8</vt:lpstr>
      <vt:lpstr>'2791'!_130_ESOL__Grade_Level_4_8</vt:lpstr>
      <vt:lpstr>'2801'!_130_ESOL__Grade_Level_4_8</vt:lpstr>
      <vt:lpstr>'2911'!_130_ESOL__Grade_Level_4_8</vt:lpstr>
      <vt:lpstr>'2941'!_130_ESOL__Grade_Level_4_8</vt:lpstr>
      <vt:lpstr>'3083'!_130_ESOL__Grade_Level_4_8</vt:lpstr>
      <vt:lpstr>'3344'!_130_ESOL__Grade_Level_4_8</vt:lpstr>
      <vt:lpstr>'3345'!_130_ESOL__Grade_Level_4_8</vt:lpstr>
      <vt:lpstr>'3347'!_130_ESOL__Grade_Level_4_8</vt:lpstr>
      <vt:lpstr>'3381'!_130_ESOL__Grade_Level_4_8</vt:lpstr>
      <vt:lpstr>'3382'!_130_ESOL__Grade_Level_4_8</vt:lpstr>
      <vt:lpstr>'3384'!_130_ESOL__Grade_Level_4_8</vt:lpstr>
      <vt:lpstr>'3385'!_130_ESOL__Grade_Level_4_8</vt:lpstr>
      <vt:lpstr>'3386'!_130_ESOL__Grade_Level_4_8</vt:lpstr>
      <vt:lpstr>'3391'!_130_ESOL__Grade_Level_4_8</vt:lpstr>
      <vt:lpstr>'3392'!_130_ESOL__Grade_Level_4_8</vt:lpstr>
      <vt:lpstr>'3394'!_130_ESOL__Grade_Level_4_8</vt:lpstr>
      <vt:lpstr>'3395'!_130_ESOL__Grade_Level_4_8</vt:lpstr>
      <vt:lpstr>'3396'!_130_ESOL__Grade_Level_4_8</vt:lpstr>
      <vt:lpstr>'3398'!_130_ESOL__Grade_Level_4_8</vt:lpstr>
      <vt:lpstr>'3400'!_130_ESOL__Grade_Level_4_8</vt:lpstr>
      <vt:lpstr>'3401'!_130_ESOL__Grade_Level_4_8</vt:lpstr>
      <vt:lpstr>'3411'!_130_ESOL__Grade_Level_4_8</vt:lpstr>
      <vt:lpstr>'3413'!_130_ESOL__Grade_Level_4_8</vt:lpstr>
      <vt:lpstr>'3421'!_130_ESOL__Grade_Level_4_8</vt:lpstr>
      <vt:lpstr>'3431'!_130_ESOL__Grade_Level_4_8</vt:lpstr>
      <vt:lpstr>'3436'!_130_ESOL__Grade_Level_4_8</vt:lpstr>
      <vt:lpstr>'3441'!_130_ESOL__Grade_Level_4_8</vt:lpstr>
      <vt:lpstr>'3443'!_130_ESOL__Grade_Level_4_8</vt:lpstr>
      <vt:lpstr>'3941'!_130_ESOL__Grade_Level_4_8</vt:lpstr>
      <vt:lpstr>'3961'!_130_ESOL__Grade_Level_4_8</vt:lpstr>
      <vt:lpstr>'3971'!_130_ESOL__Grade_Level_4_8</vt:lpstr>
      <vt:lpstr>'4000'!_130_ESOL__Grade_Level_4_8</vt:lpstr>
      <vt:lpstr>'4002'!_130_ESOL__Grade_Level_4_8</vt:lpstr>
      <vt:lpstr>'4010'!_130_ESOL__Grade_Level_4_8</vt:lpstr>
      <vt:lpstr>'4011'!_130_ESOL__Grade_Level_4_8</vt:lpstr>
      <vt:lpstr>'4012'!_130_ESOL__Grade_Level_4_8</vt:lpstr>
      <vt:lpstr>'4013'!_130_ESOL__Grade_Level_4_8</vt:lpstr>
      <vt:lpstr>'4020'!_130_ESOL__Grade_Level_4_8</vt:lpstr>
      <vt:lpstr>'4037'!_130_ESOL__Grade_Level_4_8</vt:lpstr>
      <vt:lpstr>'4041'!_130_ESOL__Grade_Level_4_8</vt:lpstr>
      <vt:lpstr>'0054'!_130_ESOL__Grade_Level_9_12</vt:lpstr>
      <vt:lpstr>'0642'!_130_ESOL__Grade_Level_9_12</vt:lpstr>
      <vt:lpstr>'0664'!_130_ESOL__Grade_Level_9_12</vt:lpstr>
      <vt:lpstr>'1461'!_130_ESOL__Grade_Level_9_12</vt:lpstr>
      <vt:lpstr>'1571'!_130_ESOL__Grade_Level_9_12</vt:lpstr>
      <vt:lpstr>'2521'!_130_ESOL__Grade_Level_9_12</vt:lpstr>
      <vt:lpstr>'2531'!_130_ESOL__Grade_Level_9_12</vt:lpstr>
      <vt:lpstr>'2641'!_130_ESOL__Grade_Level_9_12</vt:lpstr>
      <vt:lpstr>'2661'!_130_ESOL__Grade_Level_9_12</vt:lpstr>
      <vt:lpstr>'2791'!_130_ESOL__Grade_Level_9_12</vt:lpstr>
      <vt:lpstr>'2801'!_130_ESOL__Grade_Level_9_12</vt:lpstr>
      <vt:lpstr>'2911'!_130_ESOL__Grade_Level_9_12</vt:lpstr>
      <vt:lpstr>'2941'!_130_ESOL__Grade_Level_9_12</vt:lpstr>
      <vt:lpstr>'3083'!_130_ESOL__Grade_Level_9_12</vt:lpstr>
      <vt:lpstr>'3344'!_130_ESOL__Grade_Level_9_12</vt:lpstr>
      <vt:lpstr>'3345'!_130_ESOL__Grade_Level_9_12</vt:lpstr>
      <vt:lpstr>'3347'!_130_ESOL__Grade_Level_9_12</vt:lpstr>
      <vt:lpstr>'3381'!_130_ESOL__Grade_Level_9_12</vt:lpstr>
      <vt:lpstr>'3382'!_130_ESOL__Grade_Level_9_12</vt:lpstr>
      <vt:lpstr>'3384'!_130_ESOL__Grade_Level_9_12</vt:lpstr>
      <vt:lpstr>'3385'!_130_ESOL__Grade_Level_9_12</vt:lpstr>
      <vt:lpstr>'3386'!_130_ESOL__Grade_Level_9_12</vt:lpstr>
      <vt:lpstr>'3391'!_130_ESOL__Grade_Level_9_12</vt:lpstr>
      <vt:lpstr>'3392'!_130_ESOL__Grade_Level_9_12</vt:lpstr>
      <vt:lpstr>'3394'!_130_ESOL__Grade_Level_9_12</vt:lpstr>
      <vt:lpstr>'3395'!_130_ESOL__Grade_Level_9_12</vt:lpstr>
      <vt:lpstr>'3396'!_130_ESOL__Grade_Level_9_12</vt:lpstr>
      <vt:lpstr>'3398'!_130_ESOL__Grade_Level_9_12</vt:lpstr>
      <vt:lpstr>'3400'!_130_ESOL__Grade_Level_9_12</vt:lpstr>
      <vt:lpstr>'3401'!_130_ESOL__Grade_Level_9_12</vt:lpstr>
      <vt:lpstr>'3411'!_130_ESOL__Grade_Level_9_12</vt:lpstr>
      <vt:lpstr>'3413'!_130_ESOL__Grade_Level_9_12</vt:lpstr>
      <vt:lpstr>'3421'!_130_ESOL__Grade_Level_9_12</vt:lpstr>
      <vt:lpstr>'3431'!_130_ESOL__Grade_Level_9_12</vt:lpstr>
      <vt:lpstr>'3436'!_130_ESOL__Grade_Level_9_12</vt:lpstr>
      <vt:lpstr>'3441'!_130_ESOL__Grade_Level_9_12</vt:lpstr>
      <vt:lpstr>'3443'!_130_ESOL__Grade_Level_9_12</vt:lpstr>
      <vt:lpstr>'3941'!_130_ESOL__Grade_Level_9_12</vt:lpstr>
      <vt:lpstr>'3961'!_130_ESOL__Grade_Level_9_12</vt:lpstr>
      <vt:lpstr>'3971'!_130_ESOL__Grade_Level_9_12</vt:lpstr>
      <vt:lpstr>'4000'!_130_ESOL__Grade_Level_9_12</vt:lpstr>
      <vt:lpstr>'4002'!_130_ESOL__Grade_Level_9_12</vt:lpstr>
      <vt:lpstr>'4010'!_130_ESOL__Grade_Level_9_12</vt:lpstr>
      <vt:lpstr>'4011'!_130_ESOL__Grade_Level_9_12</vt:lpstr>
      <vt:lpstr>'4012'!_130_ESOL__Grade_Level_9_12</vt:lpstr>
      <vt:lpstr>'4013'!_130_ESOL__Grade_Level_9_12</vt:lpstr>
      <vt:lpstr>'4020'!_130_ESOL__Grade_Level_9_12</vt:lpstr>
      <vt:lpstr>'4037'!_130_ESOL__Grade_Level_9_12</vt:lpstr>
      <vt:lpstr>'4041'!_130_ESOL__Grade_Level_9_12</vt:lpstr>
      <vt:lpstr>'0054'!_130_ESOL__Grade_Level_PK_3</vt:lpstr>
      <vt:lpstr>'0642'!_130_ESOL__Grade_Level_PK_3</vt:lpstr>
      <vt:lpstr>'0664'!_130_ESOL__Grade_Level_PK_3</vt:lpstr>
      <vt:lpstr>'1461'!_130_ESOL__Grade_Level_PK_3</vt:lpstr>
      <vt:lpstr>'1571'!_130_ESOL__Grade_Level_PK_3</vt:lpstr>
      <vt:lpstr>'2521'!_130_ESOL__Grade_Level_PK_3</vt:lpstr>
      <vt:lpstr>'2531'!_130_ESOL__Grade_Level_PK_3</vt:lpstr>
      <vt:lpstr>'2641'!_130_ESOL__Grade_Level_PK_3</vt:lpstr>
      <vt:lpstr>'2661'!_130_ESOL__Grade_Level_PK_3</vt:lpstr>
      <vt:lpstr>'2791'!_130_ESOL__Grade_Level_PK_3</vt:lpstr>
      <vt:lpstr>'2801'!_130_ESOL__Grade_Level_PK_3</vt:lpstr>
      <vt:lpstr>'2911'!_130_ESOL__Grade_Level_PK_3</vt:lpstr>
      <vt:lpstr>'2941'!_130_ESOL__Grade_Level_PK_3</vt:lpstr>
      <vt:lpstr>'3083'!_130_ESOL__Grade_Level_PK_3</vt:lpstr>
      <vt:lpstr>'3344'!_130_ESOL__Grade_Level_PK_3</vt:lpstr>
      <vt:lpstr>'3345'!_130_ESOL__Grade_Level_PK_3</vt:lpstr>
      <vt:lpstr>'3347'!_130_ESOL__Grade_Level_PK_3</vt:lpstr>
      <vt:lpstr>'3381'!_130_ESOL__Grade_Level_PK_3</vt:lpstr>
      <vt:lpstr>'3382'!_130_ESOL__Grade_Level_PK_3</vt:lpstr>
      <vt:lpstr>'3384'!_130_ESOL__Grade_Level_PK_3</vt:lpstr>
      <vt:lpstr>'3385'!_130_ESOL__Grade_Level_PK_3</vt:lpstr>
      <vt:lpstr>'3386'!_130_ESOL__Grade_Level_PK_3</vt:lpstr>
      <vt:lpstr>'3391'!_130_ESOL__Grade_Level_PK_3</vt:lpstr>
      <vt:lpstr>'3392'!_130_ESOL__Grade_Level_PK_3</vt:lpstr>
      <vt:lpstr>'3394'!_130_ESOL__Grade_Level_PK_3</vt:lpstr>
      <vt:lpstr>'3395'!_130_ESOL__Grade_Level_PK_3</vt:lpstr>
      <vt:lpstr>'3396'!_130_ESOL__Grade_Level_PK_3</vt:lpstr>
      <vt:lpstr>'3398'!_130_ESOL__Grade_Level_PK_3</vt:lpstr>
      <vt:lpstr>'3400'!_130_ESOL__Grade_Level_PK_3</vt:lpstr>
      <vt:lpstr>'3401'!_130_ESOL__Grade_Level_PK_3</vt:lpstr>
      <vt:lpstr>'3411'!_130_ESOL__Grade_Level_PK_3</vt:lpstr>
      <vt:lpstr>'3413'!_130_ESOL__Grade_Level_PK_3</vt:lpstr>
      <vt:lpstr>'3421'!_130_ESOL__Grade_Level_PK_3</vt:lpstr>
      <vt:lpstr>'3431'!_130_ESOL__Grade_Level_PK_3</vt:lpstr>
      <vt:lpstr>'3436'!_130_ESOL__Grade_Level_PK_3</vt:lpstr>
      <vt:lpstr>'3441'!_130_ESOL__Grade_Level_PK_3</vt:lpstr>
      <vt:lpstr>'3443'!_130_ESOL__Grade_Level_PK_3</vt:lpstr>
      <vt:lpstr>'3941'!_130_ESOL__Grade_Level_PK_3</vt:lpstr>
      <vt:lpstr>'3961'!_130_ESOL__Grade_Level_PK_3</vt:lpstr>
      <vt:lpstr>'3971'!_130_ESOL__Grade_Level_PK_3</vt:lpstr>
      <vt:lpstr>'4000'!_130_ESOL__Grade_Level_PK_3</vt:lpstr>
      <vt:lpstr>'4002'!_130_ESOL__Grade_Level_PK_3</vt:lpstr>
      <vt:lpstr>'4010'!_130_ESOL__Grade_Level_PK_3</vt:lpstr>
      <vt:lpstr>'4011'!_130_ESOL__Grade_Level_PK_3</vt:lpstr>
      <vt:lpstr>'4012'!_130_ESOL__Grade_Level_PK_3</vt:lpstr>
      <vt:lpstr>'4013'!_130_ESOL__Grade_Level_PK_3</vt:lpstr>
      <vt:lpstr>'4020'!_130_ESOL__Grade_Level_PK_3</vt:lpstr>
      <vt:lpstr>'4037'!_130_ESOL__Grade_Level_PK_3</vt:lpstr>
      <vt:lpstr>'4041'!_130_ESOL__Grade_Level_PK_3</vt:lpstr>
      <vt:lpstr>'0054'!_2.__ESE_Guaranteed_Allocation</vt:lpstr>
      <vt:lpstr>'0642'!_2.__ESE_Guaranteed_Allocation</vt:lpstr>
      <vt:lpstr>'0664'!_2.__ESE_Guaranteed_Allocation</vt:lpstr>
      <vt:lpstr>'1461'!_2.__ESE_Guaranteed_Allocation</vt:lpstr>
      <vt:lpstr>'1571'!_2.__ESE_Guaranteed_Allocation</vt:lpstr>
      <vt:lpstr>'2521'!_2.__ESE_Guaranteed_Allocation</vt:lpstr>
      <vt:lpstr>'2531'!_2.__ESE_Guaranteed_Allocation</vt:lpstr>
      <vt:lpstr>'2641'!_2.__ESE_Guaranteed_Allocation</vt:lpstr>
      <vt:lpstr>'2661'!_2.__ESE_Guaranteed_Allocation</vt:lpstr>
      <vt:lpstr>'2791'!_2.__ESE_Guaranteed_Allocation</vt:lpstr>
      <vt:lpstr>'2801'!_2.__ESE_Guaranteed_Allocation</vt:lpstr>
      <vt:lpstr>'2911'!_2.__ESE_Guaranteed_Allocation</vt:lpstr>
      <vt:lpstr>'2941'!_2.__ESE_Guaranteed_Allocation</vt:lpstr>
      <vt:lpstr>'3083'!_2.__ESE_Guaranteed_Allocation</vt:lpstr>
      <vt:lpstr>'3344'!_2.__ESE_Guaranteed_Allocation</vt:lpstr>
      <vt:lpstr>'3345'!_2.__ESE_Guaranteed_Allocation</vt:lpstr>
      <vt:lpstr>'3347'!_2.__ESE_Guaranteed_Allocation</vt:lpstr>
      <vt:lpstr>'3381'!_2.__ESE_Guaranteed_Allocation</vt:lpstr>
      <vt:lpstr>'3382'!_2.__ESE_Guaranteed_Allocation</vt:lpstr>
      <vt:lpstr>'3384'!_2.__ESE_Guaranteed_Allocation</vt:lpstr>
      <vt:lpstr>'3385'!_2.__ESE_Guaranteed_Allocation</vt:lpstr>
      <vt:lpstr>'3386'!_2.__ESE_Guaranteed_Allocation</vt:lpstr>
      <vt:lpstr>'3391'!_2.__ESE_Guaranteed_Allocation</vt:lpstr>
      <vt:lpstr>'3392'!_2.__ESE_Guaranteed_Allocation</vt:lpstr>
      <vt:lpstr>'3394'!_2.__ESE_Guaranteed_Allocation</vt:lpstr>
      <vt:lpstr>'3395'!_2.__ESE_Guaranteed_Allocation</vt:lpstr>
      <vt:lpstr>'3396'!_2.__ESE_Guaranteed_Allocation</vt:lpstr>
      <vt:lpstr>'3398'!_2.__ESE_Guaranteed_Allocation</vt:lpstr>
      <vt:lpstr>'3400'!_2.__ESE_Guaranteed_Allocation</vt:lpstr>
      <vt:lpstr>'3401'!_2.__ESE_Guaranteed_Allocation</vt:lpstr>
      <vt:lpstr>'3411'!_2.__ESE_Guaranteed_Allocation</vt:lpstr>
      <vt:lpstr>'3413'!_2.__ESE_Guaranteed_Allocation</vt:lpstr>
      <vt:lpstr>'3421'!_2.__ESE_Guaranteed_Allocation</vt:lpstr>
      <vt:lpstr>'3431'!_2.__ESE_Guaranteed_Allocation</vt:lpstr>
      <vt:lpstr>'3436'!_2.__ESE_Guaranteed_Allocation</vt:lpstr>
      <vt:lpstr>'3441'!_2.__ESE_Guaranteed_Allocation</vt:lpstr>
      <vt:lpstr>'3443'!_2.__ESE_Guaranteed_Allocation</vt:lpstr>
      <vt:lpstr>'3941'!_2.__ESE_Guaranteed_Allocation</vt:lpstr>
      <vt:lpstr>'3961'!_2.__ESE_Guaranteed_Allocation</vt:lpstr>
      <vt:lpstr>'3971'!_2.__ESE_Guaranteed_Allocation</vt:lpstr>
      <vt:lpstr>'4000'!_2.__ESE_Guaranteed_Allocation</vt:lpstr>
      <vt:lpstr>'4002'!_2.__ESE_Guaranteed_Allocation</vt:lpstr>
      <vt:lpstr>'4010'!_2.__ESE_Guaranteed_Allocation</vt:lpstr>
      <vt:lpstr>'4011'!_2.__ESE_Guaranteed_Allocation</vt:lpstr>
      <vt:lpstr>'4012'!_2.__ESE_Guaranteed_Allocation</vt:lpstr>
      <vt:lpstr>'4013'!_2.__ESE_Guaranteed_Allocation</vt:lpstr>
      <vt:lpstr>'4020'!_2.__ESE_Guaranteed_Allocation</vt:lpstr>
      <vt:lpstr>'4037'!_2.__ESE_Guaranteed_Allocation</vt:lpstr>
      <vt:lpstr>'4041'!_2.__ESE_Guaranteed_Allocation</vt:lpstr>
      <vt:lpstr>'0054'!_2010_11_Base_Funding_WFTE_x_BSA_x_DCD</vt:lpstr>
      <vt:lpstr>'0642'!_2010_11_Base_Funding_WFTE_x_BSA_x_DCD</vt:lpstr>
      <vt:lpstr>'0664'!_2010_11_Base_Funding_WFTE_x_BSA_x_DCD</vt:lpstr>
      <vt:lpstr>'1461'!_2010_11_Base_Funding_WFTE_x_BSA_x_DCD</vt:lpstr>
      <vt:lpstr>'1571'!_2010_11_Base_Funding_WFTE_x_BSA_x_DCD</vt:lpstr>
      <vt:lpstr>'2521'!_2010_11_Base_Funding_WFTE_x_BSA_x_DCD</vt:lpstr>
      <vt:lpstr>'2531'!_2010_11_Base_Funding_WFTE_x_BSA_x_DCD</vt:lpstr>
      <vt:lpstr>'2641'!_2010_11_Base_Funding_WFTE_x_BSA_x_DCD</vt:lpstr>
      <vt:lpstr>'2661'!_2010_11_Base_Funding_WFTE_x_BSA_x_DCD</vt:lpstr>
      <vt:lpstr>'2791'!_2010_11_Base_Funding_WFTE_x_BSA_x_DCD</vt:lpstr>
      <vt:lpstr>'2801'!_2010_11_Base_Funding_WFTE_x_BSA_x_DCD</vt:lpstr>
      <vt:lpstr>'2911'!_2010_11_Base_Funding_WFTE_x_BSA_x_DCD</vt:lpstr>
      <vt:lpstr>'2941'!_2010_11_Base_Funding_WFTE_x_BSA_x_DCD</vt:lpstr>
      <vt:lpstr>'3083'!_2010_11_Base_Funding_WFTE_x_BSA_x_DCD</vt:lpstr>
      <vt:lpstr>'3344'!_2010_11_Base_Funding_WFTE_x_BSA_x_DCD</vt:lpstr>
      <vt:lpstr>'3345'!_2010_11_Base_Funding_WFTE_x_BSA_x_DCD</vt:lpstr>
      <vt:lpstr>'3347'!_2010_11_Base_Funding_WFTE_x_BSA_x_DCD</vt:lpstr>
      <vt:lpstr>'3381'!_2010_11_Base_Funding_WFTE_x_BSA_x_DCD</vt:lpstr>
      <vt:lpstr>'3382'!_2010_11_Base_Funding_WFTE_x_BSA_x_DCD</vt:lpstr>
      <vt:lpstr>'3384'!_2010_11_Base_Funding_WFTE_x_BSA_x_DCD</vt:lpstr>
      <vt:lpstr>'3385'!_2010_11_Base_Funding_WFTE_x_BSA_x_DCD</vt:lpstr>
      <vt:lpstr>'3386'!_2010_11_Base_Funding_WFTE_x_BSA_x_DCD</vt:lpstr>
      <vt:lpstr>'3391'!_2010_11_Base_Funding_WFTE_x_BSA_x_DCD</vt:lpstr>
      <vt:lpstr>'3392'!_2010_11_Base_Funding_WFTE_x_BSA_x_DCD</vt:lpstr>
      <vt:lpstr>'3394'!_2010_11_Base_Funding_WFTE_x_BSA_x_DCD</vt:lpstr>
      <vt:lpstr>'3395'!_2010_11_Base_Funding_WFTE_x_BSA_x_DCD</vt:lpstr>
      <vt:lpstr>'3396'!_2010_11_Base_Funding_WFTE_x_BSA_x_DCD</vt:lpstr>
      <vt:lpstr>'3398'!_2010_11_Base_Funding_WFTE_x_BSA_x_DCD</vt:lpstr>
      <vt:lpstr>'3400'!_2010_11_Base_Funding_WFTE_x_BSA_x_DCD</vt:lpstr>
      <vt:lpstr>'3401'!_2010_11_Base_Funding_WFTE_x_BSA_x_DCD</vt:lpstr>
      <vt:lpstr>'3411'!_2010_11_Base_Funding_WFTE_x_BSA_x_DCD</vt:lpstr>
      <vt:lpstr>'3413'!_2010_11_Base_Funding_WFTE_x_BSA_x_DCD</vt:lpstr>
      <vt:lpstr>'3421'!_2010_11_Base_Funding_WFTE_x_BSA_x_DCD</vt:lpstr>
      <vt:lpstr>'3431'!_2010_11_Base_Funding_WFTE_x_BSA_x_DCD</vt:lpstr>
      <vt:lpstr>'3436'!_2010_11_Base_Funding_WFTE_x_BSA_x_DCD</vt:lpstr>
      <vt:lpstr>'3441'!_2010_11_Base_Funding_WFTE_x_BSA_x_DCD</vt:lpstr>
      <vt:lpstr>'3443'!_2010_11_Base_Funding_WFTE_x_BSA_x_DCD</vt:lpstr>
      <vt:lpstr>'3941'!_2010_11_Base_Funding_WFTE_x_BSA_x_DCD</vt:lpstr>
      <vt:lpstr>'3961'!_2010_11_Base_Funding_WFTE_x_BSA_x_DCD</vt:lpstr>
      <vt:lpstr>'3971'!_2010_11_Base_Funding_WFTE_x_BSA_x_DCD</vt:lpstr>
      <vt:lpstr>'4000'!_2010_11_Base_Funding_WFTE_x_BSA_x_DCD</vt:lpstr>
      <vt:lpstr>'4002'!_2010_11_Base_Funding_WFTE_x_BSA_x_DCD</vt:lpstr>
      <vt:lpstr>'4010'!_2010_11_Base_Funding_WFTE_x_BSA_x_DCD</vt:lpstr>
      <vt:lpstr>'4011'!_2010_11_Base_Funding_WFTE_x_BSA_x_DCD</vt:lpstr>
      <vt:lpstr>'4012'!_2010_11_Base_Funding_WFTE_x_BSA_x_DCD</vt:lpstr>
      <vt:lpstr>'4013'!_2010_11_Base_Funding_WFTE_x_BSA_x_DCD</vt:lpstr>
      <vt:lpstr>'4020'!_2010_11_Base_Funding_WFTE_x_BSA_x_DCD</vt:lpstr>
      <vt:lpstr>'4037'!_2010_11_Base_Funding_WFTE_x_BSA_x_DCD</vt:lpstr>
      <vt:lpstr>'4041'!_2010_11_Base_Funding_WFTE_x_BSA_x_DCD</vt:lpstr>
      <vt:lpstr>'0054'!_254_ESE_Level_4__Grade_Level_4_8</vt:lpstr>
      <vt:lpstr>'0642'!_254_ESE_Level_4__Grade_Level_4_8</vt:lpstr>
      <vt:lpstr>'0664'!_254_ESE_Level_4__Grade_Level_4_8</vt:lpstr>
      <vt:lpstr>'1461'!_254_ESE_Level_4__Grade_Level_4_8</vt:lpstr>
      <vt:lpstr>'1571'!_254_ESE_Level_4__Grade_Level_4_8</vt:lpstr>
      <vt:lpstr>'2521'!_254_ESE_Level_4__Grade_Level_4_8</vt:lpstr>
      <vt:lpstr>'2531'!_254_ESE_Level_4__Grade_Level_4_8</vt:lpstr>
      <vt:lpstr>'2641'!_254_ESE_Level_4__Grade_Level_4_8</vt:lpstr>
      <vt:lpstr>'2661'!_254_ESE_Level_4__Grade_Level_4_8</vt:lpstr>
      <vt:lpstr>'2791'!_254_ESE_Level_4__Grade_Level_4_8</vt:lpstr>
      <vt:lpstr>'2801'!_254_ESE_Level_4__Grade_Level_4_8</vt:lpstr>
      <vt:lpstr>'2911'!_254_ESE_Level_4__Grade_Level_4_8</vt:lpstr>
      <vt:lpstr>'2941'!_254_ESE_Level_4__Grade_Level_4_8</vt:lpstr>
      <vt:lpstr>'3083'!_254_ESE_Level_4__Grade_Level_4_8</vt:lpstr>
      <vt:lpstr>'3344'!_254_ESE_Level_4__Grade_Level_4_8</vt:lpstr>
      <vt:lpstr>'3345'!_254_ESE_Level_4__Grade_Level_4_8</vt:lpstr>
      <vt:lpstr>'3347'!_254_ESE_Level_4__Grade_Level_4_8</vt:lpstr>
      <vt:lpstr>'3381'!_254_ESE_Level_4__Grade_Level_4_8</vt:lpstr>
      <vt:lpstr>'3382'!_254_ESE_Level_4__Grade_Level_4_8</vt:lpstr>
      <vt:lpstr>'3384'!_254_ESE_Level_4__Grade_Level_4_8</vt:lpstr>
      <vt:lpstr>'3385'!_254_ESE_Level_4__Grade_Level_4_8</vt:lpstr>
      <vt:lpstr>'3386'!_254_ESE_Level_4__Grade_Level_4_8</vt:lpstr>
      <vt:lpstr>'3391'!_254_ESE_Level_4__Grade_Level_4_8</vt:lpstr>
      <vt:lpstr>'3392'!_254_ESE_Level_4__Grade_Level_4_8</vt:lpstr>
      <vt:lpstr>'3394'!_254_ESE_Level_4__Grade_Level_4_8</vt:lpstr>
      <vt:lpstr>'3395'!_254_ESE_Level_4__Grade_Level_4_8</vt:lpstr>
      <vt:lpstr>'3396'!_254_ESE_Level_4__Grade_Level_4_8</vt:lpstr>
      <vt:lpstr>'3398'!_254_ESE_Level_4__Grade_Level_4_8</vt:lpstr>
      <vt:lpstr>'3400'!_254_ESE_Level_4__Grade_Level_4_8</vt:lpstr>
      <vt:lpstr>'3401'!_254_ESE_Level_4__Grade_Level_4_8</vt:lpstr>
      <vt:lpstr>'3411'!_254_ESE_Level_4__Grade_Level_4_8</vt:lpstr>
      <vt:lpstr>'3413'!_254_ESE_Level_4__Grade_Level_4_8</vt:lpstr>
      <vt:lpstr>'3421'!_254_ESE_Level_4__Grade_Level_4_8</vt:lpstr>
      <vt:lpstr>'3431'!_254_ESE_Level_4__Grade_Level_4_8</vt:lpstr>
      <vt:lpstr>'3436'!_254_ESE_Level_4__Grade_Level_4_8</vt:lpstr>
      <vt:lpstr>'3441'!_254_ESE_Level_4__Grade_Level_4_8</vt:lpstr>
      <vt:lpstr>'3443'!_254_ESE_Level_4__Grade_Level_4_8</vt:lpstr>
      <vt:lpstr>'3941'!_254_ESE_Level_4__Grade_Level_4_8</vt:lpstr>
      <vt:lpstr>'3961'!_254_ESE_Level_4__Grade_Level_4_8</vt:lpstr>
      <vt:lpstr>'3971'!_254_ESE_Level_4__Grade_Level_4_8</vt:lpstr>
      <vt:lpstr>'4000'!_254_ESE_Level_4__Grade_Level_4_8</vt:lpstr>
      <vt:lpstr>'4002'!_254_ESE_Level_4__Grade_Level_4_8</vt:lpstr>
      <vt:lpstr>'4010'!_254_ESE_Level_4__Grade_Level_4_8</vt:lpstr>
      <vt:lpstr>'4011'!_254_ESE_Level_4__Grade_Level_4_8</vt:lpstr>
      <vt:lpstr>'4012'!_254_ESE_Level_4__Grade_Level_4_8</vt:lpstr>
      <vt:lpstr>'4013'!_254_ESE_Level_4__Grade_Level_4_8</vt:lpstr>
      <vt:lpstr>'4020'!_254_ESE_Level_4__Grade_Level_4_8</vt:lpstr>
      <vt:lpstr>'4037'!_254_ESE_Level_4__Grade_Level_4_8</vt:lpstr>
      <vt:lpstr>'4041'!_254_ESE_Level_4__Grade_Level_4_8</vt:lpstr>
      <vt:lpstr>'0054'!_254_ESE_Level_4__Grade_Level_9_12</vt:lpstr>
      <vt:lpstr>'0642'!_254_ESE_Level_4__Grade_Level_9_12</vt:lpstr>
      <vt:lpstr>'0664'!_254_ESE_Level_4__Grade_Level_9_12</vt:lpstr>
      <vt:lpstr>'1461'!_254_ESE_Level_4__Grade_Level_9_12</vt:lpstr>
      <vt:lpstr>'1571'!_254_ESE_Level_4__Grade_Level_9_12</vt:lpstr>
      <vt:lpstr>'2521'!_254_ESE_Level_4__Grade_Level_9_12</vt:lpstr>
      <vt:lpstr>'2531'!_254_ESE_Level_4__Grade_Level_9_12</vt:lpstr>
      <vt:lpstr>'2641'!_254_ESE_Level_4__Grade_Level_9_12</vt:lpstr>
      <vt:lpstr>'2661'!_254_ESE_Level_4__Grade_Level_9_12</vt:lpstr>
      <vt:lpstr>'2791'!_254_ESE_Level_4__Grade_Level_9_12</vt:lpstr>
      <vt:lpstr>'2801'!_254_ESE_Level_4__Grade_Level_9_12</vt:lpstr>
      <vt:lpstr>'2911'!_254_ESE_Level_4__Grade_Level_9_12</vt:lpstr>
      <vt:lpstr>'2941'!_254_ESE_Level_4__Grade_Level_9_12</vt:lpstr>
      <vt:lpstr>'3083'!_254_ESE_Level_4__Grade_Level_9_12</vt:lpstr>
      <vt:lpstr>'3344'!_254_ESE_Level_4__Grade_Level_9_12</vt:lpstr>
      <vt:lpstr>'3345'!_254_ESE_Level_4__Grade_Level_9_12</vt:lpstr>
      <vt:lpstr>'3347'!_254_ESE_Level_4__Grade_Level_9_12</vt:lpstr>
      <vt:lpstr>'3381'!_254_ESE_Level_4__Grade_Level_9_12</vt:lpstr>
      <vt:lpstr>'3382'!_254_ESE_Level_4__Grade_Level_9_12</vt:lpstr>
      <vt:lpstr>'3384'!_254_ESE_Level_4__Grade_Level_9_12</vt:lpstr>
      <vt:lpstr>'3385'!_254_ESE_Level_4__Grade_Level_9_12</vt:lpstr>
      <vt:lpstr>'3386'!_254_ESE_Level_4__Grade_Level_9_12</vt:lpstr>
      <vt:lpstr>'3391'!_254_ESE_Level_4__Grade_Level_9_12</vt:lpstr>
      <vt:lpstr>'3392'!_254_ESE_Level_4__Grade_Level_9_12</vt:lpstr>
      <vt:lpstr>'3394'!_254_ESE_Level_4__Grade_Level_9_12</vt:lpstr>
      <vt:lpstr>'3395'!_254_ESE_Level_4__Grade_Level_9_12</vt:lpstr>
      <vt:lpstr>'3396'!_254_ESE_Level_4__Grade_Level_9_12</vt:lpstr>
      <vt:lpstr>'3398'!_254_ESE_Level_4__Grade_Level_9_12</vt:lpstr>
      <vt:lpstr>'3400'!_254_ESE_Level_4__Grade_Level_9_12</vt:lpstr>
      <vt:lpstr>'3401'!_254_ESE_Level_4__Grade_Level_9_12</vt:lpstr>
      <vt:lpstr>'3411'!_254_ESE_Level_4__Grade_Level_9_12</vt:lpstr>
      <vt:lpstr>'3413'!_254_ESE_Level_4__Grade_Level_9_12</vt:lpstr>
      <vt:lpstr>'3421'!_254_ESE_Level_4__Grade_Level_9_12</vt:lpstr>
      <vt:lpstr>'3431'!_254_ESE_Level_4__Grade_Level_9_12</vt:lpstr>
      <vt:lpstr>'3436'!_254_ESE_Level_4__Grade_Level_9_12</vt:lpstr>
      <vt:lpstr>'3441'!_254_ESE_Level_4__Grade_Level_9_12</vt:lpstr>
      <vt:lpstr>'3443'!_254_ESE_Level_4__Grade_Level_9_12</vt:lpstr>
      <vt:lpstr>'3941'!_254_ESE_Level_4__Grade_Level_9_12</vt:lpstr>
      <vt:lpstr>'3961'!_254_ESE_Level_4__Grade_Level_9_12</vt:lpstr>
      <vt:lpstr>'3971'!_254_ESE_Level_4__Grade_Level_9_12</vt:lpstr>
      <vt:lpstr>'4000'!_254_ESE_Level_4__Grade_Level_9_12</vt:lpstr>
      <vt:lpstr>'4002'!_254_ESE_Level_4__Grade_Level_9_12</vt:lpstr>
      <vt:lpstr>'4010'!_254_ESE_Level_4__Grade_Level_9_12</vt:lpstr>
      <vt:lpstr>'4011'!_254_ESE_Level_4__Grade_Level_9_12</vt:lpstr>
      <vt:lpstr>'4012'!_254_ESE_Level_4__Grade_Level_9_12</vt:lpstr>
      <vt:lpstr>'4013'!_254_ESE_Level_4__Grade_Level_9_12</vt:lpstr>
      <vt:lpstr>'4020'!_254_ESE_Level_4__Grade_Level_9_12</vt:lpstr>
      <vt:lpstr>'4037'!_254_ESE_Level_4__Grade_Level_9_12</vt:lpstr>
      <vt:lpstr>'4041'!_254_ESE_Level_4__Grade_Level_9_12</vt:lpstr>
      <vt:lpstr>'0054'!_254_ESE_Level_4__Grade_Level_PK_3</vt:lpstr>
      <vt:lpstr>'0642'!_254_ESE_Level_4__Grade_Level_PK_3</vt:lpstr>
      <vt:lpstr>'0664'!_254_ESE_Level_4__Grade_Level_PK_3</vt:lpstr>
      <vt:lpstr>'1461'!_254_ESE_Level_4__Grade_Level_PK_3</vt:lpstr>
      <vt:lpstr>'1571'!_254_ESE_Level_4__Grade_Level_PK_3</vt:lpstr>
      <vt:lpstr>'2521'!_254_ESE_Level_4__Grade_Level_PK_3</vt:lpstr>
      <vt:lpstr>'2531'!_254_ESE_Level_4__Grade_Level_PK_3</vt:lpstr>
      <vt:lpstr>'2641'!_254_ESE_Level_4__Grade_Level_PK_3</vt:lpstr>
      <vt:lpstr>'2661'!_254_ESE_Level_4__Grade_Level_PK_3</vt:lpstr>
      <vt:lpstr>'2791'!_254_ESE_Level_4__Grade_Level_PK_3</vt:lpstr>
      <vt:lpstr>'2801'!_254_ESE_Level_4__Grade_Level_PK_3</vt:lpstr>
      <vt:lpstr>'2911'!_254_ESE_Level_4__Grade_Level_PK_3</vt:lpstr>
      <vt:lpstr>'2941'!_254_ESE_Level_4__Grade_Level_PK_3</vt:lpstr>
      <vt:lpstr>'3083'!_254_ESE_Level_4__Grade_Level_PK_3</vt:lpstr>
      <vt:lpstr>'3344'!_254_ESE_Level_4__Grade_Level_PK_3</vt:lpstr>
      <vt:lpstr>'3345'!_254_ESE_Level_4__Grade_Level_PK_3</vt:lpstr>
      <vt:lpstr>'3347'!_254_ESE_Level_4__Grade_Level_PK_3</vt:lpstr>
      <vt:lpstr>'3381'!_254_ESE_Level_4__Grade_Level_PK_3</vt:lpstr>
      <vt:lpstr>'3382'!_254_ESE_Level_4__Grade_Level_PK_3</vt:lpstr>
      <vt:lpstr>'3384'!_254_ESE_Level_4__Grade_Level_PK_3</vt:lpstr>
      <vt:lpstr>'3385'!_254_ESE_Level_4__Grade_Level_PK_3</vt:lpstr>
      <vt:lpstr>'3386'!_254_ESE_Level_4__Grade_Level_PK_3</vt:lpstr>
      <vt:lpstr>'3391'!_254_ESE_Level_4__Grade_Level_PK_3</vt:lpstr>
      <vt:lpstr>'3392'!_254_ESE_Level_4__Grade_Level_PK_3</vt:lpstr>
      <vt:lpstr>'3394'!_254_ESE_Level_4__Grade_Level_PK_3</vt:lpstr>
      <vt:lpstr>'3395'!_254_ESE_Level_4__Grade_Level_PK_3</vt:lpstr>
      <vt:lpstr>'3396'!_254_ESE_Level_4__Grade_Level_PK_3</vt:lpstr>
      <vt:lpstr>'3398'!_254_ESE_Level_4__Grade_Level_PK_3</vt:lpstr>
      <vt:lpstr>'3400'!_254_ESE_Level_4__Grade_Level_PK_3</vt:lpstr>
      <vt:lpstr>'3401'!_254_ESE_Level_4__Grade_Level_PK_3</vt:lpstr>
      <vt:lpstr>'3411'!_254_ESE_Level_4__Grade_Level_PK_3</vt:lpstr>
      <vt:lpstr>'3413'!_254_ESE_Level_4__Grade_Level_PK_3</vt:lpstr>
      <vt:lpstr>'3421'!_254_ESE_Level_4__Grade_Level_PK_3</vt:lpstr>
      <vt:lpstr>'3431'!_254_ESE_Level_4__Grade_Level_PK_3</vt:lpstr>
      <vt:lpstr>'3436'!_254_ESE_Level_4__Grade_Level_PK_3</vt:lpstr>
      <vt:lpstr>'3441'!_254_ESE_Level_4__Grade_Level_PK_3</vt:lpstr>
      <vt:lpstr>'3443'!_254_ESE_Level_4__Grade_Level_PK_3</vt:lpstr>
      <vt:lpstr>'3941'!_254_ESE_Level_4__Grade_Level_PK_3</vt:lpstr>
      <vt:lpstr>'3961'!_254_ESE_Level_4__Grade_Level_PK_3</vt:lpstr>
      <vt:lpstr>'3971'!_254_ESE_Level_4__Grade_Level_PK_3</vt:lpstr>
      <vt:lpstr>'4000'!_254_ESE_Level_4__Grade_Level_PK_3</vt:lpstr>
      <vt:lpstr>'4002'!_254_ESE_Level_4__Grade_Level_PK_3</vt:lpstr>
      <vt:lpstr>'4010'!_254_ESE_Level_4__Grade_Level_PK_3</vt:lpstr>
      <vt:lpstr>'4011'!_254_ESE_Level_4__Grade_Level_PK_3</vt:lpstr>
      <vt:lpstr>'4012'!_254_ESE_Level_4__Grade_Level_PK_3</vt:lpstr>
      <vt:lpstr>'4013'!_254_ESE_Level_4__Grade_Level_PK_3</vt:lpstr>
      <vt:lpstr>'4020'!_254_ESE_Level_4__Grade_Level_PK_3</vt:lpstr>
      <vt:lpstr>'4037'!_254_ESE_Level_4__Grade_Level_PK_3</vt:lpstr>
      <vt:lpstr>'4041'!_254_ESE_Level_4__Grade_Level_PK_3</vt:lpstr>
      <vt:lpstr>'0054'!_255_ESE_Level_5__Grade_Level_4_8</vt:lpstr>
      <vt:lpstr>'0642'!_255_ESE_Level_5__Grade_Level_4_8</vt:lpstr>
      <vt:lpstr>'0664'!_255_ESE_Level_5__Grade_Level_4_8</vt:lpstr>
      <vt:lpstr>'1461'!_255_ESE_Level_5__Grade_Level_4_8</vt:lpstr>
      <vt:lpstr>'1571'!_255_ESE_Level_5__Grade_Level_4_8</vt:lpstr>
      <vt:lpstr>'2521'!_255_ESE_Level_5__Grade_Level_4_8</vt:lpstr>
      <vt:lpstr>'2531'!_255_ESE_Level_5__Grade_Level_4_8</vt:lpstr>
      <vt:lpstr>'2641'!_255_ESE_Level_5__Grade_Level_4_8</vt:lpstr>
      <vt:lpstr>'2661'!_255_ESE_Level_5__Grade_Level_4_8</vt:lpstr>
      <vt:lpstr>'2791'!_255_ESE_Level_5__Grade_Level_4_8</vt:lpstr>
      <vt:lpstr>'2801'!_255_ESE_Level_5__Grade_Level_4_8</vt:lpstr>
      <vt:lpstr>'2911'!_255_ESE_Level_5__Grade_Level_4_8</vt:lpstr>
      <vt:lpstr>'2941'!_255_ESE_Level_5__Grade_Level_4_8</vt:lpstr>
      <vt:lpstr>'3083'!_255_ESE_Level_5__Grade_Level_4_8</vt:lpstr>
      <vt:lpstr>'3344'!_255_ESE_Level_5__Grade_Level_4_8</vt:lpstr>
      <vt:lpstr>'3345'!_255_ESE_Level_5__Grade_Level_4_8</vt:lpstr>
      <vt:lpstr>'3347'!_255_ESE_Level_5__Grade_Level_4_8</vt:lpstr>
      <vt:lpstr>'3381'!_255_ESE_Level_5__Grade_Level_4_8</vt:lpstr>
      <vt:lpstr>'3382'!_255_ESE_Level_5__Grade_Level_4_8</vt:lpstr>
      <vt:lpstr>'3384'!_255_ESE_Level_5__Grade_Level_4_8</vt:lpstr>
      <vt:lpstr>'3385'!_255_ESE_Level_5__Grade_Level_4_8</vt:lpstr>
      <vt:lpstr>'3386'!_255_ESE_Level_5__Grade_Level_4_8</vt:lpstr>
      <vt:lpstr>'3391'!_255_ESE_Level_5__Grade_Level_4_8</vt:lpstr>
      <vt:lpstr>'3392'!_255_ESE_Level_5__Grade_Level_4_8</vt:lpstr>
      <vt:lpstr>'3394'!_255_ESE_Level_5__Grade_Level_4_8</vt:lpstr>
      <vt:lpstr>'3395'!_255_ESE_Level_5__Grade_Level_4_8</vt:lpstr>
      <vt:lpstr>'3396'!_255_ESE_Level_5__Grade_Level_4_8</vt:lpstr>
      <vt:lpstr>'3398'!_255_ESE_Level_5__Grade_Level_4_8</vt:lpstr>
      <vt:lpstr>'3400'!_255_ESE_Level_5__Grade_Level_4_8</vt:lpstr>
      <vt:lpstr>'3401'!_255_ESE_Level_5__Grade_Level_4_8</vt:lpstr>
      <vt:lpstr>'3411'!_255_ESE_Level_5__Grade_Level_4_8</vt:lpstr>
      <vt:lpstr>'3413'!_255_ESE_Level_5__Grade_Level_4_8</vt:lpstr>
      <vt:lpstr>'3421'!_255_ESE_Level_5__Grade_Level_4_8</vt:lpstr>
      <vt:lpstr>'3431'!_255_ESE_Level_5__Grade_Level_4_8</vt:lpstr>
      <vt:lpstr>'3436'!_255_ESE_Level_5__Grade_Level_4_8</vt:lpstr>
      <vt:lpstr>'3441'!_255_ESE_Level_5__Grade_Level_4_8</vt:lpstr>
      <vt:lpstr>'3443'!_255_ESE_Level_5__Grade_Level_4_8</vt:lpstr>
      <vt:lpstr>'3941'!_255_ESE_Level_5__Grade_Level_4_8</vt:lpstr>
      <vt:lpstr>'3961'!_255_ESE_Level_5__Grade_Level_4_8</vt:lpstr>
      <vt:lpstr>'3971'!_255_ESE_Level_5__Grade_Level_4_8</vt:lpstr>
      <vt:lpstr>'4000'!_255_ESE_Level_5__Grade_Level_4_8</vt:lpstr>
      <vt:lpstr>'4002'!_255_ESE_Level_5__Grade_Level_4_8</vt:lpstr>
      <vt:lpstr>'4010'!_255_ESE_Level_5__Grade_Level_4_8</vt:lpstr>
      <vt:lpstr>'4011'!_255_ESE_Level_5__Grade_Level_4_8</vt:lpstr>
      <vt:lpstr>'4012'!_255_ESE_Level_5__Grade_Level_4_8</vt:lpstr>
      <vt:lpstr>'4013'!_255_ESE_Level_5__Grade_Level_4_8</vt:lpstr>
      <vt:lpstr>'4020'!_255_ESE_Level_5__Grade_Level_4_8</vt:lpstr>
      <vt:lpstr>'4037'!_255_ESE_Level_5__Grade_Level_4_8</vt:lpstr>
      <vt:lpstr>'4041'!_255_ESE_Level_5__Grade_Level_4_8</vt:lpstr>
      <vt:lpstr>'0054'!_255_ESE_Level_5__Grade_Level_9_12</vt:lpstr>
      <vt:lpstr>'0642'!_255_ESE_Level_5__Grade_Level_9_12</vt:lpstr>
      <vt:lpstr>'0664'!_255_ESE_Level_5__Grade_Level_9_12</vt:lpstr>
      <vt:lpstr>'1461'!_255_ESE_Level_5__Grade_Level_9_12</vt:lpstr>
      <vt:lpstr>'1571'!_255_ESE_Level_5__Grade_Level_9_12</vt:lpstr>
      <vt:lpstr>'2521'!_255_ESE_Level_5__Grade_Level_9_12</vt:lpstr>
      <vt:lpstr>'2531'!_255_ESE_Level_5__Grade_Level_9_12</vt:lpstr>
      <vt:lpstr>'2641'!_255_ESE_Level_5__Grade_Level_9_12</vt:lpstr>
      <vt:lpstr>'2661'!_255_ESE_Level_5__Grade_Level_9_12</vt:lpstr>
      <vt:lpstr>'2791'!_255_ESE_Level_5__Grade_Level_9_12</vt:lpstr>
      <vt:lpstr>'2801'!_255_ESE_Level_5__Grade_Level_9_12</vt:lpstr>
      <vt:lpstr>'2911'!_255_ESE_Level_5__Grade_Level_9_12</vt:lpstr>
      <vt:lpstr>'2941'!_255_ESE_Level_5__Grade_Level_9_12</vt:lpstr>
      <vt:lpstr>'3083'!_255_ESE_Level_5__Grade_Level_9_12</vt:lpstr>
      <vt:lpstr>'3344'!_255_ESE_Level_5__Grade_Level_9_12</vt:lpstr>
      <vt:lpstr>'3345'!_255_ESE_Level_5__Grade_Level_9_12</vt:lpstr>
      <vt:lpstr>'3347'!_255_ESE_Level_5__Grade_Level_9_12</vt:lpstr>
      <vt:lpstr>'3381'!_255_ESE_Level_5__Grade_Level_9_12</vt:lpstr>
      <vt:lpstr>'3382'!_255_ESE_Level_5__Grade_Level_9_12</vt:lpstr>
      <vt:lpstr>'3384'!_255_ESE_Level_5__Grade_Level_9_12</vt:lpstr>
      <vt:lpstr>'3385'!_255_ESE_Level_5__Grade_Level_9_12</vt:lpstr>
      <vt:lpstr>'3386'!_255_ESE_Level_5__Grade_Level_9_12</vt:lpstr>
      <vt:lpstr>'3391'!_255_ESE_Level_5__Grade_Level_9_12</vt:lpstr>
      <vt:lpstr>'3392'!_255_ESE_Level_5__Grade_Level_9_12</vt:lpstr>
      <vt:lpstr>'3394'!_255_ESE_Level_5__Grade_Level_9_12</vt:lpstr>
      <vt:lpstr>'3395'!_255_ESE_Level_5__Grade_Level_9_12</vt:lpstr>
      <vt:lpstr>'3396'!_255_ESE_Level_5__Grade_Level_9_12</vt:lpstr>
      <vt:lpstr>'3398'!_255_ESE_Level_5__Grade_Level_9_12</vt:lpstr>
      <vt:lpstr>'3400'!_255_ESE_Level_5__Grade_Level_9_12</vt:lpstr>
      <vt:lpstr>'3401'!_255_ESE_Level_5__Grade_Level_9_12</vt:lpstr>
      <vt:lpstr>'3411'!_255_ESE_Level_5__Grade_Level_9_12</vt:lpstr>
      <vt:lpstr>'3413'!_255_ESE_Level_5__Grade_Level_9_12</vt:lpstr>
      <vt:lpstr>'3421'!_255_ESE_Level_5__Grade_Level_9_12</vt:lpstr>
      <vt:lpstr>'3431'!_255_ESE_Level_5__Grade_Level_9_12</vt:lpstr>
      <vt:lpstr>'3436'!_255_ESE_Level_5__Grade_Level_9_12</vt:lpstr>
      <vt:lpstr>'3441'!_255_ESE_Level_5__Grade_Level_9_12</vt:lpstr>
      <vt:lpstr>'3443'!_255_ESE_Level_5__Grade_Level_9_12</vt:lpstr>
      <vt:lpstr>'3941'!_255_ESE_Level_5__Grade_Level_9_12</vt:lpstr>
      <vt:lpstr>'3961'!_255_ESE_Level_5__Grade_Level_9_12</vt:lpstr>
      <vt:lpstr>'3971'!_255_ESE_Level_5__Grade_Level_9_12</vt:lpstr>
      <vt:lpstr>'4000'!_255_ESE_Level_5__Grade_Level_9_12</vt:lpstr>
      <vt:lpstr>'4002'!_255_ESE_Level_5__Grade_Level_9_12</vt:lpstr>
      <vt:lpstr>'4010'!_255_ESE_Level_5__Grade_Level_9_12</vt:lpstr>
      <vt:lpstr>'4011'!_255_ESE_Level_5__Grade_Level_9_12</vt:lpstr>
      <vt:lpstr>'4012'!_255_ESE_Level_5__Grade_Level_9_12</vt:lpstr>
      <vt:lpstr>'4013'!_255_ESE_Level_5__Grade_Level_9_12</vt:lpstr>
      <vt:lpstr>'4020'!_255_ESE_Level_5__Grade_Level_9_12</vt:lpstr>
      <vt:lpstr>'4037'!_255_ESE_Level_5__Grade_Level_9_12</vt:lpstr>
      <vt:lpstr>'4041'!_255_ESE_Level_5__Grade_Level_9_12</vt:lpstr>
      <vt:lpstr>'0054'!_255_ESE_Level_5__Grade_Level_PK_3</vt:lpstr>
      <vt:lpstr>'0642'!_255_ESE_Level_5__Grade_Level_PK_3</vt:lpstr>
      <vt:lpstr>'0664'!_255_ESE_Level_5__Grade_Level_PK_3</vt:lpstr>
      <vt:lpstr>'1461'!_255_ESE_Level_5__Grade_Level_PK_3</vt:lpstr>
      <vt:lpstr>'1571'!_255_ESE_Level_5__Grade_Level_PK_3</vt:lpstr>
      <vt:lpstr>'2521'!_255_ESE_Level_5__Grade_Level_PK_3</vt:lpstr>
      <vt:lpstr>'2531'!_255_ESE_Level_5__Grade_Level_PK_3</vt:lpstr>
      <vt:lpstr>'2641'!_255_ESE_Level_5__Grade_Level_PK_3</vt:lpstr>
      <vt:lpstr>'2661'!_255_ESE_Level_5__Grade_Level_PK_3</vt:lpstr>
      <vt:lpstr>'2791'!_255_ESE_Level_5__Grade_Level_PK_3</vt:lpstr>
      <vt:lpstr>'2801'!_255_ESE_Level_5__Grade_Level_PK_3</vt:lpstr>
      <vt:lpstr>'2911'!_255_ESE_Level_5__Grade_Level_PK_3</vt:lpstr>
      <vt:lpstr>'2941'!_255_ESE_Level_5__Grade_Level_PK_3</vt:lpstr>
      <vt:lpstr>'3083'!_255_ESE_Level_5__Grade_Level_PK_3</vt:lpstr>
      <vt:lpstr>'3344'!_255_ESE_Level_5__Grade_Level_PK_3</vt:lpstr>
      <vt:lpstr>'3345'!_255_ESE_Level_5__Grade_Level_PK_3</vt:lpstr>
      <vt:lpstr>'3347'!_255_ESE_Level_5__Grade_Level_PK_3</vt:lpstr>
      <vt:lpstr>'3381'!_255_ESE_Level_5__Grade_Level_PK_3</vt:lpstr>
      <vt:lpstr>'3382'!_255_ESE_Level_5__Grade_Level_PK_3</vt:lpstr>
      <vt:lpstr>'3384'!_255_ESE_Level_5__Grade_Level_PK_3</vt:lpstr>
      <vt:lpstr>'3385'!_255_ESE_Level_5__Grade_Level_PK_3</vt:lpstr>
      <vt:lpstr>'3386'!_255_ESE_Level_5__Grade_Level_PK_3</vt:lpstr>
      <vt:lpstr>'3391'!_255_ESE_Level_5__Grade_Level_PK_3</vt:lpstr>
      <vt:lpstr>'3392'!_255_ESE_Level_5__Grade_Level_PK_3</vt:lpstr>
      <vt:lpstr>'3394'!_255_ESE_Level_5__Grade_Level_PK_3</vt:lpstr>
      <vt:lpstr>'3395'!_255_ESE_Level_5__Grade_Level_PK_3</vt:lpstr>
      <vt:lpstr>'3396'!_255_ESE_Level_5__Grade_Level_PK_3</vt:lpstr>
      <vt:lpstr>'3398'!_255_ESE_Level_5__Grade_Level_PK_3</vt:lpstr>
      <vt:lpstr>'3400'!_255_ESE_Level_5__Grade_Level_PK_3</vt:lpstr>
      <vt:lpstr>'3401'!_255_ESE_Level_5__Grade_Level_PK_3</vt:lpstr>
      <vt:lpstr>'3411'!_255_ESE_Level_5__Grade_Level_PK_3</vt:lpstr>
      <vt:lpstr>'3413'!_255_ESE_Level_5__Grade_Level_PK_3</vt:lpstr>
      <vt:lpstr>'3421'!_255_ESE_Level_5__Grade_Level_PK_3</vt:lpstr>
      <vt:lpstr>'3431'!_255_ESE_Level_5__Grade_Level_PK_3</vt:lpstr>
      <vt:lpstr>'3436'!_255_ESE_Level_5__Grade_Level_PK_3</vt:lpstr>
      <vt:lpstr>'3441'!_255_ESE_Level_5__Grade_Level_PK_3</vt:lpstr>
      <vt:lpstr>'3443'!_255_ESE_Level_5__Grade_Level_PK_3</vt:lpstr>
      <vt:lpstr>'3941'!_255_ESE_Level_5__Grade_Level_PK_3</vt:lpstr>
      <vt:lpstr>'3961'!_255_ESE_Level_5__Grade_Level_PK_3</vt:lpstr>
      <vt:lpstr>'3971'!_255_ESE_Level_5__Grade_Level_PK_3</vt:lpstr>
      <vt:lpstr>'4000'!_255_ESE_Level_5__Grade_Level_PK_3</vt:lpstr>
      <vt:lpstr>'4002'!_255_ESE_Level_5__Grade_Level_PK_3</vt:lpstr>
      <vt:lpstr>'4010'!_255_ESE_Level_5__Grade_Level_PK_3</vt:lpstr>
      <vt:lpstr>'4011'!_255_ESE_Level_5__Grade_Level_PK_3</vt:lpstr>
      <vt:lpstr>'4012'!_255_ESE_Level_5__Grade_Level_PK_3</vt:lpstr>
      <vt:lpstr>'4013'!_255_ESE_Level_5__Grade_Level_PK_3</vt:lpstr>
      <vt:lpstr>'4020'!_255_ESE_Level_5__Grade_Level_PK_3</vt:lpstr>
      <vt:lpstr>'4037'!_255_ESE_Level_5__Grade_Level_PK_3</vt:lpstr>
      <vt:lpstr>'4041'!_255_ESE_Level_5__Grade_Level_PK_3</vt:lpstr>
      <vt:lpstr>'0054'!_3.__Supplemental_Academic_Instruction</vt:lpstr>
      <vt:lpstr>'0642'!_3.__Supplemental_Academic_Instruction</vt:lpstr>
      <vt:lpstr>'0664'!_3.__Supplemental_Academic_Instruction</vt:lpstr>
      <vt:lpstr>'1461'!_3.__Supplemental_Academic_Instruction</vt:lpstr>
      <vt:lpstr>'1571'!_3.__Supplemental_Academic_Instruction</vt:lpstr>
      <vt:lpstr>'2521'!_3.__Supplemental_Academic_Instruction</vt:lpstr>
      <vt:lpstr>'2531'!_3.__Supplemental_Academic_Instruction</vt:lpstr>
      <vt:lpstr>'2641'!_3.__Supplemental_Academic_Instruction</vt:lpstr>
      <vt:lpstr>'2661'!_3.__Supplemental_Academic_Instruction</vt:lpstr>
      <vt:lpstr>'2791'!_3.__Supplemental_Academic_Instruction</vt:lpstr>
      <vt:lpstr>'2801'!_3.__Supplemental_Academic_Instruction</vt:lpstr>
      <vt:lpstr>'2911'!_3.__Supplemental_Academic_Instruction</vt:lpstr>
      <vt:lpstr>'2941'!_3.__Supplemental_Academic_Instruction</vt:lpstr>
      <vt:lpstr>'3083'!_3.__Supplemental_Academic_Instruction</vt:lpstr>
      <vt:lpstr>'3344'!_3.__Supplemental_Academic_Instruction</vt:lpstr>
      <vt:lpstr>'3345'!_3.__Supplemental_Academic_Instruction</vt:lpstr>
      <vt:lpstr>'3347'!_3.__Supplemental_Academic_Instruction</vt:lpstr>
      <vt:lpstr>'3381'!_3.__Supplemental_Academic_Instruction</vt:lpstr>
      <vt:lpstr>'3382'!_3.__Supplemental_Academic_Instruction</vt:lpstr>
      <vt:lpstr>'3384'!_3.__Supplemental_Academic_Instruction</vt:lpstr>
      <vt:lpstr>'3385'!_3.__Supplemental_Academic_Instruction</vt:lpstr>
      <vt:lpstr>'3386'!_3.__Supplemental_Academic_Instruction</vt:lpstr>
      <vt:lpstr>'3391'!_3.__Supplemental_Academic_Instruction</vt:lpstr>
      <vt:lpstr>'3392'!_3.__Supplemental_Academic_Instruction</vt:lpstr>
      <vt:lpstr>'3394'!_3.__Supplemental_Academic_Instruction</vt:lpstr>
      <vt:lpstr>'3395'!_3.__Supplemental_Academic_Instruction</vt:lpstr>
      <vt:lpstr>'3396'!_3.__Supplemental_Academic_Instruction</vt:lpstr>
      <vt:lpstr>'3398'!_3.__Supplemental_Academic_Instruction</vt:lpstr>
      <vt:lpstr>'3400'!_3.__Supplemental_Academic_Instruction</vt:lpstr>
      <vt:lpstr>'3401'!_3.__Supplemental_Academic_Instruction</vt:lpstr>
      <vt:lpstr>'3411'!_3.__Supplemental_Academic_Instruction</vt:lpstr>
      <vt:lpstr>'3413'!_3.__Supplemental_Academic_Instruction</vt:lpstr>
      <vt:lpstr>'3421'!_3.__Supplemental_Academic_Instruction</vt:lpstr>
      <vt:lpstr>'3431'!_3.__Supplemental_Academic_Instruction</vt:lpstr>
      <vt:lpstr>'3436'!_3.__Supplemental_Academic_Instruction</vt:lpstr>
      <vt:lpstr>'3441'!_3.__Supplemental_Academic_Instruction</vt:lpstr>
      <vt:lpstr>'3443'!_3.__Supplemental_Academic_Instruction</vt:lpstr>
      <vt:lpstr>'3941'!_3.__Supplemental_Academic_Instruction</vt:lpstr>
      <vt:lpstr>'3961'!_3.__Supplemental_Academic_Instruction</vt:lpstr>
      <vt:lpstr>'3971'!_3.__Supplemental_Academic_Instruction</vt:lpstr>
      <vt:lpstr>'4000'!_3.__Supplemental_Academic_Instruction</vt:lpstr>
      <vt:lpstr>'4002'!_3.__Supplemental_Academic_Instruction</vt:lpstr>
      <vt:lpstr>'4010'!_3.__Supplemental_Academic_Instruction</vt:lpstr>
      <vt:lpstr>'4011'!_3.__Supplemental_Academic_Instruction</vt:lpstr>
      <vt:lpstr>'4012'!_3.__Supplemental_Academic_Instruction</vt:lpstr>
      <vt:lpstr>'4013'!_3.__Supplemental_Academic_Instruction</vt:lpstr>
      <vt:lpstr>'4020'!_3.__Supplemental_Academic_Instruction</vt:lpstr>
      <vt:lpstr>'4037'!_3.__Supplemental_Academic_Instruction</vt:lpstr>
      <vt:lpstr>'4041'!_3.__Supplemental_Academic_Instruction</vt:lpstr>
      <vt:lpstr>'0054'!_300_Career_Education__Grades_9_12</vt:lpstr>
      <vt:lpstr>'0642'!_300_Career_Education__Grades_9_12</vt:lpstr>
      <vt:lpstr>'0664'!_300_Career_Education__Grades_9_12</vt:lpstr>
      <vt:lpstr>'1461'!_300_Career_Education__Grades_9_12</vt:lpstr>
      <vt:lpstr>'1571'!_300_Career_Education__Grades_9_12</vt:lpstr>
      <vt:lpstr>'2521'!_300_Career_Education__Grades_9_12</vt:lpstr>
      <vt:lpstr>'2531'!_300_Career_Education__Grades_9_12</vt:lpstr>
      <vt:lpstr>'2641'!_300_Career_Education__Grades_9_12</vt:lpstr>
      <vt:lpstr>'2661'!_300_Career_Education__Grades_9_12</vt:lpstr>
      <vt:lpstr>'2791'!_300_Career_Education__Grades_9_12</vt:lpstr>
      <vt:lpstr>'2801'!_300_Career_Education__Grades_9_12</vt:lpstr>
      <vt:lpstr>'2911'!_300_Career_Education__Grades_9_12</vt:lpstr>
      <vt:lpstr>'2941'!_300_Career_Education__Grades_9_12</vt:lpstr>
      <vt:lpstr>'3083'!_300_Career_Education__Grades_9_12</vt:lpstr>
      <vt:lpstr>'3344'!_300_Career_Education__Grades_9_12</vt:lpstr>
      <vt:lpstr>'3345'!_300_Career_Education__Grades_9_12</vt:lpstr>
      <vt:lpstr>'3347'!_300_Career_Education__Grades_9_12</vt:lpstr>
      <vt:lpstr>'3381'!_300_Career_Education__Grades_9_12</vt:lpstr>
      <vt:lpstr>'3382'!_300_Career_Education__Grades_9_12</vt:lpstr>
      <vt:lpstr>'3384'!_300_Career_Education__Grades_9_12</vt:lpstr>
      <vt:lpstr>'3385'!_300_Career_Education__Grades_9_12</vt:lpstr>
      <vt:lpstr>'3386'!_300_Career_Education__Grades_9_12</vt:lpstr>
      <vt:lpstr>'3391'!_300_Career_Education__Grades_9_12</vt:lpstr>
      <vt:lpstr>'3392'!_300_Career_Education__Grades_9_12</vt:lpstr>
      <vt:lpstr>'3394'!_300_Career_Education__Grades_9_12</vt:lpstr>
      <vt:lpstr>'3395'!_300_Career_Education__Grades_9_12</vt:lpstr>
      <vt:lpstr>'3396'!_300_Career_Education__Grades_9_12</vt:lpstr>
      <vt:lpstr>'3398'!_300_Career_Education__Grades_9_12</vt:lpstr>
      <vt:lpstr>'3400'!_300_Career_Education__Grades_9_12</vt:lpstr>
      <vt:lpstr>'3401'!_300_Career_Education__Grades_9_12</vt:lpstr>
      <vt:lpstr>'3411'!_300_Career_Education__Grades_9_12</vt:lpstr>
      <vt:lpstr>'3413'!_300_Career_Education__Grades_9_12</vt:lpstr>
      <vt:lpstr>'3421'!_300_Career_Education__Grades_9_12</vt:lpstr>
      <vt:lpstr>'3431'!_300_Career_Education__Grades_9_12</vt:lpstr>
      <vt:lpstr>'3436'!_300_Career_Education__Grades_9_12</vt:lpstr>
      <vt:lpstr>'3441'!_300_Career_Education__Grades_9_12</vt:lpstr>
      <vt:lpstr>'3443'!_300_Career_Education__Grades_9_12</vt:lpstr>
      <vt:lpstr>'3941'!_300_Career_Education__Grades_9_12</vt:lpstr>
      <vt:lpstr>'3961'!_300_Career_Education__Grades_9_12</vt:lpstr>
      <vt:lpstr>'3971'!_300_Career_Education__Grades_9_12</vt:lpstr>
      <vt:lpstr>'4000'!_300_Career_Education__Grades_9_12</vt:lpstr>
      <vt:lpstr>'4002'!_300_Career_Education__Grades_9_12</vt:lpstr>
      <vt:lpstr>'4010'!_300_Career_Education__Grades_9_12</vt:lpstr>
      <vt:lpstr>'4011'!_300_Career_Education__Grades_9_12</vt:lpstr>
      <vt:lpstr>'4012'!_300_Career_Education__Grades_9_12</vt:lpstr>
      <vt:lpstr>'4013'!_300_Career_Education__Grades_9_12</vt:lpstr>
      <vt:lpstr>'4020'!_300_Career_Education__Grades_9_12</vt:lpstr>
      <vt:lpstr>'4037'!_300_Career_Education__Grades_9_12</vt:lpstr>
      <vt:lpstr>'4041'!_300_Career_Education__Grades_9_12</vt:lpstr>
      <vt:lpstr>'0054'!_4_8</vt:lpstr>
      <vt:lpstr>'0642'!_4_8</vt:lpstr>
      <vt:lpstr>'0664'!_4_8</vt:lpstr>
      <vt:lpstr>'1461'!_4_8</vt:lpstr>
      <vt:lpstr>'1571'!_4_8</vt:lpstr>
      <vt:lpstr>'2521'!_4_8</vt:lpstr>
      <vt:lpstr>'2531'!_4_8</vt:lpstr>
      <vt:lpstr>'2641'!_4_8</vt:lpstr>
      <vt:lpstr>'2661'!_4_8</vt:lpstr>
      <vt:lpstr>'2791'!_4_8</vt:lpstr>
      <vt:lpstr>'2801'!_4_8</vt:lpstr>
      <vt:lpstr>'2911'!_4_8</vt:lpstr>
      <vt:lpstr>'2941'!_4_8</vt:lpstr>
      <vt:lpstr>'3083'!_4_8</vt:lpstr>
      <vt:lpstr>'3344'!_4_8</vt:lpstr>
      <vt:lpstr>'3345'!_4_8</vt:lpstr>
      <vt:lpstr>'3347'!_4_8</vt:lpstr>
      <vt:lpstr>'3381'!_4_8</vt:lpstr>
      <vt:lpstr>'3382'!_4_8</vt:lpstr>
      <vt:lpstr>'3384'!_4_8</vt:lpstr>
      <vt:lpstr>'3385'!_4_8</vt:lpstr>
      <vt:lpstr>'3386'!_4_8</vt:lpstr>
      <vt:lpstr>'3391'!_4_8</vt:lpstr>
      <vt:lpstr>'3392'!_4_8</vt:lpstr>
      <vt:lpstr>'3394'!_4_8</vt:lpstr>
      <vt:lpstr>'3395'!_4_8</vt:lpstr>
      <vt:lpstr>'3396'!_4_8</vt:lpstr>
      <vt:lpstr>'3398'!_4_8</vt:lpstr>
      <vt:lpstr>'3400'!_4_8</vt:lpstr>
      <vt:lpstr>'3401'!_4_8</vt:lpstr>
      <vt:lpstr>'3411'!_4_8</vt:lpstr>
      <vt:lpstr>'3413'!_4_8</vt:lpstr>
      <vt:lpstr>'3421'!_4_8</vt:lpstr>
      <vt:lpstr>'3431'!_4_8</vt:lpstr>
      <vt:lpstr>'3436'!_4_8</vt:lpstr>
      <vt:lpstr>'3441'!_4_8</vt:lpstr>
      <vt:lpstr>'3443'!_4_8</vt:lpstr>
      <vt:lpstr>'3941'!_4_8</vt:lpstr>
      <vt:lpstr>'3961'!_4_8</vt:lpstr>
      <vt:lpstr>'3971'!_4_8</vt:lpstr>
      <vt:lpstr>'4000'!_4_8</vt:lpstr>
      <vt:lpstr>'4002'!_4_8</vt:lpstr>
      <vt:lpstr>'4010'!_4_8</vt:lpstr>
      <vt:lpstr>'4011'!_4_8</vt:lpstr>
      <vt:lpstr>'4012'!_4_8</vt:lpstr>
      <vt:lpstr>'4013'!_4_8</vt:lpstr>
      <vt:lpstr>'4020'!_4_8</vt:lpstr>
      <vt:lpstr>'4037'!_4_8</vt:lpstr>
      <vt:lpstr>'4041'!_4_8</vt:lpstr>
      <vt:lpstr>'0054'!_9_12</vt:lpstr>
      <vt:lpstr>'0642'!_9_12</vt:lpstr>
      <vt:lpstr>'0664'!_9_12</vt:lpstr>
      <vt:lpstr>'1461'!_9_12</vt:lpstr>
      <vt:lpstr>'1571'!_9_12</vt:lpstr>
      <vt:lpstr>'2521'!_9_12</vt:lpstr>
      <vt:lpstr>'2531'!_9_12</vt:lpstr>
      <vt:lpstr>'2641'!_9_12</vt:lpstr>
      <vt:lpstr>'2661'!_9_12</vt:lpstr>
      <vt:lpstr>'2791'!_9_12</vt:lpstr>
      <vt:lpstr>'2801'!_9_12</vt:lpstr>
      <vt:lpstr>'2911'!_9_12</vt:lpstr>
      <vt:lpstr>'2941'!_9_12</vt:lpstr>
      <vt:lpstr>'3083'!_9_12</vt:lpstr>
      <vt:lpstr>'3344'!_9_12</vt:lpstr>
      <vt:lpstr>'3345'!_9_12</vt:lpstr>
      <vt:lpstr>'3347'!_9_12</vt:lpstr>
      <vt:lpstr>'3381'!_9_12</vt:lpstr>
      <vt:lpstr>'3382'!_9_12</vt:lpstr>
      <vt:lpstr>'3384'!_9_12</vt:lpstr>
      <vt:lpstr>'3385'!_9_12</vt:lpstr>
      <vt:lpstr>'3386'!_9_12</vt:lpstr>
      <vt:lpstr>'3391'!_9_12</vt:lpstr>
      <vt:lpstr>'3392'!_9_12</vt:lpstr>
      <vt:lpstr>'3394'!_9_12</vt:lpstr>
      <vt:lpstr>'3395'!_9_12</vt:lpstr>
      <vt:lpstr>'3396'!_9_12</vt:lpstr>
      <vt:lpstr>'3398'!_9_12</vt:lpstr>
      <vt:lpstr>'3400'!_9_12</vt:lpstr>
      <vt:lpstr>'3401'!_9_12</vt:lpstr>
      <vt:lpstr>'3411'!_9_12</vt:lpstr>
      <vt:lpstr>'3413'!_9_12</vt:lpstr>
      <vt:lpstr>'3421'!_9_12</vt:lpstr>
      <vt:lpstr>'3431'!_9_12</vt:lpstr>
      <vt:lpstr>'3436'!_9_12</vt:lpstr>
      <vt:lpstr>'3441'!_9_12</vt:lpstr>
      <vt:lpstr>'3443'!_9_12</vt:lpstr>
      <vt:lpstr>'3941'!_9_12</vt:lpstr>
      <vt:lpstr>'3961'!_9_12</vt:lpstr>
      <vt:lpstr>'3971'!_9_12</vt:lpstr>
      <vt:lpstr>'4000'!_9_12</vt:lpstr>
      <vt:lpstr>'4002'!_9_12</vt:lpstr>
      <vt:lpstr>'4010'!_9_12</vt:lpstr>
      <vt:lpstr>'4011'!_9_12</vt:lpstr>
      <vt:lpstr>'4012'!_9_12</vt:lpstr>
      <vt:lpstr>'4013'!_9_12</vt:lpstr>
      <vt:lpstr>'4020'!_9_12</vt:lpstr>
      <vt:lpstr>'4037'!_9_12</vt:lpstr>
      <vt:lpstr>'4041'!_9_12</vt:lpstr>
      <vt:lpstr>'0054'!Allocation_factors</vt:lpstr>
      <vt:lpstr>'0642'!Allocation_factors</vt:lpstr>
      <vt:lpstr>'0664'!Allocation_factors</vt:lpstr>
      <vt:lpstr>'1461'!Allocation_factors</vt:lpstr>
      <vt:lpstr>'1571'!Allocation_factors</vt:lpstr>
      <vt:lpstr>'2521'!Allocation_factors</vt:lpstr>
      <vt:lpstr>'2531'!Allocation_factors</vt:lpstr>
      <vt:lpstr>'2641'!Allocation_factors</vt:lpstr>
      <vt:lpstr>'2661'!Allocation_factors</vt:lpstr>
      <vt:lpstr>'2791'!Allocation_factors</vt:lpstr>
      <vt:lpstr>'2801'!Allocation_factors</vt:lpstr>
      <vt:lpstr>'2911'!Allocation_factors</vt:lpstr>
      <vt:lpstr>'2941'!Allocation_factors</vt:lpstr>
      <vt:lpstr>'3083'!Allocation_factors</vt:lpstr>
      <vt:lpstr>'3344'!Allocation_factors</vt:lpstr>
      <vt:lpstr>'3345'!Allocation_factors</vt:lpstr>
      <vt:lpstr>'3347'!Allocation_factors</vt:lpstr>
      <vt:lpstr>'3381'!Allocation_factors</vt:lpstr>
      <vt:lpstr>'3382'!Allocation_factors</vt:lpstr>
      <vt:lpstr>'3384'!Allocation_factors</vt:lpstr>
      <vt:lpstr>'3385'!Allocation_factors</vt:lpstr>
      <vt:lpstr>'3386'!Allocation_factors</vt:lpstr>
      <vt:lpstr>'3391'!Allocation_factors</vt:lpstr>
      <vt:lpstr>'3392'!Allocation_factors</vt:lpstr>
      <vt:lpstr>'3394'!Allocation_factors</vt:lpstr>
      <vt:lpstr>'3395'!Allocation_factors</vt:lpstr>
      <vt:lpstr>'3396'!Allocation_factors</vt:lpstr>
      <vt:lpstr>'3398'!Allocation_factors</vt:lpstr>
      <vt:lpstr>'3400'!Allocation_factors</vt:lpstr>
      <vt:lpstr>'3401'!Allocation_factors</vt:lpstr>
      <vt:lpstr>'3411'!Allocation_factors</vt:lpstr>
      <vt:lpstr>'3413'!Allocation_factors</vt:lpstr>
      <vt:lpstr>'3421'!Allocation_factors</vt:lpstr>
      <vt:lpstr>'3431'!Allocation_factors</vt:lpstr>
      <vt:lpstr>'3436'!Allocation_factors</vt:lpstr>
      <vt:lpstr>'3441'!Allocation_factors</vt:lpstr>
      <vt:lpstr>'3443'!Allocation_factors</vt:lpstr>
      <vt:lpstr>'3941'!Allocation_factors</vt:lpstr>
      <vt:lpstr>'3961'!Allocation_factors</vt:lpstr>
      <vt:lpstr>'3971'!Allocation_factors</vt:lpstr>
      <vt:lpstr>'4000'!Allocation_factors</vt:lpstr>
      <vt:lpstr>'4002'!Allocation_factors</vt:lpstr>
      <vt:lpstr>'4010'!Allocation_factors</vt:lpstr>
      <vt:lpstr>'4011'!Allocation_factors</vt:lpstr>
      <vt:lpstr>'4012'!Allocation_factors</vt:lpstr>
      <vt:lpstr>'4013'!Allocation_factors</vt:lpstr>
      <vt:lpstr>'4020'!Allocation_factors</vt:lpstr>
      <vt:lpstr>'4037'!Allocation_factors</vt:lpstr>
      <vt:lpstr>'4041'!Allocation_factors</vt:lpstr>
      <vt:lpstr>'0054'!Base_Student_Allocation</vt:lpstr>
      <vt:lpstr>'0642'!Base_Student_Allocation</vt:lpstr>
      <vt:lpstr>'0664'!Base_Student_Allocation</vt:lpstr>
      <vt:lpstr>'1461'!Base_Student_Allocation</vt:lpstr>
      <vt:lpstr>'1571'!Base_Student_Allocation</vt:lpstr>
      <vt:lpstr>'2521'!Base_Student_Allocation</vt:lpstr>
      <vt:lpstr>'2531'!Base_Student_Allocation</vt:lpstr>
      <vt:lpstr>'2641'!Base_Student_Allocation</vt:lpstr>
      <vt:lpstr>'2661'!Base_Student_Allocation</vt:lpstr>
      <vt:lpstr>'2791'!Base_Student_Allocation</vt:lpstr>
      <vt:lpstr>'2801'!Base_Student_Allocation</vt:lpstr>
      <vt:lpstr>'2911'!Base_Student_Allocation</vt:lpstr>
      <vt:lpstr>'2941'!Base_Student_Allocation</vt:lpstr>
      <vt:lpstr>'3083'!Base_Student_Allocation</vt:lpstr>
      <vt:lpstr>'3344'!Base_Student_Allocation</vt:lpstr>
      <vt:lpstr>'3345'!Base_Student_Allocation</vt:lpstr>
      <vt:lpstr>'3347'!Base_Student_Allocation</vt:lpstr>
      <vt:lpstr>'3381'!Base_Student_Allocation</vt:lpstr>
      <vt:lpstr>'3382'!Base_Student_Allocation</vt:lpstr>
      <vt:lpstr>'3384'!Base_Student_Allocation</vt:lpstr>
      <vt:lpstr>'3385'!Base_Student_Allocation</vt:lpstr>
      <vt:lpstr>'3386'!Base_Student_Allocation</vt:lpstr>
      <vt:lpstr>'3391'!Base_Student_Allocation</vt:lpstr>
      <vt:lpstr>'3392'!Base_Student_Allocation</vt:lpstr>
      <vt:lpstr>'3394'!Base_Student_Allocation</vt:lpstr>
      <vt:lpstr>'3395'!Base_Student_Allocation</vt:lpstr>
      <vt:lpstr>'3396'!Base_Student_Allocation</vt:lpstr>
      <vt:lpstr>'3398'!Base_Student_Allocation</vt:lpstr>
      <vt:lpstr>'3400'!Base_Student_Allocation</vt:lpstr>
      <vt:lpstr>'3401'!Base_Student_Allocation</vt:lpstr>
      <vt:lpstr>'3411'!Base_Student_Allocation</vt:lpstr>
      <vt:lpstr>'3413'!Base_Student_Allocation</vt:lpstr>
      <vt:lpstr>'3421'!Base_Student_Allocation</vt:lpstr>
      <vt:lpstr>'3431'!Base_Student_Allocation</vt:lpstr>
      <vt:lpstr>'3436'!Base_Student_Allocation</vt:lpstr>
      <vt:lpstr>'3441'!Base_Student_Allocation</vt:lpstr>
      <vt:lpstr>'3443'!Base_Student_Allocation</vt:lpstr>
      <vt:lpstr>'3941'!Base_Student_Allocation</vt:lpstr>
      <vt:lpstr>'3961'!Base_Student_Allocation</vt:lpstr>
      <vt:lpstr>'3971'!Base_Student_Allocation</vt:lpstr>
      <vt:lpstr>'4000'!Base_Student_Allocation</vt:lpstr>
      <vt:lpstr>'4002'!Base_Student_Allocation</vt:lpstr>
      <vt:lpstr>'4010'!Base_Student_Allocation</vt:lpstr>
      <vt:lpstr>'4011'!Base_Student_Allocation</vt:lpstr>
      <vt:lpstr>'4012'!Base_Student_Allocation</vt:lpstr>
      <vt:lpstr>'4013'!Base_Student_Allocation</vt:lpstr>
      <vt:lpstr>'4020'!Base_Student_Allocation</vt:lpstr>
      <vt:lpstr>'4037'!Base_Student_Allocation</vt:lpstr>
      <vt:lpstr>'4041'!Base_Student_Allocation</vt:lpstr>
      <vt:lpstr>'0054'!Based_on_the_Second_Calculation_of_the_FEFP_2010_11</vt:lpstr>
      <vt:lpstr>'0642'!Based_on_the_Second_Calculation_of_the_FEFP_2010_11</vt:lpstr>
      <vt:lpstr>'0664'!Based_on_the_Second_Calculation_of_the_FEFP_2010_11</vt:lpstr>
      <vt:lpstr>'1461'!Based_on_the_Second_Calculation_of_the_FEFP_2010_11</vt:lpstr>
      <vt:lpstr>'1571'!Based_on_the_Second_Calculation_of_the_FEFP_2010_11</vt:lpstr>
      <vt:lpstr>'2521'!Based_on_the_Second_Calculation_of_the_FEFP_2010_11</vt:lpstr>
      <vt:lpstr>'2531'!Based_on_the_Second_Calculation_of_the_FEFP_2010_11</vt:lpstr>
      <vt:lpstr>'2641'!Based_on_the_Second_Calculation_of_the_FEFP_2010_11</vt:lpstr>
      <vt:lpstr>'2661'!Based_on_the_Second_Calculation_of_the_FEFP_2010_11</vt:lpstr>
      <vt:lpstr>'2791'!Based_on_the_Second_Calculation_of_the_FEFP_2010_11</vt:lpstr>
      <vt:lpstr>'2801'!Based_on_the_Second_Calculation_of_the_FEFP_2010_11</vt:lpstr>
      <vt:lpstr>'2911'!Based_on_the_Second_Calculation_of_the_FEFP_2010_11</vt:lpstr>
      <vt:lpstr>'2941'!Based_on_the_Second_Calculation_of_the_FEFP_2010_11</vt:lpstr>
      <vt:lpstr>'3083'!Based_on_the_Second_Calculation_of_the_FEFP_2010_11</vt:lpstr>
      <vt:lpstr>'3344'!Based_on_the_Second_Calculation_of_the_FEFP_2010_11</vt:lpstr>
      <vt:lpstr>'3345'!Based_on_the_Second_Calculation_of_the_FEFP_2010_11</vt:lpstr>
      <vt:lpstr>'3347'!Based_on_the_Second_Calculation_of_the_FEFP_2010_11</vt:lpstr>
      <vt:lpstr>'3381'!Based_on_the_Second_Calculation_of_the_FEFP_2010_11</vt:lpstr>
      <vt:lpstr>'3382'!Based_on_the_Second_Calculation_of_the_FEFP_2010_11</vt:lpstr>
      <vt:lpstr>'3384'!Based_on_the_Second_Calculation_of_the_FEFP_2010_11</vt:lpstr>
      <vt:lpstr>'3385'!Based_on_the_Second_Calculation_of_the_FEFP_2010_11</vt:lpstr>
      <vt:lpstr>'3386'!Based_on_the_Second_Calculation_of_the_FEFP_2010_11</vt:lpstr>
      <vt:lpstr>'3391'!Based_on_the_Second_Calculation_of_the_FEFP_2010_11</vt:lpstr>
      <vt:lpstr>'3392'!Based_on_the_Second_Calculation_of_the_FEFP_2010_11</vt:lpstr>
      <vt:lpstr>'3394'!Based_on_the_Second_Calculation_of_the_FEFP_2010_11</vt:lpstr>
      <vt:lpstr>'3395'!Based_on_the_Second_Calculation_of_the_FEFP_2010_11</vt:lpstr>
      <vt:lpstr>'3396'!Based_on_the_Second_Calculation_of_the_FEFP_2010_11</vt:lpstr>
      <vt:lpstr>'3398'!Based_on_the_Second_Calculation_of_the_FEFP_2010_11</vt:lpstr>
      <vt:lpstr>'3400'!Based_on_the_Second_Calculation_of_the_FEFP_2010_11</vt:lpstr>
      <vt:lpstr>'3401'!Based_on_the_Second_Calculation_of_the_FEFP_2010_11</vt:lpstr>
      <vt:lpstr>'3411'!Based_on_the_Second_Calculation_of_the_FEFP_2010_11</vt:lpstr>
      <vt:lpstr>'3413'!Based_on_the_Second_Calculation_of_the_FEFP_2010_11</vt:lpstr>
      <vt:lpstr>'3421'!Based_on_the_Second_Calculation_of_the_FEFP_2010_11</vt:lpstr>
      <vt:lpstr>'3431'!Based_on_the_Second_Calculation_of_the_FEFP_2010_11</vt:lpstr>
      <vt:lpstr>'3436'!Based_on_the_Second_Calculation_of_the_FEFP_2010_11</vt:lpstr>
      <vt:lpstr>'3441'!Based_on_the_Second_Calculation_of_the_FEFP_2010_11</vt:lpstr>
      <vt:lpstr>'3443'!Based_on_the_Second_Calculation_of_the_FEFP_2010_11</vt:lpstr>
      <vt:lpstr>'3941'!Based_on_the_Second_Calculation_of_the_FEFP_2010_11</vt:lpstr>
      <vt:lpstr>'3961'!Based_on_the_Second_Calculation_of_the_FEFP_2010_11</vt:lpstr>
      <vt:lpstr>'3971'!Based_on_the_Second_Calculation_of_the_FEFP_2010_11</vt:lpstr>
      <vt:lpstr>'4000'!Based_on_the_Second_Calculation_of_the_FEFP_2010_11</vt:lpstr>
      <vt:lpstr>'4002'!Based_on_the_Second_Calculation_of_the_FEFP_2010_11</vt:lpstr>
      <vt:lpstr>'4010'!Based_on_the_Second_Calculation_of_the_FEFP_2010_11</vt:lpstr>
      <vt:lpstr>'4011'!Based_on_the_Second_Calculation_of_the_FEFP_2010_11</vt:lpstr>
      <vt:lpstr>'4012'!Based_on_the_Second_Calculation_of_the_FEFP_2010_11</vt:lpstr>
      <vt:lpstr>'4013'!Based_on_the_Second_Calculation_of_the_FEFP_2010_11</vt:lpstr>
      <vt:lpstr>'4020'!Based_on_the_Second_Calculation_of_the_FEFP_2010_11</vt:lpstr>
      <vt:lpstr>'4037'!Based_on_the_Second_Calculation_of_the_FEFP_2010_11</vt:lpstr>
      <vt:lpstr>'4041'!Based_on_the_Second_Calculation_of_the_FEFP_2010_11</vt:lpstr>
      <vt:lpstr>'0054'!DCD</vt:lpstr>
      <vt:lpstr>'0642'!DCD</vt:lpstr>
      <vt:lpstr>'0664'!DCD</vt:lpstr>
      <vt:lpstr>'1461'!DCD</vt:lpstr>
      <vt:lpstr>'1571'!DCD</vt:lpstr>
      <vt:lpstr>'2521'!DCD</vt:lpstr>
      <vt:lpstr>'2531'!DCD</vt:lpstr>
      <vt:lpstr>'2641'!DCD</vt:lpstr>
      <vt:lpstr>'2661'!DCD</vt:lpstr>
      <vt:lpstr>'2791'!DCD</vt:lpstr>
      <vt:lpstr>'2801'!DCD</vt:lpstr>
      <vt:lpstr>'2911'!DCD</vt:lpstr>
      <vt:lpstr>'2941'!DCD</vt:lpstr>
      <vt:lpstr>'3083'!DCD</vt:lpstr>
      <vt:lpstr>'3344'!DCD</vt:lpstr>
      <vt:lpstr>'3345'!DCD</vt:lpstr>
      <vt:lpstr>'3347'!DCD</vt:lpstr>
      <vt:lpstr>'3381'!DCD</vt:lpstr>
      <vt:lpstr>'3382'!DCD</vt:lpstr>
      <vt:lpstr>'3384'!DCD</vt:lpstr>
      <vt:lpstr>'3385'!DCD</vt:lpstr>
      <vt:lpstr>'3386'!DCD</vt:lpstr>
      <vt:lpstr>'3391'!DCD</vt:lpstr>
      <vt:lpstr>'3392'!DCD</vt:lpstr>
      <vt:lpstr>'3394'!DCD</vt:lpstr>
      <vt:lpstr>'3395'!DCD</vt:lpstr>
      <vt:lpstr>'3396'!DCD</vt:lpstr>
      <vt:lpstr>'3398'!DCD</vt:lpstr>
      <vt:lpstr>'3400'!DCD</vt:lpstr>
      <vt:lpstr>'3401'!DCD</vt:lpstr>
      <vt:lpstr>'3411'!DCD</vt:lpstr>
      <vt:lpstr>'3413'!DCD</vt:lpstr>
      <vt:lpstr>'3421'!DCD</vt:lpstr>
      <vt:lpstr>'3431'!DCD</vt:lpstr>
      <vt:lpstr>'3436'!DCD</vt:lpstr>
      <vt:lpstr>'3441'!DCD</vt:lpstr>
      <vt:lpstr>'3443'!DCD</vt:lpstr>
      <vt:lpstr>'3941'!DCD</vt:lpstr>
      <vt:lpstr>'3961'!DCD</vt:lpstr>
      <vt:lpstr>'3971'!DCD</vt:lpstr>
      <vt:lpstr>'4000'!DCD</vt:lpstr>
      <vt:lpstr>'4002'!DCD</vt:lpstr>
      <vt:lpstr>'4010'!DCD</vt:lpstr>
      <vt:lpstr>'4011'!DCD</vt:lpstr>
      <vt:lpstr>'4012'!DCD</vt:lpstr>
      <vt:lpstr>'4013'!DCD</vt:lpstr>
      <vt:lpstr>'4020'!DCD</vt:lpstr>
      <vt:lpstr>'4037'!DCD</vt:lpstr>
      <vt:lpstr>'4041'!DCD</vt:lpstr>
      <vt:lpstr>'0054'!District_Cost_Differential</vt:lpstr>
      <vt:lpstr>'0642'!District_Cost_Differential</vt:lpstr>
      <vt:lpstr>'0664'!District_Cost_Differential</vt:lpstr>
      <vt:lpstr>'1461'!District_Cost_Differential</vt:lpstr>
      <vt:lpstr>'1571'!District_Cost_Differential</vt:lpstr>
      <vt:lpstr>'2521'!District_Cost_Differential</vt:lpstr>
      <vt:lpstr>'2531'!District_Cost_Differential</vt:lpstr>
      <vt:lpstr>'2641'!District_Cost_Differential</vt:lpstr>
      <vt:lpstr>'2661'!District_Cost_Differential</vt:lpstr>
      <vt:lpstr>'2791'!District_Cost_Differential</vt:lpstr>
      <vt:lpstr>'2801'!District_Cost_Differential</vt:lpstr>
      <vt:lpstr>'2911'!District_Cost_Differential</vt:lpstr>
      <vt:lpstr>'2941'!District_Cost_Differential</vt:lpstr>
      <vt:lpstr>'3083'!District_Cost_Differential</vt:lpstr>
      <vt:lpstr>'3344'!District_Cost_Differential</vt:lpstr>
      <vt:lpstr>'3345'!District_Cost_Differential</vt:lpstr>
      <vt:lpstr>'3347'!District_Cost_Differential</vt:lpstr>
      <vt:lpstr>'3381'!District_Cost_Differential</vt:lpstr>
      <vt:lpstr>'3382'!District_Cost_Differential</vt:lpstr>
      <vt:lpstr>'3384'!District_Cost_Differential</vt:lpstr>
      <vt:lpstr>'3385'!District_Cost_Differential</vt:lpstr>
      <vt:lpstr>'3386'!District_Cost_Differential</vt:lpstr>
      <vt:lpstr>'3391'!District_Cost_Differential</vt:lpstr>
      <vt:lpstr>'3392'!District_Cost_Differential</vt:lpstr>
      <vt:lpstr>'3394'!District_Cost_Differential</vt:lpstr>
      <vt:lpstr>'3395'!District_Cost_Differential</vt:lpstr>
      <vt:lpstr>'3396'!District_Cost_Differential</vt:lpstr>
      <vt:lpstr>'3398'!District_Cost_Differential</vt:lpstr>
      <vt:lpstr>'3400'!District_Cost_Differential</vt:lpstr>
      <vt:lpstr>'3401'!District_Cost_Differential</vt:lpstr>
      <vt:lpstr>'3411'!District_Cost_Differential</vt:lpstr>
      <vt:lpstr>'3413'!District_Cost_Differential</vt:lpstr>
      <vt:lpstr>'3421'!District_Cost_Differential</vt:lpstr>
      <vt:lpstr>'3431'!District_Cost_Differential</vt:lpstr>
      <vt:lpstr>'3436'!District_Cost_Differential</vt:lpstr>
      <vt:lpstr>'3441'!District_Cost_Differential</vt:lpstr>
      <vt:lpstr>'3443'!District_Cost_Differential</vt:lpstr>
      <vt:lpstr>'3941'!District_Cost_Differential</vt:lpstr>
      <vt:lpstr>'3961'!District_Cost_Differential</vt:lpstr>
      <vt:lpstr>'3971'!District_Cost_Differential</vt:lpstr>
      <vt:lpstr>'4000'!District_Cost_Differential</vt:lpstr>
      <vt:lpstr>'4002'!District_Cost_Differential</vt:lpstr>
      <vt:lpstr>'4010'!District_Cost_Differential</vt:lpstr>
      <vt:lpstr>'4011'!District_Cost_Differential</vt:lpstr>
      <vt:lpstr>'4012'!District_Cost_Differential</vt:lpstr>
      <vt:lpstr>'4013'!District_Cost_Differential</vt:lpstr>
      <vt:lpstr>'4020'!District_Cost_Differential</vt:lpstr>
      <vt:lpstr>'4037'!District_Cost_Differential</vt:lpstr>
      <vt:lpstr>'4041'!District_Cost_Differential</vt:lpstr>
      <vt:lpstr>'0054'!District_SAI_Allocation</vt:lpstr>
      <vt:lpstr>'0642'!District_SAI_Allocation</vt:lpstr>
      <vt:lpstr>'0664'!District_SAI_Allocation</vt:lpstr>
      <vt:lpstr>'1461'!District_SAI_Allocation</vt:lpstr>
      <vt:lpstr>'1571'!District_SAI_Allocation</vt:lpstr>
      <vt:lpstr>'2521'!District_SAI_Allocation</vt:lpstr>
      <vt:lpstr>'2531'!District_SAI_Allocation</vt:lpstr>
      <vt:lpstr>'2641'!District_SAI_Allocation</vt:lpstr>
      <vt:lpstr>'2661'!District_SAI_Allocation</vt:lpstr>
      <vt:lpstr>'2791'!District_SAI_Allocation</vt:lpstr>
      <vt:lpstr>'2801'!District_SAI_Allocation</vt:lpstr>
      <vt:lpstr>'2911'!District_SAI_Allocation</vt:lpstr>
      <vt:lpstr>'2941'!District_SAI_Allocation</vt:lpstr>
      <vt:lpstr>'3083'!District_SAI_Allocation</vt:lpstr>
      <vt:lpstr>'3344'!District_SAI_Allocation</vt:lpstr>
      <vt:lpstr>'3345'!District_SAI_Allocation</vt:lpstr>
      <vt:lpstr>'3347'!District_SAI_Allocation</vt:lpstr>
      <vt:lpstr>'3381'!District_SAI_Allocation</vt:lpstr>
      <vt:lpstr>'3382'!District_SAI_Allocation</vt:lpstr>
      <vt:lpstr>'3384'!District_SAI_Allocation</vt:lpstr>
      <vt:lpstr>'3385'!District_SAI_Allocation</vt:lpstr>
      <vt:lpstr>'3386'!District_SAI_Allocation</vt:lpstr>
      <vt:lpstr>'3391'!District_SAI_Allocation</vt:lpstr>
      <vt:lpstr>'3392'!District_SAI_Allocation</vt:lpstr>
      <vt:lpstr>'3394'!District_SAI_Allocation</vt:lpstr>
      <vt:lpstr>'3395'!District_SAI_Allocation</vt:lpstr>
      <vt:lpstr>'3396'!District_SAI_Allocation</vt:lpstr>
      <vt:lpstr>'3398'!District_SAI_Allocation</vt:lpstr>
      <vt:lpstr>'3400'!District_SAI_Allocation</vt:lpstr>
      <vt:lpstr>'3401'!District_SAI_Allocation</vt:lpstr>
      <vt:lpstr>'3411'!District_SAI_Allocation</vt:lpstr>
      <vt:lpstr>'3413'!District_SAI_Allocation</vt:lpstr>
      <vt:lpstr>'3421'!District_SAI_Allocation</vt:lpstr>
      <vt:lpstr>'3431'!District_SAI_Allocation</vt:lpstr>
      <vt:lpstr>'3436'!District_SAI_Allocation</vt:lpstr>
      <vt:lpstr>'3441'!District_SAI_Allocation</vt:lpstr>
      <vt:lpstr>'3443'!District_SAI_Allocation</vt:lpstr>
      <vt:lpstr>'3941'!District_SAI_Allocation</vt:lpstr>
      <vt:lpstr>'3961'!District_SAI_Allocation</vt:lpstr>
      <vt:lpstr>'3971'!District_SAI_Allocation</vt:lpstr>
      <vt:lpstr>'4000'!District_SAI_Allocation</vt:lpstr>
      <vt:lpstr>'4002'!District_SAI_Allocation</vt:lpstr>
      <vt:lpstr>'4010'!District_SAI_Allocation</vt:lpstr>
      <vt:lpstr>'4011'!District_SAI_Allocation</vt:lpstr>
      <vt:lpstr>'4012'!District_SAI_Allocation</vt:lpstr>
      <vt:lpstr>'4013'!District_SAI_Allocation</vt:lpstr>
      <vt:lpstr>'4020'!District_SAI_Allocation</vt:lpstr>
      <vt:lpstr>'4037'!District_SAI_Allocation</vt:lpstr>
      <vt:lpstr>'4041'!District_SAI_Allocation</vt:lpstr>
      <vt:lpstr>'0054'!divided_by_district_FTE</vt:lpstr>
      <vt:lpstr>'0642'!divided_by_district_FTE</vt:lpstr>
      <vt:lpstr>'0664'!divided_by_district_FTE</vt:lpstr>
      <vt:lpstr>'1461'!divided_by_district_FTE</vt:lpstr>
      <vt:lpstr>'1571'!divided_by_district_FTE</vt:lpstr>
      <vt:lpstr>'2521'!divided_by_district_FTE</vt:lpstr>
      <vt:lpstr>'2531'!divided_by_district_FTE</vt:lpstr>
      <vt:lpstr>'2641'!divided_by_district_FTE</vt:lpstr>
      <vt:lpstr>'2661'!divided_by_district_FTE</vt:lpstr>
      <vt:lpstr>'2791'!divided_by_district_FTE</vt:lpstr>
      <vt:lpstr>'2801'!divided_by_district_FTE</vt:lpstr>
      <vt:lpstr>'2911'!divided_by_district_FTE</vt:lpstr>
      <vt:lpstr>'2941'!divided_by_district_FTE</vt:lpstr>
      <vt:lpstr>'3083'!divided_by_district_FTE</vt:lpstr>
      <vt:lpstr>'3344'!divided_by_district_FTE</vt:lpstr>
      <vt:lpstr>'3345'!divided_by_district_FTE</vt:lpstr>
      <vt:lpstr>'3347'!divided_by_district_FTE</vt:lpstr>
      <vt:lpstr>'3381'!divided_by_district_FTE</vt:lpstr>
      <vt:lpstr>'3382'!divided_by_district_FTE</vt:lpstr>
      <vt:lpstr>'3384'!divided_by_district_FTE</vt:lpstr>
      <vt:lpstr>'3385'!divided_by_district_FTE</vt:lpstr>
      <vt:lpstr>'3386'!divided_by_district_FTE</vt:lpstr>
      <vt:lpstr>'3391'!divided_by_district_FTE</vt:lpstr>
      <vt:lpstr>'3392'!divided_by_district_FTE</vt:lpstr>
      <vt:lpstr>'3394'!divided_by_district_FTE</vt:lpstr>
      <vt:lpstr>'3395'!divided_by_district_FTE</vt:lpstr>
      <vt:lpstr>'3396'!divided_by_district_FTE</vt:lpstr>
      <vt:lpstr>'3398'!divided_by_district_FTE</vt:lpstr>
      <vt:lpstr>'3400'!divided_by_district_FTE</vt:lpstr>
      <vt:lpstr>'3401'!divided_by_district_FTE</vt:lpstr>
      <vt:lpstr>'3411'!divided_by_district_FTE</vt:lpstr>
      <vt:lpstr>'3413'!divided_by_district_FTE</vt:lpstr>
      <vt:lpstr>'3421'!divided_by_district_FTE</vt:lpstr>
      <vt:lpstr>'3431'!divided_by_district_FTE</vt:lpstr>
      <vt:lpstr>'3436'!divided_by_district_FTE</vt:lpstr>
      <vt:lpstr>'3441'!divided_by_district_FTE</vt:lpstr>
      <vt:lpstr>'3443'!divided_by_district_FTE</vt:lpstr>
      <vt:lpstr>'3941'!divided_by_district_FTE</vt:lpstr>
      <vt:lpstr>'3961'!divided_by_district_FTE</vt:lpstr>
      <vt:lpstr>'3971'!divided_by_district_FTE</vt:lpstr>
      <vt:lpstr>'4000'!divided_by_district_FTE</vt:lpstr>
      <vt:lpstr>'4002'!divided_by_district_FTE</vt:lpstr>
      <vt:lpstr>'4010'!divided_by_district_FTE</vt:lpstr>
      <vt:lpstr>'4011'!divided_by_district_FTE</vt:lpstr>
      <vt:lpstr>'4012'!divided_by_district_FTE</vt:lpstr>
      <vt:lpstr>'4013'!divided_by_district_FTE</vt:lpstr>
      <vt:lpstr>'4020'!divided_by_district_FTE</vt:lpstr>
      <vt:lpstr>'4037'!divided_by_district_FTE</vt:lpstr>
      <vt:lpstr>'4041'!divided_by_district_FTE</vt:lpstr>
      <vt:lpstr>'0054'!FTE</vt:lpstr>
      <vt:lpstr>'0642'!FTE</vt:lpstr>
      <vt:lpstr>'0664'!FTE</vt:lpstr>
      <vt:lpstr>'1461'!FTE</vt:lpstr>
      <vt:lpstr>'1571'!FTE</vt:lpstr>
      <vt:lpstr>'2521'!FTE</vt:lpstr>
      <vt:lpstr>'2531'!FTE</vt:lpstr>
      <vt:lpstr>'2641'!FTE</vt:lpstr>
      <vt:lpstr>'2661'!FTE</vt:lpstr>
      <vt:lpstr>'2791'!FTE</vt:lpstr>
      <vt:lpstr>'2801'!FTE</vt:lpstr>
      <vt:lpstr>'2911'!FTE</vt:lpstr>
      <vt:lpstr>'2941'!FTE</vt:lpstr>
      <vt:lpstr>'3083'!FTE</vt:lpstr>
      <vt:lpstr>'3344'!FTE</vt:lpstr>
      <vt:lpstr>'3345'!FTE</vt:lpstr>
      <vt:lpstr>'3347'!FTE</vt:lpstr>
      <vt:lpstr>'3381'!FTE</vt:lpstr>
      <vt:lpstr>'3382'!FTE</vt:lpstr>
      <vt:lpstr>'3384'!FTE</vt:lpstr>
      <vt:lpstr>'3385'!FTE</vt:lpstr>
      <vt:lpstr>'3386'!FTE</vt:lpstr>
      <vt:lpstr>'3391'!FTE</vt:lpstr>
      <vt:lpstr>'3392'!FTE</vt:lpstr>
      <vt:lpstr>'3394'!FTE</vt:lpstr>
      <vt:lpstr>'3395'!FTE</vt:lpstr>
      <vt:lpstr>'3396'!FTE</vt:lpstr>
      <vt:lpstr>'3398'!FTE</vt:lpstr>
      <vt:lpstr>'3400'!FTE</vt:lpstr>
      <vt:lpstr>'3401'!FTE</vt:lpstr>
      <vt:lpstr>'3411'!FTE</vt:lpstr>
      <vt:lpstr>'3413'!FTE</vt:lpstr>
      <vt:lpstr>'3421'!FTE</vt:lpstr>
      <vt:lpstr>'3431'!FTE</vt:lpstr>
      <vt:lpstr>'3436'!FTE</vt:lpstr>
      <vt:lpstr>'3441'!FTE</vt:lpstr>
      <vt:lpstr>'3443'!FTE</vt:lpstr>
      <vt:lpstr>'3941'!FTE</vt:lpstr>
      <vt:lpstr>'3961'!FTE</vt:lpstr>
      <vt:lpstr>'3971'!FTE</vt:lpstr>
      <vt:lpstr>'4000'!FTE</vt:lpstr>
      <vt:lpstr>'4002'!FTE</vt:lpstr>
      <vt:lpstr>'4010'!FTE</vt:lpstr>
      <vt:lpstr>'4011'!FTE</vt:lpstr>
      <vt:lpstr>'4012'!FTE</vt:lpstr>
      <vt:lpstr>'4013'!FTE</vt:lpstr>
      <vt:lpstr>'4020'!FTE</vt:lpstr>
      <vt:lpstr>'4037'!FTE</vt:lpstr>
      <vt:lpstr>'4041'!FTE</vt:lpstr>
      <vt:lpstr>'0054'!Grade_Level</vt:lpstr>
      <vt:lpstr>'0642'!Grade_Level</vt:lpstr>
      <vt:lpstr>'0664'!Grade_Level</vt:lpstr>
      <vt:lpstr>'1461'!Grade_Level</vt:lpstr>
      <vt:lpstr>'1571'!Grade_Level</vt:lpstr>
      <vt:lpstr>'2521'!Grade_Level</vt:lpstr>
      <vt:lpstr>'2531'!Grade_Level</vt:lpstr>
      <vt:lpstr>'2641'!Grade_Level</vt:lpstr>
      <vt:lpstr>'2661'!Grade_Level</vt:lpstr>
      <vt:lpstr>'2791'!Grade_Level</vt:lpstr>
      <vt:lpstr>'2801'!Grade_Level</vt:lpstr>
      <vt:lpstr>'2911'!Grade_Level</vt:lpstr>
      <vt:lpstr>'2941'!Grade_Level</vt:lpstr>
      <vt:lpstr>'3083'!Grade_Level</vt:lpstr>
      <vt:lpstr>'3344'!Grade_Level</vt:lpstr>
      <vt:lpstr>'3345'!Grade_Level</vt:lpstr>
      <vt:lpstr>'3347'!Grade_Level</vt:lpstr>
      <vt:lpstr>'3381'!Grade_Level</vt:lpstr>
      <vt:lpstr>'3382'!Grade_Level</vt:lpstr>
      <vt:lpstr>'3384'!Grade_Level</vt:lpstr>
      <vt:lpstr>'3385'!Grade_Level</vt:lpstr>
      <vt:lpstr>'3386'!Grade_Level</vt:lpstr>
      <vt:lpstr>'3391'!Grade_Level</vt:lpstr>
      <vt:lpstr>'3392'!Grade_Level</vt:lpstr>
      <vt:lpstr>'3394'!Grade_Level</vt:lpstr>
      <vt:lpstr>'3395'!Grade_Level</vt:lpstr>
      <vt:lpstr>'3396'!Grade_Level</vt:lpstr>
      <vt:lpstr>'3398'!Grade_Level</vt:lpstr>
      <vt:lpstr>'3400'!Grade_Level</vt:lpstr>
      <vt:lpstr>'3401'!Grade_Level</vt:lpstr>
      <vt:lpstr>'3411'!Grade_Level</vt:lpstr>
      <vt:lpstr>'3413'!Grade_Level</vt:lpstr>
      <vt:lpstr>'3421'!Grade_Level</vt:lpstr>
      <vt:lpstr>'3431'!Grade_Level</vt:lpstr>
      <vt:lpstr>'3436'!Grade_Level</vt:lpstr>
      <vt:lpstr>'3441'!Grade_Level</vt:lpstr>
      <vt:lpstr>'3443'!Grade_Level</vt:lpstr>
      <vt:lpstr>'3941'!Grade_Level</vt:lpstr>
      <vt:lpstr>'3961'!Grade_Level</vt:lpstr>
      <vt:lpstr>'3971'!Grade_Level</vt:lpstr>
      <vt:lpstr>'4000'!Grade_Level</vt:lpstr>
      <vt:lpstr>'4002'!Grade_Level</vt:lpstr>
      <vt:lpstr>'4010'!Grade_Level</vt:lpstr>
      <vt:lpstr>'4011'!Grade_Level</vt:lpstr>
      <vt:lpstr>'4012'!Grade_Level</vt:lpstr>
      <vt:lpstr>'4013'!Grade_Level</vt:lpstr>
      <vt:lpstr>'4020'!Grade_Level</vt:lpstr>
      <vt:lpstr>'4037'!Grade_Level</vt:lpstr>
      <vt:lpstr>'4041'!Grade_Level</vt:lpstr>
      <vt:lpstr>'0054'!Guarantee_Per_Student</vt:lpstr>
      <vt:lpstr>'0642'!Guarantee_Per_Student</vt:lpstr>
      <vt:lpstr>'0664'!Guarantee_Per_Student</vt:lpstr>
      <vt:lpstr>'1461'!Guarantee_Per_Student</vt:lpstr>
      <vt:lpstr>'1571'!Guarantee_Per_Student</vt:lpstr>
      <vt:lpstr>'2521'!Guarantee_Per_Student</vt:lpstr>
      <vt:lpstr>'2531'!Guarantee_Per_Student</vt:lpstr>
      <vt:lpstr>'2641'!Guarantee_Per_Student</vt:lpstr>
      <vt:lpstr>'2661'!Guarantee_Per_Student</vt:lpstr>
      <vt:lpstr>'2791'!Guarantee_Per_Student</vt:lpstr>
      <vt:lpstr>'2801'!Guarantee_Per_Student</vt:lpstr>
      <vt:lpstr>'2911'!Guarantee_Per_Student</vt:lpstr>
      <vt:lpstr>'2941'!Guarantee_Per_Student</vt:lpstr>
      <vt:lpstr>'3083'!Guarantee_Per_Student</vt:lpstr>
      <vt:lpstr>'3344'!Guarantee_Per_Student</vt:lpstr>
      <vt:lpstr>'3345'!Guarantee_Per_Student</vt:lpstr>
      <vt:lpstr>'3347'!Guarantee_Per_Student</vt:lpstr>
      <vt:lpstr>'3381'!Guarantee_Per_Student</vt:lpstr>
      <vt:lpstr>'3382'!Guarantee_Per_Student</vt:lpstr>
      <vt:lpstr>'3384'!Guarantee_Per_Student</vt:lpstr>
      <vt:lpstr>'3385'!Guarantee_Per_Student</vt:lpstr>
      <vt:lpstr>'3386'!Guarantee_Per_Student</vt:lpstr>
      <vt:lpstr>'3391'!Guarantee_Per_Student</vt:lpstr>
      <vt:lpstr>'3392'!Guarantee_Per_Student</vt:lpstr>
      <vt:lpstr>'3394'!Guarantee_Per_Student</vt:lpstr>
      <vt:lpstr>'3395'!Guarantee_Per_Student</vt:lpstr>
      <vt:lpstr>'3396'!Guarantee_Per_Student</vt:lpstr>
      <vt:lpstr>'3398'!Guarantee_Per_Student</vt:lpstr>
      <vt:lpstr>'3400'!Guarantee_Per_Student</vt:lpstr>
      <vt:lpstr>'3401'!Guarantee_Per_Student</vt:lpstr>
      <vt:lpstr>'3411'!Guarantee_Per_Student</vt:lpstr>
      <vt:lpstr>'3413'!Guarantee_Per_Student</vt:lpstr>
      <vt:lpstr>'3421'!Guarantee_Per_Student</vt:lpstr>
      <vt:lpstr>'3431'!Guarantee_Per_Student</vt:lpstr>
      <vt:lpstr>'3436'!Guarantee_Per_Student</vt:lpstr>
      <vt:lpstr>'3441'!Guarantee_Per_Student</vt:lpstr>
      <vt:lpstr>'3443'!Guarantee_Per_Student</vt:lpstr>
      <vt:lpstr>'3941'!Guarantee_Per_Student</vt:lpstr>
      <vt:lpstr>'3961'!Guarantee_Per_Student</vt:lpstr>
      <vt:lpstr>'3971'!Guarantee_Per_Student</vt:lpstr>
      <vt:lpstr>'4000'!Guarantee_Per_Student</vt:lpstr>
      <vt:lpstr>'4002'!Guarantee_Per_Student</vt:lpstr>
      <vt:lpstr>'4010'!Guarantee_Per_Student</vt:lpstr>
      <vt:lpstr>'4011'!Guarantee_Per_Student</vt:lpstr>
      <vt:lpstr>'4012'!Guarantee_Per_Student</vt:lpstr>
      <vt:lpstr>'4013'!Guarantee_Per_Student</vt:lpstr>
      <vt:lpstr>'4020'!Guarantee_Per_Student</vt:lpstr>
      <vt:lpstr>'4037'!Guarantee_Per_Student</vt:lpstr>
      <vt:lpstr>'4041'!Guarantee_Per_Student</vt:lpstr>
      <vt:lpstr>'0054'!Matrix_Level</vt:lpstr>
      <vt:lpstr>'0642'!Matrix_Level</vt:lpstr>
      <vt:lpstr>'0664'!Matrix_Level</vt:lpstr>
      <vt:lpstr>'1461'!Matrix_Level</vt:lpstr>
      <vt:lpstr>'1571'!Matrix_Level</vt:lpstr>
      <vt:lpstr>'2521'!Matrix_Level</vt:lpstr>
      <vt:lpstr>'2531'!Matrix_Level</vt:lpstr>
      <vt:lpstr>'2641'!Matrix_Level</vt:lpstr>
      <vt:lpstr>'2661'!Matrix_Level</vt:lpstr>
      <vt:lpstr>'2791'!Matrix_Level</vt:lpstr>
      <vt:lpstr>'2801'!Matrix_Level</vt:lpstr>
      <vt:lpstr>'2911'!Matrix_Level</vt:lpstr>
      <vt:lpstr>'2941'!Matrix_Level</vt:lpstr>
      <vt:lpstr>'3083'!Matrix_Level</vt:lpstr>
      <vt:lpstr>'3344'!Matrix_Level</vt:lpstr>
      <vt:lpstr>'3345'!Matrix_Level</vt:lpstr>
      <vt:lpstr>'3347'!Matrix_Level</vt:lpstr>
      <vt:lpstr>'3381'!Matrix_Level</vt:lpstr>
      <vt:lpstr>'3382'!Matrix_Level</vt:lpstr>
      <vt:lpstr>'3384'!Matrix_Level</vt:lpstr>
      <vt:lpstr>'3385'!Matrix_Level</vt:lpstr>
      <vt:lpstr>'3386'!Matrix_Level</vt:lpstr>
      <vt:lpstr>'3391'!Matrix_Level</vt:lpstr>
      <vt:lpstr>'3392'!Matrix_Level</vt:lpstr>
      <vt:lpstr>'3394'!Matrix_Level</vt:lpstr>
      <vt:lpstr>'3395'!Matrix_Level</vt:lpstr>
      <vt:lpstr>'3396'!Matrix_Level</vt:lpstr>
      <vt:lpstr>'3398'!Matrix_Level</vt:lpstr>
      <vt:lpstr>'3400'!Matrix_Level</vt:lpstr>
      <vt:lpstr>'3401'!Matrix_Level</vt:lpstr>
      <vt:lpstr>'3411'!Matrix_Level</vt:lpstr>
      <vt:lpstr>'3413'!Matrix_Level</vt:lpstr>
      <vt:lpstr>'3421'!Matrix_Level</vt:lpstr>
      <vt:lpstr>'3431'!Matrix_Level</vt:lpstr>
      <vt:lpstr>'3436'!Matrix_Level</vt:lpstr>
      <vt:lpstr>'3441'!Matrix_Level</vt:lpstr>
      <vt:lpstr>'3443'!Matrix_Level</vt:lpstr>
      <vt:lpstr>'3941'!Matrix_Level</vt:lpstr>
      <vt:lpstr>'3961'!Matrix_Level</vt:lpstr>
      <vt:lpstr>'3971'!Matrix_Level</vt:lpstr>
      <vt:lpstr>'4000'!Matrix_Level</vt:lpstr>
      <vt:lpstr>'4002'!Matrix_Level</vt:lpstr>
      <vt:lpstr>'4010'!Matrix_Level</vt:lpstr>
      <vt:lpstr>'4011'!Matrix_Level</vt:lpstr>
      <vt:lpstr>'4012'!Matrix_Level</vt:lpstr>
      <vt:lpstr>'4013'!Matrix_Level</vt:lpstr>
      <vt:lpstr>'4020'!Matrix_Level</vt:lpstr>
      <vt:lpstr>'4037'!Matrix_Level</vt:lpstr>
      <vt:lpstr>'4041'!Matrix_Level</vt:lpstr>
      <vt:lpstr>'0054'!Number_of_FTE</vt:lpstr>
      <vt:lpstr>'0642'!Number_of_FTE</vt:lpstr>
      <vt:lpstr>'0664'!Number_of_FTE</vt:lpstr>
      <vt:lpstr>'1461'!Number_of_FTE</vt:lpstr>
      <vt:lpstr>'1571'!Number_of_FTE</vt:lpstr>
      <vt:lpstr>'2521'!Number_of_FTE</vt:lpstr>
      <vt:lpstr>'2531'!Number_of_FTE</vt:lpstr>
      <vt:lpstr>'2641'!Number_of_FTE</vt:lpstr>
      <vt:lpstr>'2661'!Number_of_FTE</vt:lpstr>
      <vt:lpstr>'2791'!Number_of_FTE</vt:lpstr>
      <vt:lpstr>'2801'!Number_of_FTE</vt:lpstr>
      <vt:lpstr>'2911'!Number_of_FTE</vt:lpstr>
      <vt:lpstr>'2941'!Number_of_FTE</vt:lpstr>
      <vt:lpstr>'3083'!Number_of_FTE</vt:lpstr>
      <vt:lpstr>'3344'!Number_of_FTE</vt:lpstr>
      <vt:lpstr>'3345'!Number_of_FTE</vt:lpstr>
      <vt:lpstr>'3347'!Number_of_FTE</vt:lpstr>
      <vt:lpstr>'3381'!Number_of_FTE</vt:lpstr>
      <vt:lpstr>'3382'!Number_of_FTE</vt:lpstr>
      <vt:lpstr>'3384'!Number_of_FTE</vt:lpstr>
      <vt:lpstr>'3385'!Number_of_FTE</vt:lpstr>
      <vt:lpstr>'3386'!Number_of_FTE</vt:lpstr>
      <vt:lpstr>'3391'!Number_of_FTE</vt:lpstr>
      <vt:lpstr>'3392'!Number_of_FTE</vt:lpstr>
      <vt:lpstr>'3394'!Number_of_FTE</vt:lpstr>
      <vt:lpstr>'3395'!Number_of_FTE</vt:lpstr>
      <vt:lpstr>'3396'!Number_of_FTE</vt:lpstr>
      <vt:lpstr>'3398'!Number_of_FTE</vt:lpstr>
      <vt:lpstr>'3400'!Number_of_FTE</vt:lpstr>
      <vt:lpstr>'3401'!Number_of_FTE</vt:lpstr>
      <vt:lpstr>'3411'!Number_of_FTE</vt:lpstr>
      <vt:lpstr>'3413'!Number_of_FTE</vt:lpstr>
      <vt:lpstr>'3421'!Number_of_FTE</vt:lpstr>
      <vt:lpstr>'3431'!Number_of_FTE</vt:lpstr>
      <vt:lpstr>'3436'!Number_of_FTE</vt:lpstr>
      <vt:lpstr>'3441'!Number_of_FTE</vt:lpstr>
      <vt:lpstr>'3443'!Number_of_FTE</vt:lpstr>
      <vt:lpstr>'3941'!Number_of_FTE</vt:lpstr>
      <vt:lpstr>'3961'!Number_of_FTE</vt:lpstr>
      <vt:lpstr>'3971'!Number_of_FTE</vt:lpstr>
      <vt:lpstr>'4000'!Number_of_FTE</vt:lpstr>
      <vt:lpstr>'4002'!Number_of_FTE</vt:lpstr>
      <vt:lpstr>'4010'!Number_of_FTE</vt:lpstr>
      <vt:lpstr>'4011'!Number_of_FTE</vt:lpstr>
      <vt:lpstr>'4012'!Number_of_FTE</vt:lpstr>
      <vt:lpstr>'4013'!Number_of_FTE</vt:lpstr>
      <vt:lpstr>'4020'!Number_of_FTE</vt:lpstr>
      <vt:lpstr>'4037'!Number_of_FTE</vt:lpstr>
      <vt:lpstr>'4041'!Number_of_FTE</vt:lpstr>
      <vt:lpstr>'0054'!Per_Student</vt:lpstr>
      <vt:lpstr>'0642'!Per_Student</vt:lpstr>
      <vt:lpstr>'0664'!Per_Student</vt:lpstr>
      <vt:lpstr>'1461'!Per_Student</vt:lpstr>
      <vt:lpstr>'1571'!Per_Student</vt:lpstr>
      <vt:lpstr>'2521'!Per_Student</vt:lpstr>
      <vt:lpstr>'2531'!Per_Student</vt:lpstr>
      <vt:lpstr>'2641'!Per_Student</vt:lpstr>
      <vt:lpstr>'2661'!Per_Student</vt:lpstr>
      <vt:lpstr>'2791'!Per_Student</vt:lpstr>
      <vt:lpstr>'2801'!Per_Student</vt:lpstr>
      <vt:lpstr>'2911'!Per_Student</vt:lpstr>
      <vt:lpstr>'2941'!Per_Student</vt:lpstr>
      <vt:lpstr>'3083'!Per_Student</vt:lpstr>
      <vt:lpstr>'3344'!Per_Student</vt:lpstr>
      <vt:lpstr>'3345'!Per_Student</vt:lpstr>
      <vt:lpstr>'3347'!Per_Student</vt:lpstr>
      <vt:lpstr>'3381'!Per_Student</vt:lpstr>
      <vt:lpstr>'3382'!Per_Student</vt:lpstr>
      <vt:lpstr>'3384'!Per_Student</vt:lpstr>
      <vt:lpstr>'3385'!Per_Student</vt:lpstr>
      <vt:lpstr>'3386'!Per_Student</vt:lpstr>
      <vt:lpstr>'3391'!Per_Student</vt:lpstr>
      <vt:lpstr>'3392'!Per_Student</vt:lpstr>
      <vt:lpstr>'3394'!Per_Student</vt:lpstr>
      <vt:lpstr>'3395'!Per_Student</vt:lpstr>
      <vt:lpstr>'3396'!Per_Student</vt:lpstr>
      <vt:lpstr>'3398'!Per_Student</vt:lpstr>
      <vt:lpstr>'3400'!Per_Student</vt:lpstr>
      <vt:lpstr>'3401'!Per_Student</vt:lpstr>
      <vt:lpstr>'3411'!Per_Student</vt:lpstr>
      <vt:lpstr>'3413'!Per_Student</vt:lpstr>
      <vt:lpstr>'3421'!Per_Student</vt:lpstr>
      <vt:lpstr>'3431'!Per_Student</vt:lpstr>
      <vt:lpstr>'3436'!Per_Student</vt:lpstr>
      <vt:lpstr>'3441'!Per_Student</vt:lpstr>
      <vt:lpstr>'3443'!Per_Student</vt:lpstr>
      <vt:lpstr>'3941'!Per_Student</vt:lpstr>
      <vt:lpstr>'3961'!Per_Student</vt:lpstr>
      <vt:lpstr>'3971'!Per_Student</vt:lpstr>
      <vt:lpstr>'4000'!Per_Student</vt:lpstr>
      <vt:lpstr>'4002'!Per_Student</vt:lpstr>
      <vt:lpstr>'4010'!Per_Student</vt:lpstr>
      <vt:lpstr>'4011'!Per_Student</vt:lpstr>
      <vt:lpstr>'4012'!Per_Student</vt:lpstr>
      <vt:lpstr>'4013'!Per_Student</vt:lpstr>
      <vt:lpstr>'4020'!Per_Student</vt:lpstr>
      <vt:lpstr>'4037'!Per_Student</vt:lpstr>
      <vt:lpstr>'4041'!Per_Student</vt:lpstr>
      <vt:lpstr>'0054'!PK___3</vt:lpstr>
      <vt:lpstr>'0642'!PK___3</vt:lpstr>
      <vt:lpstr>'0664'!PK___3</vt:lpstr>
      <vt:lpstr>'1461'!PK___3</vt:lpstr>
      <vt:lpstr>'1571'!PK___3</vt:lpstr>
      <vt:lpstr>'2521'!PK___3</vt:lpstr>
      <vt:lpstr>'2531'!PK___3</vt:lpstr>
      <vt:lpstr>'2641'!PK___3</vt:lpstr>
      <vt:lpstr>'2661'!PK___3</vt:lpstr>
      <vt:lpstr>'2791'!PK___3</vt:lpstr>
      <vt:lpstr>'2801'!PK___3</vt:lpstr>
      <vt:lpstr>'2911'!PK___3</vt:lpstr>
      <vt:lpstr>'2941'!PK___3</vt:lpstr>
      <vt:lpstr>'3083'!PK___3</vt:lpstr>
      <vt:lpstr>'3344'!PK___3</vt:lpstr>
      <vt:lpstr>'3345'!PK___3</vt:lpstr>
      <vt:lpstr>'3347'!PK___3</vt:lpstr>
      <vt:lpstr>'3381'!PK___3</vt:lpstr>
      <vt:lpstr>'3382'!PK___3</vt:lpstr>
      <vt:lpstr>'3384'!PK___3</vt:lpstr>
      <vt:lpstr>'3385'!PK___3</vt:lpstr>
      <vt:lpstr>'3386'!PK___3</vt:lpstr>
      <vt:lpstr>'3391'!PK___3</vt:lpstr>
      <vt:lpstr>'3392'!PK___3</vt:lpstr>
      <vt:lpstr>'3394'!PK___3</vt:lpstr>
      <vt:lpstr>'3395'!PK___3</vt:lpstr>
      <vt:lpstr>'3396'!PK___3</vt:lpstr>
      <vt:lpstr>'3398'!PK___3</vt:lpstr>
      <vt:lpstr>'3400'!PK___3</vt:lpstr>
      <vt:lpstr>'3401'!PK___3</vt:lpstr>
      <vt:lpstr>'3411'!PK___3</vt:lpstr>
      <vt:lpstr>'3413'!PK___3</vt:lpstr>
      <vt:lpstr>'3421'!PK___3</vt:lpstr>
      <vt:lpstr>'3431'!PK___3</vt:lpstr>
      <vt:lpstr>'3436'!PK___3</vt:lpstr>
      <vt:lpstr>'3441'!PK___3</vt:lpstr>
      <vt:lpstr>'3443'!PK___3</vt:lpstr>
      <vt:lpstr>'3941'!PK___3</vt:lpstr>
      <vt:lpstr>'3961'!PK___3</vt:lpstr>
      <vt:lpstr>'3971'!PK___3</vt:lpstr>
      <vt:lpstr>'4000'!PK___3</vt:lpstr>
      <vt:lpstr>'4002'!PK___3</vt:lpstr>
      <vt:lpstr>'4010'!PK___3</vt:lpstr>
      <vt:lpstr>'4011'!PK___3</vt:lpstr>
      <vt:lpstr>'4012'!PK___3</vt:lpstr>
      <vt:lpstr>'4013'!PK___3</vt:lpstr>
      <vt:lpstr>'4020'!PK___3</vt:lpstr>
      <vt:lpstr>'4037'!PK___3</vt:lpstr>
      <vt:lpstr>'4041'!PK___3</vt:lpstr>
      <vt:lpstr>'0054'!Print_Area</vt:lpstr>
      <vt:lpstr>'0642'!Print_Area</vt:lpstr>
      <vt:lpstr>'0664'!Print_Area</vt:lpstr>
      <vt:lpstr>'1461'!Print_Area</vt:lpstr>
      <vt:lpstr>'1571'!Print_Area</vt:lpstr>
      <vt:lpstr>'2521'!Print_Area</vt:lpstr>
      <vt:lpstr>'2531'!Print_Area</vt:lpstr>
      <vt:lpstr>'2641'!Print_Area</vt:lpstr>
      <vt:lpstr>'2661'!Print_Area</vt:lpstr>
      <vt:lpstr>'2791'!Print_Area</vt:lpstr>
      <vt:lpstr>'2801'!Print_Area</vt:lpstr>
      <vt:lpstr>'2911'!Print_Area</vt:lpstr>
      <vt:lpstr>'2941'!Print_Area</vt:lpstr>
      <vt:lpstr>'3083'!Print_Area</vt:lpstr>
      <vt:lpstr>'3344'!Print_Area</vt:lpstr>
      <vt:lpstr>'3345'!Print_Area</vt:lpstr>
      <vt:lpstr>'3347'!Print_Area</vt:lpstr>
      <vt:lpstr>'3381'!Print_Area</vt:lpstr>
      <vt:lpstr>'3382'!Print_Area</vt:lpstr>
      <vt:lpstr>'3384'!Print_Area</vt:lpstr>
      <vt:lpstr>'3385'!Print_Area</vt:lpstr>
      <vt:lpstr>'3386'!Print_Area</vt:lpstr>
      <vt:lpstr>'3391'!Print_Area</vt:lpstr>
      <vt:lpstr>'3392'!Print_Area</vt:lpstr>
      <vt:lpstr>'3394'!Print_Area</vt:lpstr>
      <vt:lpstr>'3395'!Print_Area</vt:lpstr>
      <vt:lpstr>'3396'!Print_Area</vt:lpstr>
      <vt:lpstr>'3398'!Print_Area</vt:lpstr>
      <vt:lpstr>'3400'!Print_Area</vt:lpstr>
      <vt:lpstr>'3401'!Print_Area</vt:lpstr>
      <vt:lpstr>'3411'!Print_Area</vt:lpstr>
      <vt:lpstr>'3413'!Print_Area</vt:lpstr>
      <vt:lpstr>'3421'!Print_Area</vt:lpstr>
      <vt:lpstr>'3431'!Print_Area</vt:lpstr>
      <vt:lpstr>'3436'!Print_Area</vt:lpstr>
      <vt:lpstr>'3441'!Print_Area</vt:lpstr>
      <vt:lpstr>'3443'!Print_Area</vt:lpstr>
      <vt:lpstr>'3941'!Print_Area</vt:lpstr>
      <vt:lpstr>'3961'!Print_Area</vt:lpstr>
      <vt:lpstr>'3971'!Print_Area</vt:lpstr>
      <vt:lpstr>'4000'!Print_Area</vt:lpstr>
      <vt:lpstr>'4002'!Print_Area</vt:lpstr>
      <vt:lpstr>'4010'!Print_Area</vt:lpstr>
      <vt:lpstr>'4011'!Print_Area</vt:lpstr>
      <vt:lpstr>'4012'!Print_Area</vt:lpstr>
      <vt:lpstr>'4013'!Print_Area</vt:lpstr>
      <vt:lpstr>'4020'!Print_Area</vt:lpstr>
      <vt:lpstr>'4037'!Print_Area</vt:lpstr>
      <vt:lpstr>'4041'!Print_Area</vt:lpstr>
      <vt:lpstr>'0054'!Program</vt:lpstr>
      <vt:lpstr>'0642'!Program</vt:lpstr>
      <vt:lpstr>'0664'!Program</vt:lpstr>
      <vt:lpstr>'1461'!Program</vt:lpstr>
      <vt:lpstr>'1571'!Program</vt:lpstr>
      <vt:lpstr>'2521'!Program</vt:lpstr>
      <vt:lpstr>'2531'!Program</vt:lpstr>
      <vt:lpstr>'2641'!Program</vt:lpstr>
      <vt:lpstr>'2661'!Program</vt:lpstr>
      <vt:lpstr>'2791'!Program</vt:lpstr>
      <vt:lpstr>'2801'!Program</vt:lpstr>
      <vt:lpstr>'2911'!Program</vt:lpstr>
      <vt:lpstr>'2941'!Program</vt:lpstr>
      <vt:lpstr>'3083'!Program</vt:lpstr>
      <vt:lpstr>'3344'!Program</vt:lpstr>
      <vt:lpstr>'3345'!Program</vt:lpstr>
      <vt:lpstr>'3347'!Program</vt:lpstr>
      <vt:lpstr>'3381'!Program</vt:lpstr>
      <vt:lpstr>'3382'!Program</vt:lpstr>
      <vt:lpstr>'3384'!Program</vt:lpstr>
      <vt:lpstr>'3385'!Program</vt:lpstr>
      <vt:lpstr>'3386'!Program</vt:lpstr>
      <vt:lpstr>'3391'!Program</vt:lpstr>
      <vt:lpstr>'3392'!Program</vt:lpstr>
      <vt:lpstr>'3394'!Program</vt:lpstr>
      <vt:lpstr>'3395'!Program</vt:lpstr>
      <vt:lpstr>'3396'!Program</vt:lpstr>
      <vt:lpstr>'3398'!Program</vt:lpstr>
      <vt:lpstr>'3400'!Program</vt:lpstr>
      <vt:lpstr>'3401'!Program</vt:lpstr>
      <vt:lpstr>'3411'!Program</vt:lpstr>
      <vt:lpstr>'3413'!Program</vt:lpstr>
      <vt:lpstr>'3421'!Program</vt:lpstr>
      <vt:lpstr>'3431'!Program</vt:lpstr>
      <vt:lpstr>'3436'!Program</vt:lpstr>
      <vt:lpstr>'3441'!Program</vt:lpstr>
      <vt:lpstr>'3443'!Program</vt:lpstr>
      <vt:lpstr>'3941'!Program</vt:lpstr>
      <vt:lpstr>'3961'!Program</vt:lpstr>
      <vt:lpstr>'3971'!Program</vt:lpstr>
      <vt:lpstr>'4000'!Program</vt:lpstr>
      <vt:lpstr>'4002'!Program</vt:lpstr>
      <vt:lpstr>'4010'!Program</vt:lpstr>
      <vt:lpstr>'4011'!Program</vt:lpstr>
      <vt:lpstr>'4012'!Program</vt:lpstr>
      <vt:lpstr>'4013'!Program</vt:lpstr>
      <vt:lpstr>'4020'!Program</vt:lpstr>
      <vt:lpstr>'4037'!Program</vt:lpstr>
      <vt:lpstr>'4041'!Program</vt:lpstr>
      <vt:lpstr>'0054'!Program______________________________Cost_Factor</vt:lpstr>
      <vt:lpstr>'0642'!Program______________________________Cost_Factor</vt:lpstr>
      <vt:lpstr>'0664'!Program______________________________Cost_Factor</vt:lpstr>
      <vt:lpstr>'1461'!Program______________________________Cost_Factor</vt:lpstr>
      <vt:lpstr>'1571'!Program______________________________Cost_Factor</vt:lpstr>
      <vt:lpstr>'2521'!Program______________________________Cost_Factor</vt:lpstr>
      <vt:lpstr>'2531'!Program______________________________Cost_Factor</vt:lpstr>
      <vt:lpstr>'2641'!Program______________________________Cost_Factor</vt:lpstr>
      <vt:lpstr>'2661'!Program______________________________Cost_Factor</vt:lpstr>
      <vt:lpstr>'2791'!Program______________________________Cost_Factor</vt:lpstr>
      <vt:lpstr>'2801'!Program______________________________Cost_Factor</vt:lpstr>
      <vt:lpstr>'2911'!Program______________________________Cost_Factor</vt:lpstr>
      <vt:lpstr>'2941'!Program______________________________Cost_Factor</vt:lpstr>
      <vt:lpstr>'3083'!Program______________________________Cost_Factor</vt:lpstr>
      <vt:lpstr>'3344'!Program______________________________Cost_Factor</vt:lpstr>
      <vt:lpstr>'3345'!Program______________________________Cost_Factor</vt:lpstr>
      <vt:lpstr>'3347'!Program______________________________Cost_Factor</vt:lpstr>
      <vt:lpstr>'3381'!Program______________________________Cost_Factor</vt:lpstr>
      <vt:lpstr>'3382'!Program______________________________Cost_Factor</vt:lpstr>
      <vt:lpstr>'3384'!Program______________________________Cost_Factor</vt:lpstr>
      <vt:lpstr>'3385'!Program______________________________Cost_Factor</vt:lpstr>
      <vt:lpstr>'3386'!Program______________________________Cost_Factor</vt:lpstr>
      <vt:lpstr>'3391'!Program______________________________Cost_Factor</vt:lpstr>
      <vt:lpstr>'3392'!Program______________________________Cost_Factor</vt:lpstr>
      <vt:lpstr>'3394'!Program______________________________Cost_Factor</vt:lpstr>
      <vt:lpstr>'3395'!Program______________________________Cost_Factor</vt:lpstr>
      <vt:lpstr>'3396'!Program______________________________Cost_Factor</vt:lpstr>
      <vt:lpstr>'3398'!Program______________________________Cost_Factor</vt:lpstr>
      <vt:lpstr>'3400'!Program______________________________Cost_Factor</vt:lpstr>
      <vt:lpstr>'3401'!Program______________________________Cost_Factor</vt:lpstr>
      <vt:lpstr>'3411'!Program______________________________Cost_Factor</vt:lpstr>
      <vt:lpstr>'3413'!Program______________________________Cost_Factor</vt:lpstr>
      <vt:lpstr>'3421'!Program______________________________Cost_Factor</vt:lpstr>
      <vt:lpstr>'3431'!Program______________________________Cost_Factor</vt:lpstr>
      <vt:lpstr>'3436'!Program______________________________Cost_Factor</vt:lpstr>
      <vt:lpstr>'3441'!Program______________________________Cost_Factor</vt:lpstr>
      <vt:lpstr>'3443'!Program______________________________Cost_Factor</vt:lpstr>
      <vt:lpstr>'3941'!Program______________________________Cost_Factor</vt:lpstr>
      <vt:lpstr>'3961'!Program______________________________Cost_Factor</vt:lpstr>
      <vt:lpstr>'3971'!Program______________________________Cost_Factor</vt:lpstr>
      <vt:lpstr>'4000'!Program______________________________Cost_Factor</vt:lpstr>
      <vt:lpstr>'4002'!Program______________________________Cost_Factor</vt:lpstr>
      <vt:lpstr>'4010'!Program______________________________Cost_Factor</vt:lpstr>
      <vt:lpstr>'4011'!Program______________________________Cost_Factor</vt:lpstr>
      <vt:lpstr>'4012'!Program______________________________Cost_Factor</vt:lpstr>
      <vt:lpstr>'4013'!Program______________________________Cost_Factor</vt:lpstr>
      <vt:lpstr>'4020'!Program______________________________Cost_Factor</vt:lpstr>
      <vt:lpstr>'4037'!Program______________________________Cost_Factor</vt:lpstr>
      <vt:lpstr>'4041'!Program______________________________Cost_Factor</vt:lpstr>
      <vt:lpstr>'0054'!Revenue_Estimate_Worksheet_for___________Charter_School</vt:lpstr>
      <vt:lpstr>'0642'!Revenue_Estimate_Worksheet_for___________Charter_School</vt:lpstr>
      <vt:lpstr>'0664'!Revenue_Estimate_Worksheet_for___________Charter_School</vt:lpstr>
      <vt:lpstr>'1461'!Revenue_Estimate_Worksheet_for___________Charter_School</vt:lpstr>
      <vt:lpstr>'1571'!Revenue_Estimate_Worksheet_for___________Charter_School</vt:lpstr>
      <vt:lpstr>'2521'!Revenue_Estimate_Worksheet_for___________Charter_School</vt:lpstr>
      <vt:lpstr>'2531'!Revenue_Estimate_Worksheet_for___________Charter_School</vt:lpstr>
      <vt:lpstr>'2641'!Revenue_Estimate_Worksheet_for___________Charter_School</vt:lpstr>
      <vt:lpstr>'2661'!Revenue_Estimate_Worksheet_for___________Charter_School</vt:lpstr>
      <vt:lpstr>'2791'!Revenue_Estimate_Worksheet_for___________Charter_School</vt:lpstr>
      <vt:lpstr>'2801'!Revenue_Estimate_Worksheet_for___________Charter_School</vt:lpstr>
      <vt:lpstr>'2911'!Revenue_Estimate_Worksheet_for___________Charter_School</vt:lpstr>
      <vt:lpstr>'2941'!Revenue_Estimate_Worksheet_for___________Charter_School</vt:lpstr>
      <vt:lpstr>'3083'!Revenue_Estimate_Worksheet_for___________Charter_School</vt:lpstr>
      <vt:lpstr>'3344'!Revenue_Estimate_Worksheet_for___________Charter_School</vt:lpstr>
      <vt:lpstr>'3345'!Revenue_Estimate_Worksheet_for___________Charter_School</vt:lpstr>
      <vt:lpstr>'3347'!Revenue_Estimate_Worksheet_for___________Charter_School</vt:lpstr>
      <vt:lpstr>'3381'!Revenue_Estimate_Worksheet_for___________Charter_School</vt:lpstr>
      <vt:lpstr>'3382'!Revenue_Estimate_Worksheet_for___________Charter_School</vt:lpstr>
      <vt:lpstr>'3384'!Revenue_Estimate_Worksheet_for___________Charter_School</vt:lpstr>
      <vt:lpstr>'3385'!Revenue_Estimate_Worksheet_for___________Charter_School</vt:lpstr>
      <vt:lpstr>'3386'!Revenue_Estimate_Worksheet_for___________Charter_School</vt:lpstr>
      <vt:lpstr>'3391'!Revenue_Estimate_Worksheet_for___________Charter_School</vt:lpstr>
      <vt:lpstr>'3392'!Revenue_Estimate_Worksheet_for___________Charter_School</vt:lpstr>
      <vt:lpstr>'3394'!Revenue_Estimate_Worksheet_for___________Charter_School</vt:lpstr>
      <vt:lpstr>'3395'!Revenue_Estimate_Worksheet_for___________Charter_School</vt:lpstr>
      <vt:lpstr>'3396'!Revenue_Estimate_Worksheet_for___________Charter_School</vt:lpstr>
      <vt:lpstr>'3398'!Revenue_Estimate_Worksheet_for___________Charter_School</vt:lpstr>
      <vt:lpstr>'3400'!Revenue_Estimate_Worksheet_for___________Charter_School</vt:lpstr>
      <vt:lpstr>'3401'!Revenue_Estimate_Worksheet_for___________Charter_School</vt:lpstr>
      <vt:lpstr>'3411'!Revenue_Estimate_Worksheet_for___________Charter_School</vt:lpstr>
      <vt:lpstr>'3413'!Revenue_Estimate_Worksheet_for___________Charter_School</vt:lpstr>
      <vt:lpstr>'3421'!Revenue_Estimate_Worksheet_for___________Charter_School</vt:lpstr>
      <vt:lpstr>'3431'!Revenue_Estimate_Worksheet_for___________Charter_School</vt:lpstr>
      <vt:lpstr>'3436'!Revenue_Estimate_Worksheet_for___________Charter_School</vt:lpstr>
      <vt:lpstr>'3441'!Revenue_Estimate_Worksheet_for___________Charter_School</vt:lpstr>
      <vt:lpstr>'3443'!Revenue_Estimate_Worksheet_for___________Charter_School</vt:lpstr>
      <vt:lpstr>'3941'!Revenue_Estimate_Worksheet_for___________Charter_School</vt:lpstr>
      <vt:lpstr>'3961'!Revenue_Estimate_Worksheet_for___________Charter_School</vt:lpstr>
      <vt:lpstr>'3971'!Revenue_Estimate_Worksheet_for___________Charter_School</vt:lpstr>
      <vt:lpstr>'4000'!Revenue_Estimate_Worksheet_for___________Charter_School</vt:lpstr>
      <vt:lpstr>'4002'!Revenue_Estimate_Worksheet_for___________Charter_School</vt:lpstr>
      <vt:lpstr>'4010'!Revenue_Estimate_Worksheet_for___________Charter_School</vt:lpstr>
      <vt:lpstr>'4011'!Revenue_Estimate_Worksheet_for___________Charter_School</vt:lpstr>
      <vt:lpstr>'4012'!Revenue_Estimate_Worksheet_for___________Charter_School</vt:lpstr>
      <vt:lpstr>'4013'!Revenue_Estimate_Worksheet_for___________Charter_School</vt:lpstr>
      <vt:lpstr>'4020'!Revenue_Estimate_Worksheet_for___________Charter_School</vt:lpstr>
      <vt:lpstr>'4037'!Revenue_Estimate_Worksheet_for___________Charter_School</vt:lpstr>
      <vt:lpstr>'4041'!Revenue_Estimate_Worksheet_for___________Charter_School</vt:lpstr>
      <vt:lpstr>'0054'!School_District</vt:lpstr>
      <vt:lpstr>'0642'!School_District</vt:lpstr>
      <vt:lpstr>'0664'!School_District</vt:lpstr>
      <vt:lpstr>'1461'!School_District</vt:lpstr>
      <vt:lpstr>'1571'!School_District</vt:lpstr>
      <vt:lpstr>'2521'!School_District</vt:lpstr>
      <vt:lpstr>'2531'!School_District</vt:lpstr>
      <vt:lpstr>'2641'!School_District</vt:lpstr>
      <vt:lpstr>'2661'!School_District</vt:lpstr>
      <vt:lpstr>'2791'!School_District</vt:lpstr>
      <vt:lpstr>'2801'!School_District</vt:lpstr>
      <vt:lpstr>'2911'!School_District</vt:lpstr>
      <vt:lpstr>'2941'!School_District</vt:lpstr>
      <vt:lpstr>'3083'!School_District</vt:lpstr>
      <vt:lpstr>'3344'!School_District</vt:lpstr>
      <vt:lpstr>'3345'!School_District</vt:lpstr>
      <vt:lpstr>'3347'!School_District</vt:lpstr>
      <vt:lpstr>'3381'!School_District</vt:lpstr>
      <vt:lpstr>'3382'!School_District</vt:lpstr>
      <vt:lpstr>'3384'!School_District</vt:lpstr>
      <vt:lpstr>'3385'!School_District</vt:lpstr>
      <vt:lpstr>'3386'!School_District</vt:lpstr>
      <vt:lpstr>'3391'!School_District</vt:lpstr>
      <vt:lpstr>'3392'!School_District</vt:lpstr>
      <vt:lpstr>'3394'!School_District</vt:lpstr>
      <vt:lpstr>'3395'!School_District</vt:lpstr>
      <vt:lpstr>'3396'!School_District</vt:lpstr>
      <vt:lpstr>'3398'!School_District</vt:lpstr>
      <vt:lpstr>'3400'!School_District</vt:lpstr>
      <vt:lpstr>'3401'!School_District</vt:lpstr>
      <vt:lpstr>'3411'!School_District</vt:lpstr>
      <vt:lpstr>'3413'!School_District</vt:lpstr>
      <vt:lpstr>'3421'!School_District</vt:lpstr>
      <vt:lpstr>'3431'!School_District</vt:lpstr>
      <vt:lpstr>'3436'!School_District</vt:lpstr>
      <vt:lpstr>'3441'!School_District</vt:lpstr>
      <vt:lpstr>'3443'!School_District</vt:lpstr>
      <vt:lpstr>'3941'!School_District</vt:lpstr>
      <vt:lpstr>'3961'!School_District</vt:lpstr>
      <vt:lpstr>'3971'!School_District</vt:lpstr>
      <vt:lpstr>'4000'!School_District</vt:lpstr>
      <vt:lpstr>'4002'!School_District</vt:lpstr>
      <vt:lpstr>'4010'!School_District</vt:lpstr>
      <vt:lpstr>'4011'!School_District</vt:lpstr>
      <vt:lpstr>'4012'!School_District</vt:lpstr>
      <vt:lpstr>'4013'!School_District</vt:lpstr>
      <vt:lpstr>'4020'!School_District</vt:lpstr>
      <vt:lpstr>'4037'!School_District</vt:lpstr>
      <vt:lpstr>'4041'!School_District</vt:lpstr>
      <vt:lpstr>'0054'!Total</vt:lpstr>
      <vt:lpstr>'0642'!Total</vt:lpstr>
      <vt:lpstr>'0664'!Total</vt:lpstr>
      <vt:lpstr>'1461'!Total</vt:lpstr>
      <vt:lpstr>'1571'!Total</vt:lpstr>
      <vt:lpstr>'2521'!Total</vt:lpstr>
      <vt:lpstr>'2531'!Total</vt:lpstr>
      <vt:lpstr>'2641'!Total</vt:lpstr>
      <vt:lpstr>'2661'!Total</vt:lpstr>
      <vt:lpstr>'2791'!Total</vt:lpstr>
      <vt:lpstr>'2801'!Total</vt:lpstr>
      <vt:lpstr>'2911'!Total</vt:lpstr>
      <vt:lpstr>'2941'!Total</vt:lpstr>
      <vt:lpstr>'3083'!Total</vt:lpstr>
      <vt:lpstr>'3344'!Total</vt:lpstr>
      <vt:lpstr>'3345'!Total</vt:lpstr>
      <vt:lpstr>'3347'!Total</vt:lpstr>
      <vt:lpstr>'3381'!Total</vt:lpstr>
      <vt:lpstr>'3382'!Total</vt:lpstr>
      <vt:lpstr>'3384'!Total</vt:lpstr>
      <vt:lpstr>'3385'!Total</vt:lpstr>
      <vt:lpstr>'3386'!Total</vt:lpstr>
      <vt:lpstr>'3391'!Total</vt:lpstr>
      <vt:lpstr>'3392'!Total</vt:lpstr>
      <vt:lpstr>'3394'!Total</vt:lpstr>
      <vt:lpstr>'3395'!Total</vt:lpstr>
      <vt:lpstr>'3396'!Total</vt:lpstr>
      <vt:lpstr>'3398'!Total</vt:lpstr>
      <vt:lpstr>'3400'!Total</vt:lpstr>
      <vt:lpstr>'3401'!Total</vt:lpstr>
      <vt:lpstr>'3411'!Total</vt:lpstr>
      <vt:lpstr>'3413'!Total</vt:lpstr>
      <vt:lpstr>'3421'!Total</vt:lpstr>
      <vt:lpstr>'3431'!Total</vt:lpstr>
      <vt:lpstr>'3436'!Total</vt:lpstr>
      <vt:lpstr>'3441'!Total</vt:lpstr>
      <vt:lpstr>'3443'!Total</vt:lpstr>
      <vt:lpstr>'3941'!Total</vt:lpstr>
      <vt:lpstr>'3961'!Total</vt:lpstr>
      <vt:lpstr>'3971'!Total</vt:lpstr>
      <vt:lpstr>'4000'!Total</vt:lpstr>
      <vt:lpstr>'4002'!Total</vt:lpstr>
      <vt:lpstr>'4010'!Total</vt:lpstr>
      <vt:lpstr>'4011'!Total</vt:lpstr>
      <vt:lpstr>'4012'!Total</vt:lpstr>
      <vt:lpstr>'4013'!Total</vt:lpstr>
      <vt:lpstr>'4020'!Total</vt:lpstr>
      <vt:lpstr>'4037'!Total</vt:lpstr>
      <vt:lpstr>'4041'!Total</vt:lpstr>
      <vt:lpstr>'0054'!Total_Class_Size_Reduction_Funds</vt:lpstr>
      <vt:lpstr>'0642'!Total_Class_Size_Reduction_Funds</vt:lpstr>
      <vt:lpstr>'0664'!Total_Class_Size_Reduction_Funds</vt:lpstr>
      <vt:lpstr>'1461'!Total_Class_Size_Reduction_Funds</vt:lpstr>
      <vt:lpstr>'1571'!Total_Class_Size_Reduction_Funds</vt:lpstr>
      <vt:lpstr>'2521'!Total_Class_Size_Reduction_Funds</vt:lpstr>
      <vt:lpstr>'2531'!Total_Class_Size_Reduction_Funds</vt:lpstr>
      <vt:lpstr>'2641'!Total_Class_Size_Reduction_Funds</vt:lpstr>
      <vt:lpstr>'2661'!Total_Class_Size_Reduction_Funds</vt:lpstr>
      <vt:lpstr>'2791'!Total_Class_Size_Reduction_Funds</vt:lpstr>
      <vt:lpstr>'2801'!Total_Class_Size_Reduction_Funds</vt:lpstr>
      <vt:lpstr>'2911'!Total_Class_Size_Reduction_Funds</vt:lpstr>
      <vt:lpstr>'2941'!Total_Class_Size_Reduction_Funds</vt:lpstr>
      <vt:lpstr>'3083'!Total_Class_Size_Reduction_Funds</vt:lpstr>
      <vt:lpstr>'3344'!Total_Class_Size_Reduction_Funds</vt:lpstr>
      <vt:lpstr>'3345'!Total_Class_Size_Reduction_Funds</vt:lpstr>
      <vt:lpstr>'3347'!Total_Class_Size_Reduction_Funds</vt:lpstr>
      <vt:lpstr>'3381'!Total_Class_Size_Reduction_Funds</vt:lpstr>
      <vt:lpstr>'3382'!Total_Class_Size_Reduction_Funds</vt:lpstr>
      <vt:lpstr>'3384'!Total_Class_Size_Reduction_Funds</vt:lpstr>
      <vt:lpstr>'3385'!Total_Class_Size_Reduction_Funds</vt:lpstr>
      <vt:lpstr>'3386'!Total_Class_Size_Reduction_Funds</vt:lpstr>
      <vt:lpstr>'3391'!Total_Class_Size_Reduction_Funds</vt:lpstr>
      <vt:lpstr>'3392'!Total_Class_Size_Reduction_Funds</vt:lpstr>
      <vt:lpstr>'3394'!Total_Class_Size_Reduction_Funds</vt:lpstr>
      <vt:lpstr>'3395'!Total_Class_Size_Reduction_Funds</vt:lpstr>
      <vt:lpstr>'3396'!Total_Class_Size_Reduction_Funds</vt:lpstr>
      <vt:lpstr>'3398'!Total_Class_Size_Reduction_Funds</vt:lpstr>
      <vt:lpstr>'3400'!Total_Class_Size_Reduction_Funds</vt:lpstr>
      <vt:lpstr>'3401'!Total_Class_Size_Reduction_Funds</vt:lpstr>
      <vt:lpstr>'3411'!Total_Class_Size_Reduction_Funds</vt:lpstr>
      <vt:lpstr>'3413'!Total_Class_Size_Reduction_Funds</vt:lpstr>
      <vt:lpstr>'3421'!Total_Class_Size_Reduction_Funds</vt:lpstr>
      <vt:lpstr>'3431'!Total_Class_Size_Reduction_Funds</vt:lpstr>
      <vt:lpstr>'3436'!Total_Class_Size_Reduction_Funds</vt:lpstr>
      <vt:lpstr>'3441'!Total_Class_Size_Reduction_Funds</vt:lpstr>
      <vt:lpstr>'3443'!Total_Class_Size_Reduction_Funds</vt:lpstr>
      <vt:lpstr>'3941'!Total_Class_Size_Reduction_Funds</vt:lpstr>
      <vt:lpstr>'3961'!Total_Class_Size_Reduction_Funds</vt:lpstr>
      <vt:lpstr>'3971'!Total_Class_Size_Reduction_Funds</vt:lpstr>
      <vt:lpstr>'4000'!Total_Class_Size_Reduction_Funds</vt:lpstr>
      <vt:lpstr>'4002'!Total_Class_Size_Reduction_Funds</vt:lpstr>
      <vt:lpstr>'4010'!Total_Class_Size_Reduction_Funds</vt:lpstr>
      <vt:lpstr>'4011'!Total_Class_Size_Reduction_Funds</vt:lpstr>
      <vt:lpstr>'4012'!Total_Class_Size_Reduction_Funds</vt:lpstr>
      <vt:lpstr>'4013'!Total_Class_Size_Reduction_Funds</vt:lpstr>
      <vt:lpstr>'4020'!Total_Class_Size_Reduction_Funds</vt:lpstr>
      <vt:lpstr>'4037'!Total_Class_Size_Reduction_Funds</vt:lpstr>
      <vt:lpstr>'4041'!Total_Class_Size_Reduction_Funds</vt:lpstr>
      <vt:lpstr>'0054'!Total_from_ESE_Guarantee</vt:lpstr>
      <vt:lpstr>'0642'!Total_from_ESE_Guarantee</vt:lpstr>
      <vt:lpstr>'0664'!Total_from_ESE_Guarantee</vt:lpstr>
      <vt:lpstr>'1461'!Total_from_ESE_Guarantee</vt:lpstr>
      <vt:lpstr>'1571'!Total_from_ESE_Guarantee</vt:lpstr>
      <vt:lpstr>'2521'!Total_from_ESE_Guarantee</vt:lpstr>
      <vt:lpstr>'2531'!Total_from_ESE_Guarantee</vt:lpstr>
      <vt:lpstr>'2641'!Total_from_ESE_Guarantee</vt:lpstr>
      <vt:lpstr>'2661'!Total_from_ESE_Guarantee</vt:lpstr>
      <vt:lpstr>'2791'!Total_from_ESE_Guarantee</vt:lpstr>
      <vt:lpstr>'2801'!Total_from_ESE_Guarantee</vt:lpstr>
      <vt:lpstr>'2911'!Total_from_ESE_Guarantee</vt:lpstr>
      <vt:lpstr>'2941'!Total_from_ESE_Guarantee</vt:lpstr>
      <vt:lpstr>'3083'!Total_from_ESE_Guarantee</vt:lpstr>
      <vt:lpstr>'3344'!Total_from_ESE_Guarantee</vt:lpstr>
      <vt:lpstr>'3345'!Total_from_ESE_Guarantee</vt:lpstr>
      <vt:lpstr>'3347'!Total_from_ESE_Guarantee</vt:lpstr>
      <vt:lpstr>'3381'!Total_from_ESE_Guarantee</vt:lpstr>
      <vt:lpstr>'3382'!Total_from_ESE_Guarantee</vt:lpstr>
      <vt:lpstr>'3384'!Total_from_ESE_Guarantee</vt:lpstr>
      <vt:lpstr>'3385'!Total_from_ESE_Guarantee</vt:lpstr>
      <vt:lpstr>'3386'!Total_from_ESE_Guarantee</vt:lpstr>
      <vt:lpstr>'3391'!Total_from_ESE_Guarantee</vt:lpstr>
      <vt:lpstr>'3392'!Total_from_ESE_Guarantee</vt:lpstr>
      <vt:lpstr>'3394'!Total_from_ESE_Guarantee</vt:lpstr>
      <vt:lpstr>'3395'!Total_from_ESE_Guarantee</vt:lpstr>
      <vt:lpstr>'3396'!Total_from_ESE_Guarantee</vt:lpstr>
      <vt:lpstr>'3398'!Total_from_ESE_Guarantee</vt:lpstr>
      <vt:lpstr>'3400'!Total_from_ESE_Guarantee</vt:lpstr>
      <vt:lpstr>'3401'!Total_from_ESE_Guarantee</vt:lpstr>
      <vt:lpstr>'3411'!Total_from_ESE_Guarantee</vt:lpstr>
      <vt:lpstr>'3413'!Total_from_ESE_Guarantee</vt:lpstr>
      <vt:lpstr>'3421'!Total_from_ESE_Guarantee</vt:lpstr>
      <vt:lpstr>'3431'!Total_from_ESE_Guarantee</vt:lpstr>
      <vt:lpstr>'3436'!Total_from_ESE_Guarantee</vt:lpstr>
      <vt:lpstr>'3441'!Total_from_ESE_Guarantee</vt:lpstr>
      <vt:lpstr>'3443'!Total_from_ESE_Guarantee</vt:lpstr>
      <vt:lpstr>'3941'!Total_from_ESE_Guarantee</vt:lpstr>
      <vt:lpstr>'3961'!Total_from_ESE_Guarantee</vt:lpstr>
      <vt:lpstr>'3971'!Total_from_ESE_Guarantee</vt:lpstr>
      <vt:lpstr>'4000'!Total_from_ESE_Guarantee</vt:lpstr>
      <vt:lpstr>'4002'!Total_from_ESE_Guarantee</vt:lpstr>
      <vt:lpstr>'4010'!Total_from_ESE_Guarantee</vt:lpstr>
      <vt:lpstr>'4011'!Total_from_ESE_Guarantee</vt:lpstr>
      <vt:lpstr>'4012'!Total_from_ESE_Guarantee</vt:lpstr>
      <vt:lpstr>'4013'!Total_from_ESE_Guarantee</vt:lpstr>
      <vt:lpstr>'4020'!Total_from_ESE_Guarantee</vt:lpstr>
      <vt:lpstr>'4037'!Total_from_ESE_Guarantee</vt:lpstr>
      <vt:lpstr>'4041'!Total_from_ESE_Guarantee</vt:lpstr>
      <vt:lpstr>'0054'!Total_FTE_with_ESE_Services</vt:lpstr>
      <vt:lpstr>'0642'!Total_FTE_with_ESE_Services</vt:lpstr>
      <vt:lpstr>'0664'!Total_FTE_with_ESE_Services</vt:lpstr>
      <vt:lpstr>'1461'!Total_FTE_with_ESE_Services</vt:lpstr>
      <vt:lpstr>'1571'!Total_FTE_with_ESE_Services</vt:lpstr>
      <vt:lpstr>'2521'!Total_FTE_with_ESE_Services</vt:lpstr>
      <vt:lpstr>'2531'!Total_FTE_with_ESE_Services</vt:lpstr>
      <vt:lpstr>'2641'!Total_FTE_with_ESE_Services</vt:lpstr>
      <vt:lpstr>'2661'!Total_FTE_with_ESE_Services</vt:lpstr>
      <vt:lpstr>'2791'!Total_FTE_with_ESE_Services</vt:lpstr>
      <vt:lpstr>'2801'!Total_FTE_with_ESE_Services</vt:lpstr>
      <vt:lpstr>'2911'!Total_FTE_with_ESE_Services</vt:lpstr>
      <vt:lpstr>'2941'!Total_FTE_with_ESE_Services</vt:lpstr>
      <vt:lpstr>'3083'!Total_FTE_with_ESE_Services</vt:lpstr>
      <vt:lpstr>'3344'!Total_FTE_with_ESE_Services</vt:lpstr>
      <vt:lpstr>'3345'!Total_FTE_with_ESE_Services</vt:lpstr>
      <vt:lpstr>'3347'!Total_FTE_with_ESE_Services</vt:lpstr>
      <vt:lpstr>'3381'!Total_FTE_with_ESE_Services</vt:lpstr>
      <vt:lpstr>'3382'!Total_FTE_with_ESE_Services</vt:lpstr>
      <vt:lpstr>'3384'!Total_FTE_with_ESE_Services</vt:lpstr>
      <vt:lpstr>'3385'!Total_FTE_with_ESE_Services</vt:lpstr>
      <vt:lpstr>'3386'!Total_FTE_with_ESE_Services</vt:lpstr>
      <vt:lpstr>'3391'!Total_FTE_with_ESE_Services</vt:lpstr>
      <vt:lpstr>'3392'!Total_FTE_with_ESE_Services</vt:lpstr>
      <vt:lpstr>'3394'!Total_FTE_with_ESE_Services</vt:lpstr>
      <vt:lpstr>'3395'!Total_FTE_with_ESE_Services</vt:lpstr>
      <vt:lpstr>'3396'!Total_FTE_with_ESE_Services</vt:lpstr>
      <vt:lpstr>'3398'!Total_FTE_with_ESE_Services</vt:lpstr>
      <vt:lpstr>'3400'!Total_FTE_with_ESE_Services</vt:lpstr>
      <vt:lpstr>'3401'!Total_FTE_with_ESE_Services</vt:lpstr>
      <vt:lpstr>'3411'!Total_FTE_with_ESE_Services</vt:lpstr>
      <vt:lpstr>'3413'!Total_FTE_with_ESE_Services</vt:lpstr>
      <vt:lpstr>'3421'!Total_FTE_with_ESE_Services</vt:lpstr>
      <vt:lpstr>'3431'!Total_FTE_with_ESE_Services</vt:lpstr>
      <vt:lpstr>'3436'!Total_FTE_with_ESE_Services</vt:lpstr>
      <vt:lpstr>'3441'!Total_FTE_with_ESE_Services</vt:lpstr>
      <vt:lpstr>'3443'!Total_FTE_with_ESE_Services</vt:lpstr>
      <vt:lpstr>'3941'!Total_FTE_with_ESE_Services</vt:lpstr>
      <vt:lpstr>'3961'!Total_FTE_with_ESE_Services</vt:lpstr>
      <vt:lpstr>'3971'!Total_FTE_with_ESE_Services</vt:lpstr>
      <vt:lpstr>'4000'!Total_FTE_with_ESE_Services</vt:lpstr>
      <vt:lpstr>'4002'!Total_FTE_with_ESE_Services</vt:lpstr>
      <vt:lpstr>'4010'!Total_FTE_with_ESE_Services</vt:lpstr>
      <vt:lpstr>'4011'!Total_FTE_with_ESE_Services</vt:lpstr>
      <vt:lpstr>'4012'!Total_FTE_with_ESE_Services</vt:lpstr>
      <vt:lpstr>'4013'!Total_FTE_with_ESE_Services</vt:lpstr>
      <vt:lpstr>'4020'!Total_FTE_with_ESE_Services</vt:lpstr>
      <vt:lpstr>'4037'!Total_FTE_with_ESE_Services</vt:lpstr>
      <vt:lpstr>'4041'!Total_FTE_with_ESE_Services</vt:lpstr>
      <vt:lpstr>'0054'!Totals</vt:lpstr>
      <vt:lpstr>'0642'!Totals</vt:lpstr>
      <vt:lpstr>'0664'!Totals</vt:lpstr>
      <vt:lpstr>'1461'!Totals</vt:lpstr>
      <vt:lpstr>'1571'!Totals</vt:lpstr>
      <vt:lpstr>'2521'!Totals</vt:lpstr>
      <vt:lpstr>'2531'!Totals</vt:lpstr>
      <vt:lpstr>'2641'!Totals</vt:lpstr>
      <vt:lpstr>'2661'!Totals</vt:lpstr>
      <vt:lpstr>'2791'!Totals</vt:lpstr>
      <vt:lpstr>'2801'!Totals</vt:lpstr>
      <vt:lpstr>'2911'!Totals</vt:lpstr>
      <vt:lpstr>'2941'!Totals</vt:lpstr>
      <vt:lpstr>'3083'!Totals</vt:lpstr>
      <vt:lpstr>'3344'!Totals</vt:lpstr>
      <vt:lpstr>'3345'!Totals</vt:lpstr>
      <vt:lpstr>'3347'!Totals</vt:lpstr>
      <vt:lpstr>'3381'!Totals</vt:lpstr>
      <vt:lpstr>'3382'!Totals</vt:lpstr>
      <vt:lpstr>'3384'!Totals</vt:lpstr>
      <vt:lpstr>'3385'!Totals</vt:lpstr>
      <vt:lpstr>'3386'!Totals</vt:lpstr>
      <vt:lpstr>'3391'!Totals</vt:lpstr>
      <vt:lpstr>'3392'!Totals</vt:lpstr>
      <vt:lpstr>'3394'!Totals</vt:lpstr>
      <vt:lpstr>'3395'!Totals</vt:lpstr>
      <vt:lpstr>'3396'!Totals</vt:lpstr>
      <vt:lpstr>'3398'!Totals</vt:lpstr>
      <vt:lpstr>'3400'!Totals</vt:lpstr>
      <vt:lpstr>'3401'!Totals</vt:lpstr>
      <vt:lpstr>'3411'!Totals</vt:lpstr>
      <vt:lpstr>'3413'!Totals</vt:lpstr>
      <vt:lpstr>'3421'!Totals</vt:lpstr>
      <vt:lpstr>'3431'!Totals</vt:lpstr>
      <vt:lpstr>'3436'!Totals</vt:lpstr>
      <vt:lpstr>'3441'!Totals</vt:lpstr>
      <vt:lpstr>'3443'!Totals</vt:lpstr>
      <vt:lpstr>'3941'!Totals</vt:lpstr>
      <vt:lpstr>'3961'!Totals</vt:lpstr>
      <vt:lpstr>'3971'!Totals</vt:lpstr>
      <vt:lpstr>'4000'!Totals</vt:lpstr>
      <vt:lpstr>'4002'!Totals</vt:lpstr>
      <vt:lpstr>'4010'!Totals</vt:lpstr>
      <vt:lpstr>'4011'!Totals</vt:lpstr>
      <vt:lpstr>'4012'!Totals</vt:lpstr>
      <vt:lpstr>'4013'!Totals</vt:lpstr>
      <vt:lpstr>'4020'!Totals</vt:lpstr>
      <vt:lpstr>'4037'!Totals</vt:lpstr>
      <vt:lpstr>'4041'!Totals</vt:lpstr>
      <vt:lpstr>'0054'!Weighted_FTE____________b__x__c</vt:lpstr>
      <vt:lpstr>'0642'!Weighted_FTE____________b__x__c</vt:lpstr>
      <vt:lpstr>'0664'!Weighted_FTE____________b__x__c</vt:lpstr>
      <vt:lpstr>'1461'!Weighted_FTE____________b__x__c</vt:lpstr>
      <vt:lpstr>'1571'!Weighted_FTE____________b__x__c</vt:lpstr>
      <vt:lpstr>'2521'!Weighted_FTE____________b__x__c</vt:lpstr>
      <vt:lpstr>'2531'!Weighted_FTE____________b__x__c</vt:lpstr>
      <vt:lpstr>'2641'!Weighted_FTE____________b__x__c</vt:lpstr>
      <vt:lpstr>'2661'!Weighted_FTE____________b__x__c</vt:lpstr>
      <vt:lpstr>'2791'!Weighted_FTE____________b__x__c</vt:lpstr>
      <vt:lpstr>'2801'!Weighted_FTE____________b__x__c</vt:lpstr>
      <vt:lpstr>'2911'!Weighted_FTE____________b__x__c</vt:lpstr>
      <vt:lpstr>'2941'!Weighted_FTE____________b__x__c</vt:lpstr>
      <vt:lpstr>'3083'!Weighted_FTE____________b__x__c</vt:lpstr>
      <vt:lpstr>'3344'!Weighted_FTE____________b__x__c</vt:lpstr>
      <vt:lpstr>'3345'!Weighted_FTE____________b__x__c</vt:lpstr>
      <vt:lpstr>'3347'!Weighted_FTE____________b__x__c</vt:lpstr>
      <vt:lpstr>'3381'!Weighted_FTE____________b__x__c</vt:lpstr>
      <vt:lpstr>'3382'!Weighted_FTE____________b__x__c</vt:lpstr>
      <vt:lpstr>'3384'!Weighted_FTE____________b__x__c</vt:lpstr>
      <vt:lpstr>'3385'!Weighted_FTE____________b__x__c</vt:lpstr>
      <vt:lpstr>'3386'!Weighted_FTE____________b__x__c</vt:lpstr>
      <vt:lpstr>'3391'!Weighted_FTE____________b__x__c</vt:lpstr>
      <vt:lpstr>'3392'!Weighted_FTE____________b__x__c</vt:lpstr>
      <vt:lpstr>'3394'!Weighted_FTE____________b__x__c</vt:lpstr>
      <vt:lpstr>'3395'!Weighted_FTE____________b__x__c</vt:lpstr>
      <vt:lpstr>'3396'!Weighted_FTE____________b__x__c</vt:lpstr>
      <vt:lpstr>'3398'!Weighted_FTE____________b__x__c</vt:lpstr>
      <vt:lpstr>'3400'!Weighted_FTE____________b__x__c</vt:lpstr>
      <vt:lpstr>'3401'!Weighted_FTE____________b__x__c</vt:lpstr>
      <vt:lpstr>'3411'!Weighted_FTE____________b__x__c</vt:lpstr>
      <vt:lpstr>'3413'!Weighted_FTE____________b__x__c</vt:lpstr>
      <vt:lpstr>'3421'!Weighted_FTE____________b__x__c</vt:lpstr>
      <vt:lpstr>'3431'!Weighted_FTE____________b__x__c</vt:lpstr>
      <vt:lpstr>'3436'!Weighted_FTE____________b__x__c</vt:lpstr>
      <vt:lpstr>'3441'!Weighted_FTE____________b__x__c</vt:lpstr>
      <vt:lpstr>'3443'!Weighted_FTE____________b__x__c</vt:lpstr>
      <vt:lpstr>'3941'!Weighted_FTE____________b__x__c</vt:lpstr>
      <vt:lpstr>'3961'!Weighted_FTE____________b__x__c</vt:lpstr>
      <vt:lpstr>'3971'!Weighted_FTE____________b__x__c</vt:lpstr>
      <vt:lpstr>'4000'!Weighted_FTE____________b__x__c</vt:lpstr>
      <vt:lpstr>'4002'!Weighted_FTE____________b__x__c</vt:lpstr>
      <vt:lpstr>'4010'!Weighted_FTE____________b__x__c</vt:lpstr>
      <vt:lpstr>'4011'!Weighted_FTE____________b__x__c</vt:lpstr>
      <vt:lpstr>'4012'!Weighted_FTE____________b__x__c</vt:lpstr>
      <vt:lpstr>'4013'!Weighted_FTE____________b__x__c</vt:lpstr>
      <vt:lpstr>'4020'!Weighted_FTE____________b__x__c</vt:lpstr>
      <vt:lpstr>'4037'!Weighted_FTE____________b__x__c</vt:lpstr>
      <vt:lpstr>'4041'!Weighted_FTE____________b__x__c</vt:lpstr>
      <vt:lpstr>'0054'!Weighted_FTE__From_Section_1</vt:lpstr>
      <vt:lpstr>'0642'!Weighted_FTE__From_Section_1</vt:lpstr>
      <vt:lpstr>'0664'!Weighted_FTE__From_Section_1</vt:lpstr>
      <vt:lpstr>'1461'!Weighted_FTE__From_Section_1</vt:lpstr>
      <vt:lpstr>'1571'!Weighted_FTE__From_Section_1</vt:lpstr>
      <vt:lpstr>'2521'!Weighted_FTE__From_Section_1</vt:lpstr>
      <vt:lpstr>'2531'!Weighted_FTE__From_Section_1</vt:lpstr>
      <vt:lpstr>'2641'!Weighted_FTE__From_Section_1</vt:lpstr>
      <vt:lpstr>'2661'!Weighted_FTE__From_Section_1</vt:lpstr>
      <vt:lpstr>'2791'!Weighted_FTE__From_Section_1</vt:lpstr>
      <vt:lpstr>'2801'!Weighted_FTE__From_Section_1</vt:lpstr>
      <vt:lpstr>'2911'!Weighted_FTE__From_Section_1</vt:lpstr>
      <vt:lpstr>'2941'!Weighted_FTE__From_Section_1</vt:lpstr>
      <vt:lpstr>'3083'!Weighted_FTE__From_Section_1</vt:lpstr>
      <vt:lpstr>'3344'!Weighted_FTE__From_Section_1</vt:lpstr>
      <vt:lpstr>'3345'!Weighted_FTE__From_Section_1</vt:lpstr>
      <vt:lpstr>'3347'!Weighted_FTE__From_Section_1</vt:lpstr>
      <vt:lpstr>'3381'!Weighted_FTE__From_Section_1</vt:lpstr>
      <vt:lpstr>'3382'!Weighted_FTE__From_Section_1</vt:lpstr>
      <vt:lpstr>'3384'!Weighted_FTE__From_Section_1</vt:lpstr>
      <vt:lpstr>'3385'!Weighted_FTE__From_Section_1</vt:lpstr>
      <vt:lpstr>'3386'!Weighted_FTE__From_Section_1</vt:lpstr>
      <vt:lpstr>'3391'!Weighted_FTE__From_Section_1</vt:lpstr>
      <vt:lpstr>'3392'!Weighted_FTE__From_Section_1</vt:lpstr>
      <vt:lpstr>'3394'!Weighted_FTE__From_Section_1</vt:lpstr>
      <vt:lpstr>'3395'!Weighted_FTE__From_Section_1</vt:lpstr>
      <vt:lpstr>'3396'!Weighted_FTE__From_Section_1</vt:lpstr>
      <vt:lpstr>'3398'!Weighted_FTE__From_Section_1</vt:lpstr>
      <vt:lpstr>'3400'!Weighted_FTE__From_Section_1</vt:lpstr>
      <vt:lpstr>'3401'!Weighted_FTE__From_Section_1</vt:lpstr>
      <vt:lpstr>'3411'!Weighted_FTE__From_Section_1</vt:lpstr>
      <vt:lpstr>'3413'!Weighted_FTE__From_Section_1</vt:lpstr>
      <vt:lpstr>'3421'!Weighted_FTE__From_Section_1</vt:lpstr>
      <vt:lpstr>'3431'!Weighted_FTE__From_Section_1</vt:lpstr>
      <vt:lpstr>'3436'!Weighted_FTE__From_Section_1</vt:lpstr>
      <vt:lpstr>'3441'!Weighted_FTE__From_Section_1</vt:lpstr>
      <vt:lpstr>'3443'!Weighted_FTE__From_Section_1</vt:lpstr>
      <vt:lpstr>'3941'!Weighted_FTE__From_Section_1</vt:lpstr>
      <vt:lpstr>'3961'!Weighted_FTE__From_Section_1</vt:lpstr>
      <vt:lpstr>'3971'!Weighted_FTE__From_Section_1</vt:lpstr>
      <vt:lpstr>'4000'!Weighted_FTE__From_Section_1</vt:lpstr>
      <vt:lpstr>'4002'!Weighted_FTE__From_Section_1</vt:lpstr>
      <vt:lpstr>'4010'!Weighted_FTE__From_Section_1</vt:lpstr>
      <vt:lpstr>'4011'!Weighted_FTE__From_Section_1</vt:lpstr>
      <vt:lpstr>'4012'!Weighted_FTE__From_Section_1</vt:lpstr>
      <vt:lpstr>'4013'!Weighted_FTE__From_Section_1</vt:lpstr>
      <vt:lpstr>'4020'!Weighted_FTE__From_Section_1</vt:lpstr>
      <vt:lpstr>'4037'!Weighted_FTE__From_Section_1</vt:lpstr>
      <vt:lpstr>'4041'!Weighted_FTE__From_Section_1</vt:lpstr>
    </vt:vector>
  </TitlesOfParts>
  <Company>PBCSD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Samuels</dc:creator>
  <cp:lastModifiedBy>Nancy Samuels</cp:lastModifiedBy>
  <cp:lastPrinted>2013-08-06T12:29:24Z</cp:lastPrinted>
  <dcterms:created xsi:type="dcterms:W3CDTF">2009-05-22T13:49:02Z</dcterms:created>
  <dcterms:modified xsi:type="dcterms:W3CDTF">2013-08-07T14:19:16Z</dcterms:modified>
</cp:coreProperties>
</file>