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omments29.xml" ContentType="application/vnd.openxmlformats-officedocument.spreadsheetml.comment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18.xml" ContentType="application/vnd.openxmlformats-officedocument.spreadsheetml.comments+xml"/>
  <Override PartName="/xl/comments27.xml" ContentType="application/vnd.openxmlformats-officedocument.spreadsheetml.comments+xml"/>
  <Override PartName="/xl/comments38.xml" ContentType="application/vnd.openxmlformats-officedocument.spreadsheetml.comments+xml"/>
  <Override PartName="/xl/comments47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16.xml" ContentType="application/vnd.openxmlformats-officedocument.spreadsheetml.comments+xml"/>
  <Override PartName="/xl/comments25.xml" ContentType="application/vnd.openxmlformats-officedocument.spreadsheetml.comments+xml"/>
  <Override PartName="/xl/comments36.xml" ContentType="application/vnd.openxmlformats-officedocument.spreadsheetml.comments+xml"/>
  <Override PartName="/xl/comments45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omments14.xml" ContentType="application/vnd.openxmlformats-officedocument.spreadsheetml.comments+xml"/>
  <Override PartName="/xl/comments23.xml" ContentType="application/vnd.openxmlformats-officedocument.spreadsheetml.comments+xml"/>
  <Override PartName="/xl/comments34.xml" ContentType="application/vnd.openxmlformats-officedocument.spreadsheetml.comments+xml"/>
  <Override PartName="/xl/comments43.xml" ContentType="application/vnd.openxmlformats-officedocument.spreadsheetml.comments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21.xml" ContentType="application/vnd.openxmlformats-officedocument.spreadsheetml.comments+xml"/>
  <Override PartName="/xl/comments32.xml" ContentType="application/vnd.openxmlformats-officedocument.spreadsheetml.comments+xml"/>
  <Override PartName="/xl/comments41.xml" ContentType="application/vnd.openxmlformats-officedocument.spreadsheetml.comment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omments10.xml" ContentType="application/vnd.openxmlformats-officedocument.spreadsheetml.comments+xml"/>
  <Override PartName="/xl/comments30.xml" ContentType="application/vnd.openxmlformats-officedocument.spreadsheetml.comment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  <Override PartName="/xl/comments39.xml" ContentType="application/vnd.openxmlformats-officedocument.spreadsheetml.comments+xml"/>
  <Override PartName="/xl/comments48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comments19.xml" ContentType="application/vnd.openxmlformats-officedocument.spreadsheetml.comments+xml"/>
  <Override PartName="/xl/comments28.xml" ContentType="application/vnd.openxmlformats-officedocument.spreadsheetml.comments+xml"/>
  <Override PartName="/xl/comments37.xml" ContentType="application/vnd.openxmlformats-officedocument.spreadsheetml.comments+xml"/>
  <Override PartName="/xl/comments46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omments17.xml" ContentType="application/vnd.openxmlformats-officedocument.spreadsheetml.comments+xml"/>
  <Override PartName="/xl/comments26.xml" ContentType="application/vnd.openxmlformats-officedocument.spreadsheetml.comments+xml"/>
  <Override PartName="/xl/comments35.xml" ContentType="application/vnd.openxmlformats-officedocument.spreadsheetml.comments+xml"/>
  <Override PartName="/xl/comments44.xml" ContentType="application/vnd.openxmlformats-officedocument.spreadsheetml.comments+xml"/>
  <Default Extension="vml" ContentType="application/vnd.openxmlformats-officedocument.vmlDrawing"/>
  <Override PartName="/xl/comments1.xml" ContentType="application/vnd.openxmlformats-officedocument.spreadsheetml.comments+xml"/>
  <Override PartName="/xl/comments15.xml" ContentType="application/vnd.openxmlformats-officedocument.spreadsheetml.comments+xml"/>
  <Override PartName="/xl/comments24.xml" ContentType="application/vnd.openxmlformats-officedocument.spreadsheetml.comments+xml"/>
  <Override PartName="/xl/comments33.xml" ContentType="application/vnd.openxmlformats-officedocument.spreadsheetml.comments+xml"/>
  <Override PartName="/xl/comments42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comments13.xml" ContentType="application/vnd.openxmlformats-officedocument.spreadsheetml.comments+xml"/>
  <Override PartName="/xl/comments22.xml" ContentType="application/vnd.openxmlformats-officedocument.spreadsheetml.comments+xml"/>
  <Override PartName="/xl/comments31.xml" ContentType="application/vnd.openxmlformats-officedocument.spreadsheetml.comments+xml"/>
  <Override PartName="/xl/comments40.xml" ContentType="application/vnd.openxmlformats-officedocument.spreadsheetml.comments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omments6.xml" ContentType="application/vnd.openxmlformats-officedocument.spreadsheetml.comments+xml"/>
  <Override PartName="/xl/comments49.xml" ContentType="application/vnd.openxmlformats-officedocument.spreadsheetml.comment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85" yWindow="60" windowWidth="11340" windowHeight="5775" tabRatio="953"/>
  </bookViews>
  <sheets>
    <sheet name="Net Payment" sheetId="82" r:id="rId1"/>
    <sheet name="Charter Schools" sheetId="75" r:id="rId2"/>
    <sheet name="0054" sheetId="25" r:id="rId3"/>
    <sheet name="0642" sheetId="26" r:id="rId4"/>
    <sheet name="0664" sheetId="78" r:id="rId5"/>
    <sheet name="1461" sheetId="28" r:id="rId6"/>
    <sheet name="1571" sheetId="29" r:id="rId7"/>
    <sheet name="2521" sheetId="30" r:id="rId8"/>
    <sheet name="2531" sheetId="31" r:id="rId9"/>
    <sheet name="2641" sheetId="32" r:id="rId10"/>
    <sheet name="2661" sheetId="33" r:id="rId11"/>
    <sheet name="2791" sheetId="34" r:id="rId12"/>
    <sheet name="2801" sheetId="35" r:id="rId13"/>
    <sheet name="2911" sheetId="36" r:id="rId14"/>
    <sheet name="2941" sheetId="79" r:id="rId15"/>
    <sheet name="3083" sheetId="38" r:id="rId16"/>
    <sheet name="3344" sheetId="39" r:id="rId17"/>
    <sheet name="3345" sheetId="40" r:id="rId18"/>
    <sheet name="3347" sheetId="41" r:id="rId19"/>
    <sheet name="3381" sheetId="42" r:id="rId20"/>
    <sheet name="3382" sheetId="43" r:id="rId21"/>
    <sheet name="3384" sheetId="44" r:id="rId22"/>
    <sheet name="3385" sheetId="45" r:id="rId23"/>
    <sheet name="3386" sheetId="46" r:id="rId24"/>
    <sheet name="3391" sheetId="47" r:id="rId25"/>
    <sheet name="3392" sheetId="48" r:id="rId26"/>
    <sheet name="3394" sheetId="49" r:id="rId27"/>
    <sheet name="3395" sheetId="50" r:id="rId28"/>
    <sheet name="3396" sheetId="51" r:id="rId29"/>
    <sheet name="3398" sheetId="52" r:id="rId30"/>
    <sheet name="3400" sheetId="53" r:id="rId31"/>
    <sheet name="3401" sheetId="54" r:id="rId32"/>
    <sheet name="3411" sheetId="55" r:id="rId33"/>
    <sheet name="3413" sheetId="56" r:id="rId34"/>
    <sheet name="3421" sheetId="57" r:id="rId35"/>
    <sheet name="3431" sheetId="58" r:id="rId36"/>
    <sheet name="3436" sheetId="59" r:id="rId37"/>
    <sheet name="3441" sheetId="73" r:id="rId38"/>
    <sheet name="3443" sheetId="60" r:id="rId39"/>
    <sheet name="3941" sheetId="61" r:id="rId40"/>
    <sheet name="3961" sheetId="63" r:id="rId41"/>
    <sheet name="3971" sheetId="64" r:id="rId42"/>
    <sheet name="4000" sheetId="65" r:id="rId43"/>
    <sheet name="4002" sheetId="66" r:id="rId44"/>
    <sheet name="4010" sheetId="67" r:id="rId45"/>
    <sheet name="4011" sheetId="68" r:id="rId46"/>
    <sheet name="4012" sheetId="69" r:id="rId47"/>
    <sheet name="4013" sheetId="70" r:id="rId48"/>
    <sheet name="4020" sheetId="71" r:id="rId49"/>
    <sheet name="4037" sheetId="72" r:id="rId50"/>
    <sheet name="4040" sheetId="80" r:id="rId51"/>
    <sheet name="4041" sheetId="74" r:id="rId52"/>
  </sheets>
  <definedNames>
    <definedName name="_1.__2009_10_FEFP_State_and_Local_Funding" localSheetId="2">'0054'!$B$6</definedName>
    <definedName name="_1.__2009_10_FEFP_State_and_Local_Funding" localSheetId="3">'0642'!$B$6</definedName>
    <definedName name="_1.__2009_10_FEFP_State_and_Local_Funding" localSheetId="4">'0664'!$B$6</definedName>
    <definedName name="_1.__2009_10_FEFP_State_and_Local_Funding" localSheetId="5">'1461'!$B$6</definedName>
    <definedName name="_1.__2009_10_FEFP_State_and_Local_Funding" localSheetId="6">'1571'!$B$6</definedName>
    <definedName name="_1.__2009_10_FEFP_State_and_Local_Funding" localSheetId="7">'2521'!$B$6</definedName>
    <definedName name="_1.__2009_10_FEFP_State_and_Local_Funding" localSheetId="8">'2531'!$B$6</definedName>
    <definedName name="_1.__2009_10_FEFP_State_and_Local_Funding" localSheetId="9">'2641'!$B$6</definedName>
    <definedName name="_1.__2009_10_FEFP_State_and_Local_Funding" localSheetId="10">'2661'!$B$6</definedName>
    <definedName name="_1.__2009_10_FEFP_State_and_Local_Funding" localSheetId="11">'2791'!$B$6</definedName>
    <definedName name="_1.__2009_10_FEFP_State_and_Local_Funding" localSheetId="12">'2801'!$B$6</definedName>
    <definedName name="_1.__2009_10_FEFP_State_and_Local_Funding" localSheetId="13">'2911'!$B$6</definedName>
    <definedName name="_1.__2009_10_FEFP_State_and_Local_Funding" localSheetId="14">'2941'!$B$6</definedName>
    <definedName name="_1.__2009_10_FEFP_State_and_Local_Funding" localSheetId="15">'3083'!$B$6</definedName>
    <definedName name="_1.__2009_10_FEFP_State_and_Local_Funding" localSheetId="16">'3344'!$B$6</definedName>
    <definedName name="_1.__2009_10_FEFP_State_and_Local_Funding" localSheetId="17">'3345'!$B$6</definedName>
    <definedName name="_1.__2009_10_FEFP_State_and_Local_Funding" localSheetId="18">'3347'!$B$6</definedName>
    <definedName name="_1.__2009_10_FEFP_State_and_Local_Funding" localSheetId="19">'3381'!$B$6</definedName>
    <definedName name="_1.__2009_10_FEFP_State_and_Local_Funding" localSheetId="20">'3382'!$B$6</definedName>
    <definedName name="_1.__2009_10_FEFP_State_and_Local_Funding" localSheetId="21">'3384'!$B$6</definedName>
    <definedName name="_1.__2009_10_FEFP_State_and_Local_Funding" localSheetId="22">'3385'!$B$6</definedName>
    <definedName name="_1.__2009_10_FEFP_State_and_Local_Funding" localSheetId="23">'3386'!$B$6</definedName>
    <definedName name="_1.__2009_10_FEFP_State_and_Local_Funding" localSheetId="24">'3391'!$B$6</definedName>
    <definedName name="_1.__2009_10_FEFP_State_and_Local_Funding" localSheetId="25">'3392'!$B$6</definedName>
    <definedName name="_1.__2009_10_FEFP_State_and_Local_Funding" localSheetId="26">'3394'!$B$6</definedName>
    <definedName name="_1.__2009_10_FEFP_State_and_Local_Funding" localSheetId="27">'3395'!$B$6</definedName>
    <definedName name="_1.__2009_10_FEFP_State_and_Local_Funding" localSheetId="28">'3396'!$B$6</definedName>
    <definedName name="_1.__2009_10_FEFP_State_and_Local_Funding" localSheetId="29">'3398'!$B$6</definedName>
    <definedName name="_1.__2009_10_FEFP_State_and_Local_Funding" localSheetId="30">'3400'!$B$6</definedName>
    <definedName name="_1.__2009_10_FEFP_State_and_Local_Funding" localSheetId="31">'3401'!$B$6</definedName>
    <definedName name="_1.__2009_10_FEFP_State_and_Local_Funding" localSheetId="32">'3411'!$B$6</definedName>
    <definedName name="_1.__2009_10_FEFP_State_and_Local_Funding" localSheetId="33">'3413'!$B$6</definedName>
    <definedName name="_1.__2009_10_FEFP_State_and_Local_Funding" localSheetId="34">'3421'!$B$6</definedName>
    <definedName name="_1.__2009_10_FEFP_State_and_Local_Funding" localSheetId="35">'3431'!$B$6</definedName>
    <definedName name="_1.__2009_10_FEFP_State_and_Local_Funding" localSheetId="36">'3436'!$B$6</definedName>
    <definedName name="_1.__2009_10_FEFP_State_and_Local_Funding" localSheetId="37">'3441'!$B$6</definedName>
    <definedName name="_1.__2009_10_FEFP_State_and_Local_Funding" localSheetId="38">'3443'!$B$6</definedName>
    <definedName name="_1.__2009_10_FEFP_State_and_Local_Funding" localSheetId="39">'3941'!$B$6</definedName>
    <definedName name="_1.__2009_10_FEFP_State_and_Local_Funding" localSheetId="40">'3961'!$B$6</definedName>
    <definedName name="_1.__2009_10_FEFP_State_and_Local_Funding" localSheetId="41">'3971'!$B$6</definedName>
    <definedName name="_1.__2009_10_FEFP_State_and_Local_Funding" localSheetId="42">'4000'!$B$6</definedName>
    <definedName name="_1.__2009_10_FEFP_State_and_Local_Funding" localSheetId="43">'4002'!$B$6</definedName>
    <definedName name="_1.__2009_10_FEFP_State_and_Local_Funding" localSheetId="44">'4010'!$B$6</definedName>
    <definedName name="_1.__2009_10_FEFP_State_and_Local_Funding" localSheetId="45">'4011'!$B$6</definedName>
    <definedName name="_1.__2009_10_FEFP_State_and_Local_Funding" localSheetId="46">'4012'!$B$6</definedName>
    <definedName name="_1.__2009_10_FEFP_State_and_Local_Funding" localSheetId="47">'4013'!$B$6</definedName>
    <definedName name="_1.__2009_10_FEFP_State_and_Local_Funding" localSheetId="48">'4020'!$B$6</definedName>
    <definedName name="_1.__2009_10_FEFP_State_and_Local_Funding" localSheetId="49">'4037'!$B$6</definedName>
    <definedName name="_1.__2009_10_FEFP_State_and_Local_Funding" localSheetId="51">'4041'!$B$6</definedName>
    <definedName name="_1.__2009_10_FEFP_State_and_Local_Funding">#REF!</definedName>
    <definedName name="_1.__2010_11_FEFP_State_and_Local_Funding" localSheetId="2">'0054'!$B$6</definedName>
    <definedName name="_1.__2010_11_FEFP_State_and_Local_Funding" localSheetId="3">'0642'!$B$6</definedName>
    <definedName name="_1.__2010_11_FEFP_State_and_Local_Funding" localSheetId="4">'0664'!$B$6</definedName>
    <definedName name="_1.__2010_11_FEFP_State_and_Local_Funding" localSheetId="5">'1461'!$B$6</definedName>
    <definedName name="_1.__2010_11_FEFP_State_and_Local_Funding" localSheetId="6">'1571'!$B$6</definedName>
    <definedName name="_1.__2010_11_FEFP_State_and_Local_Funding" localSheetId="7">'2521'!$B$6</definedName>
    <definedName name="_1.__2010_11_FEFP_State_and_Local_Funding" localSheetId="8">'2531'!$B$6</definedName>
    <definedName name="_1.__2010_11_FEFP_State_and_Local_Funding" localSheetId="9">'2641'!$B$6</definedName>
    <definedName name="_1.__2010_11_FEFP_State_and_Local_Funding" localSheetId="10">'2661'!$B$6</definedName>
    <definedName name="_1.__2010_11_FEFP_State_and_Local_Funding" localSheetId="11">'2791'!$B$6</definedName>
    <definedName name="_1.__2010_11_FEFP_State_and_Local_Funding" localSheetId="12">'2801'!$B$6</definedName>
    <definedName name="_1.__2010_11_FEFP_State_and_Local_Funding" localSheetId="13">'2911'!$B$6</definedName>
    <definedName name="_1.__2010_11_FEFP_State_and_Local_Funding" localSheetId="14">'2941'!$B$6</definedName>
    <definedName name="_1.__2010_11_FEFP_State_and_Local_Funding" localSheetId="15">'3083'!$B$6</definedName>
    <definedName name="_1.__2010_11_FEFP_State_and_Local_Funding" localSheetId="16">'3344'!$B$6</definedName>
    <definedName name="_1.__2010_11_FEFP_State_and_Local_Funding" localSheetId="17">'3345'!$B$6</definedName>
    <definedName name="_1.__2010_11_FEFP_State_and_Local_Funding" localSheetId="18">'3347'!$B$6</definedName>
    <definedName name="_1.__2010_11_FEFP_State_and_Local_Funding" localSheetId="19">'3381'!$B$6</definedName>
    <definedName name="_1.__2010_11_FEFP_State_and_Local_Funding" localSheetId="20">'3382'!$B$6</definedName>
    <definedName name="_1.__2010_11_FEFP_State_and_Local_Funding" localSheetId="21">'3384'!$B$6</definedName>
    <definedName name="_1.__2010_11_FEFP_State_and_Local_Funding" localSheetId="22">'3385'!$B$6</definedName>
    <definedName name="_1.__2010_11_FEFP_State_and_Local_Funding" localSheetId="23">'3386'!$B$6</definedName>
    <definedName name="_1.__2010_11_FEFP_State_and_Local_Funding" localSheetId="24">'3391'!$B$6</definedName>
    <definedName name="_1.__2010_11_FEFP_State_and_Local_Funding" localSheetId="25">'3392'!$B$6</definedName>
    <definedName name="_1.__2010_11_FEFP_State_and_Local_Funding" localSheetId="26">'3394'!$B$6</definedName>
    <definedName name="_1.__2010_11_FEFP_State_and_Local_Funding" localSheetId="27">'3395'!$B$6</definedName>
    <definedName name="_1.__2010_11_FEFP_State_and_Local_Funding" localSheetId="28">'3396'!$B$6</definedName>
    <definedName name="_1.__2010_11_FEFP_State_and_Local_Funding" localSheetId="29">'3398'!$B$6</definedName>
    <definedName name="_1.__2010_11_FEFP_State_and_Local_Funding" localSheetId="30">'3400'!$B$6</definedName>
    <definedName name="_1.__2010_11_FEFP_State_and_Local_Funding" localSheetId="31">'3401'!$B$6</definedName>
    <definedName name="_1.__2010_11_FEFP_State_and_Local_Funding" localSheetId="32">'3411'!$B$6</definedName>
    <definedName name="_1.__2010_11_FEFP_State_and_Local_Funding" localSheetId="33">'3413'!$B$6</definedName>
    <definedName name="_1.__2010_11_FEFP_State_and_Local_Funding" localSheetId="34">'3421'!$B$6</definedName>
    <definedName name="_1.__2010_11_FEFP_State_and_Local_Funding" localSheetId="35">'3431'!$B$6</definedName>
    <definedName name="_1.__2010_11_FEFP_State_and_Local_Funding" localSheetId="36">'3436'!$B$6</definedName>
    <definedName name="_1.__2010_11_FEFP_State_and_Local_Funding" localSheetId="37">'3441'!$B$6</definedName>
    <definedName name="_1.__2010_11_FEFP_State_and_Local_Funding" localSheetId="38">'3443'!$B$6</definedName>
    <definedName name="_1.__2010_11_FEFP_State_and_Local_Funding" localSheetId="39">'3941'!$B$6</definedName>
    <definedName name="_1.__2010_11_FEFP_State_and_Local_Funding" localSheetId="40">'3961'!$B$6</definedName>
    <definedName name="_1.__2010_11_FEFP_State_and_Local_Funding" localSheetId="41">'3971'!$B$6</definedName>
    <definedName name="_1.__2010_11_FEFP_State_and_Local_Funding" localSheetId="42">'4000'!$B$6</definedName>
    <definedName name="_1.__2010_11_FEFP_State_and_Local_Funding" localSheetId="43">'4002'!$B$6</definedName>
    <definedName name="_1.__2010_11_FEFP_State_and_Local_Funding" localSheetId="44">'4010'!$B$6</definedName>
    <definedName name="_1.__2010_11_FEFP_State_and_Local_Funding" localSheetId="45">'4011'!$B$6</definedName>
    <definedName name="_1.__2010_11_FEFP_State_and_Local_Funding" localSheetId="46">'4012'!$B$6</definedName>
    <definedName name="_1.__2010_11_FEFP_State_and_Local_Funding" localSheetId="47">'4013'!$B$6</definedName>
    <definedName name="_1.__2010_11_FEFP_State_and_Local_Funding" localSheetId="48">'4020'!$B$6</definedName>
    <definedName name="_1.__2010_11_FEFP_State_and_Local_Funding" localSheetId="49">'4037'!$B$6</definedName>
    <definedName name="_1.__2010_11_FEFP_State_and_Local_Funding" localSheetId="51">'4041'!$B$6</definedName>
    <definedName name="_1.__2010_11_FEFP_State_and_Local_Funding">#REF!</definedName>
    <definedName name="_101_Basic_K_3" localSheetId="2">'0054'!$B$10</definedName>
    <definedName name="_101_Basic_K_3" localSheetId="3">'0642'!$B$10</definedName>
    <definedName name="_101_Basic_K_3" localSheetId="4">'0664'!$B$10</definedName>
    <definedName name="_101_Basic_K_3" localSheetId="5">'1461'!$B$10</definedName>
    <definedName name="_101_Basic_K_3" localSheetId="6">'1571'!$B$10</definedName>
    <definedName name="_101_Basic_K_3" localSheetId="7">'2521'!$B$10</definedName>
    <definedName name="_101_Basic_K_3" localSheetId="8">'2531'!$B$10</definedName>
    <definedName name="_101_Basic_K_3" localSheetId="9">'2641'!$B$10</definedName>
    <definedName name="_101_Basic_K_3" localSheetId="10">'2661'!$B$10</definedName>
    <definedName name="_101_Basic_K_3" localSheetId="11">'2791'!$B$10</definedName>
    <definedName name="_101_Basic_K_3" localSheetId="12">'2801'!$B$10</definedName>
    <definedName name="_101_Basic_K_3" localSheetId="13">'2911'!$B$10</definedName>
    <definedName name="_101_Basic_K_3" localSheetId="14">'2941'!$B$10</definedName>
    <definedName name="_101_Basic_K_3" localSheetId="15">'3083'!$B$10</definedName>
    <definedName name="_101_Basic_K_3" localSheetId="16">'3344'!$B$10</definedName>
    <definedName name="_101_Basic_K_3" localSheetId="17">'3345'!$B$10</definedName>
    <definedName name="_101_Basic_K_3" localSheetId="18">'3347'!$B$10</definedName>
    <definedName name="_101_Basic_K_3" localSheetId="19">'3381'!$B$10</definedName>
    <definedName name="_101_Basic_K_3" localSheetId="20">'3382'!$B$10</definedName>
    <definedName name="_101_Basic_K_3" localSheetId="21">'3384'!$B$10</definedName>
    <definedName name="_101_Basic_K_3" localSheetId="22">'3385'!$B$10</definedName>
    <definedName name="_101_Basic_K_3" localSheetId="23">'3386'!$B$10</definedName>
    <definedName name="_101_Basic_K_3" localSheetId="24">'3391'!$B$10</definedName>
    <definedName name="_101_Basic_K_3" localSheetId="25">'3392'!$B$10</definedName>
    <definedName name="_101_Basic_K_3" localSheetId="26">'3394'!$B$10</definedName>
    <definedName name="_101_Basic_K_3" localSheetId="27">'3395'!$B$10</definedName>
    <definedName name="_101_Basic_K_3" localSheetId="28">'3396'!$B$10</definedName>
    <definedName name="_101_Basic_K_3" localSheetId="29">'3398'!$B$10</definedName>
    <definedName name="_101_Basic_K_3" localSheetId="30">'3400'!$B$10</definedName>
    <definedName name="_101_Basic_K_3" localSheetId="31">'3401'!$B$10</definedName>
    <definedName name="_101_Basic_K_3" localSheetId="32">'3411'!$B$10</definedName>
    <definedName name="_101_Basic_K_3" localSheetId="33">'3413'!$B$10</definedName>
    <definedName name="_101_Basic_K_3" localSheetId="34">'3421'!$B$10</definedName>
    <definedName name="_101_Basic_K_3" localSheetId="35">'3431'!$B$10</definedName>
    <definedName name="_101_Basic_K_3" localSheetId="36">'3436'!$B$10</definedName>
    <definedName name="_101_Basic_K_3" localSheetId="37">'3441'!$B$10</definedName>
    <definedName name="_101_Basic_K_3" localSheetId="38">'3443'!$B$10</definedName>
    <definedName name="_101_Basic_K_3" localSheetId="39">'3941'!$B$10</definedName>
    <definedName name="_101_Basic_K_3" localSheetId="40">'3961'!$B$10</definedName>
    <definedName name="_101_Basic_K_3" localSheetId="41">'3971'!$B$10</definedName>
    <definedName name="_101_Basic_K_3" localSheetId="42">'4000'!$B$10</definedName>
    <definedName name="_101_Basic_K_3" localSheetId="43">'4002'!$B$10</definedName>
    <definedName name="_101_Basic_K_3" localSheetId="44">'4010'!$B$10</definedName>
    <definedName name="_101_Basic_K_3" localSheetId="45">'4011'!$B$10</definedName>
    <definedName name="_101_Basic_K_3" localSheetId="46">'4012'!$B$10</definedName>
    <definedName name="_101_Basic_K_3" localSheetId="47">'4013'!$B$10</definedName>
    <definedName name="_101_Basic_K_3" localSheetId="48">'4020'!$B$10</definedName>
    <definedName name="_101_Basic_K_3" localSheetId="49">'4037'!$B$10</definedName>
    <definedName name="_101_Basic_K_3" localSheetId="51">'4041'!$B$10</definedName>
    <definedName name="_101_Basic_K_3">#REF!</definedName>
    <definedName name="_102_Basic_4_8" localSheetId="2">'0054'!$B$12</definedName>
    <definedName name="_102_Basic_4_8" localSheetId="3">'0642'!$B$12</definedName>
    <definedName name="_102_Basic_4_8" localSheetId="4">'0664'!$B$12</definedName>
    <definedName name="_102_Basic_4_8" localSheetId="5">'1461'!$B$12</definedName>
    <definedName name="_102_Basic_4_8" localSheetId="6">'1571'!$B$12</definedName>
    <definedName name="_102_Basic_4_8" localSheetId="7">'2521'!$B$12</definedName>
    <definedName name="_102_Basic_4_8" localSheetId="8">'2531'!$B$12</definedName>
    <definedName name="_102_Basic_4_8" localSheetId="9">'2641'!$B$12</definedName>
    <definedName name="_102_Basic_4_8" localSheetId="10">'2661'!$B$12</definedName>
    <definedName name="_102_Basic_4_8" localSheetId="11">'2791'!$B$12</definedName>
    <definedName name="_102_Basic_4_8" localSheetId="12">'2801'!$B$12</definedName>
    <definedName name="_102_Basic_4_8" localSheetId="13">'2911'!$B$12</definedName>
    <definedName name="_102_Basic_4_8" localSheetId="14">'2941'!$B$12</definedName>
    <definedName name="_102_Basic_4_8" localSheetId="15">'3083'!$B$12</definedName>
    <definedName name="_102_Basic_4_8" localSheetId="16">'3344'!$B$12</definedName>
    <definedName name="_102_Basic_4_8" localSheetId="17">'3345'!$B$12</definedName>
    <definedName name="_102_Basic_4_8" localSheetId="18">'3347'!$B$12</definedName>
    <definedName name="_102_Basic_4_8" localSheetId="19">'3381'!$B$12</definedName>
    <definedName name="_102_Basic_4_8" localSheetId="20">'3382'!$B$12</definedName>
    <definedName name="_102_Basic_4_8" localSheetId="21">'3384'!$B$12</definedName>
    <definedName name="_102_Basic_4_8" localSheetId="22">'3385'!$B$12</definedName>
    <definedName name="_102_Basic_4_8" localSheetId="23">'3386'!$B$12</definedName>
    <definedName name="_102_Basic_4_8" localSheetId="24">'3391'!$B$12</definedName>
    <definedName name="_102_Basic_4_8" localSheetId="25">'3392'!$B$12</definedName>
    <definedName name="_102_Basic_4_8" localSheetId="26">'3394'!$B$12</definedName>
    <definedName name="_102_Basic_4_8" localSheetId="27">'3395'!$B$12</definedName>
    <definedName name="_102_Basic_4_8" localSheetId="28">'3396'!$B$12</definedName>
    <definedName name="_102_Basic_4_8" localSheetId="29">'3398'!$B$12</definedName>
    <definedName name="_102_Basic_4_8" localSheetId="30">'3400'!$B$12</definedName>
    <definedName name="_102_Basic_4_8" localSheetId="31">'3401'!$B$12</definedName>
    <definedName name="_102_Basic_4_8" localSheetId="32">'3411'!$B$12</definedName>
    <definedName name="_102_Basic_4_8" localSheetId="33">'3413'!$B$12</definedName>
    <definedName name="_102_Basic_4_8" localSheetId="34">'3421'!$B$12</definedName>
    <definedName name="_102_Basic_4_8" localSheetId="35">'3431'!$B$12</definedName>
    <definedName name="_102_Basic_4_8" localSheetId="36">'3436'!$B$12</definedName>
    <definedName name="_102_Basic_4_8" localSheetId="37">'3441'!$B$12</definedName>
    <definedName name="_102_Basic_4_8" localSheetId="38">'3443'!$B$12</definedName>
    <definedName name="_102_Basic_4_8" localSheetId="39">'3941'!$B$12</definedName>
    <definedName name="_102_Basic_4_8" localSheetId="40">'3961'!$B$12</definedName>
    <definedName name="_102_Basic_4_8" localSheetId="41">'3971'!$B$12</definedName>
    <definedName name="_102_Basic_4_8" localSheetId="42">'4000'!$B$12</definedName>
    <definedName name="_102_Basic_4_8" localSheetId="43">'4002'!$B$12</definedName>
    <definedName name="_102_Basic_4_8" localSheetId="44">'4010'!$B$12</definedName>
    <definedName name="_102_Basic_4_8" localSheetId="45">'4011'!$B$12</definedName>
    <definedName name="_102_Basic_4_8" localSheetId="46">'4012'!$B$12</definedName>
    <definedName name="_102_Basic_4_8" localSheetId="47">'4013'!$B$12</definedName>
    <definedName name="_102_Basic_4_8" localSheetId="48">'4020'!$B$12</definedName>
    <definedName name="_102_Basic_4_8" localSheetId="49">'4037'!$B$12</definedName>
    <definedName name="_102_Basic_4_8" localSheetId="51">'4041'!$B$12</definedName>
    <definedName name="_102_Basic_4_8">#REF!</definedName>
    <definedName name="_103_Basic_9_12" localSheetId="2">'0054'!$B$14</definedName>
    <definedName name="_103_Basic_9_12" localSheetId="3">'0642'!$B$14</definedName>
    <definedName name="_103_Basic_9_12" localSheetId="4">'0664'!$B$14</definedName>
    <definedName name="_103_Basic_9_12" localSheetId="5">'1461'!$B$14</definedName>
    <definedName name="_103_Basic_9_12" localSheetId="6">'1571'!$B$14</definedName>
    <definedName name="_103_Basic_9_12" localSheetId="7">'2521'!$B$14</definedName>
    <definedName name="_103_Basic_9_12" localSheetId="8">'2531'!$B$14</definedName>
    <definedName name="_103_Basic_9_12" localSheetId="9">'2641'!$B$14</definedName>
    <definedName name="_103_Basic_9_12" localSheetId="10">'2661'!$B$14</definedName>
    <definedName name="_103_Basic_9_12" localSheetId="11">'2791'!$B$14</definedName>
    <definedName name="_103_Basic_9_12" localSheetId="12">'2801'!$B$14</definedName>
    <definedName name="_103_Basic_9_12" localSheetId="13">'2911'!$B$14</definedName>
    <definedName name="_103_Basic_9_12" localSheetId="14">'2941'!$B$14</definedName>
    <definedName name="_103_Basic_9_12" localSheetId="15">'3083'!$B$14</definedName>
    <definedName name="_103_Basic_9_12" localSheetId="16">'3344'!$B$14</definedName>
    <definedName name="_103_Basic_9_12" localSheetId="17">'3345'!$B$14</definedName>
    <definedName name="_103_Basic_9_12" localSheetId="18">'3347'!$B$14</definedName>
    <definedName name="_103_Basic_9_12" localSheetId="19">'3381'!$B$14</definedName>
    <definedName name="_103_Basic_9_12" localSheetId="20">'3382'!$B$14</definedName>
    <definedName name="_103_Basic_9_12" localSheetId="21">'3384'!$B$14</definedName>
    <definedName name="_103_Basic_9_12" localSheetId="22">'3385'!$B$14</definedName>
    <definedName name="_103_Basic_9_12" localSheetId="23">'3386'!$B$14</definedName>
    <definedName name="_103_Basic_9_12" localSheetId="24">'3391'!$B$14</definedName>
    <definedName name="_103_Basic_9_12" localSheetId="25">'3392'!$B$14</definedName>
    <definedName name="_103_Basic_9_12" localSheetId="26">'3394'!$B$14</definedName>
    <definedName name="_103_Basic_9_12" localSheetId="27">'3395'!$B$14</definedName>
    <definedName name="_103_Basic_9_12" localSheetId="28">'3396'!$B$14</definedName>
    <definedName name="_103_Basic_9_12" localSheetId="29">'3398'!$B$14</definedName>
    <definedName name="_103_Basic_9_12" localSheetId="30">'3400'!$B$14</definedName>
    <definedName name="_103_Basic_9_12" localSheetId="31">'3401'!$B$14</definedName>
    <definedName name="_103_Basic_9_12" localSheetId="32">'3411'!$B$14</definedName>
    <definedName name="_103_Basic_9_12" localSheetId="33">'3413'!$B$14</definedName>
    <definedName name="_103_Basic_9_12" localSheetId="34">'3421'!$B$14</definedName>
    <definedName name="_103_Basic_9_12" localSheetId="35">'3431'!$B$14</definedName>
    <definedName name="_103_Basic_9_12" localSheetId="36">'3436'!$B$14</definedName>
    <definedName name="_103_Basic_9_12" localSheetId="37">'3441'!$B$14</definedName>
    <definedName name="_103_Basic_9_12" localSheetId="38">'3443'!$B$14</definedName>
    <definedName name="_103_Basic_9_12" localSheetId="39">'3941'!$B$14</definedName>
    <definedName name="_103_Basic_9_12" localSheetId="40">'3961'!$B$14</definedName>
    <definedName name="_103_Basic_9_12" localSheetId="41">'3971'!$B$14</definedName>
    <definedName name="_103_Basic_9_12" localSheetId="42">'4000'!$B$14</definedName>
    <definedName name="_103_Basic_9_12" localSheetId="43">'4002'!$B$14</definedName>
    <definedName name="_103_Basic_9_12" localSheetId="44">'4010'!$B$14</definedName>
    <definedName name="_103_Basic_9_12" localSheetId="45">'4011'!$B$14</definedName>
    <definedName name="_103_Basic_9_12" localSheetId="46">'4012'!$B$14</definedName>
    <definedName name="_103_Basic_9_12" localSheetId="47">'4013'!$B$14</definedName>
    <definedName name="_103_Basic_9_12" localSheetId="48">'4020'!$B$14</definedName>
    <definedName name="_103_Basic_9_12" localSheetId="49">'4037'!$B$14</definedName>
    <definedName name="_103_Basic_9_12" localSheetId="51">'4041'!$B$14</definedName>
    <definedName name="_103_Basic_9_12">#REF!</definedName>
    <definedName name="_111_Basic_K_3_with_ESE_Services" localSheetId="2">'0054'!$B$11</definedName>
    <definedName name="_111_Basic_K_3_with_ESE_Services" localSheetId="3">'0642'!$B$11</definedName>
    <definedName name="_111_Basic_K_3_with_ESE_Services" localSheetId="4">'0664'!$B$11</definedName>
    <definedName name="_111_Basic_K_3_with_ESE_Services" localSheetId="5">'1461'!$B$11</definedName>
    <definedName name="_111_Basic_K_3_with_ESE_Services" localSheetId="6">'1571'!$B$11</definedName>
    <definedName name="_111_Basic_K_3_with_ESE_Services" localSheetId="7">'2521'!$B$11</definedName>
    <definedName name="_111_Basic_K_3_with_ESE_Services" localSheetId="8">'2531'!$B$11</definedName>
    <definedName name="_111_Basic_K_3_with_ESE_Services" localSheetId="9">'2641'!$B$11</definedName>
    <definedName name="_111_Basic_K_3_with_ESE_Services" localSheetId="10">'2661'!$B$11</definedName>
    <definedName name="_111_Basic_K_3_with_ESE_Services" localSheetId="11">'2791'!$B$11</definedName>
    <definedName name="_111_Basic_K_3_with_ESE_Services" localSheetId="12">'2801'!$B$11</definedName>
    <definedName name="_111_Basic_K_3_with_ESE_Services" localSheetId="13">'2911'!$B$11</definedName>
    <definedName name="_111_Basic_K_3_with_ESE_Services" localSheetId="14">'2941'!$B$11</definedName>
    <definedName name="_111_Basic_K_3_with_ESE_Services" localSheetId="15">'3083'!$B$11</definedName>
    <definedName name="_111_Basic_K_3_with_ESE_Services" localSheetId="16">'3344'!$B$11</definedName>
    <definedName name="_111_Basic_K_3_with_ESE_Services" localSheetId="17">'3345'!$B$11</definedName>
    <definedName name="_111_Basic_K_3_with_ESE_Services" localSheetId="18">'3347'!$B$11</definedName>
    <definedName name="_111_Basic_K_3_with_ESE_Services" localSheetId="19">'3381'!$B$11</definedName>
    <definedName name="_111_Basic_K_3_with_ESE_Services" localSheetId="20">'3382'!$B$11</definedName>
    <definedName name="_111_Basic_K_3_with_ESE_Services" localSheetId="21">'3384'!$B$11</definedName>
    <definedName name="_111_Basic_K_3_with_ESE_Services" localSheetId="22">'3385'!$B$11</definedName>
    <definedName name="_111_Basic_K_3_with_ESE_Services" localSheetId="23">'3386'!$B$11</definedName>
    <definedName name="_111_Basic_K_3_with_ESE_Services" localSheetId="24">'3391'!$B$11</definedName>
    <definedName name="_111_Basic_K_3_with_ESE_Services" localSheetId="25">'3392'!$B$11</definedName>
    <definedName name="_111_Basic_K_3_with_ESE_Services" localSheetId="26">'3394'!$B$11</definedName>
    <definedName name="_111_Basic_K_3_with_ESE_Services" localSheetId="27">'3395'!$B$11</definedName>
    <definedName name="_111_Basic_K_3_with_ESE_Services" localSheetId="28">'3396'!$B$11</definedName>
    <definedName name="_111_Basic_K_3_with_ESE_Services" localSheetId="29">'3398'!$B$11</definedName>
    <definedName name="_111_Basic_K_3_with_ESE_Services" localSheetId="30">'3400'!$B$11</definedName>
    <definedName name="_111_Basic_K_3_with_ESE_Services" localSheetId="31">'3401'!$B$11</definedName>
    <definedName name="_111_Basic_K_3_with_ESE_Services" localSheetId="32">'3411'!$B$11</definedName>
    <definedName name="_111_Basic_K_3_with_ESE_Services" localSheetId="33">'3413'!$B$11</definedName>
    <definedName name="_111_Basic_K_3_with_ESE_Services" localSheetId="34">'3421'!$B$11</definedName>
    <definedName name="_111_Basic_K_3_with_ESE_Services" localSheetId="35">'3431'!$B$11</definedName>
    <definedName name="_111_Basic_K_3_with_ESE_Services" localSheetId="36">'3436'!$B$11</definedName>
    <definedName name="_111_Basic_K_3_with_ESE_Services" localSheetId="37">'3441'!$B$11</definedName>
    <definedName name="_111_Basic_K_3_with_ESE_Services" localSheetId="38">'3443'!$B$11</definedName>
    <definedName name="_111_Basic_K_3_with_ESE_Services" localSheetId="39">'3941'!$B$11</definedName>
    <definedName name="_111_Basic_K_3_with_ESE_Services" localSheetId="40">'3961'!$B$11</definedName>
    <definedName name="_111_Basic_K_3_with_ESE_Services" localSheetId="41">'3971'!$B$11</definedName>
    <definedName name="_111_Basic_K_3_with_ESE_Services" localSheetId="42">'4000'!$B$11</definedName>
    <definedName name="_111_Basic_K_3_with_ESE_Services" localSheetId="43">'4002'!$B$11</definedName>
    <definedName name="_111_Basic_K_3_with_ESE_Services" localSheetId="44">'4010'!$B$11</definedName>
    <definedName name="_111_Basic_K_3_with_ESE_Services" localSheetId="45">'4011'!$B$11</definedName>
    <definedName name="_111_Basic_K_3_with_ESE_Services" localSheetId="46">'4012'!$B$11</definedName>
    <definedName name="_111_Basic_K_3_with_ESE_Services" localSheetId="47">'4013'!$B$11</definedName>
    <definedName name="_111_Basic_K_3_with_ESE_Services" localSheetId="48">'4020'!$B$11</definedName>
    <definedName name="_111_Basic_K_3_with_ESE_Services" localSheetId="49">'4037'!$B$11</definedName>
    <definedName name="_111_Basic_K_3_with_ESE_Services" localSheetId="51">'4041'!$B$11</definedName>
    <definedName name="_111_Basic_K_3_with_ESE_Services">#REF!</definedName>
    <definedName name="_112_Basic_4_8_with_ESE_Services" localSheetId="2">'0054'!$B$13</definedName>
    <definedName name="_112_Basic_4_8_with_ESE_Services" localSheetId="3">'0642'!$B$13</definedName>
    <definedName name="_112_Basic_4_8_with_ESE_Services" localSheetId="4">'0664'!$B$13</definedName>
    <definedName name="_112_Basic_4_8_with_ESE_Services" localSheetId="5">'1461'!$B$13</definedName>
    <definedName name="_112_Basic_4_8_with_ESE_Services" localSheetId="6">'1571'!$B$13</definedName>
    <definedName name="_112_Basic_4_8_with_ESE_Services" localSheetId="7">'2521'!$B$13</definedName>
    <definedName name="_112_Basic_4_8_with_ESE_Services" localSheetId="8">'2531'!$B$13</definedName>
    <definedName name="_112_Basic_4_8_with_ESE_Services" localSheetId="9">'2641'!$B$13</definedName>
    <definedName name="_112_Basic_4_8_with_ESE_Services" localSheetId="10">'2661'!$B$13</definedName>
    <definedName name="_112_Basic_4_8_with_ESE_Services" localSheetId="11">'2791'!$B$13</definedName>
    <definedName name="_112_Basic_4_8_with_ESE_Services" localSheetId="12">'2801'!$B$13</definedName>
    <definedName name="_112_Basic_4_8_with_ESE_Services" localSheetId="13">'2911'!$B$13</definedName>
    <definedName name="_112_Basic_4_8_with_ESE_Services" localSheetId="14">'2941'!$B$13</definedName>
    <definedName name="_112_Basic_4_8_with_ESE_Services" localSheetId="15">'3083'!$B$13</definedName>
    <definedName name="_112_Basic_4_8_with_ESE_Services" localSheetId="16">'3344'!$B$13</definedName>
    <definedName name="_112_Basic_4_8_with_ESE_Services" localSheetId="17">'3345'!$B$13</definedName>
    <definedName name="_112_Basic_4_8_with_ESE_Services" localSheetId="18">'3347'!$B$13</definedName>
    <definedName name="_112_Basic_4_8_with_ESE_Services" localSheetId="19">'3381'!$B$13</definedName>
    <definedName name="_112_Basic_4_8_with_ESE_Services" localSheetId="20">'3382'!$B$13</definedName>
    <definedName name="_112_Basic_4_8_with_ESE_Services" localSheetId="21">'3384'!$B$13</definedName>
    <definedName name="_112_Basic_4_8_with_ESE_Services" localSheetId="22">'3385'!$B$13</definedName>
    <definedName name="_112_Basic_4_8_with_ESE_Services" localSheetId="23">'3386'!$B$13</definedName>
    <definedName name="_112_Basic_4_8_with_ESE_Services" localSheetId="24">'3391'!$B$13</definedName>
    <definedName name="_112_Basic_4_8_with_ESE_Services" localSheetId="25">'3392'!$B$13</definedName>
    <definedName name="_112_Basic_4_8_with_ESE_Services" localSheetId="26">'3394'!$B$13</definedName>
    <definedName name="_112_Basic_4_8_with_ESE_Services" localSheetId="27">'3395'!$B$13</definedName>
    <definedName name="_112_Basic_4_8_with_ESE_Services" localSheetId="28">'3396'!$B$13</definedName>
    <definedName name="_112_Basic_4_8_with_ESE_Services" localSheetId="29">'3398'!$B$13</definedName>
    <definedName name="_112_Basic_4_8_with_ESE_Services" localSheetId="30">'3400'!$B$13</definedName>
    <definedName name="_112_Basic_4_8_with_ESE_Services" localSheetId="31">'3401'!$B$13</definedName>
    <definedName name="_112_Basic_4_8_with_ESE_Services" localSheetId="32">'3411'!$B$13</definedName>
    <definedName name="_112_Basic_4_8_with_ESE_Services" localSheetId="33">'3413'!$B$13</definedName>
    <definedName name="_112_Basic_4_8_with_ESE_Services" localSheetId="34">'3421'!$B$13</definedName>
    <definedName name="_112_Basic_4_8_with_ESE_Services" localSheetId="35">'3431'!$B$13</definedName>
    <definedName name="_112_Basic_4_8_with_ESE_Services" localSheetId="36">'3436'!$B$13</definedName>
    <definedName name="_112_Basic_4_8_with_ESE_Services" localSheetId="37">'3441'!$B$13</definedName>
    <definedName name="_112_Basic_4_8_with_ESE_Services" localSheetId="38">'3443'!$B$13</definedName>
    <definedName name="_112_Basic_4_8_with_ESE_Services" localSheetId="39">'3941'!$B$13</definedName>
    <definedName name="_112_Basic_4_8_with_ESE_Services" localSheetId="40">'3961'!$B$13</definedName>
    <definedName name="_112_Basic_4_8_with_ESE_Services" localSheetId="41">'3971'!$B$13</definedName>
    <definedName name="_112_Basic_4_8_with_ESE_Services" localSheetId="42">'4000'!$B$13</definedName>
    <definedName name="_112_Basic_4_8_with_ESE_Services" localSheetId="43">'4002'!$B$13</definedName>
    <definedName name="_112_Basic_4_8_with_ESE_Services" localSheetId="44">'4010'!$B$13</definedName>
    <definedName name="_112_Basic_4_8_with_ESE_Services" localSheetId="45">'4011'!$B$13</definedName>
    <definedName name="_112_Basic_4_8_with_ESE_Services" localSheetId="46">'4012'!$B$13</definedName>
    <definedName name="_112_Basic_4_8_with_ESE_Services" localSheetId="47">'4013'!$B$13</definedName>
    <definedName name="_112_Basic_4_8_with_ESE_Services" localSheetId="48">'4020'!$B$13</definedName>
    <definedName name="_112_Basic_4_8_with_ESE_Services" localSheetId="49">'4037'!$B$13</definedName>
    <definedName name="_112_Basic_4_8_with_ESE_Services" localSheetId="51">'4041'!$B$13</definedName>
    <definedName name="_112_Basic_4_8_with_ESE_Services">#REF!</definedName>
    <definedName name="_113_Basic_9_12_with_ESE_Services" localSheetId="2">'0054'!$B$15</definedName>
    <definedName name="_113_Basic_9_12_with_ESE_Services" localSheetId="3">'0642'!$B$15</definedName>
    <definedName name="_113_Basic_9_12_with_ESE_Services" localSheetId="4">'0664'!$B$15</definedName>
    <definedName name="_113_Basic_9_12_with_ESE_Services" localSheetId="5">'1461'!$B$15</definedName>
    <definedName name="_113_Basic_9_12_with_ESE_Services" localSheetId="6">'1571'!$B$15</definedName>
    <definedName name="_113_Basic_9_12_with_ESE_Services" localSheetId="7">'2521'!$B$15</definedName>
    <definedName name="_113_Basic_9_12_with_ESE_Services" localSheetId="8">'2531'!$B$15</definedName>
    <definedName name="_113_Basic_9_12_with_ESE_Services" localSheetId="9">'2641'!$B$15</definedName>
    <definedName name="_113_Basic_9_12_with_ESE_Services" localSheetId="10">'2661'!$B$15</definedName>
    <definedName name="_113_Basic_9_12_with_ESE_Services" localSheetId="11">'2791'!$B$15</definedName>
    <definedName name="_113_Basic_9_12_with_ESE_Services" localSheetId="12">'2801'!$B$15</definedName>
    <definedName name="_113_Basic_9_12_with_ESE_Services" localSheetId="13">'2911'!$B$15</definedName>
    <definedName name="_113_Basic_9_12_with_ESE_Services" localSheetId="14">'2941'!$B$15</definedName>
    <definedName name="_113_Basic_9_12_with_ESE_Services" localSheetId="15">'3083'!$B$15</definedName>
    <definedName name="_113_Basic_9_12_with_ESE_Services" localSheetId="16">'3344'!$B$15</definedName>
    <definedName name="_113_Basic_9_12_with_ESE_Services" localSheetId="17">'3345'!$B$15</definedName>
    <definedName name="_113_Basic_9_12_with_ESE_Services" localSheetId="18">'3347'!$B$15</definedName>
    <definedName name="_113_Basic_9_12_with_ESE_Services" localSheetId="19">'3381'!$B$15</definedName>
    <definedName name="_113_Basic_9_12_with_ESE_Services" localSheetId="20">'3382'!$B$15</definedName>
    <definedName name="_113_Basic_9_12_with_ESE_Services" localSheetId="21">'3384'!$B$15</definedName>
    <definedName name="_113_Basic_9_12_with_ESE_Services" localSheetId="22">'3385'!$B$15</definedName>
    <definedName name="_113_Basic_9_12_with_ESE_Services" localSheetId="23">'3386'!$B$15</definedName>
    <definedName name="_113_Basic_9_12_with_ESE_Services" localSheetId="24">'3391'!$B$15</definedName>
    <definedName name="_113_Basic_9_12_with_ESE_Services" localSheetId="25">'3392'!$B$15</definedName>
    <definedName name="_113_Basic_9_12_with_ESE_Services" localSheetId="26">'3394'!$B$15</definedName>
    <definedName name="_113_Basic_9_12_with_ESE_Services" localSheetId="27">'3395'!$B$15</definedName>
    <definedName name="_113_Basic_9_12_with_ESE_Services" localSheetId="28">'3396'!$B$15</definedName>
    <definedName name="_113_Basic_9_12_with_ESE_Services" localSheetId="29">'3398'!$B$15</definedName>
    <definedName name="_113_Basic_9_12_with_ESE_Services" localSheetId="30">'3400'!$B$15</definedName>
    <definedName name="_113_Basic_9_12_with_ESE_Services" localSheetId="31">'3401'!$B$15</definedName>
    <definedName name="_113_Basic_9_12_with_ESE_Services" localSheetId="32">'3411'!$B$15</definedName>
    <definedName name="_113_Basic_9_12_with_ESE_Services" localSheetId="33">'3413'!$B$15</definedName>
    <definedName name="_113_Basic_9_12_with_ESE_Services" localSheetId="34">'3421'!$B$15</definedName>
    <definedName name="_113_Basic_9_12_with_ESE_Services" localSheetId="35">'3431'!$B$15</definedName>
    <definedName name="_113_Basic_9_12_with_ESE_Services" localSheetId="36">'3436'!$B$15</definedName>
    <definedName name="_113_Basic_9_12_with_ESE_Services" localSheetId="37">'3441'!$B$15</definedName>
    <definedName name="_113_Basic_9_12_with_ESE_Services" localSheetId="38">'3443'!$B$15</definedName>
    <definedName name="_113_Basic_9_12_with_ESE_Services" localSheetId="39">'3941'!$B$15</definedName>
    <definedName name="_113_Basic_9_12_with_ESE_Services" localSheetId="40">'3961'!$B$15</definedName>
    <definedName name="_113_Basic_9_12_with_ESE_Services" localSheetId="41">'3971'!$B$15</definedName>
    <definedName name="_113_Basic_9_12_with_ESE_Services" localSheetId="42">'4000'!$B$15</definedName>
    <definedName name="_113_Basic_9_12_with_ESE_Services" localSheetId="43">'4002'!$B$15</definedName>
    <definedName name="_113_Basic_9_12_with_ESE_Services" localSheetId="44">'4010'!$B$15</definedName>
    <definedName name="_113_Basic_9_12_with_ESE_Services" localSheetId="45">'4011'!$B$15</definedName>
    <definedName name="_113_Basic_9_12_with_ESE_Services" localSheetId="46">'4012'!$B$15</definedName>
    <definedName name="_113_Basic_9_12_with_ESE_Services" localSheetId="47">'4013'!$B$15</definedName>
    <definedName name="_113_Basic_9_12_with_ESE_Services" localSheetId="48">'4020'!$B$15</definedName>
    <definedName name="_113_Basic_9_12_with_ESE_Services" localSheetId="49">'4037'!$B$15</definedName>
    <definedName name="_113_Basic_9_12_with_ESE_Services" localSheetId="51">'4041'!$B$15</definedName>
    <definedName name="_113_Basic_9_12_with_ESE_Services">#REF!</definedName>
    <definedName name="_130_ESOL__Grade_Level_4_8" localSheetId="2">'0054'!$B$23</definedName>
    <definedName name="_130_ESOL__Grade_Level_4_8" localSheetId="3">'0642'!$B$23</definedName>
    <definedName name="_130_ESOL__Grade_Level_4_8" localSheetId="4">'0664'!$B$23</definedName>
    <definedName name="_130_ESOL__Grade_Level_4_8" localSheetId="5">'1461'!$B$23</definedName>
    <definedName name="_130_ESOL__Grade_Level_4_8" localSheetId="6">'1571'!$B$23</definedName>
    <definedName name="_130_ESOL__Grade_Level_4_8" localSheetId="7">'2521'!$B$23</definedName>
    <definedName name="_130_ESOL__Grade_Level_4_8" localSheetId="8">'2531'!$B$23</definedName>
    <definedName name="_130_ESOL__Grade_Level_4_8" localSheetId="9">'2641'!$B$23</definedName>
    <definedName name="_130_ESOL__Grade_Level_4_8" localSheetId="10">'2661'!$B$23</definedName>
    <definedName name="_130_ESOL__Grade_Level_4_8" localSheetId="11">'2791'!$B$23</definedName>
    <definedName name="_130_ESOL__Grade_Level_4_8" localSheetId="12">'2801'!$B$23</definedName>
    <definedName name="_130_ESOL__Grade_Level_4_8" localSheetId="13">'2911'!$B$23</definedName>
    <definedName name="_130_ESOL__Grade_Level_4_8" localSheetId="14">'2941'!$B$23</definedName>
    <definedName name="_130_ESOL__Grade_Level_4_8" localSheetId="15">'3083'!$B$23</definedName>
    <definedName name="_130_ESOL__Grade_Level_4_8" localSheetId="16">'3344'!$B$23</definedName>
    <definedName name="_130_ESOL__Grade_Level_4_8" localSheetId="17">'3345'!$B$23</definedName>
    <definedName name="_130_ESOL__Grade_Level_4_8" localSheetId="18">'3347'!$B$23</definedName>
    <definedName name="_130_ESOL__Grade_Level_4_8" localSheetId="19">'3381'!$B$23</definedName>
    <definedName name="_130_ESOL__Grade_Level_4_8" localSheetId="20">'3382'!$B$23</definedName>
    <definedName name="_130_ESOL__Grade_Level_4_8" localSheetId="21">'3384'!$B$23</definedName>
    <definedName name="_130_ESOL__Grade_Level_4_8" localSheetId="22">'3385'!$B$23</definedName>
    <definedName name="_130_ESOL__Grade_Level_4_8" localSheetId="23">'3386'!$B$23</definedName>
    <definedName name="_130_ESOL__Grade_Level_4_8" localSheetId="24">'3391'!$B$23</definedName>
    <definedName name="_130_ESOL__Grade_Level_4_8" localSheetId="25">'3392'!$B$23</definedName>
    <definedName name="_130_ESOL__Grade_Level_4_8" localSheetId="26">'3394'!$B$23</definedName>
    <definedName name="_130_ESOL__Grade_Level_4_8" localSheetId="27">'3395'!$B$23</definedName>
    <definedName name="_130_ESOL__Grade_Level_4_8" localSheetId="28">'3396'!$B$23</definedName>
    <definedName name="_130_ESOL__Grade_Level_4_8" localSheetId="29">'3398'!$B$23</definedName>
    <definedName name="_130_ESOL__Grade_Level_4_8" localSheetId="30">'3400'!$B$23</definedName>
    <definedName name="_130_ESOL__Grade_Level_4_8" localSheetId="31">'3401'!$B$23</definedName>
    <definedName name="_130_ESOL__Grade_Level_4_8" localSheetId="32">'3411'!$B$23</definedName>
    <definedName name="_130_ESOL__Grade_Level_4_8" localSheetId="33">'3413'!$B$23</definedName>
    <definedName name="_130_ESOL__Grade_Level_4_8" localSheetId="34">'3421'!$B$23</definedName>
    <definedName name="_130_ESOL__Grade_Level_4_8" localSheetId="35">'3431'!$B$23</definedName>
    <definedName name="_130_ESOL__Grade_Level_4_8" localSheetId="36">'3436'!$B$23</definedName>
    <definedName name="_130_ESOL__Grade_Level_4_8" localSheetId="37">'3441'!$B$23</definedName>
    <definedName name="_130_ESOL__Grade_Level_4_8" localSheetId="38">'3443'!$B$23</definedName>
    <definedName name="_130_ESOL__Grade_Level_4_8" localSheetId="39">'3941'!$B$23</definedName>
    <definedName name="_130_ESOL__Grade_Level_4_8" localSheetId="40">'3961'!$B$23</definedName>
    <definedName name="_130_ESOL__Grade_Level_4_8" localSheetId="41">'3971'!$B$23</definedName>
    <definedName name="_130_ESOL__Grade_Level_4_8" localSheetId="42">'4000'!$B$23</definedName>
    <definedName name="_130_ESOL__Grade_Level_4_8" localSheetId="43">'4002'!$B$23</definedName>
    <definedName name="_130_ESOL__Grade_Level_4_8" localSheetId="44">'4010'!$B$23</definedName>
    <definedName name="_130_ESOL__Grade_Level_4_8" localSheetId="45">'4011'!$B$23</definedName>
    <definedName name="_130_ESOL__Grade_Level_4_8" localSheetId="46">'4012'!$B$23</definedName>
    <definedName name="_130_ESOL__Grade_Level_4_8" localSheetId="47">'4013'!$B$23</definedName>
    <definedName name="_130_ESOL__Grade_Level_4_8" localSheetId="48">'4020'!$B$23</definedName>
    <definedName name="_130_ESOL__Grade_Level_4_8" localSheetId="49">'4037'!$B$23</definedName>
    <definedName name="_130_ESOL__Grade_Level_4_8" localSheetId="51">'4041'!$B$23</definedName>
    <definedName name="_130_ESOL__Grade_Level_4_8">#REF!</definedName>
    <definedName name="_130_ESOL__Grade_Level_9_12" localSheetId="2">'0054'!$B$24</definedName>
    <definedName name="_130_ESOL__Grade_Level_9_12" localSheetId="3">'0642'!$B$24</definedName>
    <definedName name="_130_ESOL__Grade_Level_9_12" localSheetId="4">'0664'!$B$24</definedName>
    <definedName name="_130_ESOL__Grade_Level_9_12" localSheetId="5">'1461'!$B$24</definedName>
    <definedName name="_130_ESOL__Grade_Level_9_12" localSheetId="6">'1571'!$B$24</definedName>
    <definedName name="_130_ESOL__Grade_Level_9_12" localSheetId="7">'2521'!$B$24</definedName>
    <definedName name="_130_ESOL__Grade_Level_9_12" localSheetId="8">'2531'!$B$24</definedName>
    <definedName name="_130_ESOL__Grade_Level_9_12" localSheetId="9">'2641'!$B$24</definedName>
    <definedName name="_130_ESOL__Grade_Level_9_12" localSheetId="10">'2661'!$B$24</definedName>
    <definedName name="_130_ESOL__Grade_Level_9_12" localSheetId="11">'2791'!$B$24</definedName>
    <definedName name="_130_ESOL__Grade_Level_9_12" localSheetId="12">'2801'!$B$24</definedName>
    <definedName name="_130_ESOL__Grade_Level_9_12" localSheetId="13">'2911'!$B$24</definedName>
    <definedName name="_130_ESOL__Grade_Level_9_12" localSheetId="14">'2941'!$B$24</definedName>
    <definedName name="_130_ESOL__Grade_Level_9_12" localSheetId="15">'3083'!$B$24</definedName>
    <definedName name="_130_ESOL__Grade_Level_9_12" localSheetId="16">'3344'!$B$24</definedName>
    <definedName name="_130_ESOL__Grade_Level_9_12" localSheetId="17">'3345'!$B$24</definedName>
    <definedName name="_130_ESOL__Grade_Level_9_12" localSheetId="18">'3347'!$B$24</definedName>
    <definedName name="_130_ESOL__Grade_Level_9_12" localSheetId="19">'3381'!$B$24</definedName>
    <definedName name="_130_ESOL__Grade_Level_9_12" localSheetId="20">'3382'!$B$24</definedName>
    <definedName name="_130_ESOL__Grade_Level_9_12" localSheetId="21">'3384'!$B$24</definedName>
    <definedName name="_130_ESOL__Grade_Level_9_12" localSheetId="22">'3385'!$B$24</definedName>
    <definedName name="_130_ESOL__Grade_Level_9_12" localSheetId="23">'3386'!$B$24</definedName>
    <definedName name="_130_ESOL__Grade_Level_9_12" localSheetId="24">'3391'!$B$24</definedName>
    <definedName name="_130_ESOL__Grade_Level_9_12" localSheetId="25">'3392'!$B$24</definedName>
    <definedName name="_130_ESOL__Grade_Level_9_12" localSheetId="26">'3394'!$B$24</definedName>
    <definedName name="_130_ESOL__Grade_Level_9_12" localSheetId="27">'3395'!$B$24</definedName>
    <definedName name="_130_ESOL__Grade_Level_9_12" localSheetId="28">'3396'!$B$24</definedName>
    <definedName name="_130_ESOL__Grade_Level_9_12" localSheetId="29">'3398'!$B$24</definedName>
    <definedName name="_130_ESOL__Grade_Level_9_12" localSheetId="30">'3400'!$B$24</definedName>
    <definedName name="_130_ESOL__Grade_Level_9_12" localSheetId="31">'3401'!$B$24</definedName>
    <definedName name="_130_ESOL__Grade_Level_9_12" localSheetId="32">'3411'!$B$24</definedName>
    <definedName name="_130_ESOL__Grade_Level_9_12" localSheetId="33">'3413'!$B$24</definedName>
    <definedName name="_130_ESOL__Grade_Level_9_12" localSheetId="34">'3421'!$B$24</definedName>
    <definedName name="_130_ESOL__Grade_Level_9_12" localSheetId="35">'3431'!$B$24</definedName>
    <definedName name="_130_ESOL__Grade_Level_9_12" localSheetId="36">'3436'!$B$24</definedName>
    <definedName name="_130_ESOL__Grade_Level_9_12" localSheetId="37">'3441'!$B$24</definedName>
    <definedName name="_130_ESOL__Grade_Level_9_12" localSheetId="38">'3443'!$B$24</definedName>
    <definedName name="_130_ESOL__Grade_Level_9_12" localSheetId="39">'3941'!$B$24</definedName>
    <definedName name="_130_ESOL__Grade_Level_9_12" localSheetId="40">'3961'!$B$24</definedName>
    <definedName name="_130_ESOL__Grade_Level_9_12" localSheetId="41">'3971'!$B$24</definedName>
    <definedName name="_130_ESOL__Grade_Level_9_12" localSheetId="42">'4000'!$B$24</definedName>
    <definedName name="_130_ESOL__Grade_Level_9_12" localSheetId="43">'4002'!$B$24</definedName>
    <definedName name="_130_ESOL__Grade_Level_9_12" localSheetId="44">'4010'!$B$24</definedName>
    <definedName name="_130_ESOL__Grade_Level_9_12" localSheetId="45">'4011'!$B$24</definedName>
    <definedName name="_130_ESOL__Grade_Level_9_12" localSheetId="46">'4012'!$B$24</definedName>
    <definedName name="_130_ESOL__Grade_Level_9_12" localSheetId="47">'4013'!$B$24</definedName>
    <definedName name="_130_ESOL__Grade_Level_9_12" localSheetId="48">'4020'!$B$24</definedName>
    <definedName name="_130_ESOL__Grade_Level_9_12" localSheetId="49">'4037'!$B$24</definedName>
    <definedName name="_130_ESOL__Grade_Level_9_12" localSheetId="51">'4041'!$B$24</definedName>
    <definedName name="_130_ESOL__Grade_Level_9_12">#REF!</definedName>
    <definedName name="_130_ESOL__Grade_Level_PK_3" localSheetId="2">'0054'!$B$22</definedName>
    <definedName name="_130_ESOL__Grade_Level_PK_3" localSheetId="3">'0642'!$B$22</definedName>
    <definedName name="_130_ESOL__Grade_Level_PK_3" localSheetId="4">'0664'!$B$22</definedName>
    <definedName name="_130_ESOL__Grade_Level_PK_3" localSheetId="5">'1461'!$B$22</definedName>
    <definedName name="_130_ESOL__Grade_Level_PK_3" localSheetId="6">'1571'!$B$22</definedName>
    <definedName name="_130_ESOL__Grade_Level_PK_3" localSheetId="7">'2521'!$B$22</definedName>
    <definedName name="_130_ESOL__Grade_Level_PK_3" localSheetId="8">'2531'!$B$22</definedName>
    <definedName name="_130_ESOL__Grade_Level_PK_3" localSheetId="9">'2641'!$B$22</definedName>
    <definedName name="_130_ESOL__Grade_Level_PK_3" localSheetId="10">'2661'!$B$22</definedName>
    <definedName name="_130_ESOL__Grade_Level_PK_3" localSheetId="11">'2791'!$B$22</definedName>
    <definedName name="_130_ESOL__Grade_Level_PK_3" localSheetId="12">'2801'!$B$22</definedName>
    <definedName name="_130_ESOL__Grade_Level_PK_3" localSheetId="13">'2911'!$B$22</definedName>
    <definedName name="_130_ESOL__Grade_Level_PK_3" localSheetId="14">'2941'!$B$22</definedName>
    <definedName name="_130_ESOL__Grade_Level_PK_3" localSheetId="15">'3083'!$B$22</definedName>
    <definedName name="_130_ESOL__Grade_Level_PK_3" localSheetId="16">'3344'!$B$22</definedName>
    <definedName name="_130_ESOL__Grade_Level_PK_3" localSheetId="17">'3345'!$B$22</definedName>
    <definedName name="_130_ESOL__Grade_Level_PK_3" localSheetId="18">'3347'!$B$22</definedName>
    <definedName name="_130_ESOL__Grade_Level_PK_3" localSheetId="19">'3381'!$B$22</definedName>
    <definedName name="_130_ESOL__Grade_Level_PK_3" localSheetId="20">'3382'!$B$22</definedName>
    <definedName name="_130_ESOL__Grade_Level_PK_3" localSheetId="21">'3384'!$B$22</definedName>
    <definedName name="_130_ESOL__Grade_Level_PK_3" localSheetId="22">'3385'!$B$22</definedName>
    <definedName name="_130_ESOL__Grade_Level_PK_3" localSheetId="23">'3386'!$B$22</definedName>
    <definedName name="_130_ESOL__Grade_Level_PK_3" localSheetId="24">'3391'!$B$22</definedName>
    <definedName name="_130_ESOL__Grade_Level_PK_3" localSheetId="25">'3392'!$B$22</definedName>
    <definedName name="_130_ESOL__Grade_Level_PK_3" localSheetId="26">'3394'!$B$22</definedName>
    <definedName name="_130_ESOL__Grade_Level_PK_3" localSheetId="27">'3395'!$B$22</definedName>
    <definedName name="_130_ESOL__Grade_Level_PK_3" localSheetId="28">'3396'!$B$22</definedName>
    <definedName name="_130_ESOL__Grade_Level_PK_3" localSheetId="29">'3398'!$B$22</definedName>
    <definedName name="_130_ESOL__Grade_Level_PK_3" localSheetId="30">'3400'!$B$22</definedName>
    <definedName name="_130_ESOL__Grade_Level_PK_3" localSheetId="31">'3401'!$B$22</definedName>
    <definedName name="_130_ESOL__Grade_Level_PK_3" localSheetId="32">'3411'!$B$22</definedName>
    <definedName name="_130_ESOL__Grade_Level_PK_3" localSheetId="33">'3413'!$B$22</definedName>
    <definedName name="_130_ESOL__Grade_Level_PK_3" localSheetId="34">'3421'!$B$22</definedName>
    <definedName name="_130_ESOL__Grade_Level_PK_3" localSheetId="35">'3431'!$B$22</definedName>
    <definedName name="_130_ESOL__Grade_Level_PK_3" localSheetId="36">'3436'!$B$22</definedName>
    <definedName name="_130_ESOL__Grade_Level_PK_3" localSheetId="37">'3441'!$B$22</definedName>
    <definedName name="_130_ESOL__Grade_Level_PK_3" localSheetId="38">'3443'!$B$22</definedName>
    <definedName name="_130_ESOL__Grade_Level_PK_3" localSheetId="39">'3941'!$B$22</definedName>
    <definedName name="_130_ESOL__Grade_Level_PK_3" localSheetId="40">'3961'!$B$22</definedName>
    <definedName name="_130_ESOL__Grade_Level_PK_3" localSheetId="41">'3971'!$B$22</definedName>
    <definedName name="_130_ESOL__Grade_Level_PK_3" localSheetId="42">'4000'!$B$22</definedName>
    <definedName name="_130_ESOL__Grade_Level_PK_3" localSheetId="43">'4002'!$B$22</definedName>
    <definedName name="_130_ESOL__Grade_Level_PK_3" localSheetId="44">'4010'!$B$22</definedName>
    <definedName name="_130_ESOL__Grade_Level_PK_3" localSheetId="45">'4011'!$B$22</definedName>
    <definedName name="_130_ESOL__Grade_Level_PK_3" localSheetId="46">'4012'!$B$22</definedName>
    <definedName name="_130_ESOL__Grade_Level_PK_3" localSheetId="47">'4013'!$B$22</definedName>
    <definedName name="_130_ESOL__Grade_Level_PK_3" localSheetId="48">'4020'!$B$22</definedName>
    <definedName name="_130_ESOL__Grade_Level_PK_3" localSheetId="49">'4037'!$B$22</definedName>
    <definedName name="_130_ESOL__Grade_Level_PK_3" localSheetId="51">'4041'!$B$22</definedName>
    <definedName name="_130_ESOL__Grade_Level_PK_3">#REF!</definedName>
    <definedName name="_2.__ESE_Guaranteed_Allocation" localSheetId="2">'0054'!$B$27</definedName>
    <definedName name="_2.__ESE_Guaranteed_Allocation" localSheetId="3">'0642'!$B$27</definedName>
    <definedName name="_2.__ESE_Guaranteed_Allocation" localSheetId="4">'0664'!$B$27</definedName>
    <definedName name="_2.__ESE_Guaranteed_Allocation" localSheetId="5">'1461'!$B$27</definedName>
    <definedName name="_2.__ESE_Guaranteed_Allocation" localSheetId="6">'1571'!$B$27</definedName>
    <definedName name="_2.__ESE_Guaranteed_Allocation" localSheetId="7">'2521'!$B$27</definedName>
    <definedName name="_2.__ESE_Guaranteed_Allocation" localSheetId="8">'2531'!$B$27</definedName>
    <definedName name="_2.__ESE_Guaranteed_Allocation" localSheetId="9">'2641'!$B$27</definedName>
    <definedName name="_2.__ESE_Guaranteed_Allocation" localSheetId="10">'2661'!$B$27</definedName>
    <definedName name="_2.__ESE_Guaranteed_Allocation" localSheetId="11">'2791'!$B$27</definedName>
    <definedName name="_2.__ESE_Guaranteed_Allocation" localSheetId="12">'2801'!$B$27</definedName>
    <definedName name="_2.__ESE_Guaranteed_Allocation" localSheetId="13">'2911'!$B$27</definedName>
    <definedName name="_2.__ESE_Guaranteed_Allocation" localSheetId="14">'2941'!$B$27</definedName>
    <definedName name="_2.__ESE_Guaranteed_Allocation" localSheetId="15">'3083'!$B$27</definedName>
    <definedName name="_2.__ESE_Guaranteed_Allocation" localSheetId="16">'3344'!$B$27</definedName>
    <definedName name="_2.__ESE_Guaranteed_Allocation" localSheetId="17">'3345'!$B$27</definedName>
    <definedName name="_2.__ESE_Guaranteed_Allocation" localSheetId="18">'3347'!$B$27</definedName>
    <definedName name="_2.__ESE_Guaranteed_Allocation" localSheetId="19">'3381'!$B$27</definedName>
    <definedName name="_2.__ESE_Guaranteed_Allocation" localSheetId="20">'3382'!$B$27</definedName>
    <definedName name="_2.__ESE_Guaranteed_Allocation" localSheetId="21">'3384'!$B$27</definedName>
    <definedName name="_2.__ESE_Guaranteed_Allocation" localSheetId="22">'3385'!$B$27</definedName>
    <definedName name="_2.__ESE_Guaranteed_Allocation" localSheetId="23">'3386'!$B$27</definedName>
    <definedName name="_2.__ESE_Guaranteed_Allocation" localSheetId="24">'3391'!$B$27</definedName>
    <definedName name="_2.__ESE_Guaranteed_Allocation" localSheetId="25">'3392'!$B$27</definedName>
    <definedName name="_2.__ESE_Guaranteed_Allocation" localSheetId="26">'3394'!$B$27</definedName>
    <definedName name="_2.__ESE_Guaranteed_Allocation" localSheetId="27">'3395'!$B$27</definedName>
    <definedName name="_2.__ESE_Guaranteed_Allocation" localSheetId="28">'3396'!$B$27</definedName>
    <definedName name="_2.__ESE_Guaranteed_Allocation" localSheetId="29">'3398'!$B$27</definedName>
    <definedName name="_2.__ESE_Guaranteed_Allocation" localSheetId="30">'3400'!$B$27</definedName>
    <definedName name="_2.__ESE_Guaranteed_Allocation" localSheetId="31">'3401'!$B$27</definedName>
    <definedName name="_2.__ESE_Guaranteed_Allocation" localSheetId="32">'3411'!$B$27</definedName>
    <definedName name="_2.__ESE_Guaranteed_Allocation" localSheetId="33">'3413'!$B$27</definedName>
    <definedName name="_2.__ESE_Guaranteed_Allocation" localSheetId="34">'3421'!$B$27</definedName>
    <definedName name="_2.__ESE_Guaranteed_Allocation" localSheetId="35">'3431'!$B$27</definedName>
    <definedName name="_2.__ESE_Guaranteed_Allocation" localSheetId="36">'3436'!$B$27</definedName>
    <definedName name="_2.__ESE_Guaranteed_Allocation" localSheetId="37">'3441'!$B$27</definedName>
    <definedName name="_2.__ESE_Guaranteed_Allocation" localSheetId="38">'3443'!$B$27</definedName>
    <definedName name="_2.__ESE_Guaranteed_Allocation" localSheetId="39">'3941'!$B$27</definedName>
    <definedName name="_2.__ESE_Guaranteed_Allocation" localSheetId="40">'3961'!$B$27</definedName>
    <definedName name="_2.__ESE_Guaranteed_Allocation" localSheetId="41">'3971'!$B$27</definedName>
    <definedName name="_2.__ESE_Guaranteed_Allocation" localSheetId="42">'4000'!$B$27</definedName>
    <definedName name="_2.__ESE_Guaranteed_Allocation" localSheetId="43">'4002'!$B$27</definedName>
    <definedName name="_2.__ESE_Guaranteed_Allocation" localSheetId="44">'4010'!$B$27</definedName>
    <definedName name="_2.__ESE_Guaranteed_Allocation" localSheetId="45">'4011'!$B$27</definedName>
    <definedName name="_2.__ESE_Guaranteed_Allocation" localSheetId="46">'4012'!$B$27</definedName>
    <definedName name="_2.__ESE_Guaranteed_Allocation" localSheetId="47">'4013'!$B$27</definedName>
    <definedName name="_2.__ESE_Guaranteed_Allocation" localSheetId="48">'4020'!$B$27</definedName>
    <definedName name="_2.__ESE_Guaranteed_Allocation" localSheetId="49">'4037'!$B$27</definedName>
    <definedName name="_2.__ESE_Guaranteed_Allocation" localSheetId="51">'4041'!$B$27</definedName>
    <definedName name="_2.__ESE_Guaranteed_Allocation">#REF!</definedName>
    <definedName name="_2010_11_Base_Funding_WFTE_x_BSA_x_DCD" localSheetId="2">'0054'!$L$8</definedName>
    <definedName name="_2010_11_Base_Funding_WFTE_x_BSA_x_DCD" localSheetId="3">'0642'!$L$8</definedName>
    <definedName name="_2010_11_Base_Funding_WFTE_x_BSA_x_DCD" localSheetId="4">'0664'!$L$8</definedName>
    <definedName name="_2010_11_Base_Funding_WFTE_x_BSA_x_DCD" localSheetId="5">'1461'!$L$8</definedName>
    <definedName name="_2010_11_Base_Funding_WFTE_x_BSA_x_DCD" localSheetId="6">'1571'!$L$8</definedName>
    <definedName name="_2010_11_Base_Funding_WFTE_x_BSA_x_DCD" localSheetId="7">'2521'!$L$8</definedName>
    <definedName name="_2010_11_Base_Funding_WFTE_x_BSA_x_DCD" localSheetId="8">'2531'!$L$8</definedName>
    <definedName name="_2010_11_Base_Funding_WFTE_x_BSA_x_DCD" localSheetId="9">'2641'!$L$8</definedName>
    <definedName name="_2010_11_Base_Funding_WFTE_x_BSA_x_DCD" localSheetId="10">'2661'!$L$8</definedName>
    <definedName name="_2010_11_Base_Funding_WFTE_x_BSA_x_DCD" localSheetId="11">'2791'!$L$8</definedName>
    <definedName name="_2010_11_Base_Funding_WFTE_x_BSA_x_DCD" localSheetId="12">'2801'!$L$8</definedName>
    <definedName name="_2010_11_Base_Funding_WFTE_x_BSA_x_DCD" localSheetId="13">'2911'!$L$8</definedName>
    <definedName name="_2010_11_Base_Funding_WFTE_x_BSA_x_DCD" localSheetId="14">'2941'!$L$8</definedName>
    <definedName name="_2010_11_Base_Funding_WFTE_x_BSA_x_DCD" localSheetId="15">'3083'!$L$8</definedName>
    <definedName name="_2010_11_Base_Funding_WFTE_x_BSA_x_DCD" localSheetId="16">'3344'!$L$8</definedName>
    <definedName name="_2010_11_Base_Funding_WFTE_x_BSA_x_DCD" localSheetId="17">'3345'!$L$8</definedName>
    <definedName name="_2010_11_Base_Funding_WFTE_x_BSA_x_DCD" localSheetId="18">'3347'!$L$8</definedName>
    <definedName name="_2010_11_Base_Funding_WFTE_x_BSA_x_DCD" localSheetId="19">'3381'!$L$8</definedName>
    <definedName name="_2010_11_Base_Funding_WFTE_x_BSA_x_DCD" localSheetId="20">'3382'!$L$8</definedName>
    <definedName name="_2010_11_Base_Funding_WFTE_x_BSA_x_DCD" localSheetId="21">'3384'!$L$8</definedName>
    <definedName name="_2010_11_Base_Funding_WFTE_x_BSA_x_DCD" localSheetId="22">'3385'!$L$8</definedName>
    <definedName name="_2010_11_Base_Funding_WFTE_x_BSA_x_DCD" localSheetId="23">'3386'!$L$8</definedName>
    <definedName name="_2010_11_Base_Funding_WFTE_x_BSA_x_DCD" localSheetId="24">'3391'!$L$8</definedName>
    <definedName name="_2010_11_Base_Funding_WFTE_x_BSA_x_DCD" localSheetId="25">'3392'!$L$8</definedName>
    <definedName name="_2010_11_Base_Funding_WFTE_x_BSA_x_DCD" localSheetId="26">'3394'!$L$8</definedName>
    <definedName name="_2010_11_Base_Funding_WFTE_x_BSA_x_DCD" localSheetId="27">'3395'!$L$8</definedName>
    <definedName name="_2010_11_Base_Funding_WFTE_x_BSA_x_DCD" localSheetId="28">'3396'!$L$8</definedName>
    <definedName name="_2010_11_Base_Funding_WFTE_x_BSA_x_DCD" localSheetId="29">'3398'!$L$8</definedName>
    <definedName name="_2010_11_Base_Funding_WFTE_x_BSA_x_DCD" localSheetId="30">'3400'!$L$8</definedName>
    <definedName name="_2010_11_Base_Funding_WFTE_x_BSA_x_DCD" localSheetId="31">'3401'!$L$8</definedName>
    <definedName name="_2010_11_Base_Funding_WFTE_x_BSA_x_DCD" localSheetId="32">'3411'!$L$8</definedName>
    <definedName name="_2010_11_Base_Funding_WFTE_x_BSA_x_DCD" localSheetId="33">'3413'!$L$8</definedName>
    <definedName name="_2010_11_Base_Funding_WFTE_x_BSA_x_DCD" localSheetId="34">'3421'!$L$8</definedName>
    <definedName name="_2010_11_Base_Funding_WFTE_x_BSA_x_DCD" localSheetId="35">'3431'!$L$8</definedName>
    <definedName name="_2010_11_Base_Funding_WFTE_x_BSA_x_DCD" localSheetId="36">'3436'!$L$8</definedName>
    <definedName name="_2010_11_Base_Funding_WFTE_x_BSA_x_DCD" localSheetId="37">'3441'!$L$8</definedName>
    <definedName name="_2010_11_Base_Funding_WFTE_x_BSA_x_DCD" localSheetId="38">'3443'!$L$8</definedName>
    <definedName name="_2010_11_Base_Funding_WFTE_x_BSA_x_DCD" localSheetId="39">'3941'!$L$8</definedName>
    <definedName name="_2010_11_Base_Funding_WFTE_x_BSA_x_DCD" localSheetId="40">'3961'!$L$8</definedName>
    <definedName name="_2010_11_Base_Funding_WFTE_x_BSA_x_DCD" localSheetId="41">'3971'!$L$8</definedName>
    <definedName name="_2010_11_Base_Funding_WFTE_x_BSA_x_DCD" localSheetId="42">'4000'!$L$8</definedName>
    <definedName name="_2010_11_Base_Funding_WFTE_x_BSA_x_DCD" localSheetId="43">'4002'!$L$8</definedName>
    <definedName name="_2010_11_Base_Funding_WFTE_x_BSA_x_DCD" localSheetId="44">'4010'!$L$8</definedName>
    <definedName name="_2010_11_Base_Funding_WFTE_x_BSA_x_DCD" localSheetId="45">'4011'!$L$8</definedName>
    <definedName name="_2010_11_Base_Funding_WFTE_x_BSA_x_DCD" localSheetId="46">'4012'!$L$8</definedName>
    <definedName name="_2010_11_Base_Funding_WFTE_x_BSA_x_DCD" localSheetId="47">'4013'!$L$8</definedName>
    <definedName name="_2010_11_Base_Funding_WFTE_x_BSA_x_DCD" localSheetId="48">'4020'!$L$8</definedName>
    <definedName name="_2010_11_Base_Funding_WFTE_x_BSA_x_DCD" localSheetId="49">'4037'!$L$8</definedName>
    <definedName name="_2010_11_Base_Funding_WFTE_x_BSA_x_DCD" localSheetId="51">'4041'!$L$8</definedName>
    <definedName name="_2010_11_Base_Funding_WFTE_x_BSA_x_DCD">#REF!</definedName>
    <definedName name="_254_ESE_Level_4__Grade_Level_4_8" localSheetId="2">'0054'!$B$17</definedName>
    <definedName name="_254_ESE_Level_4__Grade_Level_4_8" localSheetId="3">'0642'!$B$17</definedName>
    <definedName name="_254_ESE_Level_4__Grade_Level_4_8" localSheetId="4">'0664'!$B$17</definedName>
    <definedName name="_254_ESE_Level_4__Grade_Level_4_8" localSheetId="5">'1461'!$B$17</definedName>
    <definedName name="_254_ESE_Level_4__Grade_Level_4_8" localSheetId="6">'1571'!$B$17</definedName>
    <definedName name="_254_ESE_Level_4__Grade_Level_4_8" localSheetId="7">'2521'!$B$17</definedName>
    <definedName name="_254_ESE_Level_4__Grade_Level_4_8" localSheetId="8">'2531'!$B$17</definedName>
    <definedName name="_254_ESE_Level_4__Grade_Level_4_8" localSheetId="9">'2641'!$B$17</definedName>
    <definedName name="_254_ESE_Level_4__Grade_Level_4_8" localSheetId="10">'2661'!$B$17</definedName>
    <definedName name="_254_ESE_Level_4__Grade_Level_4_8" localSheetId="11">'2791'!$B$17</definedName>
    <definedName name="_254_ESE_Level_4__Grade_Level_4_8" localSheetId="12">'2801'!$B$17</definedName>
    <definedName name="_254_ESE_Level_4__Grade_Level_4_8" localSheetId="13">'2911'!$B$17</definedName>
    <definedName name="_254_ESE_Level_4__Grade_Level_4_8" localSheetId="14">'2941'!$B$17</definedName>
    <definedName name="_254_ESE_Level_4__Grade_Level_4_8" localSheetId="15">'3083'!$B$17</definedName>
    <definedName name="_254_ESE_Level_4__Grade_Level_4_8" localSheetId="16">'3344'!$B$17</definedName>
    <definedName name="_254_ESE_Level_4__Grade_Level_4_8" localSheetId="17">'3345'!$B$17</definedName>
    <definedName name="_254_ESE_Level_4__Grade_Level_4_8" localSheetId="18">'3347'!$B$17</definedName>
    <definedName name="_254_ESE_Level_4__Grade_Level_4_8" localSheetId="19">'3381'!$B$17</definedName>
    <definedName name="_254_ESE_Level_4__Grade_Level_4_8" localSheetId="20">'3382'!$B$17</definedName>
    <definedName name="_254_ESE_Level_4__Grade_Level_4_8" localSheetId="21">'3384'!$B$17</definedName>
    <definedName name="_254_ESE_Level_4__Grade_Level_4_8" localSheetId="22">'3385'!$B$17</definedName>
    <definedName name="_254_ESE_Level_4__Grade_Level_4_8" localSheetId="23">'3386'!$B$17</definedName>
    <definedName name="_254_ESE_Level_4__Grade_Level_4_8" localSheetId="24">'3391'!$B$17</definedName>
    <definedName name="_254_ESE_Level_4__Grade_Level_4_8" localSheetId="25">'3392'!$B$17</definedName>
    <definedName name="_254_ESE_Level_4__Grade_Level_4_8" localSheetId="26">'3394'!$B$17</definedName>
    <definedName name="_254_ESE_Level_4__Grade_Level_4_8" localSheetId="27">'3395'!$B$17</definedName>
    <definedName name="_254_ESE_Level_4__Grade_Level_4_8" localSheetId="28">'3396'!$B$17</definedName>
    <definedName name="_254_ESE_Level_4__Grade_Level_4_8" localSheetId="29">'3398'!$B$17</definedName>
    <definedName name="_254_ESE_Level_4__Grade_Level_4_8" localSheetId="30">'3400'!$B$17</definedName>
    <definedName name="_254_ESE_Level_4__Grade_Level_4_8" localSheetId="31">'3401'!$B$17</definedName>
    <definedName name="_254_ESE_Level_4__Grade_Level_4_8" localSheetId="32">'3411'!$B$17</definedName>
    <definedName name="_254_ESE_Level_4__Grade_Level_4_8" localSheetId="33">'3413'!$B$17</definedName>
    <definedName name="_254_ESE_Level_4__Grade_Level_4_8" localSheetId="34">'3421'!$B$17</definedName>
    <definedName name="_254_ESE_Level_4__Grade_Level_4_8" localSheetId="35">'3431'!$B$17</definedName>
    <definedName name="_254_ESE_Level_4__Grade_Level_4_8" localSheetId="36">'3436'!$B$17</definedName>
    <definedName name="_254_ESE_Level_4__Grade_Level_4_8" localSheetId="37">'3441'!$B$17</definedName>
    <definedName name="_254_ESE_Level_4__Grade_Level_4_8" localSheetId="38">'3443'!$B$17</definedName>
    <definedName name="_254_ESE_Level_4__Grade_Level_4_8" localSheetId="39">'3941'!$B$17</definedName>
    <definedName name="_254_ESE_Level_4__Grade_Level_4_8" localSheetId="40">'3961'!$B$17</definedName>
    <definedName name="_254_ESE_Level_4__Grade_Level_4_8" localSheetId="41">'3971'!$B$17</definedName>
    <definedName name="_254_ESE_Level_4__Grade_Level_4_8" localSheetId="42">'4000'!$B$17</definedName>
    <definedName name="_254_ESE_Level_4__Grade_Level_4_8" localSheetId="43">'4002'!$B$17</definedName>
    <definedName name="_254_ESE_Level_4__Grade_Level_4_8" localSheetId="44">'4010'!$B$17</definedName>
    <definedName name="_254_ESE_Level_4__Grade_Level_4_8" localSheetId="45">'4011'!$B$17</definedName>
    <definedName name="_254_ESE_Level_4__Grade_Level_4_8" localSheetId="46">'4012'!$B$17</definedName>
    <definedName name="_254_ESE_Level_4__Grade_Level_4_8" localSheetId="47">'4013'!$B$17</definedName>
    <definedName name="_254_ESE_Level_4__Grade_Level_4_8" localSheetId="48">'4020'!$B$17</definedName>
    <definedName name="_254_ESE_Level_4__Grade_Level_4_8" localSheetId="49">'4037'!$B$17</definedName>
    <definedName name="_254_ESE_Level_4__Grade_Level_4_8" localSheetId="51">'4041'!$B$17</definedName>
    <definedName name="_254_ESE_Level_4__Grade_Level_4_8">#REF!</definedName>
    <definedName name="_254_ESE_Level_4__Grade_Level_9_12" localSheetId="2">'0054'!$B$18</definedName>
    <definedName name="_254_ESE_Level_4__Grade_Level_9_12" localSheetId="3">'0642'!$B$18</definedName>
    <definedName name="_254_ESE_Level_4__Grade_Level_9_12" localSheetId="4">'0664'!$B$18</definedName>
    <definedName name="_254_ESE_Level_4__Grade_Level_9_12" localSheetId="5">'1461'!$B$18</definedName>
    <definedName name="_254_ESE_Level_4__Grade_Level_9_12" localSheetId="6">'1571'!$B$18</definedName>
    <definedName name="_254_ESE_Level_4__Grade_Level_9_12" localSheetId="7">'2521'!$B$18</definedName>
    <definedName name="_254_ESE_Level_4__Grade_Level_9_12" localSheetId="8">'2531'!$B$18</definedName>
    <definedName name="_254_ESE_Level_4__Grade_Level_9_12" localSheetId="9">'2641'!$B$18</definedName>
    <definedName name="_254_ESE_Level_4__Grade_Level_9_12" localSheetId="10">'2661'!$B$18</definedName>
    <definedName name="_254_ESE_Level_4__Grade_Level_9_12" localSheetId="11">'2791'!$B$18</definedName>
    <definedName name="_254_ESE_Level_4__Grade_Level_9_12" localSheetId="12">'2801'!$B$18</definedName>
    <definedName name="_254_ESE_Level_4__Grade_Level_9_12" localSheetId="13">'2911'!$B$18</definedName>
    <definedName name="_254_ESE_Level_4__Grade_Level_9_12" localSheetId="14">'2941'!$B$18</definedName>
    <definedName name="_254_ESE_Level_4__Grade_Level_9_12" localSheetId="15">'3083'!$B$18</definedName>
    <definedName name="_254_ESE_Level_4__Grade_Level_9_12" localSheetId="16">'3344'!$B$18</definedName>
    <definedName name="_254_ESE_Level_4__Grade_Level_9_12" localSheetId="17">'3345'!$B$18</definedName>
    <definedName name="_254_ESE_Level_4__Grade_Level_9_12" localSheetId="18">'3347'!$B$18</definedName>
    <definedName name="_254_ESE_Level_4__Grade_Level_9_12" localSheetId="19">'3381'!$B$18</definedName>
    <definedName name="_254_ESE_Level_4__Grade_Level_9_12" localSheetId="20">'3382'!$B$18</definedName>
    <definedName name="_254_ESE_Level_4__Grade_Level_9_12" localSheetId="21">'3384'!$B$18</definedName>
    <definedName name="_254_ESE_Level_4__Grade_Level_9_12" localSheetId="22">'3385'!$B$18</definedName>
    <definedName name="_254_ESE_Level_4__Grade_Level_9_12" localSheetId="23">'3386'!$B$18</definedName>
    <definedName name="_254_ESE_Level_4__Grade_Level_9_12" localSheetId="24">'3391'!$B$18</definedName>
    <definedName name="_254_ESE_Level_4__Grade_Level_9_12" localSheetId="25">'3392'!$B$18</definedName>
    <definedName name="_254_ESE_Level_4__Grade_Level_9_12" localSheetId="26">'3394'!$B$18</definedName>
    <definedName name="_254_ESE_Level_4__Grade_Level_9_12" localSheetId="27">'3395'!$B$18</definedName>
    <definedName name="_254_ESE_Level_4__Grade_Level_9_12" localSheetId="28">'3396'!$B$18</definedName>
    <definedName name="_254_ESE_Level_4__Grade_Level_9_12" localSheetId="29">'3398'!$B$18</definedName>
    <definedName name="_254_ESE_Level_4__Grade_Level_9_12" localSheetId="30">'3400'!$B$18</definedName>
    <definedName name="_254_ESE_Level_4__Grade_Level_9_12" localSheetId="31">'3401'!$B$18</definedName>
    <definedName name="_254_ESE_Level_4__Grade_Level_9_12" localSheetId="32">'3411'!$B$18</definedName>
    <definedName name="_254_ESE_Level_4__Grade_Level_9_12" localSheetId="33">'3413'!$B$18</definedName>
    <definedName name="_254_ESE_Level_4__Grade_Level_9_12" localSheetId="34">'3421'!$B$18</definedName>
    <definedName name="_254_ESE_Level_4__Grade_Level_9_12" localSheetId="35">'3431'!$B$18</definedName>
    <definedName name="_254_ESE_Level_4__Grade_Level_9_12" localSheetId="36">'3436'!$B$18</definedName>
    <definedName name="_254_ESE_Level_4__Grade_Level_9_12" localSheetId="37">'3441'!$B$18</definedName>
    <definedName name="_254_ESE_Level_4__Grade_Level_9_12" localSheetId="38">'3443'!$B$18</definedName>
    <definedName name="_254_ESE_Level_4__Grade_Level_9_12" localSheetId="39">'3941'!$B$18</definedName>
    <definedName name="_254_ESE_Level_4__Grade_Level_9_12" localSheetId="40">'3961'!$B$18</definedName>
    <definedName name="_254_ESE_Level_4__Grade_Level_9_12" localSheetId="41">'3971'!$B$18</definedName>
    <definedName name="_254_ESE_Level_4__Grade_Level_9_12" localSheetId="42">'4000'!$B$18</definedName>
    <definedName name="_254_ESE_Level_4__Grade_Level_9_12" localSheetId="43">'4002'!$B$18</definedName>
    <definedName name="_254_ESE_Level_4__Grade_Level_9_12" localSheetId="44">'4010'!$B$18</definedName>
    <definedName name="_254_ESE_Level_4__Grade_Level_9_12" localSheetId="45">'4011'!$B$18</definedName>
    <definedName name="_254_ESE_Level_4__Grade_Level_9_12" localSheetId="46">'4012'!$B$18</definedName>
    <definedName name="_254_ESE_Level_4__Grade_Level_9_12" localSheetId="47">'4013'!$B$18</definedName>
    <definedName name="_254_ESE_Level_4__Grade_Level_9_12" localSheetId="48">'4020'!$B$18</definedName>
    <definedName name="_254_ESE_Level_4__Grade_Level_9_12" localSheetId="49">'4037'!$B$18</definedName>
    <definedName name="_254_ESE_Level_4__Grade_Level_9_12" localSheetId="51">'4041'!$B$18</definedName>
    <definedName name="_254_ESE_Level_4__Grade_Level_9_12">#REF!</definedName>
    <definedName name="_254_ESE_Level_4__Grade_Level_PK_3" localSheetId="2">'0054'!$B$16</definedName>
    <definedName name="_254_ESE_Level_4__Grade_Level_PK_3" localSheetId="3">'0642'!$B$16</definedName>
    <definedName name="_254_ESE_Level_4__Grade_Level_PK_3" localSheetId="4">'0664'!$B$16</definedName>
    <definedName name="_254_ESE_Level_4__Grade_Level_PK_3" localSheetId="5">'1461'!$B$16</definedName>
    <definedName name="_254_ESE_Level_4__Grade_Level_PK_3" localSheetId="6">'1571'!$B$16</definedName>
    <definedName name="_254_ESE_Level_4__Grade_Level_PK_3" localSheetId="7">'2521'!$B$16</definedName>
    <definedName name="_254_ESE_Level_4__Grade_Level_PK_3" localSheetId="8">'2531'!$B$16</definedName>
    <definedName name="_254_ESE_Level_4__Grade_Level_PK_3" localSheetId="9">'2641'!$B$16</definedName>
    <definedName name="_254_ESE_Level_4__Grade_Level_PK_3" localSheetId="10">'2661'!$B$16</definedName>
    <definedName name="_254_ESE_Level_4__Grade_Level_PK_3" localSheetId="11">'2791'!$B$16</definedName>
    <definedName name="_254_ESE_Level_4__Grade_Level_PK_3" localSheetId="12">'2801'!$B$16</definedName>
    <definedName name="_254_ESE_Level_4__Grade_Level_PK_3" localSheetId="13">'2911'!$B$16</definedName>
    <definedName name="_254_ESE_Level_4__Grade_Level_PK_3" localSheetId="14">'2941'!$B$16</definedName>
    <definedName name="_254_ESE_Level_4__Grade_Level_PK_3" localSheetId="15">'3083'!$B$16</definedName>
    <definedName name="_254_ESE_Level_4__Grade_Level_PK_3" localSheetId="16">'3344'!$B$16</definedName>
    <definedName name="_254_ESE_Level_4__Grade_Level_PK_3" localSheetId="17">'3345'!$B$16</definedName>
    <definedName name="_254_ESE_Level_4__Grade_Level_PK_3" localSheetId="18">'3347'!$B$16</definedName>
    <definedName name="_254_ESE_Level_4__Grade_Level_PK_3" localSheetId="19">'3381'!$B$16</definedName>
    <definedName name="_254_ESE_Level_4__Grade_Level_PK_3" localSheetId="20">'3382'!$B$16</definedName>
    <definedName name="_254_ESE_Level_4__Grade_Level_PK_3" localSheetId="21">'3384'!$B$16</definedName>
    <definedName name="_254_ESE_Level_4__Grade_Level_PK_3" localSheetId="22">'3385'!$B$16</definedName>
    <definedName name="_254_ESE_Level_4__Grade_Level_PK_3" localSheetId="23">'3386'!$B$16</definedName>
    <definedName name="_254_ESE_Level_4__Grade_Level_PK_3" localSheetId="24">'3391'!$B$16</definedName>
    <definedName name="_254_ESE_Level_4__Grade_Level_PK_3" localSheetId="25">'3392'!$B$16</definedName>
    <definedName name="_254_ESE_Level_4__Grade_Level_PK_3" localSheetId="26">'3394'!$B$16</definedName>
    <definedName name="_254_ESE_Level_4__Grade_Level_PK_3" localSheetId="27">'3395'!$B$16</definedName>
    <definedName name="_254_ESE_Level_4__Grade_Level_PK_3" localSheetId="28">'3396'!$B$16</definedName>
    <definedName name="_254_ESE_Level_4__Grade_Level_PK_3" localSheetId="29">'3398'!$B$16</definedName>
    <definedName name="_254_ESE_Level_4__Grade_Level_PK_3" localSheetId="30">'3400'!$B$16</definedName>
    <definedName name="_254_ESE_Level_4__Grade_Level_PK_3" localSheetId="31">'3401'!$B$16</definedName>
    <definedName name="_254_ESE_Level_4__Grade_Level_PK_3" localSheetId="32">'3411'!$B$16</definedName>
    <definedName name="_254_ESE_Level_4__Grade_Level_PK_3" localSheetId="33">'3413'!$B$16</definedName>
    <definedName name="_254_ESE_Level_4__Grade_Level_PK_3" localSheetId="34">'3421'!$B$16</definedName>
    <definedName name="_254_ESE_Level_4__Grade_Level_PK_3" localSheetId="35">'3431'!$B$16</definedName>
    <definedName name="_254_ESE_Level_4__Grade_Level_PK_3" localSheetId="36">'3436'!$B$16</definedName>
    <definedName name="_254_ESE_Level_4__Grade_Level_PK_3" localSheetId="37">'3441'!$B$16</definedName>
    <definedName name="_254_ESE_Level_4__Grade_Level_PK_3" localSheetId="38">'3443'!$B$16</definedName>
    <definedName name="_254_ESE_Level_4__Grade_Level_PK_3" localSheetId="39">'3941'!$B$16</definedName>
    <definedName name="_254_ESE_Level_4__Grade_Level_PK_3" localSheetId="40">'3961'!$B$16</definedName>
    <definedName name="_254_ESE_Level_4__Grade_Level_PK_3" localSheetId="41">'3971'!$B$16</definedName>
    <definedName name="_254_ESE_Level_4__Grade_Level_PK_3" localSheetId="42">'4000'!$B$16</definedName>
    <definedName name="_254_ESE_Level_4__Grade_Level_PK_3" localSheetId="43">'4002'!$B$16</definedName>
    <definedName name="_254_ESE_Level_4__Grade_Level_PK_3" localSheetId="44">'4010'!$B$16</definedName>
    <definedName name="_254_ESE_Level_4__Grade_Level_PK_3" localSheetId="45">'4011'!$B$16</definedName>
    <definedName name="_254_ESE_Level_4__Grade_Level_PK_3" localSheetId="46">'4012'!$B$16</definedName>
    <definedName name="_254_ESE_Level_4__Grade_Level_PK_3" localSheetId="47">'4013'!$B$16</definedName>
    <definedName name="_254_ESE_Level_4__Grade_Level_PK_3" localSheetId="48">'4020'!$B$16</definedName>
    <definedName name="_254_ESE_Level_4__Grade_Level_PK_3" localSheetId="49">'4037'!$B$16</definedName>
    <definedName name="_254_ESE_Level_4__Grade_Level_PK_3" localSheetId="51">'4041'!$B$16</definedName>
    <definedName name="_254_ESE_Level_4__Grade_Level_PK_3">#REF!</definedName>
    <definedName name="_255_ESE_Level_5__Grade_Level_4_8" localSheetId="2">'0054'!$B$20</definedName>
    <definedName name="_255_ESE_Level_5__Grade_Level_4_8" localSheetId="3">'0642'!$B$20</definedName>
    <definedName name="_255_ESE_Level_5__Grade_Level_4_8" localSheetId="4">'0664'!$B$20</definedName>
    <definedName name="_255_ESE_Level_5__Grade_Level_4_8" localSheetId="5">'1461'!$B$20</definedName>
    <definedName name="_255_ESE_Level_5__Grade_Level_4_8" localSheetId="6">'1571'!$B$20</definedName>
    <definedName name="_255_ESE_Level_5__Grade_Level_4_8" localSheetId="7">'2521'!$B$20</definedName>
    <definedName name="_255_ESE_Level_5__Grade_Level_4_8" localSheetId="8">'2531'!$B$20</definedName>
    <definedName name="_255_ESE_Level_5__Grade_Level_4_8" localSheetId="9">'2641'!$B$20</definedName>
    <definedName name="_255_ESE_Level_5__Grade_Level_4_8" localSheetId="10">'2661'!$B$20</definedName>
    <definedName name="_255_ESE_Level_5__Grade_Level_4_8" localSheetId="11">'2791'!$B$20</definedName>
    <definedName name="_255_ESE_Level_5__Grade_Level_4_8" localSheetId="12">'2801'!$B$20</definedName>
    <definedName name="_255_ESE_Level_5__Grade_Level_4_8" localSheetId="13">'2911'!$B$20</definedName>
    <definedName name="_255_ESE_Level_5__Grade_Level_4_8" localSheetId="14">'2941'!$B$20</definedName>
    <definedName name="_255_ESE_Level_5__Grade_Level_4_8" localSheetId="15">'3083'!$B$20</definedName>
    <definedName name="_255_ESE_Level_5__Grade_Level_4_8" localSheetId="16">'3344'!$B$20</definedName>
    <definedName name="_255_ESE_Level_5__Grade_Level_4_8" localSheetId="17">'3345'!$B$20</definedName>
    <definedName name="_255_ESE_Level_5__Grade_Level_4_8" localSheetId="18">'3347'!$B$20</definedName>
    <definedName name="_255_ESE_Level_5__Grade_Level_4_8" localSheetId="19">'3381'!$B$20</definedName>
    <definedName name="_255_ESE_Level_5__Grade_Level_4_8" localSheetId="20">'3382'!$B$20</definedName>
    <definedName name="_255_ESE_Level_5__Grade_Level_4_8" localSheetId="21">'3384'!$B$20</definedName>
    <definedName name="_255_ESE_Level_5__Grade_Level_4_8" localSheetId="22">'3385'!$B$20</definedName>
    <definedName name="_255_ESE_Level_5__Grade_Level_4_8" localSheetId="23">'3386'!$B$20</definedName>
    <definedName name="_255_ESE_Level_5__Grade_Level_4_8" localSheetId="24">'3391'!$B$20</definedName>
    <definedName name="_255_ESE_Level_5__Grade_Level_4_8" localSheetId="25">'3392'!$B$20</definedName>
    <definedName name="_255_ESE_Level_5__Grade_Level_4_8" localSheetId="26">'3394'!$B$20</definedName>
    <definedName name="_255_ESE_Level_5__Grade_Level_4_8" localSheetId="27">'3395'!$B$20</definedName>
    <definedName name="_255_ESE_Level_5__Grade_Level_4_8" localSheetId="28">'3396'!$B$20</definedName>
    <definedName name="_255_ESE_Level_5__Grade_Level_4_8" localSheetId="29">'3398'!$B$20</definedName>
    <definedName name="_255_ESE_Level_5__Grade_Level_4_8" localSheetId="30">'3400'!$B$20</definedName>
    <definedName name="_255_ESE_Level_5__Grade_Level_4_8" localSheetId="31">'3401'!$B$20</definedName>
    <definedName name="_255_ESE_Level_5__Grade_Level_4_8" localSheetId="32">'3411'!$B$20</definedName>
    <definedName name="_255_ESE_Level_5__Grade_Level_4_8" localSheetId="33">'3413'!$B$20</definedName>
    <definedName name="_255_ESE_Level_5__Grade_Level_4_8" localSheetId="34">'3421'!$B$20</definedName>
    <definedName name="_255_ESE_Level_5__Grade_Level_4_8" localSheetId="35">'3431'!$B$20</definedName>
    <definedName name="_255_ESE_Level_5__Grade_Level_4_8" localSheetId="36">'3436'!$B$20</definedName>
    <definedName name="_255_ESE_Level_5__Grade_Level_4_8" localSheetId="37">'3441'!$B$20</definedName>
    <definedName name="_255_ESE_Level_5__Grade_Level_4_8" localSheetId="38">'3443'!$B$20</definedName>
    <definedName name="_255_ESE_Level_5__Grade_Level_4_8" localSheetId="39">'3941'!$B$20</definedName>
    <definedName name="_255_ESE_Level_5__Grade_Level_4_8" localSheetId="40">'3961'!$B$20</definedName>
    <definedName name="_255_ESE_Level_5__Grade_Level_4_8" localSheetId="41">'3971'!$B$20</definedName>
    <definedName name="_255_ESE_Level_5__Grade_Level_4_8" localSheetId="42">'4000'!$B$20</definedName>
    <definedName name="_255_ESE_Level_5__Grade_Level_4_8" localSheetId="43">'4002'!$B$20</definedName>
    <definedName name="_255_ESE_Level_5__Grade_Level_4_8" localSheetId="44">'4010'!$B$20</definedName>
    <definedName name="_255_ESE_Level_5__Grade_Level_4_8" localSheetId="45">'4011'!$B$20</definedName>
    <definedName name="_255_ESE_Level_5__Grade_Level_4_8" localSheetId="46">'4012'!$B$20</definedName>
    <definedName name="_255_ESE_Level_5__Grade_Level_4_8" localSheetId="47">'4013'!$B$20</definedName>
    <definedName name="_255_ESE_Level_5__Grade_Level_4_8" localSheetId="48">'4020'!$B$20</definedName>
    <definedName name="_255_ESE_Level_5__Grade_Level_4_8" localSheetId="49">'4037'!$B$20</definedName>
    <definedName name="_255_ESE_Level_5__Grade_Level_4_8" localSheetId="51">'4041'!$B$20</definedName>
    <definedName name="_255_ESE_Level_5__Grade_Level_4_8">#REF!</definedName>
    <definedName name="_255_ESE_Level_5__Grade_Level_9_12" localSheetId="2">'0054'!$B$21</definedName>
    <definedName name="_255_ESE_Level_5__Grade_Level_9_12" localSheetId="3">'0642'!$B$21</definedName>
    <definedName name="_255_ESE_Level_5__Grade_Level_9_12" localSheetId="4">'0664'!$B$21</definedName>
    <definedName name="_255_ESE_Level_5__Grade_Level_9_12" localSheetId="5">'1461'!$B$21</definedName>
    <definedName name="_255_ESE_Level_5__Grade_Level_9_12" localSheetId="6">'1571'!$B$21</definedName>
    <definedName name="_255_ESE_Level_5__Grade_Level_9_12" localSheetId="7">'2521'!$B$21</definedName>
    <definedName name="_255_ESE_Level_5__Grade_Level_9_12" localSheetId="8">'2531'!$B$21</definedName>
    <definedName name="_255_ESE_Level_5__Grade_Level_9_12" localSheetId="9">'2641'!$B$21</definedName>
    <definedName name="_255_ESE_Level_5__Grade_Level_9_12" localSheetId="10">'2661'!$B$21</definedName>
    <definedName name="_255_ESE_Level_5__Grade_Level_9_12" localSheetId="11">'2791'!$B$21</definedName>
    <definedName name="_255_ESE_Level_5__Grade_Level_9_12" localSheetId="12">'2801'!$B$21</definedName>
    <definedName name="_255_ESE_Level_5__Grade_Level_9_12" localSheetId="13">'2911'!$B$21</definedName>
    <definedName name="_255_ESE_Level_5__Grade_Level_9_12" localSheetId="14">'2941'!$B$21</definedName>
    <definedName name="_255_ESE_Level_5__Grade_Level_9_12" localSheetId="15">'3083'!$B$21</definedName>
    <definedName name="_255_ESE_Level_5__Grade_Level_9_12" localSheetId="16">'3344'!$B$21</definedName>
    <definedName name="_255_ESE_Level_5__Grade_Level_9_12" localSheetId="17">'3345'!$B$21</definedName>
    <definedName name="_255_ESE_Level_5__Grade_Level_9_12" localSheetId="18">'3347'!$B$21</definedName>
    <definedName name="_255_ESE_Level_5__Grade_Level_9_12" localSheetId="19">'3381'!$B$21</definedName>
    <definedName name="_255_ESE_Level_5__Grade_Level_9_12" localSheetId="20">'3382'!$B$21</definedName>
    <definedName name="_255_ESE_Level_5__Grade_Level_9_12" localSheetId="21">'3384'!$B$21</definedName>
    <definedName name="_255_ESE_Level_5__Grade_Level_9_12" localSheetId="22">'3385'!$B$21</definedName>
    <definedName name="_255_ESE_Level_5__Grade_Level_9_12" localSheetId="23">'3386'!$B$21</definedName>
    <definedName name="_255_ESE_Level_5__Grade_Level_9_12" localSheetId="24">'3391'!$B$21</definedName>
    <definedName name="_255_ESE_Level_5__Grade_Level_9_12" localSheetId="25">'3392'!$B$21</definedName>
    <definedName name="_255_ESE_Level_5__Grade_Level_9_12" localSheetId="26">'3394'!$B$21</definedName>
    <definedName name="_255_ESE_Level_5__Grade_Level_9_12" localSheetId="27">'3395'!$B$21</definedName>
    <definedName name="_255_ESE_Level_5__Grade_Level_9_12" localSheetId="28">'3396'!$B$21</definedName>
    <definedName name="_255_ESE_Level_5__Grade_Level_9_12" localSheetId="29">'3398'!$B$21</definedName>
    <definedName name="_255_ESE_Level_5__Grade_Level_9_12" localSheetId="30">'3400'!$B$21</definedName>
    <definedName name="_255_ESE_Level_5__Grade_Level_9_12" localSheetId="31">'3401'!$B$21</definedName>
    <definedName name="_255_ESE_Level_5__Grade_Level_9_12" localSheetId="32">'3411'!$B$21</definedName>
    <definedName name="_255_ESE_Level_5__Grade_Level_9_12" localSheetId="33">'3413'!$B$21</definedName>
    <definedName name="_255_ESE_Level_5__Grade_Level_9_12" localSheetId="34">'3421'!$B$21</definedName>
    <definedName name="_255_ESE_Level_5__Grade_Level_9_12" localSheetId="35">'3431'!$B$21</definedName>
    <definedName name="_255_ESE_Level_5__Grade_Level_9_12" localSheetId="36">'3436'!$B$21</definedName>
    <definedName name="_255_ESE_Level_5__Grade_Level_9_12" localSheetId="37">'3441'!$B$21</definedName>
    <definedName name="_255_ESE_Level_5__Grade_Level_9_12" localSheetId="38">'3443'!$B$21</definedName>
    <definedName name="_255_ESE_Level_5__Grade_Level_9_12" localSheetId="39">'3941'!$B$21</definedName>
    <definedName name="_255_ESE_Level_5__Grade_Level_9_12" localSheetId="40">'3961'!$B$21</definedName>
    <definedName name="_255_ESE_Level_5__Grade_Level_9_12" localSheetId="41">'3971'!$B$21</definedName>
    <definedName name="_255_ESE_Level_5__Grade_Level_9_12" localSheetId="42">'4000'!$B$21</definedName>
    <definedName name="_255_ESE_Level_5__Grade_Level_9_12" localSheetId="43">'4002'!$B$21</definedName>
    <definedName name="_255_ESE_Level_5__Grade_Level_9_12" localSheetId="44">'4010'!$B$21</definedName>
    <definedName name="_255_ESE_Level_5__Grade_Level_9_12" localSheetId="45">'4011'!$B$21</definedName>
    <definedName name="_255_ESE_Level_5__Grade_Level_9_12" localSheetId="46">'4012'!$B$21</definedName>
    <definedName name="_255_ESE_Level_5__Grade_Level_9_12" localSheetId="47">'4013'!$B$21</definedName>
    <definedName name="_255_ESE_Level_5__Grade_Level_9_12" localSheetId="48">'4020'!$B$21</definedName>
    <definedName name="_255_ESE_Level_5__Grade_Level_9_12" localSheetId="49">'4037'!$B$21</definedName>
    <definedName name="_255_ESE_Level_5__Grade_Level_9_12" localSheetId="51">'4041'!$B$21</definedName>
    <definedName name="_255_ESE_Level_5__Grade_Level_9_12">#REF!</definedName>
    <definedName name="_255_ESE_Level_5__Grade_Level_PK_3" localSheetId="2">'0054'!$B$19</definedName>
    <definedName name="_255_ESE_Level_5__Grade_Level_PK_3" localSheetId="3">'0642'!$B$19</definedName>
    <definedName name="_255_ESE_Level_5__Grade_Level_PK_3" localSheetId="4">'0664'!$B$19</definedName>
    <definedName name="_255_ESE_Level_5__Grade_Level_PK_3" localSheetId="5">'1461'!$B$19</definedName>
    <definedName name="_255_ESE_Level_5__Grade_Level_PK_3" localSheetId="6">'1571'!$B$19</definedName>
    <definedName name="_255_ESE_Level_5__Grade_Level_PK_3" localSheetId="7">'2521'!$B$19</definedName>
    <definedName name="_255_ESE_Level_5__Grade_Level_PK_3" localSheetId="8">'2531'!$B$19</definedName>
    <definedName name="_255_ESE_Level_5__Grade_Level_PK_3" localSheetId="9">'2641'!$B$19</definedName>
    <definedName name="_255_ESE_Level_5__Grade_Level_PK_3" localSheetId="10">'2661'!$B$19</definedName>
    <definedName name="_255_ESE_Level_5__Grade_Level_PK_3" localSheetId="11">'2791'!$B$19</definedName>
    <definedName name="_255_ESE_Level_5__Grade_Level_PK_3" localSheetId="12">'2801'!$B$19</definedName>
    <definedName name="_255_ESE_Level_5__Grade_Level_PK_3" localSheetId="13">'2911'!$B$19</definedName>
    <definedName name="_255_ESE_Level_5__Grade_Level_PK_3" localSheetId="14">'2941'!$B$19</definedName>
    <definedName name="_255_ESE_Level_5__Grade_Level_PK_3" localSheetId="15">'3083'!$B$19</definedName>
    <definedName name="_255_ESE_Level_5__Grade_Level_PK_3" localSheetId="16">'3344'!$B$19</definedName>
    <definedName name="_255_ESE_Level_5__Grade_Level_PK_3" localSheetId="17">'3345'!$B$19</definedName>
    <definedName name="_255_ESE_Level_5__Grade_Level_PK_3" localSheetId="18">'3347'!$B$19</definedName>
    <definedName name="_255_ESE_Level_5__Grade_Level_PK_3" localSheetId="19">'3381'!$B$19</definedName>
    <definedName name="_255_ESE_Level_5__Grade_Level_PK_3" localSheetId="20">'3382'!$B$19</definedName>
    <definedName name="_255_ESE_Level_5__Grade_Level_PK_3" localSheetId="21">'3384'!$B$19</definedName>
    <definedName name="_255_ESE_Level_5__Grade_Level_PK_3" localSheetId="22">'3385'!$B$19</definedName>
    <definedName name="_255_ESE_Level_5__Grade_Level_PK_3" localSheetId="23">'3386'!$B$19</definedName>
    <definedName name="_255_ESE_Level_5__Grade_Level_PK_3" localSheetId="24">'3391'!$B$19</definedName>
    <definedName name="_255_ESE_Level_5__Grade_Level_PK_3" localSheetId="25">'3392'!$B$19</definedName>
    <definedName name="_255_ESE_Level_5__Grade_Level_PK_3" localSheetId="26">'3394'!$B$19</definedName>
    <definedName name="_255_ESE_Level_5__Grade_Level_PK_3" localSheetId="27">'3395'!$B$19</definedName>
    <definedName name="_255_ESE_Level_5__Grade_Level_PK_3" localSheetId="28">'3396'!$B$19</definedName>
    <definedName name="_255_ESE_Level_5__Grade_Level_PK_3" localSheetId="29">'3398'!$B$19</definedName>
    <definedName name="_255_ESE_Level_5__Grade_Level_PK_3" localSheetId="30">'3400'!$B$19</definedName>
    <definedName name="_255_ESE_Level_5__Grade_Level_PK_3" localSheetId="31">'3401'!$B$19</definedName>
    <definedName name="_255_ESE_Level_5__Grade_Level_PK_3" localSheetId="32">'3411'!$B$19</definedName>
    <definedName name="_255_ESE_Level_5__Grade_Level_PK_3" localSheetId="33">'3413'!$B$19</definedName>
    <definedName name="_255_ESE_Level_5__Grade_Level_PK_3" localSheetId="34">'3421'!$B$19</definedName>
    <definedName name="_255_ESE_Level_5__Grade_Level_PK_3" localSheetId="35">'3431'!$B$19</definedName>
    <definedName name="_255_ESE_Level_5__Grade_Level_PK_3" localSheetId="36">'3436'!$B$19</definedName>
    <definedName name="_255_ESE_Level_5__Grade_Level_PK_3" localSheetId="37">'3441'!$B$19</definedName>
    <definedName name="_255_ESE_Level_5__Grade_Level_PK_3" localSheetId="38">'3443'!$B$19</definedName>
    <definedName name="_255_ESE_Level_5__Grade_Level_PK_3" localSheetId="39">'3941'!$B$19</definedName>
    <definedName name="_255_ESE_Level_5__Grade_Level_PK_3" localSheetId="40">'3961'!$B$19</definedName>
    <definedName name="_255_ESE_Level_5__Grade_Level_PK_3" localSheetId="41">'3971'!$B$19</definedName>
    <definedName name="_255_ESE_Level_5__Grade_Level_PK_3" localSheetId="42">'4000'!$B$19</definedName>
    <definedName name="_255_ESE_Level_5__Grade_Level_PK_3" localSheetId="43">'4002'!$B$19</definedName>
    <definedName name="_255_ESE_Level_5__Grade_Level_PK_3" localSheetId="44">'4010'!$B$19</definedName>
    <definedName name="_255_ESE_Level_5__Grade_Level_PK_3" localSheetId="45">'4011'!$B$19</definedName>
    <definedName name="_255_ESE_Level_5__Grade_Level_PK_3" localSheetId="46">'4012'!$B$19</definedName>
    <definedName name="_255_ESE_Level_5__Grade_Level_PK_3" localSheetId="47">'4013'!$B$19</definedName>
    <definedName name="_255_ESE_Level_5__Grade_Level_PK_3" localSheetId="48">'4020'!$B$19</definedName>
    <definedName name="_255_ESE_Level_5__Grade_Level_PK_3" localSheetId="49">'4037'!$B$19</definedName>
    <definedName name="_255_ESE_Level_5__Grade_Level_PK_3" localSheetId="51">'4041'!$B$19</definedName>
    <definedName name="_255_ESE_Level_5__Grade_Level_PK_3">#REF!</definedName>
    <definedName name="_3.__Supplemental_Academic_Instruction" localSheetId="2">'0054'!$B$38</definedName>
    <definedName name="_3.__Supplemental_Academic_Instruction" localSheetId="3">'0642'!$B$38</definedName>
    <definedName name="_3.__Supplemental_Academic_Instruction" localSheetId="4">'0664'!$B$38</definedName>
    <definedName name="_3.__Supplemental_Academic_Instruction" localSheetId="5">'1461'!$B$38</definedName>
    <definedName name="_3.__Supplemental_Academic_Instruction" localSheetId="6">'1571'!$B$38</definedName>
    <definedName name="_3.__Supplemental_Academic_Instruction" localSheetId="7">'2521'!$B$38</definedName>
    <definedName name="_3.__Supplemental_Academic_Instruction" localSheetId="8">'2531'!$B$38</definedName>
    <definedName name="_3.__Supplemental_Academic_Instruction" localSheetId="9">'2641'!$B$38</definedName>
    <definedName name="_3.__Supplemental_Academic_Instruction" localSheetId="10">'2661'!$B$38</definedName>
    <definedName name="_3.__Supplemental_Academic_Instruction" localSheetId="11">'2791'!$B$38</definedName>
    <definedName name="_3.__Supplemental_Academic_Instruction" localSheetId="12">'2801'!$B$38</definedName>
    <definedName name="_3.__Supplemental_Academic_Instruction" localSheetId="13">'2911'!$B$38</definedName>
    <definedName name="_3.__Supplemental_Academic_Instruction" localSheetId="14">'2941'!$B$38</definedName>
    <definedName name="_3.__Supplemental_Academic_Instruction" localSheetId="15">'3083'!$B$38</definedName>
    <definedName name="_3.__Supplemental_Academic_Instruction" localSheetId="16">'3344'!$B$38</definedName>
    <definedName name="_3.__Supplemental_Academic_Instruction" localSheetId="17">'3345'!$B$38</definedName>
    <definedName name="_3.__Supplemental_Academic_Instruction" localSheetId="18">'3347'!$B$38</definedName>
    <definedName name="_3.__Supplemental_Academic_Instruction" localSheetId="19">'3381'!$B$38</definedName>
    <definedName name="_3.__Supplemental_Academic_Instruction" localSheetId="20">'3382'!$B$38</definedName>
    <definedName name="_3.__Supplemental_Academic_Instruction" localSheetId="21">'3384'!$B$38</definedName>
    <definedName name="_3.__Supplemental_Academic_Instruction" localSheetId="22">'3385'!$B$38</definedName>
    <definedName name="_3.__Supplemental_Academic_Instruction" localSheetId="23">'3386'!$B$38</definedName>
    <definedName name="_3.__Supplemental_Academic_Instruction" localSheetId="24">'3391'!$B$38</definedName>
    <definedName name="_3.__Supplemental_Academic_Instruction" localSheetId="25">'3392'!$B$38</definedName>
    <definedName name="_3.__Supplemental_Academic_Instruction" localSheetId="26">'3394'!$B$38</definedName>
    <definedName name="_3.__Supplemental_Academic_Instruction" localSheetId="27">'3395'!$B$38</definedName>
    <definedName name="_3.__Supplemental_Academic_Instruction" localSheetId="28">'3396'!$B$38</definedName>
    <definedName name="_3.__Supplemental_Academic_Instruction" localSheetId="29">'3398'!$B$38</definedName>
    <definedName name="_3.__Supplemental_Academic_Instruction" localSheetId="30">'3400'!$B$38</definedName>
    <definedName name="_3.__Supplemental_Academic_Instruction" localSheetId="31">'3401'!$B$38</definedName>
    <definedName name="_3.__Supplemental_Academic_Instruction" localSheetId="32">'3411'!$B$38</definedName>
    <definedName name="_3.__Supplemental_Academic_Instruction" localSheetId="33">'3413'!$B$38</definedName>
    <definedName name="_3.__Supplemental_Academic_Instruction" localSheetId="34">'3421'!$B$38</definedName>
    <definedName name="_3.__Supplemental_Academic_Instruction" localSheetId="35">'3431'!$B$38</definedName>
    <definedName name="_3.__Supplemental_Academic_Instruction" localSheetId="36">'3436'!$B$38</definedName>
    <definedName name="_3.__Supplemental_Academic_Instruction" localSheetId="37">'3441'!$B$38</definedName>
    <definedName name="_3.__Supplemental_Academic_Instruction" localSheetId="38">'3443'!$B$38</definedName>
    <definedName name="_3.__Supplemental_Academic_Instruction" localSheetId="39">'3941'!$B$38</definedName>
    <definedName name="_3.__Supplemental_Academic_Instruction" localSheetId="40">'3961'!$B$38</definedName>
    <definedName name="_3.__Supplemental_Academic_Instruction" localSheetId="41">'3971'!$B$38</definedName>
    <definedName name="_3.__Supplemental_Academic_Instruction" localSheetId="42">'4000'!$B$38</definedName>
    <definedName name="_3.__Supplemental_Academic_Instruction" localSheetId="43">'4002'!$B$38</definedName>
    <definedName name="_3.__Supplemental_Academic_Instruction" localSheetId="44">'4010'!$B$38</definedName>
    <definedName name="_3.__Supplemental_Academic_Instruction" localSheetId="45">'4011'!$B$38</definedName>
    <definedName name="_3.__Supplemental_Academic_Instruction" localSheetId="46">'4012'!$B$38</definedName>
    <definedName name="_3.__Supplemental_Academic_Instruction" localSheetId="47">'4013'!$B$38</definedName>
    <definedName name="_3.__Supplemental_Academic_Instruction" localSheetId="48">'4020'!$B$38</definedName>
    <definedName name="_3.__Supplemental_Academic_Instruction" localSheetId="49">'4037'!$B$38</definedName>
    <definedName name="_3.__Supplemental_Academic_Instruction" localSheetId="51">'4041'!$B$38</definedName>
    <definedName name="_3.__Supplemental_Academic_Instruction">#REF!</definedName>
    <definedName name="_300_Career_Education__Grades_9_12" localSheetId="2">'0054'!$B$25</definedName>
    <definedName name="_300_Career_Education__Grades_9_12" localSheetId="3">'0642'!$B$25</definedName>
    <definedName name="_300_Career_Education__Grades_9_12" localSheetId="4">'0664'!$B$25</definedName>
    <definedName name="_300_Career_Education__Grades_9_12" localSheetId="5">'1461'!$B$25</definedName>
    <definedName name="_300_Career_Education__Grades_9_12" localSheetId="6">'1571'!$B$25</definedName>
    <definedName name="_300_Career_Education__Grades_9_12" localSheetId="7">'2521'!$B$25</definedName>
    <definedName name="_300_Career_Education__Grades_9_12" localSheetId="8">'2531'!$B$25</definedName>
    <definedName name="_300_Career_Education__Grades_9_12" localSheetId="9">'2641'!$B$25</definedName>
    <definedName name="_300_Career_Education__Grades_9_12" localSheetId="10">'2661'!$B$25</definedName>
    <definedName name="_300_Career_Education__Grades_9_12" localSheetId="11">'2791'!$B$25</definedName>
    <definedName name="_300_Career_Education__Grades_9_12" localSheetId="12">'2801'!$B$25</definedName>
    <definedName name="_300_Career_Education__Grades_9_12" localSheetId="13">'2911'!$B$25</definedName>
    <definedName name="_300_Career_Education__Grades_9_12" localSheetId="14">'2941'!$B$25</definedName>
    <definedName name="_300_Career_Education__Grades_9_12" localSheetId="15">'3083'!$B$25</definedName>
    <definedName name="_300_Career_Education__Grades_9_12" localSheetId="16">'3344'!$B$25</definedName>
    <definedName name="_300_Career_Education__Grades_9_12" localSheetId="17">'3345'!$B$25</definedName>
    <definedName name="_300_Career_Education__Grades_9_12" localSheetId="18">'3347'!$B$25</definedName>
    <definedName name="_300_Career_Education__Grades_9_12" localSheetId="19">'3381'!$B$25</definedName>
    <definedName name="_300_Career_Education__Grades_9_12" localSheetId="20">'3382'!$B$25</definedName>
    <definedName name="_300_Career_Education__Grades_9_12" localSheetId="21">'3384'!$B$25</definedName>
    <definedName name="_300_Career_Education__Grades_9_12" localSheetId="22">'3385'!$B$25</definedName>
    <definedName name="_300_Career_Education__Grades_9_12" localSheetId="23">'3386'!$B$25</definedName>
    <definedName name="_300_Career_Education__Grades_9_12" localSheetId="24">'3391'!$B$25</definedName>
    <definedName name="_300_Career_Education__Grades_9_12" localSheetId="25">'3392'!$B$25</definedName>
    <definedName name="_300_Career_Education__Grades_9_12" localSheetId="26">'3394'!$B$25</definedName>
    <definedName name="_300_Career_Education__Grades_9_12" localSheetId="27">'3395'!$B$25</definedName>
    <definedName name="_300_Career_Education__Grades_9_12" localSheetId="28">'3396'!$B$25</definedName>
    <definedName name="_300_Career_Education__Grades_9_12" localSheetId="29">'3398'!$B$25</definedName>
    <definedName name="_300_Career_Education__Grades_9_12" localSheetId="30">'3400'!$B$25</definedName>
    <definedName name="_300_Career_Education__Grades_9_12" localSheetId="31">'3401'!$B$25</definedName>
    <definedName name="_300_Career_Education__Grades_9_12" localSheetId="32">'3411'!$B$25</definedName>
    <definedName name="_300_Career_Education__Grades_9_12" localSheetId="33">'3413'!$B$25</definedName>
    <definedName name="_300_Career_Education__Grades_9_12" localSheetId="34">'3421'!$B$25</definedName>
    <definedName name="_300_Career_Education__Grades_9_12" localSheetId="35">'3431'!$B$25</definedName>
    <definedName name="_300_Career_Education__Grades_9_12" localSheetId="36">'3436'!$B$25</definedName>
    <definedName name="_300_Career_Education__Grades_9_12" localSheetId="37">'3441'!$B$25</definedName>
    <definedName name="_300_Career_Education__Grades_9_12" localSheetId="38">'3443'!$B$25</definedName>
    <definedName name="_300_Career_Education__Grades_9_12" localSheetId="39">'3941'!$B$25</definedName>
    <definedName name="_300_Career_Education__Grades_9_12" localSheetId="40">'3961'!$B$25</definedName>
    <definedName name="_300_Career_Education__Grades_9_12" localSheetId="41">'3971'!$B$25</definedName>
    <definedName name="_300_Career_Education__Grades_9_12" localSheetId="42">'4000'!$B$25</definedName>
    <definedName name="_300_Career_Education__Grades_9_12" localSheetId="43">'4002'!$B$25</definedName>
    <definedName name="_300_Career_Education__Grades_9_12" localSheetId="44">'4010'!$B$25</definedName>
    <definedName name="_300_Career_Education__Grades_9_12" localSheetId="45">'4011'!$B$25</definedName>
    <definedName name="_300_Career_Education__Grades_9_12" localSheetId="46">'4012'!$B$25</definedName>
    <definedName name="_300_Career_Education__Grades_9_12" localSheetId="47">'4013'!$B$25</definedName>
    <definedName name="_300_Career_Education__Grades_9_12" localSheetId="48">'4020'!$B$25</definedName>
    <definedName name="_300_Career_Education__Grades_9_12" localSheetId="49">'4037'!$B$25</definedName>
    <definedName name="_300_Career_Education__Grades_9_12" localSheetId="51">'4041'!$B$25</definedName>
    <definedName name="_300_Career_Education__Grades_9_12">#REF!</definedName>
    <definedName name="_4_8" localSheetId="2">'0054'!$B$48</definedName>
    <definedName name="_4_8" localSheetId="3">'0642'!$B$48</definedName>
    <definedName name="_4_8" localSheetId="4">'0664'!$B$48</definedName>
    <definedName name="_4_8" localSheetId="5">'1461'!$B$48</definedName>
    <definedName name="_4_8" localSheetId="6">'1571'!$B$48</definedName>
    <definedName name="_4_8" localSheetId="7">'2521'!$B$48</definedName>
    <definedName name="_4_8" localSheetId="8">'2531'!$B$48</definedName>
    <definedName name="_4_8" localSheetId="9">'2641'!$B$48</definedName>
    <definedName name="_4_8" localSheetId="10">'2661'!$B$48</definedName>
    <definedName name="_4_8" localSheetId="11">'2791'!$B$48</definedName>
    <definedName name="_4_8" localSheetId="12">'2801'!$B$48</definedName>
    <definedName name="_4_8" localSheetId="13">'2911'!$B$48</definedName>
    <definedName name="_4_8" localSheetId="14">'2941'!$B$48</definedName>
    <definedName name="_4_8" localSheetId="15">'3083'!$B$48</definedName>
    <definedName name="_4_8" localSheetId="16">'3344'!$B$48</definedName>
    <definedName name="_4_8" localSheetId="17">'3345'!$B$48</definedName>
    <definedName name="_4_8" localSheetId="18">'3347'!$B$48</definedName>
    <definedName name="_4_8" localSheetId="19">'3381'!$B$48</definedName>
    <definedName name="_4_8" localSheetId="20">'3382'!$B$48</definedName>
    <definedName name="_4_8" localSheetId="21">'3384'!$B$48</definedName>
    <definedName name="_4_8" localSheetId="22">'3385'!$B$48</definedName>
    <definedName name="_4_8" localSheetId="23">'3386'!$B$48</definedName>
    <definedName name="_4_8" localSheetId="24">'3391'!$B$48</definedName>
    <definedName name="_4_8" localSheetId="25">'3392'!$B$48</definedName>
    <definedName name="_4_8" localSheetId="26">'3394'!$B$48</definedName>
    <definedName name="_4_8" localSheetId="27">'3395'!$B$48</definedName>
    <definedName name="_4_8" localSheetId="28">'3396'!$B$48</definedName>
    <definedName name="_4_8" localSheetId="29">'3398'!$B$48</definedName>
    <definedName name="_4_8" localSheetId="30">'3400'!$B$48</definedName>
    <definedName name="_4_8" localSheetId="31">'3401'!$B$48</definedName>
    <definedName name="_4_8" localSheetId="32">'3411'!$B$48</definedName>
    <definedName name="_4_8" localSheetId="33">'3413'!$B$48</definedName>
    <definedName name="_4_8" localSheetId="34">'3421'!$B$48</definedName>
    <definedName name="_4_8" localSheetId="35">'3431'!$B$48</definedName>
    <definedName name="_4_8" localSheetId="36">'3436'!$B$48</definedName>
    <definedName name="_4_8" localSheetId="37">'3441'!$B$48</definedName>
    <definedName name="_4_8" localSheetId="38">'3443'!$B$48</definedName>
    <definedName name="_4_8" localSheetId="39">'3941'!$B$48</definedName>
    <definedName name="_4_8" localSheetId="40">'3961'!$B$48</definedName>
    <definedName name="_4_8" localSheetId="41">'3971'!$B$48</definedName>
    <definedName name="_4_8" localSheetId="42">'4000'!$B$48</definedName>
    <definedName name="_4_8" localSheetId="43">'4002'!$B$48</definedName>
    <definedName name="_4_8" localSheetId="44">'4010'!$B$48</definedName>
    <definedName name="_4_8" localSheetId="45">'4011'!$B$48</definedName>
    <definedName name="_4_8" localSheetId="46">'4012'!$B$48</definedName>
    <definedName name="_4_8" localSheetId="47">'4013'!$B$48</definedName>
    <definedName name="_4_8" localSheetId="48">'4020'!$B$48</definedName>
    <definedName name="_4_8" localSheetId="49">'4037'!$B$48</definedName>
    <definedName name="_4_8" localSheetId="51">'4041'!$B$48</definedName>
    <definedName name="_4_8">#REF!</definedName>
    <definedName name="_9_12" localSheetId="2">'0054'!$B$49</definedName>
    <definedName name="_9_12" localSheetId="3">'0642'!$B$49</definedName>
    <definedName name="_9_12" localSheetId="4">'0664'!$B$49</definedName>
    <definedName name="_9_12" localSheetId="5">'1461'!$B$49</definedName>
    <definedName name="_9_12" localSheetId="6">'1571'!$B$49</definedName>
    <definedName name="_9_12" localSheetId="7">'2521'!$B$49</definedName>
    <definedName name="_9_12" localSheetId="8">'2531'!$B$49</definedName>
    <definedName name="_9_12" localSheetId="9">'2641'!$B$49</definedName>
    <definedName name="_9_12" localSheetId="10">'2661'!$B$49</definedName>
    <definedName name="_9_12" localSheetId="11">'2791'!$B$49</definedName>
    <definedName name="_9_12" localSheetId="12">'2801'!$B$49</definedName>
    <definedName name="_9_12" localSheetId="13">'2911'!$B$49</definedName>
    <definedName name="_9_12" localSheetId="14">'2941'!$B$49</definedName>
    <definedName name="_9_12" localSheetId="15">'3083'!$B$49</definedName>
    <definedName name="_9_12" localSheetId="16">'3344'!$B$49</definedName>
    <definedName name="_9_12" localSheetId="17">'3345'!$B$49</definedName>
    <definedName name="_9_12" localSheetId="18">'3347'!$B$49</definedName>
    <definedName name="_9_12" localSheetId="19">'3381'!$B$49</definedName>
    <definedName name="_9_12" localSheetId="20">'3382'!$B$49</definedName>
    <definedName name="_9_12" localSheetId="21">'3384'!$B$49</definedName>
    <definedName name="_9_12" localSheetId="22">'3385'!$B$49</definedName>
    <definedName name="_9_12" localSheetId="23">'3386'!$B$49</definedName>
    <definedName name="_9_12" localSheetId="24">'3391'!$B$49</definedName>
    <definedName name="_9_12" localSheetId="25">'3392'!$B$49</definedName>
    <definedName name="_9_12" localSheetId="26">'3394'!$B$49</definedName>
    <definedName name="_9_12" localSheetId="27">'3395'!$B$49</definedName>
    <definedName name="_9_12" localSheetId="28">'3396'!$B$49</definedName>
    <definedName name="_9_12" localSheetId="29">'3398'!$B$49</definedName>
    <definedName name="_9_12" localSheetId="30">'3400'!$B$49</definedName>
    <definedName name="_9_12" localSheetId="31">'3401'!$B$49</definedName>
    <definedName name="_9_12" localSheetId="32">'3411'!$B$49</definedName>
    <definedName name="_9_12" localSheetId="33">'3413'!$B$49</definedName>
    <definedName name="_9_12" localSheetId="34">'3421'!$B$49</definedName>
    <definedName name="_9_12" localSheetId="35">'3431'!$B$49</definedName>
    <definedName name="_9_12" localSheetId="36">'3436'!$B$49</definedName>
    <definedName name="_9_12" localSheetId="37">'3441'!$B$49</definedName>
    <definedName name="_9_12" localSheetId="38">'3443'!$B$49</definedName>
    <definedName name="_9_12" localSheetId="39">'3941'!$B$49</definedName>
    <definedName name="_9_12" localSheetId="40">'3961'!$B$49</definedName>
    <definedName name="_9_12" localSheetId="41">'3971'!$B$49</definedName>
    <definedName name="_9_12" localSheetId="42">'4000'!$B$49</definedName>
    <definedName name="_9_12" localSheetId="43">'4002'!$B$49</definedName>
    <definedName name="_9_12" localSheetId="44">'4010'!$B$49</definedName>
    <definedName name="_9_12" localSheetId="45">'4011'!$B$49</definedName>
    <definedName name="_9_12" localSheetId="46">'4012'!$B$49</definedName>
    <definedName name="_9_12" localSheetId="47">'4013'!$B$49</definedName>
    <definedName name="_9_12" localSheetId="48">'4020'!$B$49</definedName>
    <definedName name="_9_12" localSheetId="49">'4037'!$B$49</definedName>
    <definedName name="_9_12" localSheetId="51">'4041'!$B$49</definedName>
    <definedName name="_9_12">#REF!</definedName>
    <definedName name="_xlnm._FilterDatabase" localSheetId="0" hidden="1">'Net Payment'!$A$3:$E$62</definedName>
    <definedName name="Allocation_factors" localSheetId="2">'0054'!$I$46</definedName>
    <definedName name="Allocation_factors" localSheetId="3">'0642'!$I$46</definedName>
    <definedName name="Allocation_factors" localSheetId="4">'0664'!$I$46</definedName>
    <definedName name="Allocation_factors" localSheetId="5">'1461'!$I$46</definedName>
    <definedName name="Allocation_factors" localSheetId="6">'1571'!$I$46</definedName>
    <definedName name="Allocation_factors" localSheetId="7">'2521'!$I$46</definedName>
    <definedName name="Allocation_factors" localSheetId="8">'2531'!$I$46</definedName>
    <definedName name="Allocation_factors" localSheetId="9">'2641'!$I$46</definedName>
    <definedName name="Allocation_factors" localSheetId="10">'2661'!$I$46</definedName>
    <definedName name="Allocation_factors" localSheetId="11">'2791'!$I$46</definedName>
    <definedName name="Allocation_factors" localSheetId="12">'2801'!$I$46</definedName>
    <definedName name="Allocation_factors" localSheetId="13">'2911'!$I$46</definedName>
    <definedName name="Allocation_factors" localSheetId="14">'2941'!$I$46</definedName>
    <definedName name="Allocation_factors" localSheetId="15">'3083'!$I$46</definedName>
    <definedName name="Allocation_factors" localSheetId="16">'3344'!$I$46</definedName>
    <definedName name="Allocation_factors" localSheetId="17">'3345'!$I$46</definedName>
    <definedName name="Allocation_factors" localSheetId="18">'3347'!$I$46</definedName>
    <definedName name="Allocation_factors" localSheetId="19">'3381'!$I$46</definedName>
    <definedName name="Allocation_factors" localSheetId="20">'3382'!$I$46</definedName>
    <definedName name="Allocation_factors" localSheetId="21">'3384'!$I$46</definedName>
    <definedName name="Allocation_factors" localSheetId="22">'3385'!$I$46</definedName>
    <definedName name="Allocation_factors" localSheetId="23">'3386'!$I$46</definedName>
    <definedName name="Allocation_factors" localSheetId="24">'3391'!$I$46</definedName>
    <definedName name="Allocation_factors" localSheetId="25">'3392'!$I$46</definedName>
    <definedName name="Allocation_factors" localSheetId="26">'3394'!$I$46</definedName>
    <definedName name="Allocation_factors" localSheetId="27">'3395'!$I$46</definedName>
    <definedName name="Allocation_factors" localSheetId="28">'3396'!$I$46</definedName>
    <definedName name="Allocation_factors" localSheetId="29">'3398'!$I$46</definedName>
    <definedName name="Allocation_factors" localSheetId="30">'3400'!$I$46</definedName>
    <definedName name="Allocation_factors" localSheetId="31">'3401'!$I$46</definedName>
    <definedName name="Allocation_factors" localSheetId="32">'3411'!$I$46</definedName>
    <definedName name="Allocation_factors" localSheetId="33">'3413'!$I$46</definedName>
    <definedName name="Allocation_factors" localSheetId="34">'3421'!$I$46</definedName>
    <definedName name="Allocation_factors" localSheetId="35">'3431'!$I$46</definedName>
    <definedName name="Allocation_factors" localSheetId="36">'3436'!$I$46</definedName>
    <definedName name="Allocation_factors" localSheetId="37">'3441'!$I$46</definedName>
    <definedName name="Allocation_factors" localSheetId="38">'3443'!$I$46</definedName>
    <definedName name="Allocation_factors" localSheetId="39">'3941'!$I$46</definedName>
    <definedName name="Allocation_factors" localSheetId="40">'3961'!$I$46</definedName>
    <definedName name="Allocation_factors" localSheetId="41">'3971'!$I$46</definedName>
    <definedName name="Allocation_factors" localSheetId="42">'4000'!$I$46</definedName>
    <definedName name="Allocation_factors" localSheetId="43">'4002'!$I$46</definedName>
    <definedName name="Allocation_factors" localSheetId="44">'4010'!$I$46</definedName>
    <definedName name="Allocation_factors" localSheetId="45">'4011'!$I$46</definedName>
    <definedName name="Allocation_factors" localSheetId="46">'4012'!$I$46</definedName>
    <definedName name="Allocation_factors" localSheetId="47">'4013'!$I$46</definedName>
    <definedName name="Allocation_factors" localSheetId="48">'4020'!$I$46</definedName>
    <definedName name="Allocation_factors" localSheetId="49">'4037'!$I$46</definedName>
    <definedName name="Allocation_factors" localSheetId="51">'4041'!$I$46</definedName>
    <definedName name="Allocation_factors">#REF!</definedName>
    <definedName name="Base_Student_Allocation" localSheetId="2">'0054'!$B$7</definedName>
    <definedName name="Base_Student_Allocation" localSheetId="3">'0642'!$B$7</definedName>
    <definedName name="Base_Student_Allocation" localSheetId="4">'0664'!$B$7</definedName>
    <definedName name="Base_Student_Allocation" localSheetId="5">'1461'!$B$7</definedName>
    <definedName name="Base_Student_Allocation" localSheetId="6">'1571'!$B$7</definedName>
    <definedName name="Base_Student_Allocation" localSheetId="7">'2521'!$B$7</definedName>
    <definedName name="Base_Student_Allocation" localSheetId="8">'2531'!$B$7</definedName>
    <definedName name="Base_Student_Allocation" localSheetId="9">'2641'!$B$7</definedName>
    <definedName name="Base_Student_Allocation" localSheetId="10">'2661'!$B$7</definedName>
    <definedName name="Base_Student_Allocation" localSheetId="11">'2791'!$B$7</definedName>
    <definedName name="Base_Student_Allocation" localSheetId="12">'2801'!$B$7</definedName>
    <definedName name="Base_Student_Allocation" localSheetId="13">'2911'!$B$7</definedName>
    <definedName name="Base_Student_Allocation" localSheetId="14">'2941'!$B$7</definedName>
    <definedName name="Base_Student_Allocation" localSheetId="15">'3083'!$B$7</definedName>
    <definedName name="Base_Student_Allocation" localSheetId="16">'3344'!$B$7</definedName>
    <definedName name="Base_Student_Allocation" localSheetId="17">'3345'!$B$7</definedName>
    <definedName name="Base_Student_Allocation" localSheetId="18">'3347'!$B$7</definedName>
    <definedName name="Base_Student_Allocation" localSheetId="19">'3381'!$B$7</definedName>
    <definedName name="Base_Student_Allocation" localSheetId="20">'3382'!$B$7</definedName>
    <definedName name="Base_Student_Allocation" localSheetId="21">'3384'!$B$7</definedName>
    <definedName name="Base_Student_Allocation" localSheetId="22">'3385'!$B$7</definedName>
    <definedName name="Base_Student_Allocation" localSheetId="23">'3386'!$B$7</definedName>
    <definedName name="Base_Student_Allocation" localSheetId="24">'3391'!$B$7</definedName>
    <definedName name="Base_Student_Allocation" localSheetId="25">'3392'!$B$7</definedName>
    <definedName name="Base_Student_Allocation" localSheetId="26">'3394'!$B$7</definedName>
    <definedName name="Base_Student_Allocation" localSheetId="27">'3395'!$B$7</definedName>
    <definedName name="Base_Student_Allocation" localSheetId="28">'3396'!$B$7</definedName>
    <definedName name="Base_Student_Allocation" localSheetId="29">'3398'!$B$7</definedName>
    <definedName name="Base_Student_Allocation" localSheetId="30">'3400'!$B$7</definedName>
    <definedName name="Base_Student_Allocation" localSheetId="31">'3401'!$B$7</definedName>
    <definedName name="Base_Student_Allocation" localSheetId="32">'3411'!$B$7</definedName>
    <definedName name="Base_Student_Allocation" localSheetId="33">'3413'!$B$7</definedName>
    <definedName name="Base_Student_Allocation" localSheetId="34">'3421'!$B$7</definedName>
    <definedName name="Base_Student_Allocation" localSheetId="35">'3431'!$B$7</definedName>
    <definedName name="Base_Student_Allocation" localSheetId="36">'3436'!$B$7</definedName>
    <definedName name="Base_Student_Allocation" localSheetId="37">'3441'!$B$7</definedName>
    <definedName name="Base_Student_Allocation" localSheetId="38">'3443'!$B$7</definedName>
    <definedName name="Base_Student_Allocation" localSheetId="39">'3941'!$B$7</definedName>
    <definedName name="Base_Student_Allocation" localSheetId="40">'3961'!$B$7</definedName>
    <definedName name="Base_Student_Allocation" localSheetId="41">'3971'!$B$7</definedName>
    <definedName name="Base_Student_Allocation" localSheetId="42">'4000'!$B$7</definedName>
    <definedName name="Base_Student_Allocation" localSheetId="43">'4002'!$B$7</definedName>
    <definedName name="Base_Student_Allocation" localSheetId="44">'4010'!$B$7</definedName>
    <definedName name="Base_Student_Allocation" localSheetId="45">'4011'!$B$7</definedName>
    <definedName name="Base_Student_Allocation" localSheetId="46">'4012'!$B$7</definedName>
    <definedName name="Base_Student_Allocation" localSheetId="47">'4013'!$B$7</definedName>
    <definedName name="Base_Student_Allocation" localSheetId="48">'4020'!$B$7</definedName>
    <definedName name="Base_Student_Allocation" localSheetId="49">'4037'!$B$7</definedName>
    <definedName name="Base_Student_Allocation" localSheetId="51">'4041'!$B$7</definedName>
    <definedName name="Base_Student_Allocation">#REF!</definedName>
    <definedName name="Based_on_the_Second_Calculation_of_the_FEFP_2010_11" localSheetId="2">'0054'!$B$4</definedName>
    <definedName name="Based_on_the_Second_Calculation_of_the_FEFP_2010_11" localSheetId="3">'0642'!$B$4</definedName>
    <definedName name="Based_on_the_Second_Calculation_of_the_FEFP_2010_11" localSheetId="4">'0664'!$B$4</definedName>
    <definedName name="Based_on_the_Second_Calculation_of_the_FEFP_2010_11" localSheetId="5">'1461'!$B$4</definedName>
    <definedName name="Based_on_the_Second_Calculation_of_the_FEFP_2010_11" localSheetId="6">'1571'!$B$4</definedName>
    <definedName name="Based_on_the_Second_Calculation_of_the_FEFP_2010_11" localSheetId="7">'2521'!$B$4</definedName>
    <definedName name="Based_on_the_Second_Calculation_of_the_FEFP_2010_11" localSheetId="8">'2531'!$B$4</definedName>
    <definedName name="Based_on_the_Second_Calculation_of_the_FEFP_2010_11" localSheetId="9">'2641'!$B$4</definedName>
    <definedName name="Based_on_the_Second_Calculation_of_the_FEFP_2010_11" localSheetId="10">'2661'!$B$4</definedName>
    <definedName name="Based_on_the_Second_Calculation_of_the_FEFP_2010_11" localSheetId="11">'2791'!$B$4</definedName>
    <definedName name="Based_on_the_Second_Calculation_of_the_FEFP_2010_11" localSheetId="12">'2801'!$B$4</definedName>
    <definedName name="Based_on_the_Second_Calculation_of_the_FEFP_2010_11" localSheetId="13">'2911'!$B$4</definedName>
    <definedName name="Based_on_the_Second_Calculation_of_the_FEFP_2010_11" localSheetId="14">'2941'!$B$4</definedName>
    <definedName name="Based_on_the_Second_Calculation_of_the_FEFP_2010_11" localSheetId="15">'3083'!$B$4</definedName>
    <definedName name="Based_on_the_Second_Calculation_of_the_FEFP_2010_11" localSheetId="16">'3344'!$B$4</definedName>
    <definedName name="Based_on_the_Second_Calculation_of_the_FEFP_2010_11" localSheetId="17">'3345'!$B$4</definedName>
    <definedName name="Based_on_the_Second_Calculation_of_the_FEFP_2010_11" localSheetId="18">'3347'!$B$4</definedName>
    <definedName name="Based_on_the_Second_Calculation_of_the_FEFP_2010_11" localSheetId="19">'3381'!$B$4</definedName>
    <definedName name="Based_on_the_Second_Calculation_of_the_FEFP_2010_11" localSheetId="20">'3382'!$B$4</definedName>
    <definedName name="Based_on_the_Second_Calculation_of_the_FEFP_2010_11" localSheetId="21">'3384'!$B$4</definedName>
    <definedName name="Based_on_the_Second_Calculation_of_the_FEFP_2010_11" localSheetId="22">'3385'!$B$4</definedName>
    <definedName name="Based_on_the_Second_Calculation_of_the_FEFP_2010_11" localSheetId="23">'3386'!$B$4</definedName>
    <definedName name="Based_on_the_Second_Calculation_of_the_FEFP_2010_11" localSheetId="24">'3391'!$B$4</definedName>
    <definedName name="Based_on_the_Second_Calculation_of_the_FEFP_2010_11" localSheetId="25">'3392'!$B$4</definedName>
    <definedName name="Based_on_the_Second_Calculation_of_the_FEFP_2010_11" localSheetId="26">'3394'!$B$4</definedName>
    <definedName name="Based_on_the_Second_Calculation_of_the_FEFP_2010_11" localSheetId="27">'3395'!$B$4</definedName>
    <definedName name="Based_on_the_Second_Calculation_of_the_FEFP_2010_11" localSheetId="28">'3396'!$B$4</definedName>
    <definedName name="Based_on_the_Second_Calculation_of_the_FEFP_2010_11" localSheetId="29">'3398'!$B$4</definedName>
    <definedName name="Based_on_the_Second_Calculation_of_the_FEFP_2010_11" localSheetId="30">'3400'!$B$4</definedName>
    <definedName name="Based_on_the_Second_Calculation_of_the_FEFP_2010_11" localSheetId="31">'3401'!$B$4</definedName>
    <definedName name="Based_on_the_Second_Calculation_of_the_FEFP_2010_11" localSheetId="32">'3411'!$B$4</definedName>
    <definedName name="Based_on_the_Second_Calculation_of_the_FEFP_2010_11" localSheetId="33">'3413'!$B$4</definedName>
    <definedName name="Based_on_the_Second_Calculation_of_the_FEFP_2010_11" localSheetId="34">'3421'!$B$4</definedName>
    <definedName name="Based_on_the_Second_Calculation_of_the_FEFP_2010_11" localSheetId="35">'3431'!$B$4</definedName>
    <definedName name="Based_on_the_Second_Calculation_of_the_FEFP_2010_11" localSheetId="36">'3436'!$B$4</definedName>
    <definedName name="Based_on_the_Second_Calculation_of_the_FEFP_2010_11" localSheetId="37">'3441'!$B$4</definedName>
    <definedName name="Based_on_the_Second_Calculation_of_the_FEFP_2010_11" localSheetId="38">'3443'!$B$4</definedName>
    <definedName name="Based_on_the_Second_Calculation_of_the_FEFP_2010_11" localSheetId="39">'3941'!$B$4</definedName>
    <definedName name="Based_on_the_Second_Calculation_of_the_FEFP_2010_11" localSheetId="40">'3961'!$B$4</definedName>
    <definedName name="Based_on_the_Second_Calculation_of_the_FEFP_2010_11" localSheetId="41">'3971'!$B$4</definedName>
    <definedName name="Based_on_the_Second_Calculation_of_the_FEFP_2010_11" localSheetId="42">'4000'!$B$4</definedName>
    <definedName name="Based_on_the_Second_Calculation_of_the_FEFP_2010_11" localSheetId="43">'4002'!$B$4</definedName>
    <definedName name="Based_on_the_Second_Calculation_of_the_FEFP_2010_11" localSheetId="44">'4010'!$B$4</definedName>
    <definedName name="Based_on_the_Second_Calculation_of_the_FEFP_2010_11" localSheetId="45">'4011'!$B$4</definedName>
    <definedName name="Based_on_the_Second_Calculation_of_the_FEFP_2010_11" localSheetId="46">'4012'!$B$4</definedName>
    <definedName name="Based_on_the_Second_Calculation_of_the_FEFP_2010_11" localSheetId="47">'4013'!$B$4</definedName>
    <definedName name="Based_on_the_Second_Calculation_of_the_FEFP_2010_11" localSheetId="48">'4020'!$B$4</definedName>
    <definedName name="Based_on_the_Second_Calculation_of_the_FEFP_2010_11" localSheetId="49">'4037'!$B$4</definedName>
    <definedName name="Based_on_the_Second_Calculation_of_the_FEFP_2010_11" localSheetId="51">'4041'!$B$4</definedName>
    <definedName name="Based_on_the_Second_Calculation_of_the_FEFP_2010_11">#REF!</definedName>
    <definedName name="CAP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51" hidden="1">{#N/A,#N/A,FALSE,"Summation";#N/A,#N/A,FALSE,"BSA";#N/A,#N/A,FALSE,"Detail1";#N/A,#N/A,FALSE,"Detail2";#N/A,#N/A,FALSE,"Detail3";#N/A,#N/A,FALSE,"WFTE_Summary";#N/A,#N/A,FALSE,"Funded_WFTE";#N/A,#N/A,FALSE,"PYADJ96"}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DCD" localSheetId="2">'0054'!$G$46</definedName>
    <definedName name="DCD" localSheetId="3">'0642'!$G$46</definedName>
    <definedName name="DCD" localSheetId="4">'0664'!$G$46</definedName>
    <definedName name="DCD" localSheetId="5">'1461'!$G$46</definedName>
    <definedName name="DCD" localSheetId="6">'1571'!$G$46</definedName>
    <definedName name="DCD" localSheetId="7">'2521'!$G$46</definedName>
    <definedName name="DCD" localSheetId="8">'2531'!$G$46</definedName>
    <definedName name="DCD" localSheetId="9">'2641'!$G$46</definedName>
    <definedName name="DCD" localSheetId="10">'2661'!$G$46</definedName>
    <definedName name="DCD" localSheetId="11">'2791'!$G$46</definedName>
    <definedName name="DCD" localSheetId="12">'2801'!$G$46</definedName>
    <definedName name="DCD" localSheetId="13">'2911'!$G$46</definedName>
    <definedName name="DCD" localSheetId="14">'2941'!$G$46</definedName>
    <definedName name="DCD" localSheetId="15">'3083'!$G$46</definedName>
    <definedName name="DCD" localSheetId="16">'3344'!$G$46</definedName>
    <definedName name="DCD" localSheetId="17">'3345'!$G$46</definedName>
    <definedName name="DCD" localSheetId="18">'3347'!$G$46</definedName>
    <definedName name="DCD" localSheetId="19">'3381'!$G$46</definedName>
    <definedName name="DCD" localSheetId="20">'3382'!$G$46</definedName>
    <definedName name="DCD" localSheetId="21">'3384'!$G$46</definedName>
    <definedName name="DCD" localSheetId="22">'3385'!$G$46</definedName>
    <definedName name="DCD" localSheetId="23">'3386'!$G$46</definedName>
    <definedName name="DCD" localSheetId="24">'3391'!$G$46</definedName>
    <definedName name="DCD" localSheetId="25">'3392'!$G$46</definedName>
    <definedName name="DCD" localSheetId="26">'3394'!$G$46</definedName>
    <definedName name="DCD" localSheetId="27">'3395'!$G$46</definedName>
    <definedName name="DCD" localSheetId="28">'3396'!$G$46</definedName>
    <definedName name="DCD" localSheetId="29">'3398'!$G$46</definedName>
    <definedName name="DCD" localSheetId="30">'3400'!$G$46</definedName>
    <definedName name="DCD" localSheetId="31">'3401'!$G$46</definedName>
    <definedName name="DCD" localSheetId="32">'3411'!$G$46</definedName>
    <definedName name="DCD" localSheetId="33">'3413'!$G$46</definedName>
    <definedName name="DCD" localSheetId="34">'3421'!$G$46</definedName>
    <definedName name="DCD" localSheetId="35">'3431'!$G$46</definedName>
    <definedName name="DCD" localSheetId="36">'3436'!$G$46</definedName>
    <definedName name="DCD" localSheetId="37">'3441'!$G$46</definedName>
    <definedName name="DCD" localSheetId="38">'3443'!$G$46</definedName>
    <definedName name="DCD" localSheetId="39">'3941'!$G$46</definedName>
    <definedName name="DCD" localSheetId="40">'3961'!$G$46</definedName>
    <definedName name="DCD" localSheetId="41">'3971'!$G$46</definedName>
    <definedName name="DCD" localSheetId="42">'4000'!$G$46</definedName>
    <definedName name="DCD" localSheetId="43">'4002'!$G$46</definedName>
    <definedName name="DCD" localSheetId="44">'4010'!$G$46</definedName>
    <definedName name="DCD" localSheetId="45">'4011'!$G$46</definedName>
    <definedName name="DCD" localSheetId="46">'4012'!$G$46</definedName>
    <definedName name="DCD" localSheetId="47">'4013'!$G$46</definedName>
    <definedName name="DCD" localSheetId="48">'4020'!$G$46</definedName>
    <definedName name="DCD" localSheetId="49">'4037'!$G$46</definedName>
    <definedName name="DCD" localSheetId="51">'4041'!$G$46</definedName>
    <definedName name="DCD">#REF!</definedName>
    <definedName name="District_Cost_Differential" localSheetId="2">'0054'!$I$7</definedName>
    <definedName name="District_Cost_Differential" localSheetId="3">'0642'!$I$7</definedName>
    <definedName name="District_Cost_Differential" localSheetId="4">'0664'!$I$7</definedName>
    <definedName name="District_Cost_Differential" localSheetId="5">'1461'!$I$7</definedName>
    <definedName name="District_Cost_Differential" localSheetId="6">'1571'!$I$7</definedName>
    <definedName name="District_Cost_Differential" localSheetId="7">'2521'!$I$7</definedName>
    <definedName name="District_Cost_Differential" localSheetId="8">'2531'!$I$7</definedName>
    <definedName name="District_Cost_Differential" localSheetId="9">'2641'!$I$7</definedName>
    <definedName name="District_Cost_Differential" localSheetId="10">'2661'!$I$7</definedName>
    <definedName name="District_Cost_Differential" localSheetId="11">'2791'!$I$7</definedName>
    <definedName name="District_Cost_Differential" localSheetId="12">'2801'!$I$7</definedName>
    <definedName name="District_Cost_Differential" localSheetId="13">'2911'!$I$7</definedName>
    <definedName name="District_Cost_Differential" localSheetId="14">'2941'!$I$7</definedName>
    <definedName name="District_Cost_Differential" localSheetId="15">'3083'!$I$7</definedName>
    <definedName name="District_Cost_Differential" localSheetId="16">'3344'!$I$7</definedName>
    <definedName name="District_Cost_Differential" localSheetId="17">'3345'!$I$7</definedName>
    <definedName name="District_Cost_Differential" localSheetId="18">'3347'!$I$7</definedName>
    <definedName name="District_Cost_Differential" localSheetId="19">'3381'!$I$7</definedName>
    <definedName name="District_Cost_Differential" localSheetId="20">'3382'!$I$7</definedName>
    <definedName name="District_Cost_Differential" localSheetId="21">'3384'!$I$7</definedName>
    <definedName name="District_Cost_Differential" localSheetId="22">'3385'!$I$7</definedName>
    <definedName name="District_Cost_Differential" localSheetId="23">'3386'!$I$7</definedName>
    <definedName name="District_Cost_Differential" localSheetId="24">'3391'!$I$7</definedName>
    <definedName name="District_Cost_Differential" localSheetId="25">'3392'!$I$7</definedName>
    <definedName name="District_Cost_Differential" localSheetId="26">'3394'!$I$7</definedName>
    <definedName name="District_Cost_Differential" localSheetId="27">'3395'!$I$7</definedName>
    <definedName name="District_Cost_Differential" localSheetId="28">'3396'!$I$7</definedName>
    <definedName name="District_Cost_Differential" localSheetId="29">'3398'!$I$7</definedName>
    <definedName name="District_Cost_Differential" localSheetId="30">'3400'!$I$7</definedName>
    <definedName name="District_Cost_Differential" localSheetId="31">'3401'!$I$7</definedName>
    <definedName name="District_Cost_Differential" localSheetId="32">'3411'!$I$7</definedName>
    <definedName name="District_Cost_Differential" localSheetId="33">'3413'!$I$7</definedName>
    <definedName name="District_Cost_Differential" localSheetId="34">'3421'!$I$7</definedName>
    <definedName name="District_Cost_Differential" localSheetId="35">'3431'!$I$7</definedName>
    <definedName name="District_Cost_Differential" localSheetId="36">'3436'!$I$7</definedName>
    <definedName name="District_Cost_Differential" localSheetId="37">'3441'!$I$7</definedName>
    <definedName name="District_Cost_Differential" localSheetId="38">'3443'!$I$7</definedName>
    <definedName name="District_Cost_Differential" localSheetId="39">'3941'!$I$7</definedName>
    <definedName name="District_Cost_Differential" localSheetId="40">'3961'!$I$7</definedName>
    <definedName name="District_Cost_Differential" localSheetId="41">'3971'!$I$7</definedName>
    <definedName name="District_Cost_Differential" localSheetId="42">'4000'!$I$7</definedName>
    <definedName name="District_Cost_Differential" localSheetId="43">'4002'!$I$7</definedName>
    <definedName name="District_Cost_Differential" localSheetId="44">'4010'!$I$7</definedName>
    <definedName name="District_Cost_Differential" localSheetId="45">'4011'!$I$7</definedName>
    <definedName name="District_Cost_Differential" localSheetId="46">'4012'!$I$7</definedName>
    <definedName name="District_Cost_Differential" localSheetId="47">'4013'!$I$7</definedName>
    <definedName name="District_Cost_Differential" localSheetId="48">'4020'!$I$7</definedName>
    <definedName name="District_Cost_Differential" localSheetId="49">'4037'!$I$7</definedName>
    <definedName name="District_Cost_Differential" localSheetId="51">'4041'!$I$7</definedName>
    <definedName name="District_Cost_Differential">#REF!</definedName>
    <definedName name="District_SAI_Allocation" localSheetId="2">'0054'!$B$39</definedName>
    <definedName name="District_SAI_Allocation" localSheetId="3">'0642'!$B$39</definedName>
    <definedName name="District_SAI_Allocation" localSheetId="4">'0664'!$B$39</definedName>
    <definedName name="District_SAI_Allocation" localSheetId="5">'1461'!$B$39</definedName>
    <definedName name="District_SAI_Allocation" localSheetId="6">'1571'!$B$39</definedName>
    <definedName name="District_SAI_Allocation" localSheetId="7">'2521'!$B$39</definedName>
    <definedName name="District_SAI_Allocation" localSheetId="8">'2531'!$B$39</definedName>
    <definedName name="District_SAI_Allocation" localSheetId="9">'2641'!$B$39</definedName>
    <definedName name="District_SAI_Allocation" localSheetId="10">'2661'!$B$39</definedName>
    <definedName name="District_SAI_Allocation" localSheetId="11">'2791'!$B$39</definedName>
    <definedName name="District_SAI_Allocation" localSheetId="12">'2801'!$B$39</definedName>
    <definedName name="District_SAI_Allocation" localSheetId="13">'2911'!$B$39</definedName>
    <definedName name="District_SAI_Allocation" localSheetId="14">'2941'!$B$39</definedName>
    <definedName name="District_SAI_Allocation" localSheetId="15">'3083'!$B$39</definedName>
    <definedName name="District_SAI_Allocation" localSheetId="16">'3344'!$B$39</definedName>
    <definedName name="District_SAI_Allocation" localSheetId="17">'3345'!$B$39</definedName>
    <definedName name="District_SAI_Allocation" localSheetId="18">'3347'!$B$39</definedName>
    <definedName name="District_SAI_Allocation" localSheetId="19">'3381'!$B$39</definedName>
    <definedName name="District_SAI_Allocation" localSheetId="20">'3382'!$B$39</definedName>
    <definedName name="District_SAI_Allocation" localSheetId="21">'3384'!$B$39</definedName>
    <definedName name="District_SAI_Allocation" localSheetId="22">'3385'!$B$39</definedName>
    <definedName name="District_SAI_Allocation" localSheetId="23">'3386'!$B$39</definedName>
    <definedName name="District_SAI_Allocation" localSheetId="24">'3391'!$B$39</definedName>
    <definedName name="District_SAI_Allocation" localSheetId="25">'3392'!$B$39</definedName>
    <definedName name="District_SAI_Allocation" localSheetId="26">'3394'!$B$39</definedName>
    <definedName name="District_SAI_Allocation" localSheetId="27">'3395'!$B$39</definedName>
    <definedName name="District_SAI_Allocation" localSheetId="28">'3396'!$B$39</definedName>
    <definedName name="District_SAI_Allocation" localSheetId="29">'3398'!$B$39</definedName>
    <definedName name="District_SAI_Allocation" localSheetId="30">'3400'!$B$39</definedName>
    <definedName name="District_SAI_Allocation" localSheetId="31">'3401'!$B$39</definedName>
    <definedName name="District_SAI_Allocation" localSheetId="32">'3411'!$B$39</definedName>
    <definedName name="District_SAI_Allocation" localSheetId="33">'3413'!$B$39</definedName>
    <definedName name="District_SAI_Allocation" localSheetId="34">'3421'!$B$39</definedName>
    <definedName name="District_SAI_Allocation" localSheetId="35">'3431'!$B$39</definedName>
    <definedName name="District_SAI_Allocation" localSheetId="36">'3436'!$B$39</definedName>
    <definedName name="District_SAI_Allocation" localSheetId="37">'3441'!$B$39</definedName>
    <definedName name="District_SAI_Allocation" localSheetId="38">'3443'!$B$39</definedName>
    <definedName name="District_SAI_Allocation" localSheetId="39">'3941'!$B$39</definedName>
    <definedName name="District_SAI_Allocation" localSheetId="40">'3961'!$B$39</definedName>
    <definedName name="District_SAI_Allocation" localSheetId="41">'3971'!$B$39</definedName>
    <definedName name="District_SAI_Allocation" localSheetId="42">'4000'!$B$39</definedName>
    <definedName name="District_SAI_Allocation" localSheetId="43">'4002'!$B$39</definedName>
    <definedName name="District_SAI_Allocation" localSheetId="44">'4010'!$B$39</definedName>
    <definedName name="District_SAI_Allocation" localSheetId="45">'4011'!$B$39</definedName>
    <definedName name="District_SAI_Allocation" localSheetId="46">'4012'!$B$39</definedName>
    <definedName name="District_SAI_Allocation" localSheetId="47">'4013'!$B$39</definedName>
    <definedName name="District_SAI_Allocation" localSheetId="48">'4020'!$B$39</definedName>
    <definedName name="District_SAI_Allocation" localSheetId="49">'4037'!$B$39</definedName>
    <definedName name="District_SAI_Allocation" localSheetId="51">'4041'!$B$39</definedName>
    <definedName name="District_SAI_Allocation">#REF!</definedName>
    <definedName name="divided_by_district_FTE" localSheetId="2">'0054'!$B$40</definedName>
    <definedName name="divided_by_district_FTE" localSheetId="3">'0642'!$B$40</definedName>
    <definedName name="divided_by_district_FTE" localSheetId="4">'0664'!$B$40</definedName>
    <definedName name="divided_by_district_FTE" localSheetId="5">'1461'!$B$40</definedName>
    <definedName name="divided_by_district_FTE" localSheetId="6">'1571'!$B$40</definedName>
    <definedName name="divided_by_district_FTE" localSheetId="7">'2521'!$B$40</definedName>
    <definedName name="divided_by_district_FTE" localSheetId="8">'2531'!$B$40</definedName>
    <definedName name="divided_by_district_FTE" localSheetId="9">'2641'!$B$40</definedName>
    <definedName name="divided_by_district_FTE" localSheetId="10">'2661'!$B$40</definedName>
    <definedName name="divided_by_district_FTE" localSheetId="11">'2791'!$B$40</definedName>
    <definedName name="divided_by_district_FTE" localSheetId="12">'2801'!$B$40</definedName>
    <definedName name="divided_by_district_FTE" localSheetId="13">'2911'!$B$40</definedName>
    <definedName name="divided_by_district_FTE" localSheetId="14">'2941'!$B$40</definedName>
    <definedName name="divided_by_district_FTE" localSheetId="15">'3083'!$B$40</definedName>
    <definedName name="divided_by_district_FTE" localSheetId="16">'3344'!$B$40</definedName>
    <definedName name="divided_by_district_FTE" localSheetId="17">'3345'!$B$40</definedName>
    <definedName name="divided_by_district_FTE" localSheetId="18">'3347'!$B$40</definedName>
    <definedName name="divided_by_district_FTE" localSheetId="19">'3381'!$B$40</definedName>
    <definedName name="divided_by_district_FTE" localSheetId="20">'3382'!$B$40</definedName>
    <definedName name="divided_by_district_FTE" localSheetId="21">'3384'!$B$40</definedName>
    <definedName name="divided_by_district_FTE" localSheetId="22">'3385'!$B$40</definedName>
    <definedName name="divided_by_district_FTE" localSheetId="23">'3386'!$B$40</definedName>
    <definedName name="divided_by_district_FTE" localSheetId="24">'3391'!$B$40</definedName>
    <definedName name="divided_by_district_FTE" localSheetId="25">'3392'!$B$40</definedName>
    <definedName name="divided_by_district_FTE" localSheetId="26">'3394'!$B$40</definedName>
    <definedName name="divided_by_district_FTE" localSheetId="27">'3395'!$B$40</definedName>
    <definedName name="divided_by_district_FTE" localSheetId="28">'3396'!$B$40</definedName>
    <definedName name="divided_by_district_FTE" localSheetId="29">'3398'!$B$40</definedName>
    <definedName name="divided_by_district_FTE" localSheetId="30">'3400'!$B$40</definedName>
    <definedName name="divided_by_district_FTE" localSheetId="31">'3401'!$B$40</definedName>
    <definedName name="divided_by_district_FTE" localSheetId="32">'3411'!$B$40</definedName>
    <definedName name="divided_by_district_FTE" localSheetId="33">'3413'!$B$40</definedName>
    <definedName name="divided_by_district_FTE" localSheetId="34">'3421'!$B$40</definedName>
    <definedName name="divided_by_district_FTE" localSheetId="35">'3431'!$B$40</definedName>
    <definedName name="divided_by_district_FTE" localSheetId="36">'3436'!$B$40</definedName>
    <definedName name="divided_by_district_FTE" localSheetId="37">'3441'!$B$40</definedName>
    <definedName name="divided_by_district_FTE" localSheetId="38">'3443'!$B$40</definedName>
    <definedName name="divided_by_district_FTE" localSheetId="39">'3941'!$B$40</definedName>
    <definedName name="divided_by_district_FTE" localSheetId="40">'3961'!$B$40</definedName>
    <definedName name="divided_by_district_FTE" localSheetId="41">'3971'!$B$40</definedName>
    <definedName name="divided_by_district_FTE" localSheetId="42">'4000'!$B$40</definedName>
    <definedName name="divided_by_district_FTE" localSheetId="43">'4002'!$B$40</definedName>
    <definedName name="divided_by_district_FTE" localSheetId="44">'4010'!$B$40</definedName>
    <definedName name="divided_by_district_FTE" localSheetId="45">'4011'!$B$40</definedName>
    <definedName name="divided_by_district_FTE" localSheetId="46">'4012'!$B$40</definedName>
    <definedName name="divided_by_district_FTE" localSheetId="47">'4013'!$B$40</definedName>
    <definedName name="divided_by_district_FTE" localSheetId="48">'4020'!$B$40</definedName>
    <definedName name="divided_by_district_FTE" localSheetId="49">'4037'!$B$40</definedName>
    <definedName name="divided_by_district_FTE" localSheetId="51">'4041'!$B$40</definedName>
    <definedName name="divided_by_district_FTE">#REF!</definedName>
    <definedName name="FTE" localSheetId="2">'0054'!$G$27</definedName>
    <definedName name="FTE" localSheetId="3">'0642'!$G$27</definedName>
    <definedName name="FTE" localSheetId="4">'0664'!$G$27</definedName>
    <definedName name="FTE" localSheetId="5">'1461'!$G$27</definedName>
    <definedName name="FTE" localSheetId="6">'1571'!$G$27</definedName>
    <definedName name="FTE" localSheetId="7">'2521'!$G$27</definedName>
    <definedName name="FTE" localSheetId="8">'2531'!$G$27</definedName>
    <definedName name="FTE" localSheetId="9">'2641'!$G$27</definedName>
    <definedName name="FTE" localSheetId="10">'2661'!$G$27</definedName>
    <definedName name="FTE" localSheetId="11">'2791'!$G$27</definedName>
    <definedName name="FTE" localSheetId="12">'2801'!$G$27</definedName>
    <definedName name="FTE" localSheetId="13">'2911'!$G$27</definedName>
    <definedName name="FTE" localSheetId="14">'2941'!$G$27</definedName>
    <definedName name="FTE" localSheetId="15">'3083'!$G$27</definedName>
    <definedName name="FTE" localSheetId="16">'3344'!$G$27</definedName>
    <definedName name="FTE" localSheetId="17">'3345'!$G$27</definedName>
    <definedName name="FTE" localSheetId="18">'3347'!$G$27</definedName>
    <definedName name="FTE" localSheetId="19">'3381'!$G$27</definedName>
    <definedName name="FTE" localSheetId="20">'3382'!$G$27</definedName>
    <definedName name="FTE" localSheetId="21">'3384'!$G$27</definedName>
    <definedName name="FTE" localSheetId="22">'3385'!$G$27</definedName>
    <definedName name="FTE" localSheetId="23">'3386'!$G$27</definedName>
    <definedName name="FTE" localSheetId="24">'3391'!$G$27</definedName>
    <definedName name="FTE" localSheetId="25">'3392'!$G$27</definedName>
    <definedName name="FTE" localSheetId="26">'3394'!$G$27</definedName>
    <definedName name="FTE" localSheetId="27">'3395'!$G$27</definedName>
    <definedName name="FTE" localSheetId="28">'3396'!$G$27</definedName>
    <definedName name="FTE" localSheetId="29">'3398'!$G$27</definedName>
    <definedName name="FTE" localSheetId="30">'3400'!$G$27</definedName>
    <definedName name="FTE" localSheetId="31">'3401'!$G$27</definedName>
    <definedName name="FTE" localSheetId="32">'3411'!$G$27</definedName>
    <definedName name="FTE" localSheetId="33">'3413'!$G$27</definedName>
    <definedName name="FTE" localSheetId="34">'3421'!$G$27</definedName>
    <definedName name="FTE" localSheetId="35">'3431'!$G$27</definedName>
    <definedName name="FTE" localSheetId="36">'3436'!$G$27</definedName>
    <definedName name="FTE" localSheetId="37">'3441'!$G$27</definedName>
    <definedName name="FTE" localSheetId="38">'3443'!$G$27</definedName>
    <definedName name="FTE" localSheetId="39">'3941'!$G$27</definedName>
    <definedName name="FTE" localSheetId="40">'3961'!$G$27</definedName>
    <definedName name="FTE" localSheetId="41">'3971'!$G$27</definedName>
    <definedName name="FTE" localSheetId="42">'4000'!$G$27</definedName>
    <definedName name="FTE" localSheetId="43">'4002'!$G$27</definedName>
    <definedName name="FTE" localSheetId="44">'4010'!$G$27</definedName>
    <definedName name="FTE" localSheetId="45">'4011'!$G$27</definedName>
    <definedName name="FTE" localSheetId="46">'4012'!$G$27</definedName>
    <definedName name="FTE" localSheetId="47">'4013'!$G$27</definedName>
    <definedName name="FTE" localSheetId="48">'4020'!$G$27</definedName>
    <definedName name="FTE" localSheetId="49">'4037'!$G$27</definedName>
    <definedName name="FTE" localSheetId="51">'4041'!$G$27</definedName>
    <definedName name="FTE">#REF!</definedName>
    <definedName name="Grade_Level" localSheetId="2">'0054'!$I$27</definedName>
    <definedName name="Grade_Level" localSheetId="3">'0642'!$I$27</definedName>
    <definedName name="Grade_Level" localSheetId="4">'0664'!$I$27</definedName>
    <definedName name="Grade_Level" localSheetId="5">'1461'!$I$27</definedName>
    <definedName name="Grade_Level" localSheetId="6">'1571'!$I$27</definedName>
    <definedName name="Grade_Level" localSheetId="7">'2521'!$I$27</definedName>
    <definedName name="Grade_Level" localSheetId="8">'2531'!$I$27</definedName>
    <definedName name="Grade_Level" localSheetId="9">'2641'!$I$27</definedName>
    <definedName name="Grade_Level" localSheetId="10">'2661'!$I$27</definedName>
    <definedName name="Grade_Level" localSheetId="11">'2791'!$I$27</definedName>
    <definedName name="Grade_Level" localSheetId="12">'2801'!$I$27</definedName>
    <definedName name="Grade_Level" localSheetId="13">'2911'!$I$27</definedName>
    <definedName name="Grade_Level" localSheetId="14">'2941'!$I$27</definedName>
    <definedName name="Grade_Level" localSheetId="15">'3083'!$I$27</definedName>
    <definedName name="Grade_Level" localSheetId="16">'3344'!$I$27</definedName>
    <definedName name="Grade_Level" localSheetId="17">'3345'!$I$27</definedName>
    <definedName name="Grade_Level" localSheetId="18">'3347'!$I$27</definedName>
    <definedName name="Grade_Level" localSheetId="19">'3381'!$I$27</definedName>
    <definedName name="Grade_Level" localSheetId="20">'3382'!$I$27</definedName>
    <definedName name="Grade_Level" localSheetId="21">'3384'!$I$27</definedName>
    <definedName name="Grade_Level" localSheetId="22">'3385'!$I$27</definedName>
    <definedName name="Grade_Level" localSheetId="23">'3386'!$I$27</definedName>
    <definedName name="Grade_Level" localSheetId="24">'3391'!$I$27</definedName>
    <definedName name="Grade_Level" localSheetId="25">'3392'!$I$27</definedName>
    <definedName name="Grade_Level" localSheetId="26">'3394'!$I$27</definedName>
    <definedName name="Grade_Level" localSheetId="27">'3395'!$I$27</definedName>
    <definedName name="Grade_Level" localSheetId="28">'3396'!$I$27</definedName>
    <definedName name="Grade_Level" localSheetId="29">'3398'!$I$27</definedName>
    <definedName name="Grade_Level" localSheetId="30">'3400'!$I$27</definedName>
    <definedName name="Grade_Level" localSheetId="31">'3401'!$I$27</definedName>
    <definedName name="Grade_Level" localSheetId="32">'3411'!$I$27</definedName>
    <definedName name="Grade_Level" localSheetId="33">'3413'!$I$27</definedName>
    <definedName name="Grade_Level" localSheetId="34">'3421'!$I$27</definedName>
    <definedName name="Grade_Level" localSheetId="35">'3431'!$I$27</definedName>
    <definedName name="Grade_Level" localSheetId="36">'3436'!$I$27</definedName>
    <definedName name="Grade_Level" localSheetId="37">'3441'!$I$27</definedName>
    <definedName name="Grade_Level" localSheetId="38">'3443'!$I$27</definedName>
    <definedName name="Grade_Level" localSheetId="39">'3941'!$I$27</definedName>
    <definedName name="Grade_Level" localSheetId="40">'3961'!$I$27</definedName>
    <definedName name="Grade_Level" localSheetId="41">'3971'!$I$27</definedName>
    <definedName name="Grade_Level" localSheetId="42">'4000'!$I$27</definedName>
    <definedName name="Grade_Level" localSheetId="43">'4002'!$I$27</definedName>
    <definedName name="Grade_Level" localSheetId="44">'4010'!$I$27</definedName>
    <definedName name="Grade_Level" localSheetId="45">'4011'!$I$27</definedName>
    <definedName name="Grade_Level" localSheetId="46">'4012'!$I$27</definedName>
    <definedName name="Grade_Level" localSheetId="47">'4013'!$I$27</definedName>
    <definedName name="Grade_Level" localSheetId="48">'4020'!$I$27</definedName>
    <definedName name="Grade_Level" localSheetId="49">'4037'!$I$27</definedName>
    <definedName name="Grade_Level" localSheetId="51">'4041'!$I$27</definedName>
    <definedName name="Grade_Level">#REF!</definedName>
    <definedName name="Guarantee_Per_Student" localSheetId="2">'0054'!$K$27</definedName>
    <definedName name="Guarantee_Per_Student" localSheetId="3">'0642'!$K$27</definedName>
    <definedName name="Guarantee_Per_Student" localSheetId="4">'0664'!$K$27</definedName>
    <definedName name="Guarantee_Per_Student" localSheetId="5">'1461'!$K$27</definedName>
    <definedName name="Guarantee_Per_Student" localSheetId="6">'1571'!$K$27</definedName>
    <definedName name="Guarantee_Per_Student" localSheetId="7">'2521'!$K$27</definedName>
    <definedName name="Guarantee_Per_Student" localSheetId="8">'2531'!$K$27</definedName>
    <definedName name="Guarantee_Per_Student" localSheetId="9">'2641'!$K$27</definedName>
    <definedName name="Guarantee_Per_Student" localSheetId="10">'2661'!$K$27</definedName>
    <definedName name="Guarantee_Per_Student" localSheetId="11">'2791'!$K$27</definedName>
    <definedName name="Guarantee_Per_Student" localSheetId="12">'2801'!$K$27</definedName>
    <definedName name="Guarantee_Per_Student" localSheetId="13">'2911'!$K$27</definedName>
    <definedName name="Guarantee_Per_Student" localSheetId="14">'2941'!$K$27</definedName>
    <definedName name="Guarantee_Per_Student" localSheetId="15">'3083'!$K$27</definedName>
    <definedName name="Guarantee_Per_Student" localSheetId="16">'3344'!$K$27</definedName>
    <definedName name="Guarantee_Per_Student" localSheetId="17">'3345'!$K$27</definedName>
    <definedName name="Guarantee_Per_Student" localSheetId="18">'3347'!$K$27</definedName>
    <definedName name="Guarantee_Per_Student" localSheetId="19">'3381'!$K$27</definedName>
    <definedName name="Guarantee_Per_Student" localSheetId="20">'3382'!$K$27</definedName>
    <definedName name="Guarantee_Per_Student" localSheetId="21">'3384'!$K$27</definedName>
    <definedName name="Guarantee_Per_Student" localSheetId="22">'3385'!$K$27</definedName>
    <definedName name="Guarantee_Per_Student" localSheetId="23">'3386'!$K$27</definedName>
    <definedName name="Guarantee_Per_Student" localSheetId="24">'3391'!$K$27</definedName>
    <definedName name="Guarantee_Per_Student" localSheetId="25">'3392'!$K$27</definedName>
    <definedName name="Guarantee_Per_Student" localSheetId="26">'3394'!$K$27</definedName>
    <definedName name="Guarantee_Per_Student" localSheetId="27">'3395'!$K$27</definedName>
    <definedName name="Guarantee_Per_Student" localSheetId="28">'3396'!$K$27</definedName>
    <definedName name="Guarantee_Per_Student" localSheetId="29">'3398'!$K$27</definedName>
    <definedName name="Guarantee_Per_Student" localSheetId="30">'3400'!$K$27</definedName>
    <definedName name="Guarantee_Per_Student" localSheetId="31">'3401'!$K$27</definedName>
    <definedName name="Guarantee_Per_Student" localSheetId="32">'3411'!$K$27</definedName>
    <definedName name="Guarantee_Per_Student" localSheetId="33">'3413'!$K$27</definedName>
    <definedName name="Guarantee_Per_Student" localSheetId="34">'3421'!$K$27</definedName>
    <definedName name="Guarantee_Per_Student" localSheetId="35">'3431'!$K$27</definedName>
    <definedName name="Guarantee_Per_Student" localSheetId="36">'3436'!$K$27</definedName>
    <definedName name="Guarantee_Per_Student" localSheetId="37">'3441'!$K$27</definedName>
    <definedName name="Guarantee_Per_Student" localSheetId="38">'3443'!$K$27</definedName>
    <definedName name="Guarantee_Per_Student" localSheetId="39">'3941'!$K$27</definedName>
    <definedName name="Guarantee_Per_Student" localSheetId="40">'3961'!$K$27</definedName>
    <definedName name="Guarantee_Per_Student" localSheetId="41">'3971'!$K$27</definedName>
    <definedName name="Guarantee_Per_Student" localSheetId="42">'4000'!$K$27</definedName>
    <definedName name="Guarantee_Per_Student" localSheetId="43">'4002'!$K$27</definedName>
    <definedName name="Guarantee_Per_Student" localSheetId="44">'4010'!$K$27</definedName>
    <definedName name="Guarantee_Per_Student" localSheetId="45">'4011'!$K$27</definedName>
    <definedName name="Guarantee_Per_Student" localSheetId="46">'4012'!$K$27</definedName>
    <definedName name="Guarantee_Per_Student" localSheetId="47">'4013'!$K$27</definedName>
    <definedName name="Guarantee_Per_Student" localSheetId="48">'4020'!$K$27</definedName>
    <definedName name="Guarantee_Per_Student" localSheetId="49">'4037'!$K$27</definedName>
    <definedName name="Guarantee_Per_Student" localSheetId="51">'4041'!$K$27</definedName>
    <definedName name="Guarantee_Per_Student">#REF!</definedName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DN" localSheetId="4">#REF!</definedName>
    <definedName name="IDN" localSheetId="14">#REF!</definedName>
    <definedName name="IDN" localSheetId="37">#REF!</definedName>
    <definedName name="IDN" localSheetId="51">#REF!</definedName>
    <definedName name="IDN">#REF!</definedName>
    <definedName name="IFN" localSheetId="4">#REF!</definedName>
    <definedName name="IFN" localSheetId="14">#REF!</definedName>
    <definedName name="IFN" localSheetId="37">#REF!</definedName>
    <definedName name="IFN" localSheetId="51">#REF!</definedName>
    <definedName name="IFN">#REF!</definedName>
    <definedName name="LYN" localSheetId="4">#REF!</definedName>
    <definedName name="LYN" localSheetId="14">#REF!</definedName>
    <definedName name="LYN" localSheetId="37">#REF!</definedName>
    <definedName name="LYN" localSheetId="51">#REF!</definedName>
    <definedName name="LYN">#REF!</definedName>
    <definedName name="Matrix_Level" localSheetId="2">'0054'!$J$27</definedName>
    <definedName name="Matrix_Level" localSheetId="3">'0642'!$J$27</definedName>
    <definedName name="Matrix_Level" localSheetId="4">'0664'!$J$27</definedName>
    <definedName name="Matrix_Level" localSheetId="5">'1461'!$J$27</definedName>
    <definedName name="Matrix_Level" localSheetId="6">'1571'!$J$27</definedName>
    <definedName name="Matrix_Level" localSheetId="7">'2521'!$J$27</definedName>
    <definedName name="Matrix_Level" localSheetId="8">'2531'!$J$27</definedName>
    <definedName name="Matrix_Level" localSheetId="9">'2641'!$J$27</definedName>
    <definedName name="Matrix_Level" localSheetId="10">'2661'!$J$27</definedName>
    <definedName name="Matrix_Level" localSheetId="11">'2791'!$J$27</definedName>
    <definedName name="Matrix_Level" localSheetId="12">'2801'!$J$27</definedName>
    <definedName name="Matrix_Level" localSheetId="13">'2911'!$J$27</definedName>
    <definedName name="Matrix_Level" localSheetId="14">'2941'!$J$27</definedName>
    <definedName name="Matrix_Level" localSheetId="15">'3083'!$J$27</definedName>
    <definedName name="Matrix_Level" localSheetId="16">'3344'!$J$27</definedName>
    <definedName name="Matrix_Level" localSheetId="17">'3345'!$J$27</definedName>
    <definedName name="Matrix_Level" localSheetId="18">'3347'!$J$27</definedName>
    <definedName name="Matrix_Level" localSheetId="19">'3381'!$J$27</definedName>
    <definedName name="Matrix_Level" localSheetId="20">'3382'!$J$27</definedName>
    <definedName name="Matrix_Level" localSheetId="21">'3384'!$J$27</definedName>
    <definedName name="Matrix_Level" localSheetId="22">'3385'!$J$27</definedName>
    <definedName name="Matrix_Level" localSheetId="23">'3386'!$J$27</definedName>
    <definedName name="Matrix_Level" localSheetId="24">'3391'!$J$27</definedName>
    <definedName name="Matrix_Level" localSheetId="25">'3392'!$J$27</definedName>
    <definedName name="Matrix_Level" localSheetId="26">'3394'!$J$27</definedName>
    <definedName name="Matrix_Level" localSheetId="27">'3395'!$J$27</definedName>
    <definedName name="Matrix_Level" localSheetId="28">'3396'!$J$27</definedName>
    <definedName name="Matrix_Level" localSheetId="29">'3398'!$J$27</definedName>
    <definedName name="Matrix_Level" localSheetId="30">'3400'!$J$27</definedName>
    <definedName name="Matrix_Level" localSheetId="31">'3401'!$J$27</definedName>
    <definedName name="Matrix_Level" localSheetId="32">'3411'!$J$27</definedName>
    <definedName name="Matrix_Level" localSheetId="33">'3413'!$J$27</definedName>
    <definedName name="Matrix_Level" localSheetId="34">'3421'!$J$27</definedName>
    <definedName name="Matrix_Level" localSheetId="35">'3431'!$J$27</definedName>
    <definedName name="Matrix_Level" localSheetId="36">'3436'!$J$27</definedName>
    <definedName name="Matrix_Level" localSheetId="37">'3441'!$J$27</definedName>
    <definedName name="Matrix_Level" localSheetId="38">'3443'!$J$27</definedName>
    <definedName name="Matrix_Level" localSheetId="39">'3941'!$J$27</definedName>
    <definedName name="Matrix_Level" localSheetId="40">'3961'!$J$27</definedName>
    <definedName name="Matrix_Level" localSheetId="41">'3971'!$J$27</definedName>
    <definedName name="Matrix_Level" localSheetId="42">'4000'!$J$27</definedName>
    <definedName name="Matrix_Level" localSheetId="43">'4002'!$J$27</definedName>
    <definedName name="Matrix_Level" localSheetId="44">'4010'!$J$27</definedName>
    <definedName name="Matrix_Level" localSheetId="45">'4011'!$J$27</definedName>
    <definedName name="Matrix_Level" localSheetId="46">'4012'!$J$27</definedName>
    <definedName name="Matrix_Level" localSheetId="47">'4013'!$J$27</definedName>
    <definedName name="Matrix_Level" localSheetId="48">'4020'!$J$27</definedName>
    <definedName name="Matrix_Level" localSheetId="49">'4037'!$J$27</definedName>
    <definedName name="Matrix_Level" localSheetId="51">'4041'!$J$27</definedName>
    <definedName name="Matrix_Level">#REF!</definedName>
    <definedName name="Number_of_FTE" localSheetId="2">'0054'!$G$8</definedName>
    <definedName name="Number_of_FTE" localSheetId="3">'0642'!$G$8</definedName>
    <definedName name="Number_of_FTE" localSheetId="4">'0664'!$G$8</definedName>
    <definedName name="Number_of_FTE" localSheetId="5">'1461'!$G$8</definedName>
    <definedName name="Number_of_FTE" localSheetId="6">'1571'!$G$8</definedName>
    <definedName name="Number_of_FTE" localSheetId="7">'2521'!$G$8</definedName>
    <definedName name="Number_of_FTE" localSheetId="8">'2531'!$G$8</definedName>
    <definedName name="Number_of_FTE" localSheetId="9">'2641'!$G$8</definedName>
    <definedName name="Number_of_FTE" localSheetId="10">'2661'!$G$8</definedName>
    <definedName name="Number_of_FTE" localSheetId="11">'2791'!$G$8</definedName>
    <definedName name="Number_of_FTE" localSheetId="12">'2801'!$G$8</definedName>
    <definedName name="Number_of_FTE" localSheetId="13">'2911'!$G$8</definedName>
    <definedName name="Number_of_FTE" localSheetId="14">'2941'!$G$8</definedName>
    <definedName name="Number_of_FTE" localSheetId="15">'3083'!$G$8</definedName>
    <definedName name="Number_of_FTE" localSheetId="16">'3344'!$G$8</definedName>
    <definedName name="Number_of_FTE" localSheetId="17">'3345'!$G$8</definedName>
    <definedName name="Number_of_FTE" localSheetId="18">'3347'!$G$8</definedName>
    <definedName name="Number_of_FTE" localSheetId="19">'3381'!$G$8</definedName>
    <definedName name="Number_of_FTE" localSheetId="20">'3382'!$G$8</definedName>
    <definedName name="Number_of_FTE" localSheetId="21">'3384'!$G$8</definedName>
    <definedName name="Number_of_FTE" localSheetId="22">'3385'!$G$8</definedName>
    <definedName name="Number_of_FTE" localSheetId="23">'3386'!$G$8</definedName>
    <definedName name="Number_of_FTE" localSheetId="24">'3391'!$G$8</definedName>
    <definedName name="Number_of_FTE" localSheetId="25">'3392'!$G$8</definedName>
    <definedName name="Number_of_FTE" localSheetId="26">'3394'!$G$8</definedName>
    <definedName name="Number_of_FTE" localSheetId="27">'3395'!$G$8</definedName>
    <definedName name="Number_of_FTE" localSheetId="28">'3396'!$G$8</definedName>
    <definedName name="Number_of_FTE" localSheetId="29">'3398'!$G$8</definedName>
    <definedName name="Number_of_FTE" localSheetId="30">'3400'!$G$8</definedName>
    <definedName name="Number_of_FTE" localSheetId="31">'3401'!$G$8</definedName>
    <definedName name="Number_of_FTE" localSheetId="32">'3411'!$G$8</definedName>
    <definedName name="Number_of_FTE" localSheetId="33">'3413'!$G$8</definedName>
    <definedName name="Number_of_FTE" localSheetId="34">'3421'!$G$8</definedName>
    <definedName name="Number_of_FTE" localSheetId="35">'3431'!$G$8</definedName>
    <definedName name="Number_of_FTE" localSheetId="36">'3436'!$G$8</definedName>
    <definedName name="Number_of_FTE" localSheetId="37">'3441'!$G$8</definedName>
    <definedName name="Number_of_FTE" localSheetId="38">'3443'!$G$8</definedName>
    <definedName name="Number_of_FTE" localSheetId="39">'3941'!$G$8</definedName>
    <definedName name="Number_of_FTE" localSheetId="40">'3961'!$G$8</definedName>
    <definedName name="Number_of_FTE" localSheetId="41">'3971'!$G$8</definedName>
    <definedName name="Number_of_FTE" localSheetId="42">'4000'!$G$8</definedName>
    <definedName name="Number_of_FTE" localSheetId="43">'4002'!$G$8</definedName>
    <definedName name="Number_of_FTE" localSheetId="44">'4010'!$G$8</definedName>
    <definedName name="Number_of_FTE" localSheetId="45">'4011'!$G$8</definedName>
    <definedName name="Number_of_FTE" localSheetId="46">'4012'!$G$8</definedName>
    <definedName name="Number_of_FTE" localSheetId="47">'4013'!$G$8</definedName>
    <definedName name="Number_of_FTE" localSheetId="48">'4020'!$G$8</definedName>
    <definedName name="Number_of_FTE" localSheetId="49">'4037'!$G$8</definedName>
    <definedName name="Number_of_FTE" localSheetId="51">'4041'!$G$8</definedName>
    <definedName name="Number_of_FTE">#REF!</definedName>
    <definedName name="NvsASD" localSheetId="2">"V2013-07-01"</definedName>
    <definedName name="NvsASD" localSheetId="3">"V2013-07-01"</definedName>
    <definedName name="NvsASD" localSheetId="4">"V2013-07-01"</definedName>
    <definedName name="NvsASD" localSheetId="5">"V2013-07-01"</definedName>
    <definedName name="NvsASD" localSheetId="6">"V2013-07-01"</definedName>
    <definedName name="NvsASD" localSheetId="7">"V2013-07-01"</definedName>
    <definedName name="NvsASD" localSheetId="8">"V2013-07-01"</definedName>
    <definedName name="NvsASD" localSheetId="9">"V2013-07-01"</definedName>
    <definedName name="NvsASD" localSheetId="10">"V2013-07-01"</definedName>
    <definedName name="NvsASD" localSheetId="11">"V2013-07-01"</definedName>
    <definedName name="NvsASD" localSheetId="12">"V2013-07-01"</definedName>
    <definedName name="NvsASD" localSheetId="13">"V2013-07-01"</definedName>
    <definedName name="NvsASD" localSheetId="14">"V2013-07-01"</definedName>
    <definedName name="NvsASD" localSheetId="15">"V2013-07-01"</definedName>
    <definedName name="NvsASD" localSheetId="16">"V2013-07-01"</definedName>
    <definedName name="NvsASD" localSheetId="17">"V2013-07-01"</definedName>
    <definedName name="NvsASD" localSheetId="18">"V2013-07-01"</definedName>
    <definedName name="NvsASD" localSheetId="19">"V2013-07-01"</definedName>
    <definedName name="NvsASD" localSheetId="20">"V2013-07-01"</definedName>
    <definedName name="NvsASD" localSheetId="21">"V2013-07-01"</definedName>
    <definedName name="NvsASD" localSheetId="22">"V2013-07-01"</definedName>
    <definedName name="NvsASD" localSheetId="23">"V2013-07-01"</definedName>
    <definedName name="NvsASD" localSheetId="24">"V2013-07-01"</definedName>
    <definedName name="NvsASD" localSheetId="25">"V2013-07-01"</definedName>
    <definedName name="NvsASD" localSheetId="26">"V2013-07-01"</definedName>
    <definedName name="NvsASD" localSheetId="27">"V2013-07-01"</definedName>
    <definedName name="NvsASD" localSheetId="28">"V2013-07-01"</definedName>
    <definedName name="NvsASD" localSheetId="29">"V2013-07-01"</definedName>
    <definedName name="NvsASD" localSheetId="30">"V2013-07-01"</definedName>
    <definedName name="NvsASD" localSheetId="31">"V2013-07-01"</definedName>
    <definedName name="NvsASD" localSheetId="32">"V2013-07-01"</definedName>
    <definedName name="NvsASD" localSheetId="33">"V2013-07-01"</definedName>
    <definedName name="NvsASD" localSheetId="34">"V2013-07-01"</definedName>
    <definedName name="NvsASD" localSheetId="35">"V2013-07-01"</definedName>
    <definedName name="NvsASD" localSheetId="36">"V2013-07-01"</definedName>
    <definedName name="NvsASD" localSheetId="37">"V2013-07-01"</definedName>
    <definedName name="NvsASD" localSheetId="38">"V2013-07-01"</definedName>
    <definedName name="NvsASD" localSheetId="39">"V2013-07-01"</definedName>
    <definedName name="NvsASD" localSheetId="40">"V2013-07-01"</definedName>
    <definedName name="NvsASD" localSheetId="41">"V2013-07-01"</definedName>
    <definedName name="NvsASD" localSheetId="42">"V2013-07-01"</definedName>
    <definedName name="NvsASD" localSheetId="43">"V2013-07-01"</definedName>
    <definedName name="NvsASD" localSheetId="44">"V2013-07-01"</definedName>
    <definedName name="NvsASD" localSheetId="45">"V2013-07-01"</definedName>
    <definedName name="NvsASD" localSheetId="46">"V2013-07-01"</definedName>
    <definedName name="NvsASD" localSheetId="47">"V2013-07-01"</definedName>
    <definedName name="NvsASD" localSheetId="48">"V2013-07-01"</definedName>
    <definedName name="NvsASD" localSheetId="49">"V2013-07-01"</definedName>
    <definedName name="NvsASD" localSheetId="51">"V2013-07-01"</definedName>
    <definedName name="NvsASD">"V2009-04-30"</definedName>
    <definedName name="NvsAutoDrillOk">"VN"</definedName>
    <definedName name="NvsElapsedTime" localSheetId="2">0.0000231481462833472</definedName>
    <definedName name="NvsElapsedTime" localSheetId="3">0.0000115740767796524</definedName>
    <definedName name="NvsElapsedTime" localSheetId="4">0.0000115740767796524</definedName>
    <definedName name="NvsElapsedTime" localSheetId="5">0.0000115740695036948</definedName>
    <definedName name="NvsElapsedTime" localSheetId="6">0.0000115740767796524</definedName>
    <definedName name="NvsElapsedTime" localSheetId="7">0.0000115740767796524</definedName>
    <definedName name="NvsElapsedTime" localSheetId="8">0.0000115740695036948</definedName>
    <definedName name="NvsElapsedTime" localSheetId="9">0.0000115740767796524</definedName>
    <definedName name="NvsElapsedTime" localSheetId="10">0.0000115740767796524</definedName>
    <definedName name="NvsElapsedTime" localSheetId="11">0.0000115740695036948</definedName>
    <definedName name="NvsElapsedTime" localSheetId="12">0.0000115740767796524</definedName>
    <definedName name="NvsElapsedTime" localSheetId="13">0.0000115740695036948</definedName>
    <definedName name="NvsElapsedTime" localSheetId="14">0.0000115740767796524</definedName>
    <definedName name="NvsElapsedTime" localSheetId="15">0.0000115740767796524</definedName>
    <definedName name="NvsElapsedTime" localSheetId="16">0.0000115740695036948</definedName>
    <definedName name="NvsElapsedTime" localSheetId="17">0.0000115740767796524</definedName>
    <definedName name="NvsElapsedTime" localSheetId="18">0.0000115740767796524</definedName>
    <definedName name="NvsElapsedTime" localSheetId="19">0.0000115740695036948</definedName>
    <definedName name="NvsElapsedTime" localSheetId="20">0.0000115740767796524</definedName>
    <definedName name="NvsElapsedTime" localSheetId="21">0.0000115740695036948</definedName>
    <definedName name="NvsElapsedTime" localSheetId="22">0.0000115740767796524</definedName>
    <definedName name="NvsElapsedTime" localSheetId="23">0.0000115740767796524</definedName>
    <definedName name="NvsElapsedTime" localSheetId="24">0.0000115740695036948</definedName>
    <definedName name="NvsElapsedTime" localSheetId="25">0.0000115740767796524</definedName>
    <definedName name="NvsElapsedTime" localSheetId="26">0.0000115740767796524</definedName>
    <definedName name="NvsElapsedTime" localSheetId="27">0</definedName>
    <definedName name="NvsElapsedTime" localSheetId="28">0</definedName>
    <definedName name="NvsElapsedTime" localSheetId="29">0</definedName>
    <definedName name="NvsElapsedTime" localSheetId="30">0</definedName>
    <definedName name="NvsElapsedTime" localSheetId="31">0</definedName>
    <definedName name="NvsElapsedTime" localSheetId="32">0.0000115740767796524</definedName>
    <definedName name="NvsElapsedTime" localSheetId="33">0.0000115740767796524</definedName>
    <definedName name="NvsElapsedTime" localSheetId="34">0.0000115740695036948</definedName>
    <definedName name="NvsElapsedTime" localSheetId="35">0.0000115740767796524</definedName>
    <definedName name="NvsElapsedTime" localSheetId="36">0.0000115740695036948</definedName>
    <definedName name="NvsElapsedTime" localSheetId="37">0.0000115740695036948</definedName>
    <definedName name="NvsElapsedTime" localSheetId="38">0.0000115740767796524</definedName>
    <definedName name="NvsElapsedTime" localSheetId="39">0.0000115740767796524</definedName>
    <definedName name="NvsElapsedTime" localSheetId="40">0.0000115740767796524</definedName>
    <definedName name="NvsElapsedTime" localSheetId="41">0.0000115740767796524</definedName>
    <definedName name="NvsElapsedTime" localSheetId="42">0.0000115740695036948</definedName>
    <definedName name="NvsElapsedTime" localSheetId="43">0.0000115740767796524</definedName>
    <definedName name="NvsElapsedTime" localSheetId="44">0</definedName>
    <definedName name="NvsElapsedTime" localSheetId="45">0.0000115740767796524</definedName>
    <definedName name="NvsElapsedTime" localSheetId="46">0.0000115740695036948</definedName>
    <definedName name="NvsElapsedTime" localSheetId="47">0.0000115740767796524</definedName>
    <definedName name="NvsElapsedTime" localSheetId="48">0.0000115740767796524</definedName>
    <definedName name="NvsElapsedTime" localSheetId="49">0.0000115740695036948</definedName>
    <definedName name="NvsElapsedTime" localSheetId="51">0.0000115740695036948</definedName>
    <definedName name="NvsElapsedTime">0.0000578703693463467</definedName>
    <definedName name="NvsEndTime" localSheetId="2">41457.4200231481</definedName>
    <definedName name="NvsEndTime" localSheetId="3">41457.4200347222</definedName>
    <definedName name="NvsEndTime" localSheetId="4">41457.4200462963</definedName>
    <definedName name="NvsEndTime" localSheetId="5">41457.4200578704</definedName>
    <definedName name="NvsEndTime" localSheetId="6">41457.4200694444</definedName>
    <definedName name="NvsEndTime" localSheetId="7">41457.4200810185</definedName>
    <definedName name="NvsEndTime" localSheetId="8">41457.4200925926</definedName>
    <definedName name="NvsEndTime" localSheetId="9">41457.4201041667</definedName>
    <definedName name="NvsEndTime" localSheetId="10">41457.4201157407</definedName>
    <definedName name="NvsEndTime" localSheetId="11">41457.4201273148</definedName>
    <definedName name="NvsEndTime" localSheetId="12">41457.4201388889</definedName>
    <definedName name="NvsEndTime" localSheetId="13">41457.420150463</definedName>
    <definedName name="NvsEndTime" localSheetId="14">41457.420162037</definedName>
    <definedName name="NvsEndTime" localSheetId="15">41457.4201736111</definedName>
    <definedName name="NvsEndTime" localSheetId="16">41457.4201851852</definedName>
    <definedName name="NvsEndTime" localSheetId="17">41457.4201967593</definedName>
    <definedName name="NvsEndTime" localSheetId="18">41457.4202083333</definedName>
    <definedName name="NvsEndTime" localSheetId="19">41457.4202199074</definedName>
    <definedName name="NvsEndTime" localSheetId="20">41457.4202314815</definedName>
    <definedName name="NvsEndTime" localSheetId="21">41457.4202430556</definedName>
    <definedName name="NvsEndTime" localSheetId="22">41457.4202546296</definedName>
    <definedName name="NvsEndTime" localSheetId="23">41457.4202662037</definedName>
    <definedName name="NvsEndTime" localSheetId="24">41457.4202777778</definedName>
    <definedName name="NvsEndTime" localSheetId="25">41457.4202893519</definedName>
    <definedName name="NvsEndTime" localSheetId="26">41457.4203009259</definedName>
    <definedName name="NvsEndTime" localSheetId="27">41457.4203125</definedName>
    <definedName name="NvsEndTime" localSheetId="28">41457.4203240741</definedName>
    <definedName name="NvsEndTime" localSheetId="29">41457.4203356481</definedName>
    <definedName name="NvsEndTime" localSheetId="30">41457.4203472222</definedName>
    <definedName name="NvsEndTime" localSheetId="31">41457.4203587963</definedName>
    <definedName name="NvsEndTime" localSheetId="32">41457.4203819444</definedName>
    <definedName name="NvsEndTime" localSheetId="33">41457.4203935185</definedName>
    <definedName name="NvsEndTime" localSheetId="34">41457.4204050926</definedName>
    <definedName name="NvsEndTime" localSheetId="35">41457.4204166667</definedName>
    <definedName name="NvsEndTime" localSheetId="36">41457.4204282407</definedName>
    <definedName name="NvsEndTime" localSheetId="37">41457.4204282407</definedName>
    <definedName name="NvsEndTime" localSheetId="38">41457.4204398148</definedName>
    <definedName name="NvsEndTime" localSheetId="39">41457.4204513889</definedName>
    <definedName name="NvsEndTime" localSheetId="40">41457.420474537</definedName>
    <definedName name="NvsEndTime" localSheetId="41">41457.4204861111</definedName>
    <definedName name="NvsEndTime" localSheetId="42">41457.4204976852</definedName>
    <definedName name="NvsEndTime" localSheetId="43">41457.4205092593</definedName>
    <definedName name="NvsEndTime" localSheetId="44">41457.4205208333</definedName>
    <definedName name="NvsEndTime" localSheetId="45">41457.4205439814</definedName>
    <definedName name="NvsEndTime" localSheetId="46">41457.4205555556</definedName>
    <definedName name="NvsEndTime" localSheetId="47">41457.4205671296</definedName>
    <definedName name="NvsEndTime" localSheetId="48">41457.4205787037</definedName>
    <definedName name="NvsEndTime" localSheetId="49">41457.4205902778</definedName>
    <definedName name="NvsEndTime" localSheetId="51">41457.4205902778</definedName>
    <definedName name="NvsEndTime">39955.4323032407</definedName>
    <definedName name="NvsInstanceHook" localSheetId="2">"CopySheet"</definedName>
    <definedName name="NvsInstanceHook" localSheetId="3">"CopySheet"</definedName>
    <definedName name="NvsInstanceHook" localSheetId="4">"CopySheet"</definedName>
    <definedName name="NvsInstanceHook" localSheetId="5">"CopySheet"</definedName>
    <definedName name="NvsInstanceHook" localSheetId="6">"CopySheet"</definedName>
    <definedName name="NvsInstanceHook" localSheetId="7">"CopySheet"</definedName>
    <definedName name="NvsInstanceHook" localSheetId="8">"CopySheet"</definedName>
    <definedName name="NvsInstanceHook" localSheetId="9">"CopySheet"</definedName>
    <definedName name="NvsInstanceHook" localSheetId="10">"CopySheet"</definedName>
    <definedName name="NvsInstanceHook" localSheetId="11">"CopySheet"</definedName>
    <definedName name="NvsInstanceHook" localSheetId="12">"CopySheet"</definedName>
    <definedName name="NvsInstanceHook" localSheetId="13">"CopySheet"</definedName>
    <definedName name="NvsInstanceHook" localSheetId="14">"CopySheet"</definedName>
    <definedName name="NvsInstanceHook" localSheetId="15">"CopySheet"</definedName>
    <definedName name="NvsInstanceHook" localSheetId="16">"CopySheet"</definedName>
    <definedName name="NvsInstanceHook" localSheetId="17">"CopySheet"</definedName>
    <definedName name="NvsInstanceHook" localSheetId="18">"CopySheet"</definedName>
    <definedName name="NvsInstanceHook" localSheetId="19">"CopySheet"</definedName>
    <definedName name="NvsInstanceHook" localSheetId="20">"CopySheet"</definedName>
    <definedName name="NvsInstanceHook" localSheetId="21">"CopySheet"</definedName>
    <definedName name="NvsInstanceHook" localSheetId="22">"CopySheet"</definedName>
    <definedName name="NvsInstanceHook" localSheetId="23">"CopySheet"</definedName>
    <definedName name="NvsInstanceHook" localSheetId="24">"CopySheet"</definedName>
    <definedName name="NvsInstanceHook" localSheetId="25">"CopySheet"</definedName>
    <definedName name="NvsInstanceHook" localSheetId="26">"CopySheet"</definedName>
    <definedName name="NvsInstanceHook" localSheetId="27">"CopySheet"</definedName>
    <definedName name="NvsInstanceHook" localSheetId="28">"CopySheet"</definedName>
    <definedName name="NvsInstanceHook" localSheetId="29">"CopySheet"</definedName>
    <definedName name="NvsInstanceHook" localSheetId="30">"CopySheet"</definedName>
    <definedName name="NvsInstanceHook" localSheetId="31">"CopySheet"</definedName>
    <definedName name="NvsInstanceHook" localSheetId="32">"CopySheet"</definedName>
    <definedName name="NvsInstanceHook" localSheetId="33">"CopySheet"</definedName>
    <definedName name="NvsInstanceHook" localSheetId="34">"CopySheet"</definedName>
    <definedName name="NvsInstanceHook" localSheetId="35">"CopySheet"</definedName>
    <definedName name="NvsInstanceHook" localSheetId="36">"CopySheet"</definedName>
    <definedName name="NvsInstanceHook" localSheetId="37">"CopySheet"</definedName>
    <definedName name="NvsInstanceHook" localSheetId="38">"CopySheet"</definedName>
    <definedName name="NvsInstanceHook" localSheetId="39">"CopySheet"</definedName>
    <definedName name="NvsInstanceHook" localSheetId="40">"CopySheet"</definedName>
    <definedName name="NvsInstanceHook" localSheetId="41">"CopySheet"</definedName>
    <definedName name="NvsInstanceHook" localSheetId="42">"CopySheet"</definedName>
    <definedName name="NvsInstanceHook" localSheetId="43">"CopySheet"</definedName>
    <definedName name="NvsInstanceHook" localSheetId="44">"CopySheet"</definedName>
    <definedName name="NvsInstanceHook" localSheetId="45">"CopySheet"</definedName>
    <definedName name="NvsInstanceHook" localSheetId="46">"CopySheet"</definedName>
    <definedName name="NvsInstanceHook" localSheetId="47">"CopySheet"</definedName>
    <definedName name="NvsInstanceHook" localSheetId="48">"CopySheet"</definedName>
    <definedName name="NvsInstanceHook" localSheetId="49">"CopySheet"</definedName>
    <definedName name="NvsInstanceHook" localSheetId="51">"CopySheet"</definedName>
    <definedName name="NvsInstanceHook">"CopySheet"</definedName>
    <definedName name="NvsInstLang">"VENG"</definedName>
    <definedName name="NvsInstSpec" localSheetId="2">"%,FDEPTID,V0054"</definedName>
    <definedName name="NvsInstSpec" localSheetId="3">"%,FDEPTID,V0642"</definedName>
    <definedName name="NvsInstSpec" localSheetId="4">"%,FDEPTID,V0664"</definedName>
    <definedName name="NvsInstSpec" localSheetId="5">"%,FDEPTID,V1461"</definedName>
    <definedName name="NvsInstSpec" localSheetId="6">"%,FDEPTID,V1571"</definedName>
    <definedName name="NvsInstSpec" localSheetId="7">"%,FDEPTID,V2521"</definedName>
    <definedName name="NvsInstSpec" localSheetId="8">"%,FDEPTID,V2531"</definedName>
    <definedName name="NvsInstSpec" localSheetId="9">"%,FDEPTID,V2641"</definedName>
    <definedName name="NvsInstSpec" localSheetId="10">"%,FDEPTID,V2661"</definedName>
    <definedName name="NvsInstSpec" localSheetId="11">"%,FDEPTID,V2791"</definedName>
    <definedName name="NvsInstSpec" localSheetId="12">"%,FDEPTID,V2801"</definedName>
    <definedName name="NvsInstSpec" localSheetId="13">"%,FDEPTID,V2911"</definedName>
    <definedName name="NvsInstSpec" localSheetId="14">"%,FDEPTID,V2941"</definedName>
    <definedName name="NvsInstSpec" localSheetId="15">"%,FDEPTID,V3083"</definedName>
    <definedName name="NvsInstSpec" localSheetId="16">"%,FDEPTID,V3344"</definedName>
    <definedName name="NvsInstSpec" localSheetId="17">"%,FDEPTID,V3345"</definedName>
    <definedName name="NvsInstSpec" localSheetId="18">"%,FDEPTID,V3347"</definedName>
    <definedName name="NvsInstSpec" localSheetId="19">"%,FDEPTID,V3381"</definedName>
    <definedName name="NvsInstSpec" localSheetId="20">"%,FDEPTID,V3382"</definedName>
    <definedName name="NvsInstSpec" localSheetId="21">"%,FDEPTID,V3384"</definedName>
    <definedName name="NvsInstSpec" localSheetId="22">"%,FDEPTID,V3385"</definedName>
    <definedName name="NvsInstSpec" localSheetId="23">"%,FDEPTID,V3386"</definedName>
    <definedName name="NvsInstSpec" localSheetId="24">"%,FDEPTID,V3391"</definedName>
    <definedName name="NvsInstSpec" localSheetId="25">"%,FDEPTID,V3392"</definedName>
    <definedName name="NvsInstSpec" localSheetId="26">"%,FDEPTID,V3394"</definedName>
    <definedName name="NvsInstSpec" localSheetId="27">"%,FDEPTID,V3395"</definedName>
    <definedName name="NvsInstSpec" localSheetId="28">"%,FDEPTID,V3396"</definedName>
    <definedName name="NvsInstSpec" localSheetId="29">"%,FDEPTID,V3398"</definedName>
    <definedName name="NvsInstSpec" localSheetId="30">"%,FDEPTID,V3400"</definedName>
    <definedName name="NvsInstSpec" localSheetId="31">"%,FDEPTID,V3401"</definedName>
    <definedName name="NvsInstSpec" localSheetId="32">"%,FDEPTID,V3411"</definedName>
    <definedName name="NvsInstSpec" localSheetId="33">"%,FDEPTID,V3413"</definedName>
    <definedName name="NvsInstSpec" localSheetId="34">"%,FDEPTID,V3421"</definedName>
    <definedName name="NvsInstSpec" localSheetId="35">"%,FDEPTID,V3431"</definedName>
    <definedName name="NvsInstSpec" localSheetId="36">"%,FDEPTID,V3436"</definedName>
    <definedName name="NvsInstSpec" localSheetId="37">"%,FDEPTID,V3436"</definedName>
    <definedName name="NvsInstSpec" localSheetId="38">"%,FDEPTID,V3443"</definedName>
    <definedName name="NvsInstSpec" localSheetId="39">"%,FDEPTID,V3941"</definedName>
    <definedName name="NvsInstSpec" localSheetId="40">"%,FDEPTID,V3961"</definedName>
    <definedName name="NvsInstSpec" localSheetId="41">"%,FDEPTID,V3971"</definedName>
    <definedName name="NvsInstSpec" localSheetId="42">"%,FDEPTID,V4000"</definedName>
    <definedName name="NvsInstSpec" localSheetId="43">"%,FDEPTID,V4002"</definedName>
    <definedName name="NvsInstSpec" localSheetId="44">"%,FDEPTID,V4010"</definedName>
    <definedName name="NvsInstSpec" localSheetId="45">"%,FDEPTID,V4011"</definedName>
    <definedName name="NvsInstSpec" localSheetId="46">"%,FDEPTID,V4012"</definedName>
    <definedName name="NvsInstSpec" localSheetId="47">"%,FDEPTID,V4013"</definedName>
    <definedName name="NvsInstSpec" localSheetId="48">"%,FDEPTID,V4020"</definedName>
    <definedName name="NvsInstSpec" localSheetId="49">"%,FDEPTID,V4037"</definedName>
    <definedName name="NvsInstSpec" localSheetId="51">"%,FDEPTID,V4037"</definedName>
    <definedName name="NvsInstSpec">"%,FFUND_CODE,V3415"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"VSDPBC"</definedName>
    <definedName name="NvsPanelEffdt" localSheetId="2">"V2007-07-01"</definedName>
    <definedName name="NvsPanelEffdt" localSheetId="3">"V2007-07-01"</definedName>
    <definedName name="NvsPanelEffdt" localSheetId="4">"V2007-07-01"</definedName>
    <definedName name="NvsPanelEffdt" localSheetId="5">"V2007-07-01"</definedName>
    <definedName name="NvsPanelEffdt" localSheetId="6">"V2007-07-01"</definedName>
    <definedName name="NvsPanelEffdt" localSheetId="7">"V2007-07-01"</definedName>
    <definedName name="NvsPanelEffdt" localSheetId="8">"V2007-07-01"</definedName>
    <definedName name="NvsPanelEffdt" localSheetId="9">"V2007-07-01"</definedName>
    <definedName name="NvsPanelEffdt" localSheetId="10">"V2007-07-01"</definedName>
    <definedName name="NvsPanelEffdt" localSheetId="11">"V2007-07-01"</definedName>
    <definedName name="NvsPanelEffdt" localSheetId="12">"V2007-07-01"</definedName>
    <definedName name="NvsPanelEffdt" localSheetId="13">"V2007-07-01"</definedName>
    <definedName name="NvsPanelEffdt" localSheetId="14">"V2007-07-01"</definedName>
    <definedName name="NvsPanelEffdt" localSheetId="15">"V2007-07-01"</definedName>
    <definedName name="NvsPanelEffdt" localSheetId="16">"V2007-07-01"</definedName>
    <definedName name="NvsPanelEffdt" localSheetId="17">"V2007-07-01"</definedName>
    <definedName name="NvsPanelEffdt" localSheetId="18">"V2007-07-01"</definedName>
    <definedName name="NvsPanelEffdt" localSheetId="19">"V2007-07-01"</definedName>
    <definedName name="NvsPanelEffdt" localSheetId="20">"V2007-07-01"</definedName>
    <definedName name="NvsPanelEffdt" localSheetId="21">"V2007-07-01"</definedName>
    <definedName name="NvsPanelEffdt" localSheetId="22">"V2007-07-01"</definedName>
    <definedName name="NvsPanelEffdt" localSheetId="23">"V2007-07-01"</definedName>
    <definedName name="NvsPanelEffdt" localSheetId="24">"V2007-07-01"</definedName>
    <definedName name="NvsPanelEffdt" localSheetId="25">"V2007-07-01"</definedName>
    <definedName name="NvsPanelEffdt" localSheetId="26">"V2007-07-01"</definedName>
    <definedName name="NvsPanelEffdt" localSheetId="27">"V2007-07-01"</definedName>
    <definedName name="NvsPanelEffdt" localSheetId="28">"V2007-07-01"</definedName>
    <definedName name="NvsPanelEffdt" localSheetId="29">"V2007-07-01"</definedName>
    <definedName name="NvsPanelEffdt" localSheetId="30">"V2007-07-01"</definedName>
    <definedName name="NvsPanelEffdt" localSheetId="31">"V2007-07-01"</definedName>
    <definedName name="NvsPanelEffdt" localSheetId="32">"V2007-07-01"</definedName>
    <definedName name="NvsPanelEffdt" localSheetId="33">"V2007-07-01"</definedName>
    <definedName name="NvsPanelEffdt" localSheetId="34">"V2007-07-01"</definedName>
    <definedName name="NvsPanelEffdt" localSheetId="35">"V2007-07-01"</definedName>
    <definedName name="NvsPanelEffdt" localSheetId="36">"V2007-07-01"</definedName>
    <definedName name="NvsPanelEffdt" localSheetId="37">"V2007-07-01"</definedName>
    <definedName name="NvsPanelEffdt" localSheetId="38">"V2007-07-01"</definedName>
    <definedName name="NvsPanelEffdt" localSheetId="39">"V2007-07-01"</definedName>
    <definedName name="NvsPanelEffdt" localSheetId="40">"V2007-07-01"</definedName>
    <definedName name="NvsPanelEffdt" localSheetId="41">"V2007-07-01"</definedName>
    <definedName name="NvsPanelEffdt" localSheetId="42">"V2007-07-01"</definedName>
    <definedName name="NvsPanelEffdt" localSheetId="43">"V2007-07-01"</definedName>
    <definedName name="NvsPanelEffdt" localSheetId="44">"V2007-07-01"</definedName>
    <definedName name="NvsPanelEffdt" localSheetId="45">"V2007-07-01"</definedName>
    <definedName name="NvsPanelEffdt" localSheetId="46">"V2007-07-01"</definedName>
    <definedName name="NvsPanelEffdt" localSheetId="47">"V2007-07-01"</definedName>
    <definedName name="NvsPanelEffdt" localSheetId="48">"V2007-07-01"</definedName>
    <definedName name="NvsPanelEffdt" localSheetId="49">"V2007-07-01"</definedName>
    <definedName name="NvsPanelEffdt" localSheetId="51">"V2007-07-01"</definedName>
    <definedName name="NvsPanelEffdt">"V1901-01-01"</definedName>
    <definedName name="NvsPanelSetid">"VSHARE"</definedName>
    <definedName name="NvsReqBU">"VSDPBC"</definedName>
    <definedName name="NvsReqBUOnly">"VY"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8">"M"</definedName>
    <definedName name="NvsSheetType" localSheetId="9">"M"</definedName>
    <definedName name="NvsSheetType" localSheetId="10">"M"</definedName>
    <definedName name="NvsSheetType" localSheetId="11">"M"</definedName>
    <definedName name="NvsSheetType" localSheetId="12">"M"</definedName>
    <definedName name="NvsSheetType" localSheetId="13">"M"</definedName>
    <definedName name="NvsSheetType" localSheetId="14">"M"</definedName>
    <definedName name="NvsSheetType" localSheetId="15">"M"</definedName>
    <definedName name="NvsSheetType" localSheetId="16">"M"</definedName>
    <definedName name="NvsSheetType" localSheetId="17">"M"</definedName>
    <definedName name="NvsSheetType" localSheetId="18">"M"</definedName>
    <definedName name="NvsSheetType" localSheetId="19">"M"</definedName>
    <definedName name="NvsSheetType" localSheetId="20">"M"</definedName>
    <definedName name="NvsSheetType" localSheetId="21">"M"</definedName>
    <definedName name="NvsSheetType" localSheetId="22">"M"</definedName>
    <definedName name="NvsSheetType" localSheetId="23">"M"</definedName>
    <definedName name="NvsSheetType" localSheetId="24">"M"</definedName>
    <definedName name="NvsSheetType" localSheetId="25">"M"</definedName>
    <definedName name="NvsSheetType" localSheetId="26">"M"</definedName>
    <definedName name="NvsSheetType" localSheetId="27">"M"</definedName>
    <definedName name="NvsSheetType" localSheetId="28">"M"</definedName>
    <definedName name="NvsSheetType" localSheetId="29">"M"</definedName>
    <definedName name="NvsSheetType" localSheetId="30">"M"</definedName>
    <definedName name="NvsSheetType" localSheetId="31">"M"</definedName>
    <definedName name="NvsSheetType" localSheetId="32">"M"</definedName>
    <definedName name="NvsSheetType" localSheetId="33">"M"</definedName>
    <definedName name="NvsSheetType" localSheetId="34">"M"</definedName>
    <definedName name="NvsSheetType" localSheetId="35">"M"</definedName>
    <definedName name="NvsSheetType" localSheetId="36">"M"</definedName>
    <definedName name="NvsSheetType" localSheetId="37">"M"</definedName>
    <definedName name="NvsSheetType" localSheetId="38">"M"</definedName>
    <definedName name="NvsSheetType" localSheetId="39">"M"</definedName>
    <definedName name="NvsSheetType" localSheetId="40">"M"</definedName>
    <definedName name="NvsSheetType" localSheetId="41">"M"</definedName>
    <definedName name="NvsSheetType" localSheetId="42">"M"</definedName>
    <definedName name="NvsSheetType" localSheetId="43">"M"</definedName>
    <definedName name="NvsSheetType" localSheetId="44">"M"</definedName>
    <definedName name="NvsSheetType" localSheetId="45">"M"</definedName>
    <definedName name="NvsSheetType" localSheetId="46">"M"</definedName>
    <definedName name="NvsSheetType" localSheetId="47">"M"</definedName>
    <definedName name="NvsSheetType" localSheetId="48">"M"</definedName>
    <definedName name="NvsSheetType" localSheetId="49">"M"</definedName>
    <definedName name="NvsSheetType" localSheetId="51">"M"</definedName>
    <definedName name="NvsTransLed">"VN"</definedName>
    <definedName name="NvsTreeASD" localSheetId="2">"V2013-07-01"</definedName>
    <definedName name="NvsTreeASD" localSheetId="3">"V2013-07-01"</definedName>
    <definedName name="NvsTreeASD" localSheetId="4">"V2013-07-01"</definedName>
    <definedName name="NvsTreeASD" localSheetId="5">"V2013-07-01"</definedName>
    <definedName name="NvsTreeASD" localSheetId="6">"V2013-07-01"</definedName>
    <definedName name="NvsTreeASD" localSheetId="7">"V2013-07-01"</definedName>
    <definedName name="NvsTreeASD" localSheetId="8">"V2013-07-01"</definedName>
    <definedName name="NvsTreeASD" localSheetId="9">"V2013-07-01"</definedName>
    <definedName name="NvsTreeASD" localSheetId="10">"V2013-07-01"</definedName>
    <definedName name="NvsTreeASD" localSheetId="11">"V2013-07-01"</definedName>
    <definedName name="NvsTreeASD" localSheetId="12">"V2013-07-01"</definedName>
    <definedName name="NvsTreeASD" localSheetId="13">"V2013-07-01"</definedName>
    <definedName name="NvsTreeASD" localSheetId="14">"V2013-07-01"</definedName>
    <definedName name="NvsTreeASD" localSheetId="15">"V2013-07-01"</definedName>
    <definedName name="NvsTreeASD" localSheetId="16">"V2013-07-01"</definedName>
    <definedName name="NvsTreeASD" localSheetId="17">"V2013-07-01"</definedName>
    <definedName name="NvsTreeASD" localSheetId="18">"V2013-07-01"</definedName>
    <definedName name="NvsTreeASD" localSheetId="19">"V2013-07-01"</definedName>
    <definedName name="NvsTreeASD" localSheetId="20">"V2013-07-01"</definedName>
    <definedName name="NvsTreeASD" localSheetId="21">"V2013-07-01"</definedName>
    <definedName name="NvsTreeASD" localSheetId="22">"V2013-07-01"</definedName>
    <definedName name="NvsTreeASD" localSheetId="23">"V2013-07-01"</definedName>
    <definedName name="NvsTreeASD" localSheetId="24">"V2013-07-01"</definedName>
    <definedName name="NvsTreeASD" localSheetId="25">"V2013-07-01"</definedName>
    <definedName name="NvsTreeASD" localSheetId="26">"V2013-07-01"</definedName>
    <definedName name="NvsTreeASD" localSheetId="27">"V2013-07-01"</definedName>
    <definedName name="NvsTreeASD" localSheetId="28">"V2013-07-01"</definedName>
    <definedName name="NvsTreeASD" localSheetId="29">"V2013-07-01"</definedName>
    <definedName name="NvsTreeASD" localSheetId="30">"V2013-07-01"</definedName>
    <definedName name="NvsTreeASD" localSheetId="31">"V2013-07-01"</definedName>
    <definedName name="NvsTreeASD" localSheetId="32">"V2013-07-01"</definedName>
    <definedName name="NvsTreeASD" localSheetId="33">"V2013-07-01"</definedName>
    <definedName name="NvsTreeASD" localSheetId="34">"V2013-07-01"</definedName>
    <definedName name="NvsTreeASD" localSheetId="35">"V2013-07-01"</definedName>
    <definedName name="NvsTreeASD" localSheetId="36">"V2013-07-01"</definedName>
    <definedName name="NvsTreeASD" localSheetId="37">"V2013-07-01"</definedName>
    <definedName name="NvsTreeASD" localSheetId="38">"V2013-07-01"</definedName>
    <definedName name="NvsTreeASD" localSheetId="39">"V2013-07-01"</definedName>
    <definedName name="NvsTreeASD" localSheetId="40">"V2013-07-01"</definedName>
    <definedName name="NvsTreeASD" localSheetId="41">"V2013-07-01"</definedName>
    <definedName name="NvsTreeASD" localSheetId="42">"V2013-07-01"</definedName>
    <definedName name="NvsTreeASD" localSheetId="43">"V2013-07-01"</definedName>
    <definedName name="NvsTreeASD" localSheetId="44">"V2013-07-01"</definedName>
    <definedName name="NvsTreeASD" localSheetId="45">"V2013-07-01"</definedName>
    <definedName name="NvsTreeASD" localSheetId="46">"V2013-07-01"</definedName>
    <definedName name="NvsTreeASD" localSheetId="47">"V2013-07-01"</definedName>
    <definedName name="NvsTreeASD" localSheetId="48">"V2013-07-01"</definedName>
    <definedName name="NvsTreeASD" localSheetId="49">"V2013-07-01"</definedName>
    <definedName name="NvsTreeASD" localSheetId="51">"V2013-07-01"</definedName>
    <definedName name="NvsTreeASD">"V2009-04-30"</definedName>
    <definedName name="NvsValTbl.ACCOUNT">"GL_ACCOUNT_TBL"</definedName>
    <definedName name="NvsValTbl.BUDGET_PERIOD">"CAL_BP_ALL_VW"</definedName>
    <definedName name="NvsValTbl.BUSINESS_UNIT">"BUS_UNIT_TBL_GL"</definedName>
    <definedName name="NvsValTbl.CLASS_FLD">"CLASS_CF_TBL"</definedName>
    <definedName name="NvsValTbl.FUND_CODE">"FUND_TBL"</definedName>
    <definedName name="NvsValTbl.PRODUCT">"PRODUCT_TBL"</definedName>
    <definedName name="Per_Student" localSheetId="2">'0054'!$I$39</definedName>
    <definedName name="Per_Student" localSheetId="3">'0642'!$I$39</definedName>
    <definedName name="Per_Student" localSheetId="4">'0664'!$I$39</definedName>
    <definedName name="Per_Student" localSheetId="5">'1461'!$I$39</definedName>
    <definedName name="Per_Student" localSheetId="6">'1571'!$I$39</definedName>
    <definedName name="Per_Student" localSheetId="7">'2521'!$I$39</definedName>
    <definedName name="Per_Student" localSheetId="8">'2531'!$I$39</definedName>
    <definedName name="Per_Student" localSheetId="9">'2641'!$I$39</definedName>
    <definedName name="Per_Student" localSheetId="10">'2661'!$I$39</definedName>
    <definedName name="Per_Student" localSheetId="11">'2791'!$I$39</definedName>
    <definedName name="Per_Student" localSheetId="12">'2801'!$I$39</definedName>
    <definedName name="Per_Student" localSheetId="13">'2911'!$I$39</definedName>
    <definedName name="Per_Student" localSheetId="14">'2941'!$I$39</definedName>
    <definedName name="Per_Student" localSheetId="15">'3083'!$I$39</definedName>
    <definedName name="Per_Student" localSheetId="16">'3344'!$I$39</definedName>
    <definedName name="Per_Student" localSheetId="17">'3345'!$I$39</definedName>
    <definedName name="Per_Student" localSheetId="18">'3347'!$I$39</definedName>
    <definedName name="Per_Student" localSheetId="19">'3381'!$I$39</definedName>
    <definedName name="Per_Student" localSheetId="20">'3382'!$I$39</definedName>
    <definedName name="Per_Student" localSheetId="21">'3384'!$I$39</definedName>
    <definedName name="Per_Student" localSheetId="22">'3385'!$I$39</definedName>
    <definedName name="Per_Student" localSheetId="23">'3386'!$I$39</definedName>
    <definedName name="Per_Student" localSheetId="24">'3391'!$I$39</definedName>
    <definedName name="Per_Student" localSheetId="25">'3392'!$I$39</definedName>
    <definedName name="Per_Student" localSheetId="26">'3394'!$I$39</definedName>
    <definedName name="Per_Student" localSheetId="27">'3395'!$I$39</definedName>
    <definedName name="Per_Student" localSheetId="28">'3396'!$I$39</definedName>
    <definedName name="Per_Student" localSheetId="29">'3398'!$I$39</definedName>
    <definedName name="Per_Student" localSheetId="30">'3400'!$I$39</definedName>
    <definedName name="Per_Student" localSheetId="31">'3401'!$I$39</definedName>
    <definedName name="Per_Student" localSheetId="32">'3411'!$I$39</definedName>
    <definedName name="Per_Student" localSheetId="33">'3413'!$I$39</definedName>
    <definedName name="Per_Student" localSheetId="34">'3421'!$I$39</definedName>
    <definedName name="Per_Student" localSheetId="35">'3431'!$I$39</definedName>
    <definedName name="Per_Student" localSheetId="36">'3436'!$I$39</definedName>
    <definedName name="Per_Student" localSheetId="37">'3441'!$I$39</definedName>
    <definedName name="Per_Student" localSheetId="38">'3443'!$I$39</definedName>
    <definedName name="Per_Student" localSheetId="39">'3941'!$I$39</definedName>
    <definedName name="Per_Student" localSheetId="40">'3961'!$I$39</definedName>
    <definedName name="Per_Student" localSheetId="41">'3971'!$I$39</definedName>
    <definedName name="Per_Student" localSheetId="42">'4000'!$I$39</definedName>
    <definedName name="Per_Student" localSheetId="43">'4002'!$I$39</definedName>
    <definedName name="Per_Student" localSheetId="44">'4010'!$I$39</definedName>
    <definedName name="Per_Student" localSheetId="45">'4011'!$I$39</definedName>
    <definedName name="Per_Student" localSheetId="46">'4012'!$I$39</definedName>
    <definedName name="Per_Student" localSheetId="47">'4013'!$I$39</definedName>
    <definedName name="Per_Student" localSheetId="48">'4020'!$I$39</definedName>
    <definedName name="Per_Student" localSheetId="49">'4037'!$I$39</definedName>
    <definedName name="Per_Student" localSheetId="51">'4041'!$I$39</definedName>
    <definedName name="Per_Student">#REF!</definedName>
    <definedName name="PK___3" localSheetId="2">'0054'!$B$47</definedName>
    <definedName name="PK___3" localSheetId="3">'0642'!$B$47</definedName>
    <definedName name="PK___3" localSheetId="4">'0664'!$B$47</definedName>
    <definedName name="PK___3" localSheetId="5">'1461'!$B$47</definedName>
    <definedName name="PK___3" localSheetId="6">'1571'!$B$47</definedName>
    <definedName name="PK___3" localSheetId="7">'2521'!$B$47</definedName>
    <definedName name="PK___3" localSheetId="8">'2531'!$B$47</definedName>
    <definedName name="PK___3" localSheetId="9">'2641'!$B$47</definedName>
    <definedName name="PK___3" localSheetId="10">'2661'!$B$47</definedName>
    <definedName name="PK___3" localSheetId="11">'2791'!$B$47</definedName>
    <definedName name="PK___3" localSheetId="12">'2801'!$B$47</definedName>
    <definedName name="PK___3" localSheetId="13">'2911'!$B$47</definedName>
    <definedName name="PK___3" localSheetId="14">'2941'!$B$47</definedName>
    <definedName name="PK___3" localSheetId="15">'3083'!$B$47</definedName>
    <definedName name="PK___3" localSheetId="16">'3344'!$B$47</definedName>
    <definedName name="PK___3" localSheetId="17">'3345'!$B$47</definedName>
    <definedName name="PK___3" localSheetId="18">'3347'!$B$47</definedName>
    <definedName name="PK___3" localSheetId="19">'3381'!$B$47</definedName>
    <definedName name="PK___3" localSheetId="20">'3382'!$B$47</definedName>
    <definedName name="PK___3" localSheetId="21">'3384'!$B$47</definedName>
    <definedName name="PK___3" localSheetId="22">'3385'!$B$47</definedName>
    <definedName name="PK___3" localSheetId="23">'3386'!$B$47</definedName>
    <definedName name="PK___3" localSheetId="24">'3391'!$B$47</definedName>
    <definedName name="PK___3" localSheetId="25">'3392'!$B$47</definedName>
    <definedName name="PK___3" localSheetId="26">'3394'!$B$47</definedName>
    <definedName name="PK___3" localSheetId="27">'3395'!$B$47</definedName>
    <definedName name="PK___3" localSheetId="28">'3396'!$B$47</definedName>
    <definedName name="PK___3" localSheetId="29">'3398'!$B$47</definedName>
    <definedName name="PK___3" localSheetId="30">'3400'!$B$47</definedName>
    <definedName name="PK___3" localSheetId="31">'3401'!$B$47</definedName>
    <definedName name="PK___3" localSheetId="32">'3411'!$B$47</definedName>
    <definedName name="PK___3" localSheetId="33">'3413'!$B$47</definedName>
    <definedName name="PK___3" localSheetId="34">'3421'!$B$47</definedName>
    <definedName name="PK___3" localSheetId="35">'3431'!$B$47</definedName>
    <definedName name="PK___3" localSheetId="36">'3436'!$B$47</definedName>
    <definedName name="PK___3" localSheetId="37">'3441'!$B$47</definedName>
    <definedName name="PK___3" localSheetId="38">'3443'!$B$47</definedName>
    <definedName name="PK___3" localSheetId="39">'3941'!$B$47</definedName>
    <definedName name="PK___3" localSheetId="40">'3961'!$B$47</definedName>
    <definedName name="PK___3" localSheetId="41">'3971'!$B$47</definedName>
    <definedName name="PK___3" localSheetId="42">'4000'!$B$47</definedName>
    <definedName name="PK___3" localSheetId="43">'4002'!$B$47</definedName>
    <definedName name="PK___3" localSheetId="44">'4010'!$B$47</definedName>
    <definedName name="PK___3" localSheetId="45">'4011'!$B$47</definedName>
    <definedName name="PK___3" localSheetId="46">'4012'!$B$47</definedName>
    <definedName name="PK___3" localSheetId="47">'4013'!$B$47</definedName>
    <definedName name="PK___3" localSheetId="48">'4020'!$B$47</definedName>
    <definedName name="PK___3" localSheetId="49">'4037'!$B$47</definedName>
    <definedName name="PK___3" localSheetId="51">'4041'!$B$47</definedName>
    <definedName name="PK___3">#REF!</definedName>
    <definedName name="PRACTI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51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51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_xlnm.Print_Area" localSheetId="2">'0054'!$B$3:$L$94</definedName>
    <definedName name="_xlnm.Print_Area" localSheetId="3">'0642'!$B$3:$L$94</definedName>
    <definedName name="_xlnm.Print_Area" localSheetId="4">'0664'!$B$3:$L$94</definedName>
    <definedName name="_xlnm.Print_Area" localSheetId="5">'1461'!$B$3:$L$94</definedName>
    <definedName name="_xlnm.Print_Area" localSheetId="6">'1571'!$B$3:$L$94</definedName>
    <definedName name="_xlnm.Print_Area" localSheetId="7">'2521'!$B$3:$L$94</definedName>
    <definedName name="_xlnm.Print_Area" localSheetId="8">'2531'!$B$3:$L$94</definedName>
    <definedName name="_xlnm.Print_Area" localSheetId="9">'2641'!$B$3:$L$94</definedName>
    <definedName name="_xlnm.Print_Area" localSheetId="10">'2661'!$B$3:$L$94</definedName>
    <definedName name="_xlnm.Print_Area" localSheetId="11">'2791'!$B$3:$L$94</definedName>
    <definedName name="_xlnm.Print_Area" localSheetId="12">'2801'!$B$3:$L$94</definedName>
    <definedName name="_xlnm.Print_Area" localSheetId="13">'2911'!$B$3:$L$94</definedName>
    <definedName name="_xlnm.Print_Area" localSheetId="14">'2941'!$B$3:$L$94</definedName>
    <definedName name="_xlnm.Print_Area" localSheetId="15">'3083'!$B$3:$L$94</definedName>
    <definedName name="_xlnm.Print_Area" localSheetId="16">'3344'!$B$3:$L$94</definedName>
    <definedName name="_xlnm.Print_Area" localSheetId="17">'3345'!$B$3:$L$94</definedName>
    <definedName name="_xlnm.Print_Area" localSheetId="18">'3347'!$B$3:$L$94</definedName>
    <definedName name="_xlnm.Print_Area" localSheetId="19">'3381'!$B$3:$L$94</definedName>
    <definedName name="_xlnm.Print_Area" localSheetId="20">'3382'!$B$3:$L$94</definedName>
    <definedName name="_xlnm.Print_Area" localSheetId="21">'3384'!$B$3:$L$94</definedName>
    <definedName name="_xlnm.Print_Area" localSheetId="22">'3385'!$B$3:$L$94</definedName>
    <definedName name="_xlnm.Print_Area" localSheetId="23">'3386'!$B$3:$L$94</definedName>
    <definedName name="_xlnm.Print_Area" localSheetId="24">'3391'!$B$3:$L$94</definedName>
    <definedName name="_xlnm.Print_Area" localSheetId="25">'3392'!$B$3:$L$94</definedName>
    <definedName name="_xlnm.Print_Area" localSheetId="26">'3394'!$B$3:$L$94</definedName>
    <definedName name="_xlnm.Print_Area" localSheetId="27">'3395'!$B$3:$L$94</definedName>
    <definedName name="_xlnm.Print_Area" localSheetId="28">'3396'!$B$3:$L$94</definedName>
    <definedName name="_xlnm.Print_Area" localSheetId="29">'3398'!$B$3:$L$94</definedName>
    <definedName name="_xlnm.Print_Area" localSheetId="30">'3400'!$B$3:$L$94</definedName>
    <definedName name="_xlnm.Print_Area" localSheetId="31">'3401'!$B$3:$L$94</definedName>
    <definedName name="_xlnm.Print_Area" localSheetId="32">'3411'!$B$3:$L$94</definedName>
    <definedName name="_xlnm.Print_Area" localSheetId="33">'3413'!$B$3:$L$94</definedName>
    <definedName name="_xlnm.Print_Area" localSheetId="34">'3421'!$B$3:$L$94</definedName>
    <definedName name="_xlnm.Print_Area" localSheetId="35">'3431'!$B$3:$L$94</definedName>
    <definedName name="_xlnm.Print_Area" localSheetId="36">'3436'!$B$3:$L$94</definedName>
    <definedName name="_xlnm.Print_Area" localSheetId="37">'3441'!$B$3:$L$94</definedName>
    <definedName name="_xlnm.Print_Area" localSheetId="38">'3443'!$B$3:$L$94</definedName>
    <definedName name="_xlnm.Print_Area" localSheetId="39">'3941'!$B$3:$L$94</definedName>
    <definedName name="_xlnm.Print_Area" localSheetId="40">'3961'!$B$3:$L$94</definedName>
    <definedName name="_xlnm.Print_Area" localSheetId="41">'3971'!$B$3:$L$94</definedName>
    <definedName name="_xlnm.Print_Area" localSheetId="42">'4000'!$B$3:$L$94</definedName>
    <definedName name="_xlnm.Print_Area" localSheetId="43">'4002'!$B$3:$L$94</definedName>
    <definedName name="_xlnm.Print_Area" localSheetId="44">'4010'!$B$3:$L$94</definedName>
    <definedName name="_xlnm.Print_Area" localSheetId="45">'4011'!$B$3:$L$94</definedName>
    <definedName name="_xlnm.Print_Area" localSheetId="46">'4012'!$B$3:$L$94</definedName>
    <definedName name="_xlnm.Print_Area" localSheetId="47">'4013'!$B$3:$L$94</definedName>
    <definedName name="_xlnm.Print_Area" localSheetId="48">'4020'!$B$3:$L$94</definedName>
    <definedName name="_xlnm.Print_Area" localSheetId="49">'4037'!$B$3:$L$94</definedName>
    <definedName name="_xlnm.Print_Area" localSheetId="50">'4040'!$A$3:$D$20</definedName>
    <definedName name="_xlnm.Print_Area" localSheetId="51">'4041'!$B$3:$L$94</definedName>
    <definedName name="_xlnm.Print_Area" localSheetId="0">'Net Payment'!$A$1:$E$74</definedName>
    <definedName name="_xlnm.Print_Titles" localSheetId="0">'Net Payment'!$3:$3</definedName>
    <definedName name="Program" localSheetId="2">'0054'!$B$8</definedName>
    <definedName name="Program" localSheetId="3">'0642'!$B$8</definedName>
    <definedName name="Program" localSheetId="4">'0664'!$B$8</definedName>
    <definedName name="Program" localSheetId="5">'1461'!$B$8</definedName>
    <definedName name="Program" localSheetId="6">'1571'!$B$8</definedName>
    <definedName name="Program" localSheetId="7">'2521'!$B$8</definedName>
    <definedName name="Program" localSheetId="8">'2531'!$B$8</definedName>
    <definedName name="Program" localSheetId="9">'2641'!$B$8</definedName>
    <definedName name="Program" localSheetId="10">'2661'!$B$8</definedName>
    <definedName name="Program" localSheetId="11">'2791'!$B$8</definedName>
    <definedName name="Program" localSheetId="12">'2801'!$B$8</definedName>
    <definedName name="Program" localSheetId="13">'2911'!$B$8</definedName>
    <definedName name="Program" localSheetId="14">'2941'!$B$8</definedName>
    <definedName name="Program" localSheetId="15">'3083'!$B$8</definedName>
    <definedName name="Program" localSheetId="16">'3344'!$B$8</definedName>
    <definedName name="Program" localSheetId="17">'3345'!$B$8</definedName>
    <definedName name="Program" localSheetId="18">'3347'!$B$8</definedName>
    <definedName name="Program" localSheetId="19">'3381'!$B$8</definedName>
    <definedName name="Program" localSheetId="20">'3382'!$B$8</definedName>
    <definedName name="Program" localSheetId="21">'3384'!$B$8</definedName>
    <definedName name="Program" localSheetId="22">'3385'!$B$8</definedName>
    <definedName name="Program" localSheetId="23">'3386'!$B$8</definedName>
    <definedName name="Program" localSheetId="24">'3391'!$B$8</definedName>
    <definedName name="Program" localSheetId="25">'3392'!$B$8</definedName>
    <definedName name="Program" localSheetId="26">'3394'!$B$8</definedName>
    <definedName name="Program" localSheetId="27">'3395'!$B$8</definedName>
    <definedName name="Program" localSheetId="28">'3396'!$B$8</definedName>
    <definedName name="Program" localSheetId="29">'3398'!$B$8</definedName>
    <definedName name="Program" localSheetId="30">'3400'!$B$8</definedName>
    <definedName name="Program" localSheetId="31">'3401'!$B$8</definedName>
    <definedName name="Program" localSheetId="32">'3411'!$B$8</definedName>
    <definedName name="Program" localSheetId="33">'3413'!$B$8</definedName>
    <definedName name="Program" localSheetId="34">'3421'!$B$8</definedName>
    <definedName name="Program" localSheetId="35">'3431'!$B$8</definedName>
    <definedName name="Program" localSheetId="36">'3436'!$B$8</definedName>
    <definedName name="Program" localSheetId="37">'3441'!$B$8</definedName>
    <definedName name="Program" localSheetId="38">'3443'!$B$8</definedName>
    <definedName name="Program" localSheetId="39">'3941'!$B$8</definedName>
    <definedName name="Program" localSheetId="40">'3961'!$B$8</definedName>
    <definedName name="Program" localSheetId="41">'3971'!$B$8</definedName>
    <definedName name="Program" localSheetId="42">'4000'!$B$8</definedName>
    <definedName name="Program" localSheetId="43">'4002'!$B$8</definedName>
    <definedName name="Program" localSheetId="44">'4010'!$B$8</definedName>
    <definedName name="Program" localSheetId="45">'4011'!$B$8</definedName>
    <definedName name="Program" localSheetId="46">'4012'!$B$8</definedName>
    <definedName name="Program" localSheetId="47">'4013'!$B$8</definedName>
    <definedName name="Program" localSheetId="48">'4020'!$B$8</definedName>
    <definedName name="Program" localSheetId="49">'4037'!$B$8</definedName>
    <definedName name="Program" localSheetId="51">'4041'!$B$8</definedName>
    <definedName name="Program">#REF!</definedName>
    <definedName name="Program______________________________Cost_Factor" localSheetId="2">'0054'!$I$8</definedName>
    <definedName name="Program______________________________Cost_Factor" localSheetId="3">'0642'!$I$8</definedName>
    <definedName name="Program______________________________Cost_Factor" localSheetId="4">'0664'!$I$8</definedName>
    <definedName name="Program______________________________Cost_Factor" localSheetId="5">'1461'!$I$8</definedName>
    <definedName name="Program______________________________Cost_Factor" localSheetId="6">'1571'!$I$8</definedName>
    <definedName name="Program______________________________Cost_Factor" localSheetId="7">'2521'!$I$8</definedName>
    <definedName name="Program______________________________Cost_Factor" localSheetId="8">'2531'!$I$8</definedName>
    <definedName name="Program______________________________Cost_Factor" localSheetId="9">'2641'!$I$8</definedName>
    <definedName name="Program______________________________Cost_Factor" localSheetId="10">'2661'!$I$8</definedName>
    <definedName name="Program______________________________Cost_Factor" localSheetId="11">'2791'!$I$8</definedName>
    <definedName name="Program______________________________Cost_Factor" localSheetId="12">'2801'!$I$8</definedName>
    <definedName name="Program______________________________Cost_Factor" localSheetId="13">'2911'!$I$8</definedName>
    <definedName name="Program______________________________Cost_Factor" localSheetId="14">'2941'!$I$8</definedName>
    <definedName name="Program______________________________Cost_Factor" localSheetId="15">'3083'!$I$8</definedName>
    <definedName name="Program______________________________Cost_Factor" localSheetId="16">'3344'!$I$8</definedName>
    <definedName name="Program______________________________Cost_Factor" localSheetId="17">'3345'!$I$8</definedName>
    <definedName name="Program______________________________Cost_Factor" localSheetId="18">'3347'!$I$8</definedName>
    <definedName name="Program______________________________Cost_Factor" localSheetId="19">'3381'!$I$8</definedName>
    <definedName name="Program______________________________Cost_Factor" localSheetId="20">'3382'!$I$8</definedName>
    <definedName name="Program______________________________Cost_Factor" localSheetId="21">'3384'!$I$8</definedName>
    <definedName name="Program______________________________Cost_Factor" localSheetId="22">'3385'!$I$8</definedName>
    <definedName name="Program______________________________Cost_Factor" localSheetId="23">'3386'!$I$8</definedName>
    <definedName name="Program______________________________Cost_Factor" localSheetId="24">'3391'!$I$8</definedName>
    <definedName name="Program______________________________Cost_Factor" localSheetId="25">'3392'!$I$8</definedName>
    <definedName name="Program______________________________Cost_Factor" localSheetId="26">'3394'!$I$8</definedName>
    <definedName name="Program______________________________Cost_Factor" localSheetId="27">'3395'!$I$8</definedName>
    <definedName name="Program______________________________Cost_Factor" localSheetId="28">'3396'!$I$8</definedName>
    <definedName name="Program______________________________Cost_Factor" localSheetId="29">'3398'!$I$8</definedName>
    <definedName name="Program______________________________Cost_Factor" localSheetId="30">'3400'!$I$8</definedName>
    <definedName name="Program______________________________Cost_Factor" localSheetId="31">'3401'!$I$8</definedName>
    <definedName name="Program______________________________Cost_Factor" localSheetId="32">'3411'!$I$8</definedName>
    <definedName name="Program______________________________Cost_Factor" localSheetId="33">'3413'!$I$8</definedName>
    <definedName name="Program______________________________Cost_Factor" localSheetId="34">'3421'!$I$8</definedName>
    <definedName name="Program______________________________Cost_Factor" localSheetId="35">'3431'!$I$8</definedName>
    <definedName name="Program______________________________Cost_Factor" localSheetId="36">'3436'!$I$8</definedName>
    <definedName name="Program______________________________Cost_Factor" localSheetId="37">'3441'!$I$8</definedName>
    <definedName name="Program______________________________Cost_Factor" localSheetId="38">'3443'!$I$8</definedName>
    <definedName name="Program______________________________Cost_Factor" localSheetId="39">'3941'!$I$8</definedName>
    <definedName name="Program______________________________Cost_Factor" localSheetId="40">'3961'!$I$8</definedName>
    <definedName name="Program______________________________Cost_Factor" localSheetId="41">'3971'!$I$8</definedName>
    <definedName name="Program______________________________Cost_Factor" localSheetId="42">'4000'!$I$8</definedName>
    <definedName name="Program______________________________Cost_Factor" localSheetId="43">'4002'!$I$8</definedName>
    <definedName name="Program______________________________Cost_Factor" localSheetId="44">'4010'!$I$8</definedName>
    <definedName name="Program______________________________Cost_Factor" localSheetId="45">'4011'!$I$8</definedName>
    <definedName name="Program______________________________Cost_Factor" localSheetId="46">'4012'!$I$8</definedName>
    <definedName name="Program______________________________Cost_Factor" localSheetId="47">'4013'!$I$8</definedName>
    <definedName name="Program______________________________Cost_Factor" localSheetId="48">'4020'!$I$8</definedName>
    <definedName name="Program______________________________Cost_Factor" localSheetId="49">'4037'!$I$8</definedName>
    <definedName name="Program______________________________Cost_Factor" localSheetId="51">'4041'!$I$8</definedName>
    <definedName name="Program______________________________Cost_Factor">#REF!</definedName>
    <definedName name="Revenue_Estimate_Worksheet_for___________Charter_School" localSheetId="2">'0054'!$B$3</definedName>
    <definedName name="Revenue_Estimate_Worksheet_for___________Charter_School" localSheetId="3">'0642'!$B$3</definedName>
    <definedName name="Revenue_Estimate_Worksheet_for___________Charter_School" localSheetId="4">'0664'!$B$3</definedName>
    <definedName name="Revenue_Estimate_Worksheet_for___________Charter_School" localSheetId="5">'1461'!$B$3</definedName>
    <definedName name="Revenue_Estimate_Worksheet_for___________Charter_School" localSheetId="6">'1571'!$B$3</definedName>
    <definedName name="Revenue_Estimate_Worksheet_for___________Charter_School" localSheetId="7">'2521'!$B$3</definedName>
    <definedName name="Revenue_Estimate_Worksheet_for___________Charter_School" localSheetId="8">'2531'!$B$3</definedName>
    <definedName name="Revenue_Estimate_Worksheet_for___________Charter_School" localSheetId="9">'2641'!$B$3</definedName>
    <definedName name="Revenue_Estimate_Worksheet_for___________Charter_School" localSheetId="10">'2661'!$B$3</definedName>
    <definedName name="Revenue_Estimate_Worksheet_for___________Charter_School" localSheetId="11">'2791'!$B$3</definedName>
    <definedName name="Revenue_Estimate_Worksheet_for___________Charter_School" localSheetId="12">'2801'!$B$3</definedName>
    <definedName name="Revenue_Estimate_Worksheet_for___________Charter_School" localSheetId="13">'2911'!$B$3</definedName>
    <definedName name="Revenue_Estimate_Worksheet_for___________Charter_School" localSheetId="14">'2941'!$B$3</definedName>
    <definedName name="Revenue_Estimate_Worksheet_for___________Charter_School" localSheetId="15">'3083'!$B$3</definedName>
    <definedName name="Revenue_Estimate_Worksheet_for___________Charter_School" localSheetId="16">'3344'!$B$3</definedName>
    <definedName name="Revenue_Estimate_Worksheet_for___________Charter_School" localSheetId="17">'3345'!$B$3</definedName>
    <definedName name="Revenue_Estimate_Worksheet_for___________Charter_School" localSheetId="18">'3347'!$B$3</definedName>
    <definedName name="Revenue_Estimate_Worksheet_for___________Charter_School" localSheetId="19">'3381'!$B$3</definedName>
    <definedName name="Revenue_Estimate_Worksheet_for___________Charter_School" localSheetId="20">'3382'!$B$3</definedName>
    <definedName name="Revenue_Estimate_Worksheet_for___________Charter_School" localSheetId="21">'3384'!$B$3</definedName>
    <definedName name="Revenue_Estimate_Worksheet_for___________Charter_School" localSheetId="22">'3385'!$B$3</definedName>
    <definedName name="Revenue_Estimate_Worksheet_for___________Charter_School" localSheetId="23">'3386'!$B$3</definedName>
    <definedName name="Revenue_Estimate_Worksheet_for___________Charter_School" localSheetId="24">'3391'!$B$3</definedName>
    <definedName name="Revenue_Estimate_Worksheet_for___________Charter_School" localSheetId="25">'3392'!$B$3</definedName>
    <definedName name="Revenue_Estimate_Worksheet_for___________Charter_School" localSheetId="26">'3394'!$B$3</definedName>
    <definedName name="Revenue_Estimate_Worksheet_for___________Charter_School" localSheetId="27">'3395'!$B$3</definedName>
    <definedName name="Revenue_Estimate_Worksheet_for___________Charter_School" localSheetId="28">'3396'!$B$3</definedName>
    <definedName name="Revenue_Estimate_Worksheet_for___________Charter_School" localSheetId="29">'3398'!$B$3</definedName>
    <definedName name="Revenue_Estimate_Worksheet_for___________Charter_School" localSheetId="30">'3400'!$B$3</definedName>
    <definedName name="Revenue_Estimate_Worksheet_for___________Charter_School" localSheetId="31">'3401'!$B$3</definedName>
    <definedName name="Revenue_Estimate_Worksheet_for___________Charter_School" localSheetId="32">'3411'!$B$3</definedName>
    <definedName name="Revenue_Estimate_Worksheet_for___________Charter_School" localSheetId="33">'3413'!$B$3</definedName>
    <definedName name="Revenue_Estimate_Worksheet_for___________Charter_School" localSheetId="34">'3421'!$B$3</definedName>
    <definedName name="Revenue_Estimate_Worksheet_for___________Charter_School" localSheetId="35">'3431'!$B$3</definedName>
    <definedName name="Revenue_Estimate_Worksheet_for___________Charter_School" localSheetId="36">'3436'!$B$3</definedName>
    <definedName name="Revenue_Estimate_Worksheet_for___________Charter_School" localSheetId="37">'3441'!$B$3</definedName>
    <definedName name="Revenue_Estimate_Worksheet_for___________Charter_School" localSheetId="38">'3443'!$B$3</definedName>
    <definedName name="Revenue_Estimate_Worksheet_for___________Charter_School" localSheetId="39">'3941'!$B$3</definedName>
    <definedName name="Revenue_Estimate_Worksheet_for___________Charter_School" localSheetId="40">'3961'!$B$3</definedName>
    <definedName name="Revenue_Estimate_Worksheet_for___________Charter_School" localSheetId="41">'3971'!$B$3</definedName>
    <definedName name="Revenue_Estimate_Worksheet_for___________Charter_School" localSheetId="42">'4000'!$B$3</definedName>
    <definedName name="Revenue_Estimate_Worksheet_for___________Charter_School" localSheetId="43">'4002'!$B$3</definedName>
    <definedName name="Revenue_Estimate_Worksheet_for___________Charter_School" localSheetId="44">'4010'!$B$3</definedName>
    <definedName name="Revenue_Estimate_Worksheet_for___________Charter_School" localSheetId="45">'4011'!$B$3</definedName>
    <definedName name="Revenue_Estimate_Worksheet_for___________Charter_School" localSheetId="46">'4012'!$B$3</definedName>
    <definedName name="Revenue_Estimate_Worksheet_for___________Charter_School" localSheetId="47">'4013'!$B$3</definedName>
    <definedName name="Revenue_Estimate_Worksheet_for___________Charter_School" localSheetId="48">'4020'!$B$3</definedName>
    <definedName name="Revenue_Estimate_Worksheet_for___________Charter_School" localSheetId="49">'4037'!$B$3</definedName>
    <definedName name="Revenue_Estimate_Worksheet_for___________Charter_School" localSheetId="51">'4041'!$B$3</definedName>
    <definedName name="Revenue_Estimate_Worksheet_for___________Charter_School">#REF!</definedName>
    <definedName name="RID" localSheetId="4">#REF!</definedName>
    <definedName name="RID" localSheetId="14">#REF!</definedName>
    <definedName name="RID" localSheetId="37">#REF!</definedName>
    <definedName name="RID" localSheetId="51">#REF!</definedName>
    <definedName name="RID">#REF!</definedName>
    <definedName name="School_District" localSheetId="2">'0054'!$B$5</definedName>
    <definedName name="School_District" localSheetId="3">'0642'!$B$5</definedName>
    <definedName name="School_District" localSheetId="4">'0664'!$B$5</definedName>
    <definedName name="School_District" localSheetId="5">'1461'!$B$5</definedName>
    <definedName name="School_District" localSheetId="6">'1571'!$B$5</definedName>
    <definedName name="School_District" localSheetId="7">'2521'!$B$5</definedName>
    <definedName name="School_District" localSheetId="8">'2531'!$B$5</definedName>
    <definedName name="School_District" localSheetId="9">'2641'!$B$5</definedName>
    <definedName name="School_District" localSheetId="10">'2661'!$B$5</definedName>
    <definedName name="School_District" localSheetId="11">'2791'!$B$5</definedName>
    <definedName name="School_District" localSheetId="12">'2801'!$B$5</definedName>
    <definedName name="School_District" localSheetId="13">'2911'!$B$5</definedName>
    <definedName name="School_District" localSheetId="14">'2941'!$B$5</definedName>
    <definedName name="School_District" localSheetId="15">'3083'!$B$5</definedName>
    <definedName name="School_District" localSheetId="16">'3344'!$B$5</definedName>
    <definedName name="School_District" localSheetId="17">'3345'!$B$5</definedName>
    <definedName name="School_District" localSheetId="18">'3347'!$B$5</definedName>
    <definedName name="School_District" localSheetId="19">'3381'!$B$5</definedName>
    <definedName name="School_District" localSheetId="20">'3382'!$B$5</definedName>
    <definedName name="School_District" localSheetId="21">'3384'!$B$5</definedName>
    <definedName name="School_District" localSheetId="22">'3385'!$B$5</definedName>
    <definedName name="School_District" localSheetId="23">'3386'!$B$5</definedName>
    <definedName name="School_District" localSheetId="24">'3391'!$B$5</definedName>
    <definedName name="School_District" localSheetId="25">'3392'!$B$5</definedName>
    <definedName name="School_District" localSheetId="26">'3394'!$B$5</definedName>
    <definedName name="School_District" localSheetId="27">'3395'!$B$5</definedName>
    <definedName name="School_District" localSheetId="28">'3396'!$B$5</definedName>
    <definedName name="School_District" localSheetId="29">'3398'!$B$5</definedName>
    <definedName name="School_District" localSheetId="30">'3400'!$B$5</definedName>
    <definedName name="School_District" localSheetId="31">'3401'!$B$5</definedName>
    <definedName name="School_District" localSheetId="32">'3411'!$B$5</definedName>
    <definedName name="School_District" localSheetId="33">'3413'!$B$5</definedName>
    <definedName name="School_District" localSheetId="34">'3421'!$B$5</definedName>
    <definedName name="School_District" localSheetId="35">'3431'!$B$5</definedName>
    <definedName name="School_District" localSheetId="36">'3436'!$B$5</definedName>
    <definedName name="School_District" localSheetId="37">'3441'!$B$5</definedName>
    <definedName name="School_District" localSheetId="38">'3443'!$B$5</definedName>
    <definedName name="School_District" localSheetId="39">'3941'!$B$5</definedName>
    <definedName name="School_District" localSheetId="40">'3961'!$B$5</definedName>
    <definedName name="School_District" localSheetId="41">'3971'!$B$5</definedName>
    <definedName name="School_District" localSheetId="42">'4000'!$B$5</definedName>
    <definedName name="School_District" localSheetId="43">'4002'!$B$5</definedName>
    <definedName name="School_District" localSheetId="44">'4010'!$B$5</definedName>
    <definedName name="School_District" localSheetId="45">'4011'!$B$5</definedName>
    <definedName name="School_District" localSheetId="46">'4012'!$B$5</definedName>
    <definedName name="School_District" localSheetId="47">'4013'!$B$5</definedName>
    <definedName name="School_District" localSheetId="48">'4020'!$B$5</definedName>
    <definedName name="School_District" localSheetId="49">'4037'!$B$5</definedName>
    <definedName name="School_District" localSheetId="51">'4041'!$B$5</definedName>
    <definedName name="School_District">#REF!</definedName>
    <definedName name="SFV_QFUND_CODE" localSheetId="4">#REF!</definedName>
    <definedName name="SFV_QFUND_CODE" localSheetId="14">#REF!</definedName>
    <definedName name="SFV_QFUND_CODE" localSheetId="37">#REF!</definedName>
    <definedName name="SFV_QFUND_CODE" localSheetId="51">#REF!</definedName>
    <definedName name="SFV_QFUND_CODE">#REF!</definedName>
    <definedName name="Total" localSheetId="2">'0054'!$B$50</definedName>
    <definedName name="Total" localSheetId="3">'0642'!$B$50</definedName>
    <definedName name="Total" localSheetId="4">'0664'!$B$50</definedName>
    <definedName name="Total" localSheetId="5">'1461'!$B$50</definedName>
    <definedName name="Total" localSheetId="6">'1571'!$B$50</definedName>
    <definedName name="Total" localSheetId="7">'2521'!$B$50</definedName>
    <definedName name="Total" localSheetId="8">'2531'!$B$50</definedName>
    <definedName name="Total" localSheetId="9">'2641'!$B$50</definedName>
    <definedName name="Total" localSheetId="10">'2661'!$B$50</definedName>
    <definedName name="Total" localSheetId="11">'2791'!$B$50</definedName>
    <definedName name="Total" localSheetId="12">'2801'!$B$50</definedName>
    <definedName name="Total" localSheetId="13">'2911'!$B$50</definedName>
    <definedName name="Total" localSheetId="14">'2941'!$B$50</definedName>
    <definedName name="Total" localSheetId="15">'3083'!$B$50</definedName>
    <definedName name="Total" localSheetId="16">'3344'!$B$50</definedName>
    <definedName name="Total" localSheetId="17">'3345'!$B$50</definedName>
    <definedName name="Total" localSheetId="18">'3347'!$B$50</definedName>
    <definedName name="Total" localSheetId="19">'3381'!$B$50</definedName>
    <definedName name="Total" localSheetId="20">'3382'!$B$50</definedName>
    <definedName name="Total" localSheetId="21">'3384'!$B$50</definedName>
    <definedName name="Total" localSheetId="22">'3385'!$B$50</definedName>
    <definedName name="Total" localSheetId="23">'3386'!$B$50</definedName>
    <definedName name="Total" localSheetId="24">'3391'!$B$50</definedName>
    <definedName name="Total" localSheetId="25">'3392'!$B$50</definedName>
    <definedName name="Total" localSheetId="26">'3394'!$B$50</definedName>
    <definedName name="Total" localSheetId="27">'3395'!$B$50</definedName>
    <definedName name="Total" localSheetId="28">'3396'!$B$50</definedName>
    <definedName name="Total" localSheetId="29">'3398'!$B$50</definedName>
    <definedName name="Total" localSheetId="30">'3400'!$B$50</definedName>
    <definedName name="Total" localSheetId="31">'3401'!$B$50</definedName>
    <definedName name="Total" localSheetId="32">'3411'!$B$50</definedName>
    <definedName name="Total" localSheetId="33">'3413'!$B$50</definedName>
    <definedName name="Total" localSheetId="34">'3421'!$B$50</definedName>
    <definedName name="Total" localSheetId="35">'3431'!$B$50</definedName>
    <definedName name="Total" localSheetId="36">'3436'!$B$50</definedName>
    <definedName name="Total" localSheetId="37">'3441'!$B$50</definedName>
    <definedName name="Total" localSheetId="38">'3443'!$B$50</definedName>
    <definedName name="Total" localSheetId="39">'3941'!$B$50</definedName>
    <definedName name="Total" localSheetId="40">'3961'!$B$50</definedName>
    <definedName name="Total" localSheetId="41">'3971'!$B$50</definedName>
    <definedName name="Total" localSheetId="42">'4000'!$B$50</definedName>
    <definedName name="Total" localSheetId="43">'4002'!$B$50</definedName>
    <definedName name="Total" localSheetId="44">'4010'!$B$50</definedName>
    <definedName name="Total" localSheetId="45">'4011'!$B$50</definedName>
    <definedName name="Total" localSheetId="46">'4012'!$B$50</definedName>
    <definedName name="Total" localSheetId="47">'4013'!$B$50</definedName>
    <definedName name="Total" localSheetId="48">'4020'!$B$50</definedName>
    <definedName name="Total" localSheetId="49">'4037'!$B$50</definedName>
    <definedName name="Total" localSheetId="51">'4041'!$B$50</definedName>
    <definedName name="Total">#REF!</definedName>
    <definedName name="Total_Class_Size_Reduction_Funds" localSheetId="2">'0054'!$G$50</definedName>
    <definedName name="Total_Class_Size_Reduction_Funds" localSheetId="3">'0642'!$G$50</definedName>
    <definedName name="Total_Class_Size_Reduction_Funds" localSheetId="4">'0664'!$G$50</definedName>
    <definedName name="Total_Class_Size_Reduction_Funds" localSheetId="5">'1461'!$G$50</definedName>
    <definedName name="Total_Class_Size_Reduction_Funds" localSheetId="6">'1571'!$G$50</definedName>
    <definedName name="Total_Class_Size_Reduction_Funds" localSheetId="7">'2521'!$G$50</definedName>
    <definedName name="Total_Class_Size_Reduction_Funds" localSheetId="8">'2531'!$G$50</definedName>
    <definedName name="Total_Class_Size_Reduction_Funds" localSheetId="9">'2641'!$G$50</definedName>
    <definedName name="Total_Class_Size_Reduction_Funds" localSheetId="10">'2661'!$G$50</definedName>
    <definedName name="Total_Class_Size_Reduction_Funds" localSheetId="11">'2791'!$G$50</definedName>
    <definedName name="Total_Class_Size_Reduction_Funds" localSheetId="12">'2801'!$G$50</definedName>
    <definedName name="Total_Class_Size_Reduction_Funds" localSheetId="13">'2911'!$G$50</definedName>
    <definedName name="Total_Class_Size_Reduction_Funds" localSheetId="14">'2941'!$G$50</definedName>
    <definedName name="Total_Class_Size_Reduction_Funds" localSheetId="15">'3083'!$G$50</definedName>
    <definedName name="Total_Class_Size_Reduction_Funds" localSheetId="16">'3344'!$G$50</definedName>
    <definedName name="Total_Class_Size_Reduction_Funds" localSheetId="17">'3345'!$G$50</definedName>
    <definedName name="Total_Class_Size_Reduction_Funds" localSheetId="18">'3347'!$G$50</definedName>
    <definedName name="Total_Class_Size_Reduction_Funds" localSheetId="19">'3381'!$G$50</definedName>
    <definedName name="Total_Class_Size_Reduction_Funds" localSheetId="20">'3382'!$G$50</definedName>
    <definedName name="Total_Class_Size_Reduction_Funds" localSheetId="21">'3384'!$G$50</definedName>
    <definedName name="Total_Class_Size_Reduction_Funds" localSheetId="22">'3385'!$G$50</definedName>
    <definedName name="Total_Class_Size_Reduction_Funds" localSheetId="23">'3386'!$G$50</definedName>
    <definedName name="Total_Class_Size_Reduction_Funds" localSheetId="24">'3391'!$G$50</definedName>
    <definedName name="Total_Class_Size_Reduction_Funds" localSheetId="25">'3392'!$G$50</definedName>
    <definedName name="Total_Class_Size_Reduction_Funds" localSheetId="26">'3394'!$G$50</definedName>
    <definedName name="Total_Class_Size_Reduction_Funds" localSheetId="27">'3395'!$G$50</definedName>
    <definedName name="Total_Class_Size_Reduction_Funds" localSheetId="28">'3396'!$G$50</definedName>
    <definedName name="Total_Class_Size_Reduction_Funds" localSheetId="29">'3398'!$G$50</definedName>
    <definedName name="Total_Class_Size_Reduction_Funds" localSheetId="30">'3400'!$G$50</definedName>
    <definedName name="Total_Class_Size_Reduction_Funds" localSheetId="31">'3401'!$G$50</definedName>
    <definedName name="Total_Class_Size_Reduction_Funds" localSheetId="32">'3411'!$G$50</definedName>
    <definedName name="Total_Class_Size_Reduction_Funds" localSheetId="33">'3413'!$G$50</definedName>
    <definedName name="Total_Class_Size_Reduction_Funds" localSheetId="34">'3421'!$G$50</definedName>
    <definedName name="Total_Class_Size_Reduction_Funds" localSheetId="35">'3431'!$G$50</definedName>
    <definedName name="Total_Class_Size_Reduction_Funds" localSheetId="36">'3436'!$G$50</definedName>
    <definedName name="Total_Class_Size_Reduction_Funds" localSheetId="37">'3441'!$G$50</definedName>
    <definedName name="Total_Class_Size_Reduction_Funds" localSheetId="38">'3443'!$G$50</definedName>
    <definedName name="Total_Class_Size_Reduction_Funds" localSheetId="39">'3941'!$G$50</definedName>
    <definedName name="Total_Class_Size_Reduction_Funds" localSheetId="40">'3961'!$G$50</definedName>
    <definedName name="Total_Class_Size_Reduction_Funds" localSheetId="41">'3971'!$G$50</definedName>
    <definedName name="Total_Class_Size_Reduction_Funds" localSheetId="42">'4000'!$G$50</definedName>
    <definedName name="Total_Class_Size_Reduction_Funds" localSheetId="43">'4002'!$G$50</definedName>
    <definedName name="Total_Class_Size_Reduction_Funds" localSheetId="44">'4010'!$G$50</definedName>
    <definedName name="Total_Class_Size_Reduction_Funds" localSheetId="45">'4011'!$G$50</definedName>
    <definedName name="Total_Class_Size_Reduction_Funds" localSheetId="46">'4012'!$G$50</definedName>
    <definedName name="Total_Class_Size_Reduction_Funds" localSheetId="47">'4013'!$G$50</definedName>
    <definedName name="Total_Class_Size_Reduction_Funds" localSheetId="48">'4020'!$G$50</definedName>
    <definedName name="Total_Class_Size_Reduction_Funds" localSheetId="49">'4037'!$G$50</definedName>
    <definedName name="Total_Class_Size_Reduction_Funds" localSheetId="51">'4041'!$G$50</definedName>
    <definedName name="Total_Class_Size_Reduction_Funds">#REF!</definedName>
    <definedName name="Total_from_ESE_Guarantee" localSheetId="2">'0054'!$I$37</definedName>
    <definedName name="Total_from_ESE_Guarantee" localSheetId="3">'0642'!$I$37</definedName>
    <definedName name="Total_from_ESE_Guarantee" localSheetId="4">'0664'!$I$37</definedName>
    <definedName name="Total_from_ESE_Guarantee" localSheetId="5">'1461'!$I$37</definedName>
    <definedName name="Total_from_ESE_Guarantee" localSheetId="6">'1571'!$I$37</definedName>
    <definedName name="Total_from_ESE_Guarantee" localSheetId="7">'2521'!$I$37</definedName>
    <definedName name="Total_from_ESE_Guarantee" localSheetId="8">'2531'!$I$37</definedName>
    <definedName name="Total_from_ESE_Guarantee" localSheetId="9">'2641'!$I$37</definedName>
    <definedName name="Total_from_ESE_Guarantee" localSheetId="10">'2661'!$I$37</definedName>
    <definedName name="Total_from_ESE_Guarantee" localSheetId="11">'2791'!$I$37</definedName>
    <definedName name="Total_from_ESE_Guarantee" localSheetId="12">'2801'!$I$37</definedName>
    <definedName name="Total_from_ESE_Guarantee" localSheetId="13">'2911'!$I$37</definedName>
    <definedName name="Total_from_ESE_Guarantee" localSheetId="14">'2941'!$I$37</definedName>
    <definedName name="Total_from_ESE_Guarantee" localSheetId="15">'3083'!$I$37</definedName>
    <definedName name="Total_from_ESE_Guarantee" localSheetId="16">'3344'!$I$37</definedName>
    <definedName name="Total_from_ESE_Guarantee" localSheetId="17">'3345'!$I$37</definedName>
    <definedName name="Total_from_ESE_Guarantee" localSheetId="18">'3347'!$I$37</definedName>
    <definedName name="Total_from_ESE_Guarantee" localSheetId="19">'3381'!$I$37</definedName>
    <definedName name="Total_from_ESE_Guarantee" localSheetId="20">'3382'!$I$37</definedName>
    <definedName name="Total_from_ESE_Guarantee" localSheetId="21">'3384'!$I$37</definedName>
    <definedName name="Total_from_ESE_Guarantee" localSheetId="22">'3385'!$I$37</definedName>
    <definedName name="Total_from_ESE_Guarantee" localSheetId="23">'3386'!$I$37</definedName>
    <definedName name="Total_from_ESE_Guarantee" localSheetId="24">'3391'!$I$37</definedName>
    <definedName name="Total_from_ESE_Guarantee" localSheetId="25">'3392'!$I$37</definedName>
    <definedName name="Total_from_ESE_Guarantee" localSheetId="26">'3394'!$I$37</definedName>
    <definedName name="Total_from_ESE_Guarantee" localSheetId="27">'3395'!$I$37</definedName>
    <definedName name="Total_from_ESE_Guarantee" localSheetId="28">'3396'!$I$37</definedName>
    <definedName name="Total_from_ESE_Guarantee" localSheetId="29">'3398'!$I$37</definedName>
    <definedName name="Total_from_ESE_Guarantee" localSheetId="30">'3400'!$I$37</definedName>
    <definedName name="Total_from_ESE_Guarantee" localSheetId="31">'3401'!$I$37</definedName>
    <definedName name="Total_from_ESE_Guarantee" localSheetId="32">'3411'!$I$37</definedName>
    <definedName name="Total_from_ESE_Guarantee" localSheetId="33">'3413'!$I$37</definedName>
    <definedName name="Total_from_ESE_Guarantee" localSheetId="34">'3421'!$I$37</definedName>
    <definedName name="Total_from_ESE_Guarantee" localSheetId="35">'3431'!$I$37</definedName>
    <definedName name="Total_from_ESE_Guarantee" localSheetId="36">'3436'!$I$37</definedName>
    <definedName name="Total_from_ESE_Guarantee" localSheetId="37">'3441'!$I$37</definedName>
    <definedName name="Total_from_ESE_Guarantee" localSheetId="38">'3443'!$I$37</definedName>
    <definedName name="Total_from_ESE_Guarantee" localSheetId="39">'3941'!$I$37</definedName>
    <definedName name="Total_from_ESE_Guarantee" localSheetId="40">'3961'!$I$37</definedName>
    <definedName name="Total_from_ESE_Guarantee" localSheetId="41">'3971'!$I$37</definedName>
    <definedName name="Total_from_ESE_Guarantee" localSheetId="42">'4000'!$I$37</definedName>
    <definedName name="Total_from_ESE_Guarantee" localSheetId="43">'4002'!$I$37</definedName>
    <definedName name="Total_from_ESE_Guarantee" localSheetId="44">'4010'!$I$37</definedName>
    <definedName name="Total_from_ESE_Guarantee" localSheetId="45">'4011'!$I$37</definedName>
    <definedName name="Total_from_ESE_Guarantee" localSheetId="46">'4012'!$I$37</definedName>
    <definedName name="Total_from_ESE_Guarantee" localSheetId="47">'4013'!$I$37</definedName>
    <definedName name="Total_from_ESE_Guarantee" localSheetId="48">'4020'!$I$37</definedName>
    <definedName name="Total_from_ESE_Guarantee" localSheetId="49">'4037'!$I$37</definedName>
    <definedName name="Total_from_ESE_Guarantee" localSheetId="51">'4041'!$I$37</definedName>
    <definedName name="Total_from_ESE_Guarantee">#REF!</definedName>
    <definedName name="Total_FTE_with_ESE_Services" localSheetId="2">'0054'!$B$37</definedName>
    <definedName name="Total_FTE_with_ESE_Services" localSheetId="3">'0642'!$B$37</definedName>
    <definedName name="Total_FTE_with_ESE_Services" localSheetId="4">'0664'!$B$37</definedName>
    <definedName name="Total_FTE_with_ESE_Services" localSheetId="5">'1461'!$B$37</definedName>
    <definedName name="Total_FTE_with_ESE_Services" localSheetId="6">'1571'!$B$37</definedName>
    <definedName name="Total_FTE_with_ESE_Services" localSheetId="7">'2521'!$B$37</definedName>
    <definedName name="Total_FTE_with_ESE_Services" localSheetId="8">'2531'!$B$37</definedName>
    <definedName name="Total_FTE_with_ESE_Services" localSheetId="9">'2641'!$B$37</definedName>
    <definedName name="Total_FTE_with_ESE_Services" localSheetId="10">'2661'!$B$37</definedName>
    <definedName name="Total_FTE_with_ESE_Services" localSheetId="11">'2791'!$B$37</definedName>
    <definedName name="Total_FTE_with_ESE_Services" localSheetId="12">'2801'!$B$37</definedName>
    <definedName name="Total_FTE_with_ESE_Services" localSheetId="13">'2911'!$B$37</definedName>
    <definedName name="Total_FTE_with_ESE_Services" localSheetId="14">'2941'!$B$37</definedName>
    <definedName name="Total_FTE_with_ESE_Services" localSheetId="15">'3083'!$B$37</definedName>
    <definedName name="Total_FTE_with_ESE_Services" localSheetId="16">'3344'!$B$37</definedName>
    <definedName name="Total_FTE_with_ESE_Services" localSheetId="17">'3345'!$B$37</definedName>
    <definedName name="Total_FTE_with_ESE_Services" localSheetId="18">'3347'!$B$37</definedName>
    <definedName name="Total_FTE_with_ESE_Services" localSheetId="19">'3381'!$B$37</definedName>
    <definedName name="Total_FTE_with_ESE_Services" localSheetId="20">'3382'!$B$37</definedName>
    <definedName name="Total_FTE_with_ESE_Services" localSheetId="21">'3384'!$B$37</definedName>
    <definedName name="Total_FTE_with_ESE_Services" localSheetId="22">'3385'!$B$37</definedName>
    <definedName name="Total_FTE_with_ESE_Services" localSheetId="23">'3386'!$B$37</definedName>
    <definedName name="Total_FTE_with_ESE_Services" localSheetId="24">'3391'!$B$37</definedName>
    <definedName name="Total_FTE_with_ESE_Services" localSheetId="25">'3392'!$B$37</definedName>
    <definedName name="Total_FTE_with_ESE_Services" localSheetId="26">'3394'!$B$37</definedName>
    <definedName name="Total_FTE_with_ESE_Services" localSheetId="27">'3395'!$B$37</definedName>
    <definedName name="Total_FTE_with_ESE_Services" localSheetId="28">'3396'!$B$37</definedName>
    <definedName name="Total_FTE_with_ESE_Services" localSheetId="29">'3398'!$B$37</definedName>
    <definedName name="Total_FTE_with_ESE_Services" localSheetId="30">'3400'!$B$37</definedName>
    <definedName name="Total_FTE_with_ESE_Services" localSheetId="31">'3401'!$B$37</definedName>
    <definedName name="Total_FTE_with_ESE_Services" localSheetId="32">'3411'!$B$37</definedName>
    <definedName name="Total_FTE_with_ESE_Services" localSheetId="33">'3413'!$B$37</definedName>
    <definedName name="Total_FTE_with_ESE_Services" localSheetId="34">'3421'!$B$37</definedName>
    <definedName name="Total_FTE_with_ESE_Services" localSheetId="35">'3431'!$B$37</definedName>
    <definedName name="Total_FTE_with_ESE_Services" localSheetId="36">'3436'!$B$37</definedName>
    <definedName name="Total_FTE_with_ESE_Services" localSheetId="37">'3441'!$B$37</definedName>
    <definedName name="Total_FTE_with_ESE_Services" localSheetId="38">'3443'!$B$37</definedName>
    <definedName name="Total_FTE_with_ESE_Services" localSheetId="39">'3941'!$B$37</definedName>
    <definedName name="Total_FTE_with_ESE_Services" localSheetId="40">'3961'!$B$37</definedName>
    <definedName name="Total_FTE_with_ESE_Services" localSheetId="41">'3971'!$B$37</definedName>
    <definedName name="Total_FTE_with_ESE_Services" localSheetId="42">'4000'!$B$37</definedName>
    <definedName name="Total_FTE_with_ESE_Services" localSheetId="43">'4002'!$B$37</definedName>
    <definedName name="Total_FTE_with_ESE_Services" localSheetId="44">'4010'!$B$37</definedName>
    <definedName name="Total_FTE_with_ESE_Services" localSheetId="45">'4011'!$B$37</definedName>
    <definedName name="Total_FTE_with_ESE_Services" localSheetId="46">'4012'!$B$37</definedName>
    <definedName name="Total_FTE_with_ESE_Services" localSheetId="47">'4013'!$B$37</definedName>
    <definedName name="Total_FTE_with_ESE_Services" localSheetId="48">'4020'!$B$37</definedName>
    <definedName name="Total_FTE_with_ESE_Services" localSheetId="49">'4037'!$B$37</definedName>
    <definedName name="Total_FTE_with_ESE_Services" localSheetId="51">'4041'!$B$37</definedName>
    <definedName name="Total_FTE_with_ESE_Services">#REF!</definedName>
    <definedName name="Totals" localSheetId="2">'0054'!$B$26</definedName>
    <definedName name="Totals" localSheetId="3">'0642'!$B$26</definedName>
    <definedName name="Totals" localSheetId="4">'0664'!$B$26</definedName>
    <definedName name="Totals" localSheetId="5">'1461'!$B$26</definedName>
    <definedName name="Totals" localSheetId="6">'1571'!$B$26</definedName>
    <definedName name="Totals" localSheetId="7">'2521'!$B$26</definedName>
    <definedName name="Totals" localSheetId="8">'2531'!$B$26</definedName>
    <definedName name="Totals" localSheetId="9">'2641'!$B$26</definedName>
    <definedName name="Totals" localSheetId="10">'2661'!$B$26</definedName>
    <definedName name="Totals" localSheetId="11">'2791'!$B$26</definedName>
    <definedName name="Totals" localSheetId="12">'2801'!$B$26</definedName>
    <definedName name="Totals" localSheetId="13">'2911'!$B$26</definedName>
    <definedName name="Totals" localSheetId="14">'2941'!$B$26</definedName>
    <definedName name="Totals" localSheetId="15">'3083'!$B$26</definedName>
    <definedName name="Totals" localSheetId="16">'3344'!$B$26</definedName>
    <definedName name="Totals" localSheetId="17">'3345'!$B$26</definedName>
    <definedName name="Totals" localSheetId="18">'3347'!$B$26</definedName>
    <definedName name="Totals" localSheetId="19">'3381'!$B$26</definedName>
    <definedName name="Totals" localSheetId="20">'3382'!$B$26</definedName>
    <definedName name="Totals" localSheetId="21">'3384'!$B$26</definedName>
    <definedName name="Totals" localSheetId="22">'3385'!$B$26</definedName>
    <definedName name="Totals" localSheetId="23">'3386'!$B$26</definedName>
    <definedName name="Totals" localSheetId="24">'3391'!$B$26</definedName>
    <definedName name="Totals" localSheetId="25">'3392'!$B$26</definedName>
    <definedName name="Totals" localSheetId="26">'3394'!$B$26</definedName>
    <definedName name="Totals" localSheetId="27">'3395'!$B$26</definedName>
    <definedName name="Totals" localSheetId="28">'3396'!$B$26</definedName>
    <definedName name="Totals" localSheetId="29">'3398'!$B$26</definedName>
    <definedName name="Totals" localSheetId="30">'3400'!$B$26</definedName>
    <definedName name="Totals" localSheetId="31">'3401'!$B$26</definedName>
    <definedName name="Totals" localSheetId="32">'3411'!$B$26</definedName>
    <definedName name="Totals" localSheetId="33">'3413'!$B$26</definedName>
    <definedName name="Totals" localSheetId="34">'3421'!$B$26</definedName>
    <definedName name="Totals" localSheetId="35">'3431'!$B$26</definedName>
    <definedName name="Totals" localSheetId="36">'3436'!$B$26</definedName>
    <definedName name="Totals" localSheetId="37">'3441'!$B$26</definedName>
    <definedName name="Totals" localSheetId="38">'3443'!$B$26</definedName>
    <definedName name="Totals" localSheetId="39">'3941'!$B$26</definedName>
    <definedName name="Totals" localSheetId="40">'3961'!$B$26</definedName>
    <definedName name="Totals" localSheetId="41">'3971'!$B$26</definedName>
    <definedName name="Totals" localSheetId="42">'4000'!$B$26</definedName>
    <definedName name="Totals" localSheetId="43">'4002'!$B$26</definedName>
    <definedName name="Totals" localSheetId="44">'4010'!$B$26</definedName>
    <definedName name="Totals" localSheetId="45">'4011'!$B$26</definedName>
    <definedName name="Totals" localSheetId="46">'4012'!$B$26</definedName>
    <definedName name="Totals" localSheetId="47">'4013'!$B$26</definedName>
    <definedName name="Totals" localSheetId="48">'4020'!$B$26</definedName>
    <definedName name="Totals" localSheetId="49">'4037'!$B$26</definedName>
    <definedName name="Totals" localSheetId="51">'4041'!$B$26</definedName>
    <definedName name="Totals">#REF!</definedName>
    <definedName name="Weighted_FTE____________b__x__c" localSheetId="2">'0054'!$K$8</definedName>
    <definedName name="Weighted_FTE____________b__x__c" localSheetId="3">'0642'!$K$8</definedName>
    <definedName name="Weighted_FTE____________b__x__c" localSheetId="4">'0664'!$K$8</definedName>
    <definedName name="Weighted_FTE____________b__x__c" localSheetId="5">'1461'!$K$8</definedName>
    <definedName name="Weighted_FTE____________b__x__c" localSheetId="6">'1571'!$K$8</definedName>
    <definedName name="Weighted_FTE____________b__x__c" localSheetId="7">'2521'!$K$8</definedName>
    <definedName name="Weighted_FTE____________b__x__c" localSheetId="8">'2531'!$K$8</definedName>
    <definedName name="Weighted_FTE____________b__x__c" localSheetId="9">'2641'!$K$8</definedName>
    <definedName name="Weighted_FTE____________b__x__c" localSheetId="10">'2661'!$K$8</definedName>
    <definedName name="Weighted_FTE____________b__x__c" localSheetId="11">'2791'!$K$8</definedName>
    <definedName name="Weighted_FTE____________b__x__c" localSheetId="12">'2801'!$K$8</definedName>
    <definedName name="Weighted_FTE____________b__x__c" localSheetId="13">'2911'!$K$8</definedName>
    <definedName name="Weighted_FTE____________b__x__c" localSheetId="14">'2941'!$K$8</definedName>
    <definedName name="Weighted_FTE____________b__x__c" localSheetId="15">'3083'!$K$8</definedName>
    <definedName name="Weighted_FTE____________b__x__c" localSheetId="16">'3344'!$K$8</definedName>
    <definedName name="Weighted_FTE____________b__x__c" localSheetId="17">'3345'!$K$8</definedName>
    <definedName name="Weighted_FTE____________b__x__c" localSheetId="18">'3347'!$K$8</definedName>
    <definedName name="Weighted_FTE____________b__x__c" localSheetId="19">'3381'!$K$8</definedName>
    <definedName name="Weighted_FTE____________b__x__c" localSheetId="20">'3382'!$K$8</definedName>
    <definedName name="Weighted_FTE____________b__x__c" localSheetId="21">'3384'!$K$8</definedName>
    <definedName name="Weighted_FTE____________b__x__c" localSheetId="22">'3385'!$K$8</definedName>
    <definedName name="Weighted_FTE____________b__x__c" localSheetId="23">'3386'!$K$8</definedName>
    <definedName name="Weighted_FTE____________b__x__c" localSheetId="24">'3391'!$K$8</definedName>
    <definedName name="Weighted_FTE____________b__x__c" localSheetId="25">'3392'!$K$8</definedName>
    <definedName name="Weighted_FTE____________b__x__c" localSheetId="26">'3394'!$K$8</definedName>
    <definedName name="Weighted_FTE____________b__x__c" localSheetId="27">'3395'!$K$8</definedName>
    <definedName name="Weighted_FTE____________b__x__c" localSheetId="28">'3396'!$K$8</definedName>
    <definedName name="Weighted_FTE____________b__x__c" localSheetId="29">'3398'!$K$8</definedName>
    <definedName name="Weighted_FTE____________b__x__c" localSheetId="30">'3400'!$K$8</definedName>
    <definedName name="Weighted_FTE____________b__x__c" localSheetId="31">'3401'!$K$8</definedName>
    <definedName name="Weighted_FTE____________b__x__c" localSheetId="32">'3411'!$K$8</definedName>
    <definedName name="Weighted_FTE____________b__x__c" localSheetId="33">'3413'!$K$8</definedName>
    <definedName name="Weighted_FTE____________b__x__c" localSheetId="34">'3421'!$K$8</definedName>
    <definedName name="Weighted_FTE____________b__x__c" localSheetId="35">'3431'!$K$8</definedName>
    <definedName name="Weighted_FTE____________b__x__c" localSheetId="36">'3436'!$K$8</definedName>
    <definedName name="Weighted_FTE____________b__x__c" localSheetId="37">'3441'!$K$8</definedName>
    <definedName name="Weighted_FTE____________b__x__c" localSheetId="38">'3443'!$K$8</definedName>
    <definedName name="Weighted_FTE____________b__x__c" localSheetId="39">'3941'!$K$8</definedName>
    <definedName name="Weighted_FTE____________b__x__c" localSheetId="40">'3961'!$K$8</definedName>
    <definedName name="Weighted_FTE____________b__x__c" localSheetId="41">'3971'!$K$8</definedName>
    <definedName name="Weighted_FTE____________b__x__c" localSheetId="42">'4000'!$K$8</definedName>
    <definedName name="Weighted_FTE____________b__x__c" localSheetId="43">'4002'!$K$8</definedName>
    <definedName name="Weighted_FTE____________b__x__c" localSheetId="44">'4010'!$K$8</definedName>
    <definedName name="Weighted_FTE____________b__x__c" localSheetId="45">'4011'!$K$8</definedName>
    <definedName name="Weighted_FTE____________b__x__c" localSheetId="46">'4012'!$K$8</definedName>
    <definedName name="Weighted_FTE____________b__x__c" localSheetId="47">'4013'!$K$8</definedName>
    <definedName name="Weighted_FTE____________b__x__c" localSheetId="48">'4020'!$K$8</definedName>
    <definedName name="Weighted_FTE____________b__x__c" localSheetId="49">'4037'!$K$8</definedName>
    <definedName name="Weighted_FTE____________b__x__c" localSheetId="51">'4041'!$K$8</definedName>
    <definedName name="Weighted_FTE____________b__x__c">#REF!</definedName>
    <definedName name="Weighted_FTE__From_Section_1" localSheetId="2">'0054'!$C$46</definedName>
    <definedName name="Weighted_FTE__From_Section_1" localSheetId="3">'0642'!$C$46</definedName>
    <definedName name="Weighted_FTE__From_Section_1" localSheetId="4">'0664'!$C$46</definedName>
    <definedName name="Weighted_FTE__From_Section_1" localSheetId="5">'1461'!$C$46</definedName>
    <definedName name="Weighted_FTE__From_Section_1" localSheetId="6">'1571'!$C$46</definedName>
    <definedName name="Weighted_FTE__From_Section_1" localSheetId="7">'2521'!$C$46</definedName>
    <definedName name="Weighted_FTE__From_Section_1" localSheetId="8">'2531'!$C$46</definedName>
    <definedName name="Weighted_FTE__From_Section_1" localSheetId="9">'2641'!$C$46</definedName>
    <definedName name="Weighted_FTE__From_Section_1" localSheetId="10">'2661'!$C$46</definedName>
    <definedName name="Weighted_FTE__From_Section_1" localSheetId="11">'2791'!$C$46</definedName>
    <definedName name="Weighted_FTE__From_Section_1" localSheetId="12">'2801'!$C$46</definedName>
    <definedName name="Weighted_FTE__From_Section_1" localSheetId="13">'2911'!$C$46</definedName>
    <definedName name="Weighted_FTE__From_Section_1" localSheetId="14">'2941'!$C$46</definedName>
    <definedName name="Weighted_FTE__From_Section_1" localSheetId="15">'3083'!$C$46</definedName>
    <definedName name="Weighted_FTE__From_Section_1" localSheetId="16">'3344'!$C$46</definedName>
    <definedName name="Weighted_FTE__From_Section_1" localSheetId="17">'3345'!$C$46</definedName>
    <definedName name="Weighted_FTE__From_Section_1" localSheetId="18">'3347'!$C$46</definedName>
    <definedName name="Weighted_FTE__From_Section_1" localSheetId="19">'3381'!$C$46</definedName>
    <definedName name="Weighted_FTE__From_Section_1" localSheetId="20">'3382'!$C$46</definedName>
    <definedName name="Weighted_FTE__From_Section_1" localSheetId="21">'3384'!$C$46</definedName>
    <definedName name="Weighted_FTE__From_Section_1" localSheetId="22">'3385'!$C$46</definedName>
    <definedName name="Weighted_FTE__From_Section_1" localSheetId="23">'3386'!$C$46</definedName>
    <definedName name="Weighted_FTE__From_Section_1" localSheetId="24">'3391'!$C$46</definedName>
    <definedName name="Weighted_FTE__From_Section_1" localSheetId="25">'3392'!$C$46</definedName>
    <definedName name="Weighted_FTE__From_Section_1" localSheetId="26">'3394'!$C$46</definedName>
    <definedName name="Weighted_FTE__From_Section_1" localSheetId="27">'3395'!$C$46</definedName>
    <definedName name="Weighted_FTE__From_Section_1" localSheetId="28">'3396'!$C$46</definedName>
    <definedName name="Weighted_FTE__From_Section_1" localSheetId="29">'3398'!$C$46</definedName>
    <definedName name="Weighted_FTE__From_Section_1" localSheetId="30">'3400'!$C$46</definedName>
    <definedName name="Weighted_FTE__From_Section_1" localSheetId="31">'3401'!$C$46</definedName>
    <definedName name="Weighted_FTE__From_Section_1" localSheetId="32">'3411'!$C$46</definedName>
    <definedName name="Weighted_FTE__From_Section_1" localSheetId="33">'3413'!$C$46</definedName>
    <definedName name="Weighted_FTE__From_Section_1" localSheetId="34">'3421'!$C$46</definedName>
    <definedName name="Weighted_FTE__From_Section_1" localSheetId="35">'3431'!$C$46</definedName>
    <definedName name="Weighted_FTE__From_Section_1" localSheetId="36">'3436'!$C$46</definedName>
    <definedName name="Weighted_FTE__From_Section_1" localSheetId="37">'3441'!$C$46</definedName>
    <definedName name="Weighted_FTE__From_Section_1" localSheetId="38">'3443'!$C$46</definedName>
    <definedName name="Weighted_FTE__From_Section_1" localSheetId="39">'3941'!$C$46</definedName>
    <definedName name="Weighted_FTE__From_Section_1" localSheetId="40">'3961'!$C$46</definedName>
    <definedName name="Weighted_FTE__From_Section_1" localSheetId="41">'3971'!$C$46</definedName>
    <definedName name="Weighted_FTE__From_Section_1" localSheetId="42">'4000'!$C$46</definedName>
    <definedName name="Weighted_FTE__From_Section_1" localSheetId="43">'4002'!$C$46</definedName>
    <definedName name="Weighted_FTE__From_Section_1" localSheetId="44">'4010'!$C$46</definedName>
    <definedName name="Weighted_FTE__From_Section_1" localSheetId="45">'4011'!$C$46</definedName>
    <definedName name="Weighted_FTE__From_Section_1" localSheetId="46">'4012'!$C$46</definedName>
    <definedName name="Weighted_FTE__From_Section_1" localSheetId="47">'4013'!$C$46</definedName>
    <definedName name="Weighted_FTE__From_Section_1" localSheetId="48">'4020'!$C$46</definedName>
    <definedName name="Weighted_FTE__From_Section_1" localSheetId="49">'4037'!$C$46</definedName>
    <definedName name="Weighted_FTE__From_Section_1" localSheetId="51">'4041'!$C$46</definedName>
    <definedName name="Weighted_FTE__From_Section_1">#REF!</definedName>
    <definedName name="wrn.Base._.Data._.Comparison.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5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SecondCalc9798." localSheetId="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5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</definedNames>
  <calcPr calcId="125725"/>
</workbook>
</file>

<file path=xl/calcChain.xml><?xml version="1.0" encoding="utf-8"?>
<calcChain xmlns="http://schemas.openxmlformats.org/spreadsheetml/2006/main">
  <c r="C5" i="82"/>
  <c r="C6" s="1"/>
  <c r="D21"/>
  <c r="C7" l="1"/>
  <c r="C12" s="1"/>
  <c r="C16" s="1"/>
  <c r="C17" s="1"/>
  <c r="C19" s="1"/>
  <c r="C20" s="1"/>
  <c r="C24" s="1"/>
  <c r="C26" s="1"/>
  <c r="C27" s="1"/>
  <c r="C28" s="1"/>
  <c r="C30" s="1"/>
  <c r="C31" s="1"/>
  <c r="C32" s="1"/>
  <c r="C33" s="1"/>
  <c r="C34" l="1"/>
  <c r="C35" s="1"/>
  <c r="C36" s="1"/>
  <c r="C37" s="1"/>
  <c r="C38" s="1"/>
  <c r="C43" s="1"/>
  <c r="C44" s="1"/>
  <c r="C46" s="1"/>
  <c r="C47" l="1"/>
  <c r="C48" s="1"/>
  <c r="C49" s="1"/>
  <c r="C50" s="1"/>
  <c r="C59" s="1"/>
  <c r="C60" s="1"/>
  <c r="C61" s="1"/>
  <c r="C62" s="1"/>
  <c r="C64" s="1"/>
  <c r="C65" s="1"/>
  <c r="C66" s="1"/>
  <c r="C67" s="1"/>
  <c r="C68" s="1"/>
  <c r="C69" s="1"/>
  <c r="C70" s="1"/>
  <c r="C71" s="1"/>
  <c r="C51" l="1"/>
  <c r="C52" s="1"/>
  <c r="C72"/>
  <c r="C73"/>
  <c r="C54" l="1"/>
  <c r="C55" s="1"/>
  <c r="C56" s="1"/>
  <c r="C57" s="1"/>
  <c r="C58" s="1"/>
  <c r="L88" i="74" l="1"/>
  <c r="L88" i="72"/>
  <c r="L88" i="71"/>
  <c r="L88" i="70"/>
  <c r="L88" i="69"/>
  <c r="L88" i="67"/>
  <c r="L88" i="66"/>
  <c r="L88" i="65"/>
  <c r="L88" i="64"/>
  <c r="L88" i="63"/>
  <c r="L88" i="61"/>
  <c r="L88" i="60"/>
  <c r="L88" i="73"/>
  <c r="L88" i="58"/>
  <c r="L88" i="57"/>
  <c r="L88" i="56"/>
  <c r="L88" i="54"/>
  <c r="L88" i="53"/>
  <c r="L88" i="52"/>
  <c r="L88" i="51"/>
  <c r="L88" i="50"/>
  <c r="L88" i="49"/>
  <c r="L88" i="48"/>
  <c r="L88" i="47"/>
  <c r="L88" i="46"/>
  <c r="L88" i="45"/>
  <c r="L88" i="44"/>
  <c r="L88" i="43"/>
  <c r="L88" i="42"/>
  <c r="L88" i="41"/>
  <c r="L88" i="40"/>
  <c r="L88" i="39"/>
  <c r="L88" i="38"/>
  <c r="L88" i="79"/>
  <c r="L88" i="36"/>
  <c r="L88" i="35"/>
  <c r="L88" i="34"/>
  <c r="L88" i="33"/>
  <c r="L88" i="32"/>
  <c r="L88" i="31"/>
  <c r="L88" i="30"/>
  <c r="L88" i="29"/>
  <c r="L88" i="28"/>
  <c r="L88" i="78"/>
  <c r="L88" i="26"/>
  <c r="L88" i="25"/>
  <c r="C16" i="80" l="1"/>
  <c r="C18" s="1"/>
  <c r="D30" i="79"/>
  <c r="D19"/>
  <c r="D16"/>
  <c r="C19" i="80" l="1"/>
  <c r="C20" s="1"/>
  <c r="C22" l="1"/>
  <c r="C24"/>
  <c r="C26" s="1"/>
  <c r="C27" l="1"/>
  <c r="C28" s="1"/>
  <c r="C31" s="1"/>
  <c r="D13" i="79"/>
  <c r="D11"/>
  <c r="D15"/>
  <c r="B135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AB7"/>
  <c r="X48" s="1"/>
  <c r="X7"/>
  <c r="B3"/>
  <c r="V2"/>
  <c r="C33" i="80" l="1"/>
  <c r="K17" i="79"/>
  <c r="L17" s="1"/>
  <c r="G26"/>
  <c r="K83" s="1"/>
  <c r="L37"/>
  <c r="L12"/>
  <c r="L14"/>
  <c r="K11"/>
  <c r="L11" s="1"/>
  <c r="K13"/>
  <c r="L13" s="1"/>
  <c r="K15"/>
  <c r="L15" s="1"/>
  <c r="K10"/>
  <c r="K18"/>
  <c r="L18" s="1"/>
  <c r="K21"/>
  <c r="L21" s="1"/>
  <c r="K24"/>
  <c r="L24" s="1"/>
  <c r="G37"/>
  <c r="X49"/>
  <c r="Z74"/>
  <c r="L75"/>
  <c r="Z75"/>
  <c r="AC75" s="1"/>
  <c r="L76"/>
  <c r="X47"/>
  <c r="AC74"/>
  <c r="B135" i="78"/>
  <c r="B134"/>
  <c r="Y76"/>
  <c r="G76"/>
  <c r="I76" s="1"/>
  <c r="AB75"/>
  <c r="G75"/>
  <c r="I75" s="1"/>
  <c r="L75" s="1"/>
  <c r="AB74"/>
  <c r="AC74" s="1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19"/>
  <c r="L19" s="1"/>
  <c r="G19"/>
  <c r="G18"/>
  <c r="K18" s="1"/>
  <c r="L18" s="1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G26" s="1"/>
  <c r="AB7"/>
  <c r="X48" s="1"/>
  <c r="X7"/>
  <c r="B3"/>
  <c r="V2"/>
  <c r="K23" l="1"/>
  <c r="L23" s="1"/>
  <c r="K10"/>
  <c r="K20"/>
  <c r="L20" s="1"/>
  <c r="Y58"/>
  <c r="K24"/>
  <c r="L24" s="1"/>
  <c r="L28"/>
  <c r="L37" s="1"/>
  <c r="G56" i="79"/>
  <c r="K57" s="1"/>
  <c r="L40"/>
  <c r="K26"/>
  <c r="G53" s="1"/>
  <c r="K54" s="1"/>
  <c r="C47"/>
  <c r="L10"/>
  <c r="L26" s="1"/>
  <c r="L44" s="1"/>
  <c r="C49"/>
  <c r="K49" s="1"/>
  <c r="K72"/>
  <c r="L72" s="1"/>
  <c r="K69"/>
  <c r="L69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23"/>
  <c r="AB23" s="1"/>
  <c r="AC23" s="1"/>
  <c r="X20"/>
  <c r="AB20" s="1"/>
  <c r="AC20" s="1"/>
  <c r="X17"/>
  <c r="AB17" s="1"/>
  <c r="AC17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C48"/>
  <c r="K48" s="1"/>
  <c r="K83" i="78"/>
  <c r="G56"/>
  <c r="K57" s="1"/>
  <c r="Z75"/>
  <c r="L76"/>
  <c r="K21"/>
  <c r="L21" s="1"/>
  <c r="L40"/>
  <c r="AC75"/>
  <c r="L10"/>
  <c r="K11"/>
  <c r="L11" s="1"/>
  <c r="L12"/>
  <c r="K13"/>
  <c r="L13" s="1"/>
  <c r="L14"/>
  <c r="K15"/>
  <c r="L15" s="1"/>
  <c r="C47"/>
  <c r="X47"/>
  <c r="X49"/>
  <c r="C50" i="79" l="1"/>
  <c r="K47"/>
  <c r="L50" s="1"/>
  <c r="X26"/>
  <c r="AB10"/>
  <c r="W48"/>
  <c r="AB48" s="1"/>
  <c r="AC12"/>
  <c r="W49"/>
  <c r="AB49" s="1"/>
  <c r="AC14"/>
  <c r="K70"/>
  <c r="L70" s="1"/>
  <c r="K67"/>
  <c r="L67" s="1"/>
  <c r="K77"/>
  <c r="L77" s="1"/>
  <c r="K71"/>
  <c r="L71" s="1"/>
  <c r="K59"/>
  <c r="L59" s="1"/>
  <c r="C49" i="78"/>
  <c r="K49" s="1"/>
  <c r="K26"/>
  <c r="G53" s="1"/>
  <c r="K5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3"/>
  <c r="AB23" s="1"/>
  <c r="AC23" s="1"/>
  <c r="X20"/>
  <c r="AB20" s="1"/>
  <c r="AC20" s="1"/>
  <c r="X17"/>
  <c r="AB17" s="1"/>
  <c r="AC17" s="1"/>
  <c r="K47"/>
  <c r="L26"/>
  <c r="L44" s="1"/>
  <c r="C48"/>
  <c r="K48" s="1"/>
  <c r="K69"/>
  <c r="L69" s="1"/>
  <c r="K72"/>
  <c r="L72" s="1"/>
  <c r="L81" i="79" l="1"/>
  <c r="X56"/>
  <c r="AB57" s="1"/>
  <c r="AC40"/>
  <c r="W47"/>
  <c r="AB26"/>
  <c r="X53" s="1"/>
  <c r="AB54" s="1"/>
  <c r="AC10"/>
  <c r="AC26" s="1"/>
  <c r="C50" i="78"/>
  <c r="K71"/>
  <c r="L71" s="1"/>
  <c r="K59"/>
  <c r="L59" s="1"/>
  <c r="K77"/>
  <c r="L77" s="1"/>
  <c r="K70"/>
  <c r="L70" s="1"/>
  <c r="K67"/>
  <c r="L67" s="1"/>
  <c r="X26"/>
  <c r="AB10"/>
  <c r="AC12"/>
  <c r="W48"/>
  <c r="AB48" s="1"/>
  <c r="W49"/>
  <c r="AB49" s="1"/>
  <c r="AC14"/>
  <c r="L50"/>
  <c r="L81" s="1"/>
  <c r="AB69" i="79" l="1"/>
  <c r="AC69" s="1"/>
  <c r="AB66"/>
  <c r="AC66" s="1"/>
  <c r="AB76"/>
  <c r="AC76" s="1"/>
  <c r="AB70"/>
  <c r="AC70" s="1"/>
  <c r="AB58"/>
  <c r="AC58" s="1"/>
  <c r="AC44"/>
  <c r="W50"/>
  <c r="AB47"/>
  <c r="AC50" s="1"/>
  <c r="AB71"/>
  <c r="AC71" s="1"/>
  <c r="AB68"/>
  <c r="AC68" s="1"/>
  <c r="K85" i="78"/>
  <c r="X56"/>
  <c r="AB57" s="1"/>
  <c r="AC40"/>
  <c r="W47"/>
  <c r="AC10"/>
  <c r="AC26" s="1"/>
  <c r="AC44" s="1"/>
  <c r="AB26"/>
  <c r="X53" s="1"/>
  <c r="AB54" s="1"/>
  <c r="AC80" i="79" l="1"/>
  <c r="L83" s="1"/>
  <c r="K85" s="1"/>
  <c r="AB70" i="78"/>
  <c r="AC70" s="1"/>
  <c r="AB76"/>
  <c r="AC76" s="1"/>
  <c r="AB69"/>
  <c r="AC69" s="1"/>
  <c r="AB66"/>
  <c r="AC66" s="1"/>
  <c r="AB58"/>
  <c r="AC58" s="1"/>
  <c r="W50"/>
  <c r="AB47"/>
  <c r="AC50" s="1"/>
  <c r="AB68"/>
  <c r="AC68" s="1"/>
  <c r="AB71"/>
  <c r="AC71" s="1"/>
  <c r="L85"/>
  <c r="L86" s="1"/>
  <c r="L89" s="1"/>
  <c r="L91" s="1"/>
  <c r="AC80"/>
  <c r="L83" s="1"/>
  <c r="L85" i="79" l="1"/>
  <c r="L86" s="1"/>
  <c r="L89" s="1"/>
  <c r="L91" s="1"/>
  <c r="L93" i="78"/>
  <c r="L93" i="79" l="1"/>
  <c r="L88" i="68" l="1"/>
  <c r="L88" i="59"/>
  <c r="D10" i="35" l="1"/>
  <c r="D10" i="72"/>
  <c r="B135" i="74"/>
  <c r="B134"/>
  <c r="M85"/>
  <c r="Y76"/>
  <c r="I76"/>
  <c r="L76" s="1"/>
  <c r="G76"/>
  <c r="AB75"/>
  <c r="I75"/>
  <c r="L75" s="1"/>
  <c r="G75"/>
  <c r="AB74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G19"/>
  <c r="K19" s="1"/>
  <c r="L19" s="1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G12"/>
  <c r="K12" s="1"/>
  <c r="I11"/>
  <c r="G11"/>
  <c r="M11" s="1"/>
  <c r="G10"/>
  <c r="G26" s="1"/>
  <c r="AB7"/>
  <c r="X48" s="1"/>
  <c r="X7"/>
  <c r="B3"/>
  <c r="V2"/>
  <c r="K10" l="1"/>
  <c r="K20"/>
  <c r="L20" s="1"/>
  <c r="K21"/>
  <c r="L21" s="1"/>
  <c r="Z74"/>
  <c r="AC74" s="1"/>
  <c r="Z75"/>
  <c r="AC75" s="1"/>
  <c r="K18"/>
  <c r="L18" s="1"/>
  <c r="K24"/>
  <c r="L24" s="1"/>
  <c r="L37"/>
  <c r="M13"/>
  <c r="K83"/>
  <c r="G56"/>
  <c r="K57" s="1"/>
  <c r="L40"/>
  <c r="G37"/>
  <c r="X49"/>
  <c r="L10"/>
  <c r="K11"/>
  <c r="L11" s="1"/>
  <c r="L12"/>
  <c r="K13"/>
  <c r="L13" s="1"/>
  <c r="L14"/>
  <c r="K15"/>
  <c r="L15" s="1"/>
  <c r="X47"/>
  <c r="Y58"/>
  <c r="B135" i="73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C36"/>
  <c r="AB36"/>
  <c r="L36"/>
  <c r="G36"/>
  <c r="AC35"/>
  <c r="AB35"/>
  <c r="G35"/>
  <c r="L35" s="1"/>
  <c r="AB34"/>
  <c r="AC34" s="1"/>
  <c r="G34"/>
  <c r="L34" s="1"/>
  <c r="AC33"/>
  <c r="AB33"/>
  <c r="L33"/>
  <c r="G33"/>
  <c r="AC32"/>
  <c r="AB32"/>
  <c r="L32"/>
  <c r="G32"/>
  <c r="AC31"/>
  <c r="AB3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G12"/>
  <c r="I11"/>
  <c r="G11"/>
  <c r="M11" s="1"/>
  <c r="G10"/>
  <c r="G26" s="1"/>
  <c r="AB7"/>
  <c r="X7"/>
  <c r="B3"/>
  <c r="V2"/>
  <c r="K17" l="1"/>
  <c r="L17" s="1"/>
  <c r="K18"/>
  <c r="L18" s="1"/>
  <c r="K23"/>
  <c r="L23" s="1"/>
  <c r="K24"/>
  <c r="L24" s="1"/>
  <c r="C49" i="74"/>
  <c r="K49" s="1"/>
  <c r="K10" i="73"/>
  <c r="K26" i="74"/>
  <c r="G53" s="1"/>
  <c r="K54" s="1"/>
  <c r="K71" s="1"/>
  <c r="L71" s="1"/>
  <c r="L26"/>
  <c r="L44" s="1"/>
  <c r="K77"/>
  <c r="L77" s="1"/>
  <c r="K59"/>
  <c r="L59" s="1"/>
  <c r="K67"/>
  <c r="L67" s="1"/>
  <c r="C47"/>
  <c r="C48"/>
  <c r="K48" s="1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1"/>
  <c r="AB11" s="1"/>
  <c r="AC11" s="1"/>
  <c r="X10"/>
  <c r="X23"/>
  <c r="AB23" s="1"/>
  <c r="AC23" s="1"/>
  <c r="X20"/>
  <c r="AB20" s="1"/>
  <c r="AC20" s="1"/>
  <c r="X17"/>
  <c r="AB17" s="1"/>
  <c r="AC17" s="1"/>
  <c r="X15"/>
  <c r="AB15" s="1"/>
  <c r="AC15" s="1"/>
  <c r="X14"/>
  <c r="AB14" s="1"/>
  <c r="X13"/>
  <c r="AB13" s="1"/>
  <c r="AC13" s="1"/>
  <c r="X12"/>
  <c r="AB12" s="1"/>
  <c r="G37" i="73"/>
  <c r="L37"/>
  <c r="X48"/>
  <c r="X49"/>
  <c r="X47"/>
  <c r="L14"/>
  <c r="K83"/>
  <c r="G56"/>
  <c r="K57" s="1"/>
  <c r="L10"/>
  <c r="K11"/>
  <c r="L11" s="1"/>
  <c r="L12"/>
  <c r="L40"/>
  <c r="L75"/>
  <c r="Z74"/>
  <c r="AC74" s="1"/>
  <c r="L76"/>
  <c r="Z75"/>
  <c r="AC75" s="1"/>
  <c r="K13"/>
  <c r="L13" s="1"/>
  <c r="K15"/>
  <c r="L15" s="1"/>
  <c r="B135" i="72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G14"/>
  <c r="K14" s="1"/>
  <c r="I13"/>
  <c r="G13"/>
  <c r="G12"/>
  <c r="K12" s="1"/>
  <c r="L12" s="1"/>
  <c r="I11"/>
  <c r="G11"/>
  <c r="G10"/>
  <c r="K10" s="1"/>
  <c r="AB7"/>
  <c r="X49" s="1"/>
  <c r="X7"/>
  <c r="B3"/>
  <c r="V2"/>
  <c r="K70" i="74" l="1"/>
  <c r="L70" s="1"/>
  <c r="X26"/>
  <c r="AB10"/>
  <c r="W48"/>
  <c r="AB48" s="1"/>
  <c r="AC12"/>
  <c r="W49"/>
  <c r="AB49" s="1"/>
  <c r="AC14"/>
  <c r="C50"/>
  <c r="K47"/>
  <c r="L50" s="1"/>
  <c r="L81" s="1"/>
  <c r="K69" i="73"/>
  <c r="L69" s="1"/>
  <c r="K72"/>
  <c r="L72" s="1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2"/>
  <c r="AB12" s="1"/>
  <c r="X11"/>
  <c r="AB11" s="1"/>
  <c r="AC11" s="1"/>
  <c r="X10"/>
  <c r="C47"/>
  <c r="C48"/>
  <c r="K48" s="1"/>
  <c r="L26"/>
  <c r="L44" s="1"/>
  <c r="K26"/>
  <c r="G53" s="1"/>
  <c r="K54" s="1"/>
  <c r="C49"/>
  <c r="K49" s="1"/>
  <c r="G26" i="72"/>
  <c r="G56" s="1"/>
  <c r="K57" s="1"/>
  <c r="M11"/>
  <c r="M13"/>
  <c r="M15"/>
  <c r="K17"/>
  <c r="L17" s="1"/>
  <c r="K23"/>
  <c r="L23" s="1"/>
  <c r="L28"/>
  <c r="L37" s="1"/>
  <c r="K83"/>
  <c r="Z74"/>
  <c r="L75"/>
  <c r="Z75"/>
  <c r="L76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L40" l="1"/>
  <c r="X56" i="74"/>
  <c r="AB57" s="1"/>
  <c r="AC40"/>
  <c r="W47"/>
  <c r="AB26"/>
  <c r="X53" s="1"/>
  <c r="AB54" s="1"/>
  <c r="AC10"/>
  <c r="AC26" s="1"/>
  <c r="C50" i="73"/>
  <c r="K47"/>
  <c r="L50" s="1"/>
  <c r="K77"/>
  <c r="L77" s="1"/>
  <c r="K71"/>
  <c r="L71" s="1"/>
  <c r="K59"/>
  <c r="L59" s="1"/>
  <c r="K70"/>
  <c r="L70" s="1"/>
  <c r="K67"/>
  <c r="L67" s="1"/>
  <c r="X26"/>
  <c r="AB10"/>
  <c r="W48"/>
  <c r="AB48" s="1"/>
  <c r="AC12"/>
  <c r="W49"/>
  <c r="AB49" s="1"/>
  <c r="AC14"/>
  <c r="X23" i="72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AC44" i="74" l="1"/>
  <c r="W50"/>
  <c r="AB47"/>
  <c r="AC50" s="1"/>
  <c r="AB68"/>
  <c r="AC68" s="1"/>
  <c r="AB71"/>
  <c r="AC71" s="1"/>
  <c r="AB76"/>
  <c r="AC76" s="1"/>
  <c r="AB70"/>
  <c r="AC70" s="1"/>
  <c r="AB69"/>
  <c r="AC69" s="1"/>
  <c r="AB66"/>
  <c r="AC66" s="1"/>
  <c r="AB58"/>
  <c r="AC58" s="1"/>
  <c r="L81" i="73"/>
  <c r="X56"/>
  <c r="AB57" s="1"/>
  <c r="AC40"/>
  <c r="W47"/>
  <c r="AB26"/>
  <c r="X53" s="1"/>
  <c r="AB54" s="1"/>
  <c r="AC10"/>
  <c r="AC26" s="1"/>
  <c r="K70" i="72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AC80" i="74" l="1"/>
  <c r="L83" s="1"/>
  <c r="K85" s="1"/>
  <c r="L85" s="1"/>
  <c r="L86" s="1"/>
  <c r="L89" s="1"/>
  <c r="L91" s="1"/>
  <c r="AC44" i="73"/>
  <c r="W50"/>
  <c r="AB47"/>
  <c r="AC50" s="1"/>
  <c r="AB68"/>
  <c r="AC68" s="1"/>
  <c r="AB71"/>
  <c r="AC71" s="1"/>
  <c r="AB76"/>
  <c r="AC76" s="1"/>
  <c r="AB70"/>
  <c r="AC70" s="1"/>
  <c r="AB69"/>
  <c r="AC69" s="1"/>
  <c r="AB66"/>
  <c r="AC66" s="1"/>
  <c r="AB58"/>
  <c r="AC58" s="1"/>
  <c r="K85" i="72"/>
  <c r="X56"/>
  <c r="AB57" s="1"/>
  <c r="AC40"/>
  <c r="AB26"/>
  <c r="X53" s="1"/>
  <c r="AB54" s="1"/>
  <c r="AC10"/>
  <c r="AC26" s="1"/>
  <c r="AC44" s="1"/>
  <c r="W47"/>
  <c r="L93" i="74" l="1"/>
  <c r="AC80" i="73"/>
  <c r="L83" s="1"/>
  <c r="K85" s="1"/>
  <c r="L85" s="1"/>
  <c r="L86" s="1"/>
  <c r="L89" s="1"/>
  <c r="L91" s="1"/>
  <c r="AB47" i="72"/>
  <c r="AC50" s="1"/>
  <c r="W50"/>
  <c r="AB69"/>
  <c r="AC69" s="1"/>
  <c r="AB66"/>
  <c r="AC66" s="1"/>
  <c r="AC80" s="1"/>
  <c r="L83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L93" i="73" l="1"/>
  <c r="L93" i="72"/>
  <c r="B135" i="7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L40"/>
  <c r="Z74"/>
  <c r="L75"/>
  <c r="Z75"/>
  <c r="L76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C47" l="1"/>
  <c r="K47" s="1"/>
  <c r="K72"/>
  <c r="L72" s="1"/>
  <c r="K69"/>
  <c r="L69" s="1"/>
  <c r="X23"/>
  <c r="AB23" s="1"/>
  <c r="AC23" s="1"/>
  <c r="X20"/>
  <c r="AB20" s="1"/>
  <c r="AC20" s="1"/>
  <c r="X17"/>
  <c r="AB17" s="1"/>
  <c r="AC17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2"/>
  <c r="AB12" s="1"/>
  <c r="X11"/>
  <c r="AB11" s="1"/>
  <c r="AC11" s="1"/>
  <c r="X10"/>
  <c r="L26"/>
  <c r="L44" s="1"/>
  <c r="C48"/>
  <c r="K48" s="1"/>
  <c r="K26"/>
  <c r="G53" s="1"/>
  <c r="K54" s="1"/>
  <c r="C49"/>
  <c r="K49" s="1"/>
  <c r="L50" l="1"/>
  <c r="AB10"/>
  <c r="X26"/>
  <c r="W48"/>
  <c r="AB48" s="1"/>
  <c r="AC12"/>
  <c r="K70"/>
  <c r="L70" s="1"/>
  <c r="K67"/>
  <c r="L67" s="1"/>
  <c r="K77"/>
  <c r="L77" s="1"/>
  <c r="K71"/>
  <c r="L71" s="1"/>
  <c r="K59"/>
  <c r="L59" s="1"/>
  <c r="W49"/>
  <c r="AB49" s="1"/>
  <c r="AC14"/>
  <c r="L81"/>
  <c r="C50"/>
  <c r="K85" l="1"/>
  <c r="AB26"/>
  <c r="X53" s="1"/>
  <c r="AB54" s="1"/>
  <c r="W47"/>
  <c r="AC10"/>
  <c r="AC26" s="1"/>
  <c r="X56"/>
  <c r="AB57" s="1"/>
  <c r="AC40"/>
  <c r="AC44" l="1"/>
  <c r="AB71"/>
  <c r="AC71" s="1"/>
  <c r="AB68"/>
  <c r="AC68" s="1"/>
  <c r="AB69"/>
  <c r="AC69" s="1"/>
  <c r="AB66"/>
  <c r="AC66" s="1"/>
  <c r="AB58"/>
  <c r="AC58" s="1"/>
  <c r="AB76"/>
  <c r="AC76" s="1"/>
  <c r="AB70"/>
  <c r="AC70" s="1"/>
  <c r="AB47"/>
  <c r="AC50" s="1"/>
  <c r="AC80" s="1"/>
  <c r="L83" s="1"/>
  <c r="W50"/>
  <c r="L85"/>
  <c r="L86" s="1"/>
  <c r="L89" s="1"/>
  <c r="L91" s="1"/>
  <c r="L93" l="1"/>
  <c r="B135" i="70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10"/>
  <c r="K20"/>
  <c r="L20" s="1"/>
  <c r="K21"/>
  <c r="L21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2"/>
  <c r="AB12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9"/>
  <c r="AB49" s="1"/>
  <c r="AC14"/>
  <c r="K47"/>
  <c r="L50" s="1"/>
  <c r="L81" s="1"/>
  <c r="C50"/>
  <c r="AB10"/>
  <c r="X26"/>
  <c r="W48"/>
  <c r="AB48" s="1"/>
  <c r="AC12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18"/>
  <c r="L18" s="1"/>
  <c r="K23"/>
  <c r="L23" s="1"/>
  <c r="K24"/>
  <c r="L24" s="1"/>
  <c r="L28"/>
  <c r="L37" s="1"/>
  <c r="K10"/>
  <c r="G56"/>
  <c r="K57" s="1"/>
  <c r="K83"/>
  <c r="Z74"/>
  <c r="L75"/>
  <c r="Z75"/>
  <c r="L76"/>
  <c r="K21"/>
  <c r="L21" s="1"/>
  <c r="L40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K26"/>
  <c r="G53" s="1"/>
  <c r="K54" s="1"/>
  <c r="C49"/>
  <c r="K49" s="1"/>
  <c r="K72"/>
  <c r="L72" s="1"/>
  <c r="K69"/>
  <c r="L69" s="1"/>
  <c r="L26"/>
  <c r="L44" s="1"/>
  <c r="C48"/>
  <c r="K48" s="1"/>
  <c r="C47"/>
  <c r="K47" l="1"/>
  <c r="L50" s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81" l="1"/>
  <c r="K85" s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8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K10" s="1"/>
  <c r="AB7"/>
  <c r="X49" s="1"/>
  <c r="X7"/>
  <c r="B3"/>
  <c r="V2"/>
  <c r="G26" l="1"/>
  <c r="G56" s="1"/>
  <c r="K57" s="1"/>
  <c r="K17"/>
  <c r="L17" s="1"/>
  <c r="K23"/>
  <c r="L23" s="1"/>
  <c r="L28"/>
  <c r="L37" s="1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K72"/>
  <c r="L72" s="1"/>
  <c r="K69"/>
  <c r="L69" s="1"/>
  <c r="L26"/>
  <c r="L44" s="1"/>
  <c r="C48"/>
  <c r="K48" s="1"/>
  <c r="C47"/>
  <c r="C49"/>
  <c r="K49" s="1"/>
  <c r="X23"/>
  <c r="AB23" s="1"/>
  <c r="AC23" s="1"/>
  <c r="X20"/>
  <c r="AB20" s="1"/>
  <c r="AC20" s="1"/>
  <c r="X17"/>
  <c r="AB17" s="1"/>
  <c r="AC17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K26"/>
  <c r="G53" s="1"/>
  <c r="K54" s="1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AB10"/>
  <c r="X26"/>
  <c r="L50"/>
  <c r="L81" s="1"/>
  <c r="K85" l="1"/>
  <c r="AB26"/>
  <c r="X53" s="1"/>
  <c r="AB54" s="1"/>
  <c r="AC10"/>
  <c r="AC26" s="1"/>
  <c r="W47"/>
  <c r="X56"/>
  <c r="AB57" s="1"/>
  <c r="AC40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44"/>
  <c r="AC80" s="1"/>
  <c r="L83" s="1"/>
  <c r="L93" l="1"/>
  <c r="B135" i="67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0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9"/>
  <c r="AB49" s="1"/>
  <c r="AC14"/>
  <c r="K47"/>
  <c r="L50" s="1"/>
  <c r="L81" s="1"/>
  <c r="C50"/>
  <c r="AB10"/>
  <c r="X26"/>
  <c r="W48"/>
  <c r="AB48" s="1"/>
  <c r="AC12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L75"/>
  <c r="Z75"/>
  <c r="L76"/>
  <c r="K21"/>
  <c r="L21" s="1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G56" s="1"/>
  <c r="K57" s="1"/>
  <c r="K17"/>
  <c r="L17" s="1"/>
  <c r="K23"/>
  <c r="L23" s="1"/>
  <c r="L28"/>
  <c r="L37" s="1"/>
  <c r="K10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9"/>
  <c r="AB49" s="1"/>
  <c r="AC14"/>
  <c r="AB10"/>
  <c r="X26"/>
  <c r="W48"/>
  <c r="AB48" s="1"/>
  <c r="AC12"/>
  <c r="L50"/>
  <c r="L81" l="1"/>
  <c r="K85" s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4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AC74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K47"/>
  <c r="L50" s="1"/>
  <c r="C50"/>
  <c r="AB10"/>
  <c r="X26"/>
  <c r="L81" l="1"/>
  <c r="K85" s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 l="1"/>
  <c r="L83" s="1"/>
  <c r="L93"/>
  <c r="B135" i="63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G14"/>
  <c r="K14" s="1"/>
  <c r="I13"/>
  <c r="G13"/>
  <c r="G12"/>
  <c r="K12" s="1"/>
  <c r="L12" s="1"/>
  <c r="I11"/>
  <c r="G11"/>
  <c r="K10"/>
  <c r="G10"/>
  <c r="AB7"/>
  <c r="X49" s="1"/>
  <c r="X7"/>
  <c r="B3"/>
  <c r="V2"/>
  <c r="G26" l="1"/>
  <c r="L40" s="1"/>
  <c r="M11"/>
  <c r="M13"/>
  <c r="M15"/>
  <c r="K17"/>
  <c r="L17" s="1"/>
  <c r="K23"/>
  <c r="L23" s="1"/>
  <c r="L28"/>
  <c r="L37" s="1"/>
  <c r="Z74"/>
  <c r="L75"/>
  <c r="Z75"/>
  <c r="L76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G56" l="1"/>
  <c r="K57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2"/>
  <c r="AB12" s="1"/>
  <c r="X11"/>
  <c r="AB11" s="1"/>
  <c r="AC11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8"/>
  <c r="AB48" s="1"/>
  <c r="AC12"/>
  <c r="AB10"/>
  <c r="X26"/>
  <c r="W49"/>
  <c r="AB49" s="1"/>
  <c r="AC14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L40"/>
  <c r="Z74"/>
  <c r="L75"/>
  <c r="Z75"/>
  <c r="L76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0"/>
  <c r="K26"/>
  <c r="G53" s="1"/>
  <c r="K54" s="1"/>
  <c r="C49"/>
  <c r="K49" s="1"/>
  <c r="K72"/>
  <c r="L72" s="1"/>
  <c r="K69"/>
  <c r="L69" s="1"/>
  <c r="L26"/>
  <c r="L44" s="1"/>
  <c r="C48"/>
  <c r="K48" s="1"/>
  <c r="C47"/>
  <c r="AB10" l="1"/>
  <c r="X26"/>
  <c r="K47"/>
  <c r="L50" s="1"/>
  <c r="C50"/>
  <c r="K70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L81" l="1"/>
  <c r="K85" s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0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18"/>
  <c r="L18" s="1"/>
  <c r="K23"/>
  <c r="L23" s="1"/>
  <c r="K24"/>
  <c r="L24" s="1"/>
  <c r="L28"/>
  <c r="L37" s="1"/>
  <c r="K10"/>
  <c r="L75"/>
  <c r="Z75"/>
  <c r="L76"/>
  <c r="K21"/>
  <c r="L21" s="1"/>
  <c r="L40"/>
  <c r="G56"/>
  <c r="K57" s="1"/>
  <c r="K83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L93" l="1"/>
  <c r="AC80"/>
  <c r="L83" s="1"/>
  <c r="B135" i="59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G14"/>
  <c r="K14" s="1"/>
  <c r="I13"/>
  <c r="G13"/>
  <c r="G12"/>
  <c r="K12" s="1"/>
  <c r="L12" s="1"/>
  <c r="I11"/>
  <c r="G11"/>
  <c r="M11" s="1"/>
  <c r="G10"/>
  <c r="AB7"/>
  <c r="X49" s="1"/>
  <c r="X7"/>
  <c r="B3"/>
  <c r="V2"/>
  <c r="G37" l="1"/>
  <c r="M15"/>
  <c r="M13"/>
  <c r="G26"/>
  <c r="L40" s="1"/>
  <c r="K10"/>
  <c r="K17"/>
  <c r="L17" s="1"/>
  <c r="K23"/>
  <c r="L23" s="1"/>
  <c r="L28"/>
  <c r="L37" s="1"/>
  <c r="AC74"/>
  <c r="L75"/>
  <c r="Z75"/>
  <c r="L76"/>
  <c r="K18"/>
  <c r="L18" s="1"/>
  <c r="K24"/>
  <c r="L24" s="1"/>
  <c r="AC75"/>
  <c r="X48"/>
  <c r="L10"/>
  <c r="K11"/>
  <c r="L11" s="1"/>
  <c r="K13"/>
  <c r="L13" s="1"/>
  <c r="L14"/>
  <c r="K15"/>
  <c r="L15" s="1"/>
  <c r="X47"/>
  <c r="K83" l="1"/>
  <c r="X20" s="1"/>
  <c r="AB20" s="1"/>
  <c r="AC20" s="1"/>
  <c r="G56"/>
  <c r="K57" s="1"/>
  <c r="X23"/>
  <c r="AB23" s="1"/>
  <c r="AC23" s="1"/>
  <c r="X22"/>
  <c r="AB22" s="1"/>
  <c r="AC22" s="1"/>
  <c r="X14"/>
  <c r="AB14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X19" l="1"/>
  <c r="AB19" s="1"/>
  <c r="AC19" s="1"/>
  <c r="X12"/>
  <c r="AB12" s="1"/>
  <c r="X18"/>
  <c r="AB18" s="1"/>
  <c r="AC18" s="1"/>
  <c r="X17"/>
  <c r="AB17" s="1"/>
  <c r="AC17" s="1"/>
  <c r="X16"/>
  <c r="AB16" s="1"/>
  <c r="AC16" s="1"/>
  <c r="X24"/>
  <c r="AB24" s="1"/>
  <c r="AC24" s="1"/>
  <c r="X11"/>
  <c r="AB11" s="1"/>
  <c r="AC11" s="1"/>
  <c r="X13"/>
  <c r="AB13" s="1"/>
  <c r="AC13" s="1"/>
  <c r="X15"/>
  <c r="AB15" s="1"/>
  <c r="AC15" s="1"/>
  <c r="X21"/>
  <c r="AB21" s="1"/>
  <c r="AC21" s="1"/>
  <c r="X25"/>
  <c r="AB25" s="1"/>
  <c r="AC25" s="1"/>
  <c r="K70"/>
  <c r="L70" s="1"/>
  <c r="K67"/>
  <c r="L67" s="1"/>
  <c r="K77"/>
  <c r="L77" s="1"/>
  <c r="K71"/>
  <c r="L71" s="1"/>
  <c r="K59"/>
  <c r="L59" s="1"/>
  <c r="K47"/>
  <c r="C50"/>
  <c r="AB10"/>
  <c r="X26"/>
  <c r="W48"/>
  <c r="AB48" s="1"/>
  <c r="AC12"/>
  <c r="W49"/>
  <c r="AB49" s="1"/>
  <c r="AC14"/>
  <c r="L50"/>
  <c r="L81" s="1"/>
  <c r="X56" l="1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AC80" l="1"/>
  <c r="L83" s="1"/>
  <c r="K85" s="1"/>
  <c r="L85" s="1"/>
  <c r="L86" s="1"/>
  <c r="L89" s="1"/>
  <c r="L91" s="1"/>
  <c r="L93" l="1"/>
  <c r="B135" i="58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9"/>
  <c r="AB49" s="1"/>
  <c r="AC14"/>
  <c r="AB10"/>
  <c r="X26"/>
  <c r="W48"/>
  <c r="AB48" s="1"/>
  <c r="AC12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L85"/>
  <c r="L86" s="1"/>
  <c r="L89" s="1"/>
  <c r="L91" s="1"/>
  <c r="AC80" l="1"/>
  <c r="L83" s="1"/>
  <c r="L93"/>
  <c r="B135" i="5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G56"/>
  <c r="K57" s="1"/>
  <c r="K83"/>
  <c r="AC74"/>
  <c r="L75"/>
  <c r="Z75"/>
  <c r="L76"/>
  <c r="L40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K47"/>
  <c r="C50"/>
  <c r="L50"/>
  <c r="L81" s="1"/>
  <c r="K85" l="1"/>
  <c r="X56"/>
  <c r="AB57" s="1"/>
  <c r="AC40"/>
  <c r="AB26"/>
  <c r="X53" s="1"/>
  <c r="AB54" s="1"/>
  <c r="W47"/>
  <c r="AC10"/>
  <c r="AC26" s="1"/>
  <c r="AC44" s="1"/>
  <c r="AB47" l="1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3"/>
  <c r="AB13" s="1"/>
  <c r="AC13" s="1"/>
  <c r="X10"/>
  <c r="K26"/>
  <c r="G53" s="1"/>
  <c r="K54" s="1"/>
  <c r="C47"/>
  <c r="W49" l="1"/>
  <c r="AB49" s="1"/>
  <c r="AC14"/>
  <c r="K70"/>
  <c r="L70" s="1"/>
  <c r="K67"/>
  <c r="L67" s="1"/>
  <c r="K77"/>
  <c r="L77" s="1"/>
  <c r="K71"/>
  <c r="L71" s="1"/>
  <c r="K59"/>
  <c r="L59" s="1"/>
  <c r="K47"/>
  <c r="L50" s="1"/>
  <c r="C50"/>
  <c r="AB10"/>
  <c r="X26"/>
  <c r="W48"/>
  <c r="AB48" s="1"/>
  <c r="AC12"/>
  <c r="L81" l="1"/>
  <c r="K85" s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L93" l="1"/>
  <c r="AC80"/>
  <c r="L83" s="1"/>
  <c r="B135" i="55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19"/>
  <c r="L19" s="1"/>
  <c r="G19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K23" l="1"/>
  <c r="L23" s="1"/>
  <c r="G26"/>
  <c r="L40" s="1"/>
  <c r="K10"/>
  <c r="K20"/>
  <c r="L20" s="1"/>
  <c r="K21"/>
  <c r="L21" s="1"/>
  <c r="L28"/>
  <c r="L37" s="1"/>
  <c r="Z74"/>
  <c r="L75"/>
  <c r="Z75"/>
  <c r="L76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X20" s="1"/>
  <c r="AB20" s="1"/>
  <c r="AC20" s="1"/>
  <c r="G56"/>
  <c r="K57" s="1"/>
  <c r="X23"/>
  <c r="AB23" s="1"/>
  <c r="AC23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1"/>
  <c r="AB11" s="1"/>
  <c r="AC11" s="1"/>
  <c r="L26"/>
  <c r="L44" s="1"/>
  <c r="C48"/>
  <c r="K48" s="1"/>
  <c r="C47"/>
  <c r="K72"/>
  <c r="L72" s="1"/>
  <c r="K69"/>
  <c r="L69" s="1"/>
  <c r="K26"/>
  <c r="G53" s="1"/>
  <c r="K54" s="1"/>
  <c r="C49"/>
  <c r="K49" s="1"/>
  <c r="X25" l="1"/>
  <c r="AB25" s="1"/>
  <c r="AC25" s="1"/>
  <c r="X12"/>
  <c r="AB12" s="1"/>
  <c r="X10"/>
  <c r="X17"/>
  <c r="AB17" s="1"/>
  <c r="AC17" s="1"/>
  <c r="K70"/>
  <c r="L70" s="1"/>
  <c r="K67"/>
  <c r="L67" s="1"/>
  <c r="K77"/>
  <c r="L77" s="1"/>
  <c r="K71"/>
  <c r="L71" s="1"/>
  <c r="K59"/>
  <c r="L59" s="1"/>
  <c r="AC14"/>
  <c r="W49"/>
  <c r="AB49" s="1"/>
  <c r="AB10"/>
  <c r="X26"/>
  <c r="K47"/>
  <c r="C50"/>
  <c r="W48"/>
  <c r="AB48" s="1"/>
  <c r="AC12"/>
  <c r="L50"/>
  <c r="L81" s="1"/>
  <c r="K85" l="1"/>
  <c r="X56"/>
  <c r="AB57" s="1"/>
  <c r="AC40"/>
  <c r="AB26"/>
  <c r="X53" s="1"/>
  <c r="AB54" s="1"/>
  <c r="W47"/>
  <c r="AC10"/>
  <c r="AC26" s="1"/>
  <c r="AC44" s="1"/>
  <c r="L85" l="1"/>
  <c r="L86" s="1"/>
  <c r="L89" s="1"/>
  <c r="L91" s="1"/>
  <c r="AB47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93" l="1"/>
  <c r="AC80"/>
  <c r="L83" s="1"/>
  <c r="B135" i="54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20" l="1"/>
  <c r="L20" s="1"/>
  <c r="K17"/>
  <c r="L17" s="1"/>
  <c r="K23"/>
  <c r="L23" s="1"/>
  <c r="L28"/>
  <c r="L37" s="1"/>
  <c r="K10"/>
  <c r="K21"/>
  <c r="L21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 s="1"/>
  <c r="K85" l="1"/>
  <c r="X56"/>
  <c r="AB57" s="1"/>
  <c r="AC40"/>
  <c r="AB26"/>
  <c r="X53" s="1"/>
  <c r="AB54" s="1"/>
  <c r="W47"/>
  <c r="AC10"/>
  <c r="AC26" s="1"/>
  <c r="AC44" s="1"/>
  <c r="AB47" l="1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3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L50" s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L81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5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5"/>
  <c r="AB15" s="1"/>
  <c r="AC15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G56"/>
  <c r="K57" s="1"/>
  <c r="K83"/>
  <c r="AC74"/>
  <c r="L75"/>
  <c r="Z75"/>
  <c r="L76"/>
  <c r="L40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 s="1"/>
  <c r="X56" l="1"/>
  <c r="AB57" s="1"/>
  <c r="AC40"/>
  <c r="K85"/>
  <c r="AB26"/>
  <c r="X53" s="1"/>
  <c r="AB54" s="1"/>
  <c r="W47"/>
  <c r="AC10"/>
  <c r="AC26" s="1"/>
  <c r="AC44" s="1"/>
  <c r="AB47" l="1"/>
  <c r="AC50" s="1"/>
  <c r="W50"/>
  <c r="L85"/>
  <c r="L86" s="1"/>
  <c r="L89" s="1"/>
  <c r="L91" s="1"/>
  <c r="AB71"/>
  <c r="AC71" s="1"/>
  <c r="AB68"/>
  <c r="AC68" s="1"/>
  <c r="AB69"/>
  <c r="AC69" s="1"/>
  <c r="AB66"/>
  <c r="AC66" s="1"/>
  <c r="AB58"/>
  <c r="AC58" s="1"/>
  <c r="AB76"/>
  <c r="AC76" s="1"/>
  <c r="AB70"/>
  <c r="AC70" s="1"/>
  <c r="AC80" l="1"/>
  <c r="L83" s="1"/>
  <c r="L93"/>
  <c r="B135" i="50" l="1"/>
  <c r="B134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 l="1"/>
  <c r="L83" s="1"/>
  <c r="L93"/>
  <c r="B135" i="49" l="1"/>
  <c r="B134"/>
  <c r="M85"/>
  <c r="Y76"/>
  <c r="G76"/>
  <c r="I76" s="1"/>
  <c r="AB75"/>
  <c r="G75"/>
  <c r="I75" s="1"/>
  <c r="AB74"/>
  <c r="Y71"/>
  <c r="Y70"/>
  <c r="Y69"/>
  <c r="Y68"/>
  <c r="Y66"/>
  <c r="X65"/>
  <c r="Y58" s="1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K10" s="1"/>
  <c r="AB7"/>
  <c r="X49" s="1"/>
  <c r="X7"/>
  <c r="B3"/>
  <c r="V2"/>
  <c r="K20" l="1"/>
  <c r="L20" s="1"/>
  <c r="K21"/>
  <c r="L21" s="1"/>
  <c r="G26"/>
  <c r="G56" s="1"/>
  <c r="K57" s="1"/>
  <c r="K17"/>
  <c r="L17" s="1"/>
  <c r="K23"/>
  <c r="L23" s="1"/>
  <c r="L28"/>
  <c r="L37" s="1"/>
  <c r="L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X23" s="1"/>
  <c r="AB23" s="1"/>
  <c r="AC23" s="1"/>
  <c r="L26"/>
  <c r="L44" s="1"/>
  <c r="C48"/>
  <c r="K48" s="1"/>
  <c r="C47"/>
  <c r="K72"/>
  <c r="L72" s="1"/>
  <c r="K69"/>
  <c r="L69" s="1"/>
  <c r="K26"/>
  <c r="G53" s="1"/>
  <c r="K54" s="1"/>
  <c r="C49"/>
  <c r="K49" s="1"/>
  <c r="X10" l="1"/>
  <c r="X22"/>
  <c r="AB22" s="1"/>
  <c r="AC22" s="1"/>
  <c r="X16"/>
  <c r="AB16" s="1"/>
  <c r="AC16" s="1"/>
  <c r="X14"/>
  <c r="AB14" s="1"/>
  <c r="X13"/>
  <c r="AB13" s="1"/>
  <c r="AC13" s="1"/>
  <c r="X19"/>
  <c r="AB19" s="1"/>
  <c r="AC19" s="1"/>
  <c r="X25"/>
  <c r="AB25" s="1"/>
  <c r="AC25" s="1"/>
  <c r="X20"/>
  <c r="AB20" s="1"/>
  <c r="AC20" s="1"/>
  <c r="X11"/>
  <c r="AB11" s="1"/>
  <c r="AC11" s="1"/>
  <c r="X15"/>
  <c r="AB15" s="1"/>
  <c r="AC15" s="1"/>
  <c r="X18"/>
  <c r="AB18" s="1"/>
  <c r="AC18" s="1"/>
  <c r="X21"/>
  <c r="AB21" s="1"/>
  <c r="AC21" s="1"/>
  <c r="X24"/>
  <c r="AB24" s="1"/>
  <c r="AC24" s="1"/>
  <c r="X12"/>
  <c r="AB12" s="1"/>
  <c r="X17"/>
  <c r="AB17" s="1"/>
  <c r="AC17" s="1"/>
  <c r="K70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X56" l="1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48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21"/>
  <c r="L21" s="1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4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AB7"/>
  <c r="X49" s="1"/>
  <c r="X7"/>
  <c r="B3"/>
  <c r="V2"/>
  <c r="K20" l="1"/>
  <c r="L20" s="1"/>
  <c r="G26"/>
  <c r="K17"/>
  <c r="L17" s="1"/>
  <c r="K18"/>
  <c r="L18" s="1"/>
  <c r="K23"/>
  <c r="L23" s="1"/>
  <c r="K24"/>
  <c r="L24" s="1"/>
  <c r="L28"/>
  <c r="L37" s="1"/>
  <c r="L12"/>
  <c r="Z74"/>
  <c r="L75"/>
  <c r="Z75"/>
  <c r="L76"/>
  <c r="K21"/>
  <c r="L21" s="1"/>
  <c r="L40"/>
  <c r="G56"/>
  <c r="K57" s="1"/>
  <c r="K83"/>
  <c r="L14"/>
  <c r="AC74"/>
  <c r="AC75"/>
  <c r="K10"/>
  <c r="X48"/>
  <c r="K11"/>
  <c r="L11" s="1"/>
  <c r="K13"/>
  <c r="L13" s="1"/>
  <c r="K15"/>
  <c r="L15" s="1"/>
  <c r="X47"/>
  <c r="C47" l="1"/>
  <c r="L10"/>
  <c r="L26" s="1"/>
  <c r="L44" s="1"/>
  <c r="K26"/>
  <c r="G53" s="1"/>
  <c r="K54" s="1"/>
  <c r="K72"/>
  <c r="L72" s="1"/>
  <c r="K69"/>
  <c r="L69" s="1"/>
  <c r="C49"/>
  <c r="K49" s="1"/>
  <c r="X23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C48"/>
  <c r="K48" s="1"/>
  <c r="AB10" l="1"/>
  <c r="X26"/>
  <c r="W48"/>
  <c r="AB48" s="1"/>
  <c r="AC12"/>
  <c r="W49"/>
  <c r="AB49" s="1"/>
  <c r="AC14"/>
  <c r="K70"/>
  <c r="L70" s="1"/>
  <c r="K67"/>
  <c r="L67" s="1"/>
  <c r="K77"/>
  <c r="L77" s="1"/>
  <c r="K71"/>
  <c r="L71" s="1"/>
  <c r="K59"/>
  <c r="L59" s="1"/>
  <c r="K47"/>
  <c r="C50"/>
  <c r="L50"/>
  <c r="L81"/>
  <c r="AB26" l="1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AC80" l="1"/>
  <c r="L83" s="1"/>
  <c r="K85" s="1"/>
  <c r="L85" l="1"/>
  <c r="L86" s="1"/>
  <c r="L89" s="1"/>
  <c r="L91" s="1"/>
  <c r="L93" l="1"/>
  <c r="B135" i="46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0"/>
  <c r="K17"/>
  <c r="L17" s="1"/>
  <c r="K23"/>
  <c r="L23" s="1"/>
  <c r="L28"/>
  <c r="L37" s="1"/>
  <c r="AC74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45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G14"/>
  <c r="K14" s="1"/>
  <c r="I13"/>
  <c r="G13"/>
  <c r="G12"/>
  <c r="K12" s="1"/>
  <c r="L12" s="1"/>
  <c r="I11"/>
  <c r="G11"/>
  <c r="G10"/>
  <c r="K10" s="1"/>
  <c r="AB7"/>
  <c r="X49" s="1"/>
  <c r="X7"/>
  <c r="B3"/>
  <c r="V2"/>
  <c r="G26" l="1"/>
  <c r="M11"/>
  <c r="M13"/>
  <c r="M15"/>
  <c r="K17"/>
  <c r="L17" s="1"/>
  <c r="K23"/>
  <c r="L23" s="1"/>
  <c r="L28"/>
  <c r="L37" s="1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K47"/>
  <c r="L50" s="1"/>
  <c r="C50"/>
  <c r="AB10"/>
  <c r="X26"/>
  <c r="L81" l="1"/>
  <c r="K85" s="1"/>
  <c r="AB26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L85"/>
  <c r="L86" s="1"/>
  <c r="L89" s="1"/>
  <c r="L91" s="1"/>
  <c r="L93" l="1"/>
  <c r="AC80"/>
  <c r="L83" s="1"/>
  <c r="B135" i="44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3"/>
  <c r="AB13" s="1"/>
  <c r="AC13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43"/>
  <c r="B134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18"/>
  <c r="L18" s="1"/>
  <c r="K23"/>
  <c r="L23" s="1"/>
  <c r="K24"/>
  <c r="L24" s="1"/>
  <c r="L28"/>
  <c r="L37" s="1"/>
  <c r="Z74"/>
  <c r="L75"/>
  <c r="Z75"/>
  <c r="L76"/>
  <c r="K21"/>
  <c r="L21" s="1"/>
  <c r="L40"/>
  <c r="G56"/>
  <c r="K57" s="1"/>
  <c r="K83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AB10" l="1"/>
  <c r="X26"/>
  <c r="W48"/>
  <c r="AB48" s="1"/>
  <c r="AC12"/>
  <c r="W49"/>
  <c r="AB49" s="1"/>
  <c r="AC14"/>
  <c r="K70"/>
  <c r="L70" s="1"/>
  <c r="K67"/>
  <c r="L67" s="1"/>
  <c r="K77"/>
  <c r="L77" s="1"/>
  <c r="K71"/>
  <c r="L71" s="1"/>
  <c r="K59"/>
  <c r="L59" s="1"/>
  <c r="K47"/>
  <c r="C50"/>
  <c r="L50"/>
  <c r="L81"/>
  <c r="K85" l="1"/>
  <c r="AB26"/>
  <c r="X53" s="1"/>
  <c r="AB54" s="1"/>
  <c r="W47"/>
  <c r="AC10"/>
  <c r="AC26" s="1"/>
  <c r="X56"/>
  <c r="AB57" s="1"/>
  <c r="AC40"/>
  <c r="AC44" l="1"/>
  <c r="AB71"/>
  <c r="AC71" s="1"/>
  <c r="AB68"/>
  <c r="AC68" s="1"/>
  <c r="AB69"/>
  <c r="AC69" s="1"/>
  <c r="AB66"/>
  <c r="AC66" s="1"/>
  <c r="AB58"/>
  <c r="AC58" s="1"/>
  <c r="AB76"/>
  <c r="AC76" s="1"/>
  <c r="AB70"/>
  <c r="AC70" s="1"/>
  <c r="AB47"/>
  <c r="AC50" s="1"/>
  <c r="AC80" s="1"/>
  <c r="L83" s="1"/>
  <c r="W50"/>
  <c r="L85"/>
  <c r="L86" s="1"/>
  <c r="L89" s="1"/>
  <c r="L91" s="1"/>
  <c r="L93" l="1"/>
  <c r="B135" i="4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AC14"/>
  <c r="W49"/>
  <c r="AB49" s="1"/>
  <c r="L50"/>
  <c r="L81" s="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4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18"/>
  <c r="L18" s="1"/>
  <c r="K23"/>
  <c r="L23" s="1"/>
  <c r="K24"/>
  <c r="L24" s="1"/>
  <c r="L28"/>
  <c r="L37" s="1"/>
  <c r="K10"/>
  <c r="G56"/>
  <c r="K57" s="1"/>
  <c r="K83"/>
  <c r="L75"/>
  <c r="Z75"/>
  <c r="AC75" s="1"/>
  <c r="L76"/>
  <c r="K21"/>
  <c r="L21" s="1"/>
  <c r="L40"/>
  <c r="AC74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K26"/>
  <c r="G53" s="1"/>
  <c r="K54" s="1"/>
  <c r="C47"/>
  <c r="K72"/>
  <c r="L72" s="1"/>
  <c r="K69"/>
  <c r="L69" s="1"/>
  <c r="L26"/>
  <c r="L44" s="1"/>
  <c r="C48"/>
  <c r="K48" s="1"/>
  <c r="C49"/>
  <c r="K49" s="1"/>
  <c r="K47" l="1"/>
  <c r="C50"/>
  <c r="AB10"/>
  <c r="X26"/>
  <c r="W48"/>
  <c r="AB48" s="1"/>
  <c r="AC12"/>
  <c r="AC14"/>
  <c r="W49"/>
  <c r="AB49" s="1"/>
  <c r="K70"/>
  <c r="L70" s="1"/>
  <c r="K67"/>
  <c r="L67" s="1"/>
  <c r="K77"/>
  <c r="L77" s="1"/>
  <c r="K71"/>
  <c r="L71" s="1"/>
  <c r="K59"/>
  <c r="L59" s="1"/>
  <c r="L50"/>
  <c r="L81" s="1"/>
  <c r="K85" l="1"/>
  <c r="AB26"/>
  <c r="X53" s="1"/>
  <c r="AB54" s="1"/>
  <c r="AC10"/>
  <c r="AC26" s="1"/>
  <c r="AC44" s="1"/>
  <c r="W47"/>
  <c r="X56"/>
  <c r="AB57" s="1"/>
  <c r="AC40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/>
  <c r="L83" s="1"/>
  <c r="L93" l="1"/>
  <c r="B135" i="40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20" l="1"/>
  <c r="L20" s="1"/>
  <c r="K10"/>
  <c r="K21"/>
  <c r="L21" s="1"/>
  <c r="K17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47" l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L50"/>
  <c r="L81" s="1"/>
  <c r="AB26" l="1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AC44"/>
  <c r="AC80" l="1"/>
  <c r="L83" s="1"/>
  <c r="K85" s="1"/>
  <c r="L85" l="1"/>
  <c r="L86" s="1"/>
  <c r="L89" s="1"/>
  <c r="L91" s="1"/>
  <c r="L93" l="1"/>
  <c r="B135" i="3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8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/>
  <c r="X56" l="1"/>
  <c r="AB57" s="1"/>
  <c r="AC40"/>
  <c r="AB26"/>
  <c r="X53" s="1"/>
  <c r="AB54" s="1"/>
  <c r="W47"/>
  <c r="AC10"/>
  <c r="AC26" s="1"/>
  <c r="AC44" s="1"/>
  <c r="AB47" l="1"/>
  <c r="AC50" s="1"/>
  <c r="W50"/>
  <c r="AB71"/>
  <c r="AC71" s="1"/>
  <c r="AB68"/>
  <c r="AC68" s="1"/>
  <c r="AB69"/>
  <c r="AC69" s="1"/>
  <c r="AB66"/>
  <c r="AC66" s="1"/>
  <c r="AB58"/>
  <c r="AC58" s="1"/>
  <c r="AC80" s="1"/>
  <c r="L83" s="1"/>
  <c r="K85" s="1"/>
  <c r="AB76"/>
  <c r="AC76" s="1"/>
  <c r="AB70"/>
  <c r="AC70" s="1"/>
  <c r="L85" l="1"/>
  <c r="L86" s="1"/>
  <c r="L89" s="1"/>
  <c r="L91" s="1"/>
  <c r="L93" l="1"/>
  <c r="B135" i="3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21"/>
  <c r="AB21" s="1"/>
  <c r="AC21" s="1"/>
  <c r="X19"/>
  <c r="AB19" s="1"/>
  <c r="AC19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18"/>
  <c r="AB18" s="1"/>
  <c r="AC18" s="1"/>
  <c r="X16"/>
  <c r="AB16" s="1"/>
  <c r="AC16" s="1"/>
  <c r="X15"/>
  <c r="AB15" s="1"/>
  <c r="AC15" s="1"/>
  <c r="X14"/>
  <c r="AB14" s="1"/>
  <c r="K26"/>
  <c r="G53" s="1"/>
  <c r="K54" s="1"/>
  <c r="C47"/>
  <c r="K70" l="1"/>
  <c r="L70" s="1"/>
  <c r="K67"/>
  <c r="L67" s="1"/>
  <c r="K77"/>
  <c r="L77" s="1"/>
  <c r="K71"/>
  <c r="L71" s="1"/>
  <c r="K59"/>
  <c r="L59" s="1"/>
  <c r="K47"/>
  <c r="L50" s="1"/>
  <c r="L81" s="1"/>
  <c r="C50"/>
  <c r="AC14"/>
  <c r="W49"/>
  <c r="AB49" s="1"/>
  <c r="AB10"/>
  <c r="X26"/>
  <c r="W48"/>
  <c r="AB48" s="1"/>
  <c r="AC12"/>
  <c r="K85" l="1"/>
  <c r="X56"/>
  <c r="AB57" s="1"/>
  <c r="AC40"/>
  <c r="AB26"/>
  <c r="X53" s="1"/>
  <c r="AB54" s="1"/>
  <c r="W47"/>
  <c r="AC10"/>
  <c r="AC26" s="1"/>
  <c r="AC44" l="1"/>
  <c r="AB47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G10"/>
  <c r="AB7"/>
  <c r="X49" s="1"/>
  <c r="X7"/>
  <c r="B3"/>
  <c r="V2"/>
  <c r="G26" l="1"/>
  <c r="K20"/>
  <c r="L20" s="1"/>
  <c r="K21"/>
  <c r="L21" s="1"/>
  <c r="G37"/>
  <c r="M11"/>
  <c r="K10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K47"/>
  <c r="C50"/>
  <c r="W48"/>
  <c r="AB48" s="1"/>
  <c r="AC12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34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L50" s="1"/>
  <c r="L81" s="1"/>
  <c r="C50"/>
  <c r="W49"/>
  <c r="AB49" s="1"/>
  <c r="AC14"/>
  <c r="X56" l="1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/>
  <c r="L86" s="1"/>
  <c r="L89" s="1"/>
  <c r="L91" s="1"/>
  <c r="L93" l="1"/>
  <c r="B135" i="33"/>
  <c r="B134"/>
  <c r="M85"/>
  <c r="Y76"/>
  <c r="I76"/>
  <c r="L76" s="1"/>
  <c r="G76"/>
  <c r="AB75"/>
  <c r="G75"/>
  <c r="I75" s="1"/>
  <c r="L75" s="1"/>
  <c r="AB74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L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K10" s="1"/>
  <c r="AB7"/>
  <c r="X48" s="1"/>
  <c r="X7"/>
  <c r="B3"/>
  <c r="V2"/>
  <c r="K18" l="1"/>
  <c r="L18" s="1"/>
  <c r="K24"/>
  <c r="L24" s="1"/>
  <c r="X47"/>
  <c r="K21"/>
  <c r="L21" s="1"/>
  <c r="X49"/>
  <c r="Y58"/>
  <c r="AC74"/>
  <c r="Z75"/>
  <c r="AC75" s="1"/>
  <c r="L10"/>
  <c r="L14"/>
  <c r="L12"/>
  <c r="K11"/>
  <c r="L11" s="1"/>
  <c r="K13"/>
  <c r="L13" s="1"/>
  <c r="K15"/>
  <c r="L15" s="1"/>
  <c r="G26"/>
  <c r="G37"/>
  <c r="L26" l="1"/>
  <c r="K26"/>
  <c r="G53" s="1"/>
  <c r="K54" s="1"/>
  <c r="K83"/>
  <c r="G56"/>
  <c r="K57" s="1"/>
  <c r="L40"/>
  <c r="C48"/>
  <c r="K48" s="1"/>
  <c r="C49"/>
  <c r="K49" s="1"/>
  <c r="C47"/>
  <c r="C50" l="1"/>
  <c r="K47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3"/>
  <c r="AB23" s="1"/>
  <c r="AC23" s="1"/>
  <c r="X20"/>
  <c r="AB20" s="1"/>
  <c r="AC20" s="1"/>
  <c r="X17"/>
  <c r="AB17" s="1"/>
  <c r="AC17" s="1"/>
  <c r="L44"/>
  <c r="K77"/>
  <c r="L77" s="1"/>
  <c r="K71"/>
  <c r="L71" s="1"/>
  <c r="K59"/>
  <c r="L59" s="1"/>
  <c r="K70"/>
  <c r="L70" s="1"/>
  <c r="K67"/>
  <c r="L67" s="1"/>
  <c r="L50"/>
  <c r="X26" l="1"/>
  <c r="AB10"/>
  <c r="AC12"/>
  <c r="W48"/>
  <c r="AB48" s="1"/>
  <c r="W49"/>
  <c r="AB49" s="1"/>
  <c r="AC14"/>
  <c r="L81"/>
  <c r="W47" l="1"/>
  <c r="AC10"/>
  <c r="AC26" s="1"/>
  <c r="AB26"/>
  <c r="X53" s="1"/>
  <c r="AB54" s="1"/>
  <c r="K85"/>
  <c r="X56"/>
  <c r="AB57" s="1"/>
  <c r="AC40"/>
  <c r="AC44" l="1"/>
  <c r="AB68"/>
  <c r="AC68" s="1"/>
  <c r="AB71"/>
  <c r="AC71" s="1"/>
  <c r="L85"/>
  <c r="L86" s="1"/>
  <c r="L89" s="1"/>
  <c r="L91" s="1"/>
  <c r="AB76"/>
  <c r="AC76" s="1"/>
  <c r="AB70"/>
  <c r="AC70" s="1"/>
  <c r="AB69"/>
  <c r="AC69" s="1"/>
  <c r="AB66"/>
  <c r="AC66" s="1"/>
  <c r="AB58"/>
  <c r="AC58" s="1"/>
  <c r="W50"/>
  <c r="AB47"/>
  <c r="AC50" s="1"/>
  <c r="AC80"/>
  <c r="L83" s="1"/>
  <c r="L93" l="1"/>
  <c r="B135" i="3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20"/>
  <c r="L20" s="1"/>
  <c r="K21"/>
  <c r="L21" s="1"/>
  <c r="K17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AC14"/>
  <c r="W49"/>
  <c r="AB49" s="1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K17"/>
  <c r="L17" s="1"/>
  <c r="K23"/>
  <c r="L23" s="1"/>
  <c r="L28"/>
  <c r="L37" s="1"/>
  <c r="K10"/>
  <c r="Z74"/>
  <c r="AC74" s="1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K47"/>
  <c r="L50" s="1"/>
  <c r="L81" s="1"/>
  <c r="C50"/>
  <c r="AB10"/>
  <c r="X26"/>
  <c r="AB26" l="1"/>
  <c r="X53" s="1"/>
  <c r="AB54" s="1"/>
  <c r="W47"/>
  <c r="AC10"/>
  <c r="AC26" s="1"/>
  <c r="X56"/>
  <c r="AB57" s="1"/>
  <c r="AC40"/>
  <c r="AC44" l="1"/>
  <c r="AB71"/>
  <c r="AC71" s="1"/>
  <c r="AB68"/>
  <c r="AC68" s="1"/>
  <c r="AB47"/>
  <c r="AC50" s="1"/>
  <c r="W50"/>
  <c r="AB69"/>
  <c r="AC69" s="1"/>
  <c r="AB66"/>
  <c r="AC66" s="1"/>
  <c r="AB58"/>
  <c r="AC58" s="1"/>
  <c r="AC80" s="1"/>
  <c r="L83" s="1"/>
  <c r="K85" s="1"/>
  <c r="AB76"/>
  <c r="AC76" s="1"/>
  <c r="AB70"/>
  <c r="AC70" s="1"/>
  <c r="L85" l="1"/>
  <c r="L86" s="1"/>
  <c r="L89" s="1"/>
  <c r="L91" s="1"/>
  <c r="L93" l="1"/>
  <c r="B135" i="30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K47"/>
  <c r="C50"/>
  <c r="W48"/>
  <c r="AB48" s="1"/>
  <c r="AC12"/>
  <c r="W49"/>
  <c r="AB49" s="1"/>
  <c r="AC14"/>
  <c r="L50"/>
  <c r="L81" s="1"/>
  <c r="X56" l="1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2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G56" s="1"/>
  <c r="K57" s="1"/>
  <c r="K17"/>
  <c r="L17" s="1"/>
  <c r="K18"/>
  <c r="L18" s="1"/>
  <c r="K23"/>
  <c r="L23" s="1"/>
  <c r="K24"/>
  <c r="L24" s="1"/>
  <c r="L28"/>
  <c r="L37" s="1"/>
  <c r="K10"/>
  <c r="K83"/>
  <c r="L75"/>
  <c r="Z75"/>
  <c r="L76"/>
  <c r="K21"/>
  <c r="L21" s="1"/>
  <c r="L40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K26"/>
  <c r="G53" s="1"/>
  <c r="K54" s="1"/>
  <c r="C47"/>
  <c r="K72"/>
  <c r="L72" s="1"/>
  <c r="K69"/>
  <c r="L69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K47"/>
  <c r="C50"/>
  <c r="AB10"/>
  <c r="X26"/>
  <c r="W48"/>
  <c r="AB48" s="1"/>
  <c r="AC12"/>
  <c r="W49"/>
  <c r="AB49" s="1"/>
  <c r="AC14"/>
  <c r="L50"/>
  <c r="L81" s="1"/>
  <c r="K85" l="1"/>
  <c r="AB26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L85"/>
  <c r="L86" s="1"/>
  <c r="L89" s="1"/>
  <c r="L91" s="1"/>
  <c r="L93" l="1"/>
  <c r="AC80"/>
  <c r="L83" s="1"/>
  <c r="B135" i="28" l="1"/>
  <c r="B134"/>
  <c r="M85"/>
  <c r="Y76"/>
  <c r="I76"/>
  <c r="L76" s="1"/>
  <c r="G76"/>
  <c r="AB75"/>
  <c r="G75"/>
  <c r="I75" s="1"/>
  <c r="L75" s="1"/>
  <c r="AB74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L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K10" s="1"/>
  <c r="AB7"/>
  <c r="X48" s="1"/>
  <c r="X7"/>
  <c r="B3"/>
  <c r="V2"/>
  <c r="K17" l="1"/>
  <c r="L17" s="1"/>
  <c r="K23"/>
  <c r="L23" s="1"/>
  <c r="K20"/>
  <c r="L20" s="1"/>
  <c r="K21"/>
  <c r="L21" s="1"/>
  <c r="X49"/>
  <c r="Y58"/>
  <c r="AC74"/>
  <c r="Z75"/>
  <c r="AC75" s="1"/>
  <c r="K18"/>
  <c r="L18" s="1"/>
  <c r="K24"/>
  <c r="L24" s="1"/>
  <c r="X47"/>
  <c r="L10"/>
  <c r="L14"/>
  <c r="L12"/>
  <c r="K11"/>
  <c r="L11" s="1"/>
  <c r="K13"/>
  <c r="L13" s="1"/>
  <c r="K15"/>
  <c r="L15" s="1"/>
  <c r="G26"/>
  <c r="G37"/>
  <c r="C48" l="1"/>
  <c r="K48" s="1"/>
  <c r="L26"/>
  <c r="K26"/>
  <c r="G53" s="1"/>
  <c r="K54" s="1"/>
  <c r="K83"/>
  <c r="G56"/>
  <c r="K57" s="1"/>
  <c r="L40"/>
  <c r="C49"/>
  <c r="K49" s="1"/>
  <c r="C47"/>
  <c r="C50" l="1"/>
  <c r="K47"/>
  <c r="K77"/>
  <c r="L77" s="1"/>
  <c r="K71"/>
  <c r="L71" s="1"/>
  <c r="K59"/>
  <c r="L59" s="1"/>
  <c r="K70"/>
  <c r="L70" s="1"/>
  <c r="K67"/>
  <c r="L67" s="1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3"/>
  <c r="AB23" s="1"/>
  <c r="AC23" s="1"/>
  <c r="X20"/>
  <c r="AB20" s="1"/>
  <c r="AC20" s="1"/>
  <c r="X17"/>
  <c r="AB17" s="1"/>
  <c r="AC17" s="1"/>
  <c r="L50"/>
  <c r="L44"/>
  <c r="L81" s="1"/>
  <c r="X26" l="1"/>
  <c r="AB10"/>
  <c r="AC12"/>
  <c r="W48"/>
  <c r="AB48" s="1"/>
  <c r="W49"/>
  <c r="AB49" s="1"/>
  <c r="AC14"/>
  <c r="K85"/>
  <c r="X56" l="1"/>
  <c r="AB57" s="1"/>
  <c r="AC40"/>
  <c r="L85"/>
  <c r="L86" s="1"/>
  <c r="L89" s="1"/>
  <c r="L91" s="1"/>
  <c r="W47"/>
  <c r="AC10"/>
  <c r="AC26" s="1"/>
  <c r="AC44" s="1"/>
  <c r="AB26"/>
  <c r="X53" s="1"/>
  <c r="AB54" s="1"/>
  <c r="AB68" l="1"/>
  <c r="AC68" s="1"/>
  <c r="AB71"/>
  <c r="AC71" s="1"/>
  <c r="AB76"/>
  <c r="AC76" s="1"/>
  <c r="AB70"/>
  <c r="AC70" s="1"/>
  <c r="AB69"/>
  <c r="AC69" s="1"/>
  <c r="AB66"/>
  <c r="AC66" s="1"/>
  <c r="AB58"/>
  <c r="AC58" s="1"/>
  <c r="W50"/>
  <c r="AB47"/>
  <c r="AC50" s="1"/>
  <c r="AC80" s="1"/>
  <c r="L83" s="1"/>
  <c r="L93"/>
  <c r="B135" i="2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K20" l="1"/>
  <c r="L20" s="1"/>
  <c r="G26"/>
  <c r="L40" s="1"/>
  <c r="K17"/>
  <c r="L17" s="1"/>
  <c r="K23"/>
  <c r="L23" s="1"/>
  <c r="L28"/>
  <c r="L37" s="1"/>
  <c r="K10"/>
  <c r="K21"/>
  <c r="L21" s="1"/>
  <c r="L75"/>
  <c r="Z75"/>
  <c r="L76"/>
  <c r="G56"/>
  <c r="K57" s="1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X23" s="1"/>
  <c r="AB23" s="1"/>
  <c r="AC23" s="1"/>
  <c r="X14"/>
  <c r="AB14" s="1"/>
  <c r="X24"/>
  <c r="AB24" s="1"/>
  <c r="AC24" s="1"/>
  <c r="X18"/>
  <c r="AB18" s="1"/>
  <c r="AC18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X15" l="1"/>
  <c r="AB15" s="1"/>
  <c r="AC15" s="1"/>
  <c r="X21"/>
  <c r="AB21" s="1"/>
  <c r="AC21" s="1"/>
  <c r="X11"/>
  <c r="AB11" s="1"/>
  <c r="AC11" s="1"/>
  <c r="X20"/>
  <c r="AB20" s="1"/>
  <c r="AC20" s="1"/>
  <c r="X13"/>
  <c r="AB13" s="1"/>
  <c r="AC13" s="1"/>
  <c r="X16"/>
  <c r="AB16" s="1"/>
  <c r="AC16" s="1"/>
  <c r="X19"/>
  <c r="AB19" s="1"/>
  <c r="AC19" s="1"/>
  <c r="X22"/>
  <c r="AB22" s="1"/>
  <c r="AC22" s="1"/>
  <c r="X25"/>
  <c r="AB25" s="1"/>
  <c r="AC25" s="1"/>
  <c r="X12"/>
  <c r="AB12" s="1"/>
  <c r="X17"/>
  <c r="AB17" s="1"/>
  <c r="AC17" s="1"/>
  <c r="K70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2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L50" s="1"/>
  <c r="L81" s="1"/>
  <c r="C50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1" i="75" s="1"/>
  <c r="AC80" i="25"/>
  <c r="L83" s="1"/>
  <c r="L93" l="1"/>
</calcChain>
</file>

<file path=xl/comments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sharedStrings.xml><?xml version="1.0" encoding="utf-8"?>
<sst xmlns="http://schemas.openxmlformats.org/spreadsheetml/2006/main" count="17900" uniqueCount="408">
  <si>
    <t>%,LACTUALS,FFUND_CODE,V1000</t>
  </si>
  <si>
    <t>%,SJULDEC-CY</t>
  </si>
  <si>
    <t>%,SPER8</t>
  </si>
  <si>
    <t>%,SYTD</t>
  </si>
  <si>
    <t>(Insert district number in cell A1, enter, then strike F9. Your district data then pulls from Calculation Detail Sheets)</t>
  </si>
  <si>
    <t>For Schools with &gt;75% ESE students</t>
  </si>
  <si>
    <t>Based on the First Calculation of the FEFP 2013-14</t>
  </si>
  <si>
    <t xml:space="preserve">School District: </t>
  </si>
  <si>
    <t>Palm Beach</t>
  </si>
  <si>
    <t>1.  2013-14 FEFP State and Local Funding</t>
  </si>
  <si>
    <t>Base Student Allocation</t>
  </si>
  <si>
    <t xml:space="preserve">District Cost Differential: </t>
  </si>
  <si>
    <t>Program</t>
  </si>
  <si>
    <t>October FTE</t>
  </si>
  <si>
    <t>February FTE</t>
  </si>
  <si>
    <t>Number of FTE</t>
  </si>
  <si>
    <t>Program                              Cost Factor</t>
  </si>
  <si>
    <t>Weighted FTE           (b) x (c)</t>
  </si>
  <si>
    <t>2013-14 Base Funding WFTE x BSA x DCD</t>
  </si>
  <si>
    <t>Function</t>
  </si>
  <si>
    <t>Local Code</t>
  </si>
  <si>
    <t>2011-12 Base Funding WFTE x BSA x DCD</t>
  </si>
  <si>
    <t>(a)</t>
  </si>
  <si>
    <t>(b)</t>
  </si>
  <si>
    <t>(c)</t>
  </si>
  <si>
    <t>(d)</t>
  </si>
  <si>
    <t>(e)</t>
  </si>
  <si>
    <t>%,FACCOUNT,VCSFTE,FCLASS_FLD,V5101,FPRODUCT,V101,FCURRENCY_CD,V</t>
  </si>
  <si>
    <t>101 Basic K-3</t>
  </si>
  <si>
    <t>%,FACCOUNT,VCSFTE,FCLASS_FLD,V5101,FPRODUCT,V111,FCURRENCY_CD,V</t>
  </si>
  <si>
    <t>111 Basic K-3 with ESE Services</t>
  </si>
  <si>
    <t>111</t>
  </si>
  <si>
    <t>%,FACCOUNT,VCSFTE,FCLASS_FLD,V5102,FPRODUCT,V102,FCURRENCY_CD,V</t>
  </si>
  <si>
    <t>102 Basic 4-8</t>
  </si>
  <si>
    <t>%,FACCOUNT,VCSFTE,FCLASS_FLD,V5102,FPRODUCT,V112,FCURRENCY_CD,V</t>
  </si>
  <si>
    <t>112 Basic 4-8 with ESE Services</t>
  </si>
  <si>
    <t>112</t>
  </si>
  <si>
    <t>%,FACCOUNT,VCSFTE,FCLASS_FLD,V5103,FPRODUCT,V103,FCURRENCY_CD,V</t>
  </si>
  <si>
    <t>103 Basic 9-12</t>
  </si>
  <si>
    <t>%,FACCOUNT,VCSFTE,FCLASS_FLD,V5103,FPRODUCT,V113,FCURRENCY_CD,V</t>
  </si>
  <si>
    <t>113 Basic 9-12 with ESE Services</t>
  </si>
  <si>
    <t>113</t>
  </si>
  <si>
    <t>%,FACCOUNT,VCSFTE,FCLASS_FLD,V5101,FPRODUCT,V254,FCURRENCY_CD,V</t>
  </si>
  <si>
    <r>
      <t xml:space="preserve">254 ESE Level 4 </t>
    </r>
    <r>
      <rPr>
        <b/>
        <i/>
        <sz val="12"/>
        <rFont val="Times New Roman"/>
        <family val="1"/>
      </rPr>
      <t>(Grade Level PK-3</t>
    </r>
    <r>
      <rPr>
        <b/>
        <sz val="12"/>
        <rFont val="Times New Roman"/>
        <family val="1"/>
      </rPr>
      <t>)</t>
    </r>
  </si>
  <si>
    <t>%,FACCOUNT,VCSFTE,FCLASS_FLD,V5102,FPRODUCT,V254,FCURRENCY_CD,V</t>
  </si>
  <si>
    <r>
      <t xml:space="preserve">254 ESE Level 4 </t>
    </r>
    <r>
      <rPr>
        <b/>
        <i/>
        <sz val="12"/>
        <rFont val="Times New Roman"/>
        <family val="1"/>
      </rPr>
      <t>(Grade Level 4-8)</t>
    </r>
  </si>
  <si>
    <t>%,FACCOUNT,VCSFTE,FCLASS_FLD,V5103,FPRODUCT,V254,FCURRENCY_CD,V</t>
  </si>
  <si>
    <r>
      <t>254 ESE Level 4</t>
    </r>
    <r>
      <rPr>
        <b/>
        <i/>
        <sz val="12"/>
        <rFont val="Times New Roman"/>
        <family val="1"/>
      </rPr>
      <t xml:space="preserve"> (Grade Level 9-12)</t>
    </r>
  </si>
  <si>
    <t>%,FACCOUNT,VCSFTE,FCLASS_FLD,V5101,FPRODUCT,V255,FCURRENCY_CD,V</t>
  </si>
  <si>
    <r>
      <t xml:space="preserve">255 ESE Level 5 </t>
    </r>
    <r>
      <rPr>
        <b/>
        <i/>
        <sz val="12"/>
        <rFont val="Times New Roman"/>
        <family val="1"/>
      </rPr>
      <t>(Grade Level PK-3</t>
    </r>
    <r>
      <rPr>
        <b/>
        <sz val="12"/>
        <rFont val="Times New Roman"/>
        <family val="1"/>
      </rPr>
      <t>)</t>
    </r>
  </si>
  <si>
    <t>%,FACCOUNT,VCSFTE,FCLASS_FLD,V5102,FPRODUCT,V255,FCURRENCY_CD,V</t>
  </si>
  <si>
    <r>
      <t xml:space="preserve">255 ESE Level 5 </t>
    </r>
    <r>
      <rPr>
        <b/>
        <i/>
        <sz val="12"/>
        <rFont val="Times New Roman"/>
        <family val="1"/>
      </rPr>
      <t>(Grade Level 4-8)</t>
    </r>
  </si>
  <si>
    <t>%,FACCOUNT,VCSFTE,FCLASS_FLD,V5103,FPRODUCT,V255,FCURRENCY_CD,V</t>
  </si>
  <si>
    <r>
      <t>255 ESE Level 5</t>
    </r>
    <r>
      <rPr>
        <b/>
        <i/>
        <sz val="12"/>
        <rFont val="Times New Roman"/>
        <family val="1"/>
      </rPr>
      <t xml:space="preserve"> (Grade Level 9-12)</t>
    </r>
  </si>
  <si>
    <t>%,FACCOUNT,VCSFTE,FCLASS_FLD,V5101,FPRODUCT,V130,FCURRENCY_CD,V</t>
  </si>
  <si>
    <r>
      <t xml:space="preserve">130 ESOL </t>
    </r>
    <r>
      <rPr>
        <b/>
        <i/>
        <sz val="12"/>
        <rFont val="Times New Roman"/>
        <family val="1"/>
      </rPr>
      <t>(Grade Level PK-3)</t>
    </r>
  </si>
  <si>
    <t>%,FACCOUNT,VCSFTE,FCLASS_FLD,V5102,FPRODUCT,V130,FCURRENCY_CD,V</t>
  </si>
  <si>
    <r>
      <t xml:space="preserve">130 ESOL </t>
    </r>
    <r>
      <rPr>
        <b/>
        <i/>
        <sz val="12"/>
        <rFont val="Times New Roman"/>
        <family val="1"/>
      </rPr>
      <t>(Grade Level 4-8)</t>
    </r>
  </si>
  <si>
    <t>%,FACCOUNT,VCSFTE,FCLASS_FLD,V5103,FPRODUCT,V130,FCURRENCY_CD,V</t>
  </si>
  <si>
    <r>
      <t xml:space="preserve">130 ESOL </t>
    </r>
    <r>
      <rPr>
        <b/>
        <i/>
        <sz val="12"/>
        <rFont val="Times New Roman"/>
        <family val="1"/>
      </rPr>
      <t>(Grade Level 9-12)</t>
    </r>
  </si>
  <si>
    <t>%,FACCOUNT,VCSFTE,FCLASS_FLD,V5310,FPRODUCT,V300,FCURRENCY_CD,V</t>
  </si>
  <si>
    <r>
      <t xml:space="preserve">300 Career Education </t>
    </r>
    <r>
      <rPr>
        <b/>
        <i/>
        <sz val="12"/>
        <rFont val="Times New Roman"/>
        <family val="1"/>
      </rPr>
      <t>(Grades 9-12)</t>
    </r>
  </si>
  <si>
    <t>Totals</t>
  </si>
  <si>
    <t>2.  ESE Guaranteed Allocation:</t>
  </si>
  <si>
    <t>FTE</t>
  </si>
  <si>
    <t>Grade Level</t>
  </si>
  <si>
    <t>Matrix Level</t>
  </si>
  <si>
    <t>Guarantee Per Student</t>
  </si>
  <si>
    <t>%,FACCOUNT,VCSFTE,FCLASS_FLD,V5101,FPRODUCT,V251,FCURRENCY_CD,V</t>
  </si>
  <si>
    <t>Additional Funding from the ESE Guaranteed Allocation. Enter the FTE from 111,112, &amp; 113 by grade and matrix level.  Students who do not have a matrix level should be considered 251.  This total should equal all FTE from programs 111, 112 &amp; 113 above.</t>
  </si>
  <si>
    <t>PK-3</t>
  </si>
  <si>
    <t>%,FACCOUNT,VCSFTE,FCLASS_FLD,V5101,FPRODUCT,V252,FCURRENCY_CD,V</t>
  </si>
  <si>
    <t>%,FACCOUNT,VCSFTE,FCLASS_FLD,V5101,FPRODUCT,V253,FCURRENCY_CD,V</t>
  </si>
  <si>
    <t>%,FACCOUNT,VCSFTE,FCLASS_FLD,V5102,FPRODUCT,V251,FCURRENCY_CD,V</t>
  </si>
  <si>
    <t>4-8</t>
  </si>
  <si>
    <t>%,FACCOUNT,VCSFTE,FCLASS_FLD,V5102,FPRODUCT,V252,FCURRENCY_CD,V</t>
  </si>
  <si>
    <t>%,FACCOUNT,VCSFTE,FCLASS_FLD,V5102,FPRODUCT,V253,FCURRENCY_CD,V</t>
  </si>
  <si>
    <t>%,FACCOUNT,VCSFTE,FCLASS_FLD,V5103,FPRODUCT,V251,FCURRENCY_CD,V</t>
  </si>
  <si>
    <t>9-12</t>
  </si>
  <si>
    <t>%,FACCOUNT,VCSFTE,FCLASS_FLD,V5103,FPRODUCT,V252,FCURRENCY_CD,V</t>
  </si>
  <si>
    <t>%,FACCOUNT,VCSFTE,FCLASS_FLD,V5103,FPRODUCT,V253,FCURRENCY_CD,V</t>
  </si>
  <si>
    <t>Total FTE with ESE Services</t>
  </si>
  <si>
    <t>Total from ESE Guarantee</t>
  </si>
  <si>
    <t>3.  Supplemental Academic Instruction:</t>
  </si>
  <si>
    <t xml:space="preserve">District SAI Allocation </t>
  </si>
  <si>
    <t>Per Student</t>
  </si>
  <si>
    <t xml:space="preserve">divided by district FTE </t>
  </si>
  <si>
    <t>(with eligible services)</t>
  </si>
  <si>
    <t xml:space="preserve">4.  Reading Allocation: </t>
  </si>
  <si>
    <t>Charter Schools should contact their school district sponsor regarding eligibility and distribution of reading allocation funds.</t>
  </si>
  <si>
    <t>Total Base Funding, ESE Guarantee, and SAI</t>
  </si>
  <si>
    <t>5.  Class size Reduction Funds:</t>
  </si>
  <si>
    <t>Weighted FTE (From Section 1)</t>
  </si>
  <si>
    <r>
      <rPr>
        <b/>
        <sz val="12"/>
        <rFont val="Times New Roman"/>
        <family val="1"/>
      </rPr>
      <t xml:space="preserve">X     </t>
    </r>
    <r>
      <rPr>
        <b/>
        <u/>
        <sz val="12"/>
        <rFont val="Times New Roman"/>
        <family val="1"/>
      </rPr>
      <t>DCD</t>
    </r>
    <r>
      <rPr>
        <b/>
        <sz val="12"/>
        <rFont val="Times New Roman"/>
        <family val="1"/>
      </rPr>
      <t xml:space="preserve">     X</t>
    </r>
  </si>
  <si>
    <t>Allocation factors</t>
  </si>
  <si>
    <r>
      <rPr>
        <b/>
        <sz val="12"/>
        <rFont val="Times New Roman"/>
        <family val="1"/>
      </rPr>
      <t xml:space="preserve">X             </t>
    </r>
    <r>
      <rPr>
        <b/>
        <u/>
        <sz val="12"/>
        <rFont val="Times New Roman"/>
        <family val="1"/>
      </rPr>
      <t>DCD</t>
    </r>
    <r>
      <rPr>
        <b/>
        <sz val="12"/>
        <rFont val="Times New Roman"/>
        <family val="1"/>
      </rPr>
      <t xml:space="preserve">            X</t>
    </r>
  </si>
  <si>
    <t>PK - 3</t>
  </si>
  <si>
    <t>=</t>
  </si>
  <si>
    <r>
      <t xml:space="preserve">Total </t>
    </r>
    <r>
      <rPr>
        <b/>
        <sz val="12"/>
        <color indexed="30"/>
        <rFont val="Times New Roman"/>
        <family val="1"/>
      </rPr>
      <t>*</t>
    </r>
  </si>
  <si>
    <t>Total Class Size Reduction Funds</t>
  </si>
  <si>
    <t>(*Total FTE should equal total in Section 1, column (d).)</t>
  </si>
  <si>
    <t xml:space="preserve">6A.  Divide school's Weighted FTE (WFTE) total computed </t>
  </si>
  <si>
    <t>in (d) above:</t>
  </si>
  <si>
    <t>by district's WFTE:</t>
  </si>
  <si>
    <t xml:space="preserve">to obtain school's WFTE share. </t>
  </si>
  <si>
    <t xml:space="preserve">6B.  Divide school's Unweighted FTE (UFTE) total computed </t>
  </si>
  <si>
    <t>in (b) above:</t>
  </si>
  <si>
    <t>by district's UFTE:</t>
  </si>
  <si>
    <t xml:space="preserve">to obtain school's UFTE share.  </t>
  </si>
  <si>
    <t>Letters Refer to Notes At Bottom:</t>
  </si>
  <si>
    <t>7.  Other FEFP (WFTE share)</t>
  </si>
  <si>
    <t>x</t>
  </si>
  <si>
    <t>Applicable to all Charter Schools:</t>
  </si>
  <si>
    <t>Declining Enrollment</t>
  </si>
  <si>
    <t>Sparsity Supplement</t>
  </si>
  <si>
    <t>Minimum Guarantee</t>
  </si>
  <si>
    <t>Program Related Requirements:</t>
  </si>
  <si>
    <t>Safe Schools</t>
  </si>
  <si>
    <t>Lab School Discretionary</t>
  </si>
  <si>
    <t>8.  Discretionary Local Effort (WFTE share)</t>
  </si>
  <si>
    <t>9.  Discretionary Millage Compression Allocation</t>
  </si>
  <si>
    <t>.748 mills (UFTE share)</t>
  </si>
  <si>
    <t>10.  Proration to Funds Available (WFTE share)</t>
  </si>
  <si>
    <t>11.  Discretionary Lottery (WFTE share)</t>
  </si>
  <si>
    <t>12.  Instructional Materials Allocation (UFTE share)</t>
  </si>
  <si>
    <r>
      <t>Dual Enrollment Instructional Materials Allocation (See footnote i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below) </t>
    </r>
  </si>
  <si>
    <t>13.  Student Transportation</t>
  </si>
  <si>
    <t>Enter</t>
  </si>
  <si>
    <t>All Riders</t>
  </si>
  <si>
    <t xml:space="preserve"> x</t>
  </si>
  <si>
    <t>%,FACCOUNT,VCSFTE,FCLASS_FLD,V7802,FPRODUCT,V100,V,V000,FCURRENCY_CD,V</t>
  </si>
  <si>
    <t>ESE Student Riders</t>
  </si>
  <si>
    <t>%,FACCOUNT,VCSFTE,FCLASS_FLD,V7802,FPRODUCT,V110,FCURRENCY_CD,V</t>
  </si>
  <si>
    <t>14.  Teacher Salary Allocation (WFTE share)</t>
  </si>
  <si>
    <t>(j)</t>
  </si>
  <si>
    <t>15.  Florida Teachers Lead Program Stipend</t>
  </si>
  <si>
    <t>16.  Food Service Allocation</t>
  </si>
  <si>
    <t>(g)</t>
  </si>
  <si>
    <t xml:space="preserve">17.  Performance Pay Plan </t>
  </si>
  <si>
    <t>Total Funding for Calculating the Administrative fee of Charters with More Than 75% ESE Students.</t>
  </si>
  <si>
    <t>Total</t>
  </si>
  <si>
    <t>18. Funding for the purpose of calculating the administrative fee for ESE Charters.</t>
  </si>
  <si>
    <t>(h)</t>
  </si>
  <si>
    <t>Or</t>
  </si>
  <si>
    <t>NOTES:</t>
  </si>
  <si>
    <t>If you have more than a 75% ESE student population please place a 1 in the following box:</t>
  </si>
  <si>
    <t xml:space="preserve">This section is Set up to show estimated funding based on Unweighted FTE for charter schools with ESE </t>
  </si>
  <si>
    <t xml:space="preserve">populations of more that 75% so that the proper administrative fee can be estimated.  It should not be </t>
  </si>
  <si>
    <t>Less: Administrative Fee (5% for up to 250 students of Un-Weighted FTE)</t>
  </si>
  <si>
    <t>To be used for Admin Fee</t>
  </si>
  <si>
    <t>necessary to enter data in this section.</t>
  </si>
  <si>
    <t>Total Estimated Revenue</t>
  </si>
  <si>
    <t>%,FACCOUNT,V539700</t>
  </si>
  <si>
    <t>Previous Charter School Payments Made</t>
  </si>
  <si>
    <t>Remaining Estimated Revenue</t>
  </si>
  <si>
    <t>Number of Remaining Months</t>
  </si>
  <si>
    <t>Remaining Months - Monthly Payment</t>
  </si>
  <si>
    <t>Excess of Administrative Fees To Be Allocated to Capital Expenditures</t>
  </si>
  <si>
    <t>NOTES - on separate tab</t>
  </si>
  <si>
    <t>nVision Variables</t>
  </si>
  <si>
    <t>CHARTER</t>
  </si>
  <si>
    <t>Report Name</t>
  </si>
  <si>
    <t>Charter School FEFP Calc</t>
  </si>
  <si>
    <t>Report Title</t>
  </si>
  <si>
    <t>Charter School FEFP4</t>
  </si>
  <si>
    <t>Layout Name</t>
  </si>
  <si>
    <t>SDPBC</t>
  </si>
  <si>
    <t>Requesting Business Unit</t>
  </si>
  <si>
    <t>Requesting Business Unit Description</t>
  </si>
  <si>
    <t>1075590</t>
  </si>
  <si>
    <t>Operator ID</t>
  </si>
  <si>
    <t>D</t>
  </si>
  <si>
    <t>Detail or Summary (nPlosion)</t>
  </si>
  <si>
    <t>1</t>
  </si>
  <si>
    <t>Scope Instance Counter</t>
  </si>
  <si>
    <t>c:\Reports</t>
  </si>
  <si>
    <t xml:space="preserve">Instance directory name </t>
  </si>
  <si>
    <t>CHARTER2013-07-01.xlsm</t>
  </si>
  <si>
    <t>Instance output file name</t>
  </si>
  <si>
    <t>2013-07-01</t>
  </si>
  <si>
    <t>As of Reporting date</t>
  </si>
  <si>
    <t>As of tree date</t>
  </si>
  <si>
    <t>Accounting Period</t>
  </si>
  <si>
    <t>Period 1 - 2013-07-01</t>
  </si>
  <si>
    <t>Period name</t>
  </si>
  <si>
    <t>Period abbreviation</t>
  </si>
  <si>
    <t>14</t>
  </si>
  <si>
    <t>Year ('96)</t>
  </si>
  <si>
    <t>2014</t>
  </si>
  <si>
    <t>Year (1996)</t>
  </si>
  <si>
    <t>%PEP%</t>
  </si>
  <si>
    <t>Period End Date</t>
  </si>
  <si>
    <t>Scope name</t>
  </si>
  <si>
    <t>Charter Schools</t>
  </si>
  <si>
    <t>Scope description</t>
  </si>
  <si>
    <t>DEPTID</t>
  </si>
  <si>
    <t>Scope field name</t>
  </si>
  <si>
    <t>0054</t>
  </si>
  <si>
    <t>Scope field value</t>
  </si>
  <si>
    <t>Boca Raton Charter School</t>
  </si>
  <si>
    <t>Scope field description</t>
  </si>
  <si>
    <t>Error</t>
  </si>
  <si>
    <t>Scope tree name</t>
  </si>
  <si>
    <t>Scope tree description</t>
  </si>
  <si>
    <t>Scope tree level name</t>
  </si>
  <si>
    <t>Scope tree level desctiption</t>
  </si>
  <si>
    <t>Business Unit</t>
  </si>
  <si>
    <t>School District Palm Beach</t>
  </si>
  <si>
    <t>Business Unit Name</t>
  </si>
  <si>
    <t>Scope descriptive field</t>
  </si>
  <si>
    <t>End time</t>
  </si>
  <si>
    <t>2</t>
  </si>
  <si>
    <t>0642</t>
  </si>
  <si>
    <t>Day Star Acad of Excellence CS</t>
  </si>
  <si>
    <t>3</t>
  </si>
  <si>
    <t>0664</t>
  </si>
  <si>
    <t>Academy for Positve Lrn</t>
  </si>
  <si>
    <t>4</t>
  </si>
  <si>
    <t>1461</t>
  </si>
  <si>
    <t>Inlet Grove Community High</t>
  </si>
  <si>
    <t>5</t>
  </si>
  <si>
    <t>1571</t>
  </si>
  <si>
    <t>South Tech Community High</t>
  </si>
  <si>
    <t>6</t>
  </si>
  <si>
    <t>2521</t>
  </si>
  <si>
    <t>Ed Venture Charter School</t>
  </si>
  <si>
    <t>7</t>
  </si>
  <si>
    <t>2531</t>
  </si>
  <si>
    <t>Potentials Charter School</t>
  </si>
  <si>
    <t>8</t>
  </si>
  <si>
    <t>2641</t>
  </si>
  <si>
    <t>Lakeside Academy Charter</t>
  </si>
  <si>
    <t>9</t>
  </si>
  <si>
    <t>2661</t>
  </si>
  <si>
    <t>JosephLittlesNguzoSaba CSch</t>
  </si>
  <si>
    <t>10</t>
  </si>
  <si>
    <t>2791</t>
  </si>
  <si>
    <t>Renaissance Learning Center</t>
  </si>
  <si>
    <t>11</t>
  </si>
  <si>
    <t>2801</t>
  </si>
  <si>
    <t>PB Maritime Academy Charter</t>
  </si>
  <si>
    <t>12</t>
  </si>
  <si>
    <t>2911</t>
  </si>
  <si>
    <t>Western Academy Charter School</t>
  </si>
  <si>
    <t>13</t>
  </si>
  <si>
    <t>2941</t>
  </si>
  <si>
    <t>Palm Beach School for Autism</t>
  </si>
  <si>
    <t>3083</t>
  </si>
  <si>
    <t>Renaissance Learning Academy</t>
  </si>
  <si>
    <t>15</t>
  </si>
  <si>
    <t>3344</t>
  </si>
  <si>
    <t>Tomorrow'sPromiseCommunitySch</t>
  </si>
  <si>
    <t>16</t>
  </si>
  <si>
    <t>3345</t>
  </si>
  <si>
    <t>GulfstreamGoodwil LIFE Academy</t>
  </si>
  <si>
    <t>17</t>
  </si>
  <si>
    <t>3347</t>
  </si>
  <si>
    <t>Leadership Academy West</t>
  </si>
  <si>
    <t>18</t>
  </si>
  <si>
    <t>3381</t>
  </si>
  <si>
    <t>Imagine Sch-Chancellor Campus</t>
  </si>
  <si>
    <t>19</t>
  </si>
  <si>
    <t>3382</t>
  </si>
  <si>
    <t>Glades Acad Elem School, Inc</t>
  </si>
  <si>
    <t>20</t>
  </si>
  <si>
    <t>3384</t>
  </si>
  <si>
    <t>Hope Learning Riviera Beach</t>
  </si>
  <si>
    <t>21</t>
  </si>
  <si>
    <t>3385</t>
  </si>
  <si>
    <t>Bright Futures Academy</t>
  </si>
  <si>
    <t>22</t>
  </si>
  <si>
    <t>3386</t>
  </si>
  <si>
    <t>Toussaint Louverture Arts</t>
  </si>
  <si>
    <t>23</t>
  </si>
  <si>
    <t>3391</t>
  </si>
  <si>
    <t>Seagull Acad-Independent Chart</t>
  </si>
  <si>
    <t>24</t>
  </si>
  <si>
    <t>3392</t>
  </si>
  <si>
    <t>Charter Sch of Boynton Beach</t>
  </si>
  <si>
    <t>25</t>
  </si>
  <si>
    <t>3394</t>
  </si>
  <si>
    <t>Montessori Acad Early Enrich</t>
  </si>
  <si>
    <t>26</t>
  </si>
  <si>
    <t>3395</t>
  </si>
  <si>
    <t>JFK Medical Center Charter Sch</t>
  </si>
  <si>
    <t>27</t>
  </si>
  <si>
    <t>3396</t>
  </si>
  <si>
    <t>G. Hauptner G-Star Charter</t>
  </si>
  <si>
    <t>28</t>
  </si>
  <si>
    <t>3398</t>
  </si>
  <si>
    <t>Everglades Prep Academy</t>
  </si>
  <si>
    <t>29</t>
  </si>
  <si>
    <t>3400</t>
  </si>
  <si>
    <t>Believers Academy</t>
  </si>
  <si>
    <t>30</t>
  </si>
  <si>
    <t>3401</t>
  </si>
  <si>
    <t>Quantum High School</t>
  </si>
  <si>
    <t>31</t>
  </si>
  <si>
    <t>3411</t>
  </si>
  <si>
    <t>My Choice Academy</t>
  </si>
  <si>
    <t>32</t>
  </si>
  <si>
    <t>3413</t>
  </si>
  <si>
    <t>Somerset Academy Boca East</t>
  </si>
  <si>
    <t>33</t>
  </si>
  <si>
    <t>3421</t>
  </si>
  <si>
    <t>Worthington High School</t>
  </si>
  <si>
    <t>34</t>
  </si>
  <si>
    <t>3431</t>
  </si>
  <si>
    <t>Renaissance CS@WPBch</t>
  </si>
  <si>
    <t>35</t>
  </si>
  <si>
    <t>3436</t>
  </si>
  <si>
    <t>iGenerationEmpowermentAcademy</t>
  </si>
  <si>
    <t>36</t>
  </si>
  <si>
    <t>3443</t>
  </si>
  <si>
    <t>Riviera Bch Maritime Academy</t>
  </si>
  <si>
    <t>37</t>
  </si>
  <si>
    <t>3941</t>
  </si>
  <si>
    <t>Ben Gamla - Palm Beach</t>
  </si>
  <si>
    <t>39</t>
  </si>
  <si>
    <t>3961</t>
  </si>
  <si>
    <t>Gardens Sch of Tech Arts, Inc</t>
  </si>
  <si>
    <t>40</t>
  </si>
  <si>
    <t>3971</t>
  </si>
  <si>
    <t>Mavericks HS of Palm Springs</t>
  </si>
  <si>
    <t>41</t>
  </si>
  <si>
    <t>4000</t>
  </si>
  <si>
    <t>Renaissance Cht SchPalmsWest</t>
  </si>
  <si>
    <t>42</t>
  </si>
  <si>
    <t>4002</t>
  </si>
  <si>
    <t>Renaissance Cht Sch at Summit</t>
  </si>
  <si>
    <t>43</t>
  </si>
  <si>
    <t>4010</t>
  </si>
  <si>
    <t>Belle Glade Excel Cht School</t>
  </si>
  <si>
    <t>44</t>
  </si>
  <si>
    <t>4011</t>
  </si>
  <si>
    <t>Igeneration Empowerment Acad</t>
  </si>
  <si>
    <t>45</t>
  </si>
  <si>
    <t>4012</t>
  </si>
  <si>
    <t>Somerset Acad Canyons Md Sch</t>
  </si>
  <si>
    <t>46</t>
  </si>
  <si>
    <t>4013</t>
  </si>
  <si>
    <t>Somerset Acad Canyons Hg Sch</t>
  </si>
  <si>
    <t>47</t>
  </si>
  <si>
    <t>4020</t>
  </si>
  <si>
    <t>Franklin Academy Cht School B</t>
  </si>
  <si>
    <t>48</t>
  </si>
  <si>
    <t>4037</t>
  </si>
  <si>
    <t>Learning Path Academy</t>
  </si>
  <si>
    <t>Less: Administrative Fee (2% for up to 250 students of Un-Weighted FTE)</t>
  </si>
  <si>
    <t>South Tech Preparatory Academy</t>
  </si>
  <si>
    <t>Somerset Academy Boca Middle School</t>
  </si>
  <si>
    <t>Sorted by Number</t>
  </si>
  <si>
    <t>Sorted by Name</t>
  </si>
  <si>
    <t>DeptID</t>
  </si>
  <si>
    <t>Charter Name</t>
  </si>
  <si>
    <t>1572</t>
  </si>
  <si>
    <t>South Tech Adult Education</t>
  </si>
  <si>
    <t>3349</t>
  </si>
  <si>
    <t>Excel Leadership Academy</t>
  </si>
  <si>
    <t>3433</t>
  </si>
  <si>
    <t>Fl International Lang Academy</t>
  </si>
  <si>
    <t>Renaissance Ch Sch at Summit</t>
  </si>
  <si>
    <t>Renaissance Cht Sch Palms West</t>
  </si>
  <si>
    <t>South Tech Prep</t>
  </si>
  <si>
    <t>South Tech Prep (Middle)</t>
  </si>
  <si>
    <t xml:space="preserve">Somerset Academy Boca Middle School </t>
  </si>
  <si>
    <t>H</t>
  </si>
  <si>
    <t>Please enter your district number in cell C2.</t>
  </si>
  <si>
    <t>Enter District Number:</t>
  </si>
  <si>
    <t xml:space="preserve"> Revenue Estimate Worksheet for Virtual EducationPrograms </t>
  </si>
  <si>
    <t>Based on the Second Calculation of the FEFP 2013-14</t>
  </si>
  <si>
    <t>School District:</t>
  </si>
  <si>
    <t>District Funding</t>
  </si>
  <si>
    <t>Base Funding</t>
  </si>
  <si>
    <t>Lab School Dicretionary</t>
  </si>
  <si>
    <t>0.748 Discretionary Local Effort</t>
  </si>
  <si>
    <t>0.748 Mills Compression</t>
  </si>
  <si>
    <t>Reading Allocation</t>
  </si>
  <si>
    <t>Instructional Materials</t>
  </si>
  <si>
    <t>Teacher Salary Allocation</t>
  </si>
  <si>
    <t>Subtotal</t>
  </si>
  <si>
    <t>District FTE</t>
  </si>
  <si>
    <t>Funding Per FTE</t>
  </si>
  <si>
    <t>Virtual Education Contribution Per FTE</t>
  </si>
  <si>
    <t>Total Funding Per FTE</t>
  </si>
  <si>
    <t>Total Virtual Funding Per FTE</t>
  </si>
  <si>
    <t>Total Virtual Funding</t>
  </si>
  <si>
    <t>Estimated Completion Factor</t>
  </si>
  <si>
    <t>based on K12 State-wide Average</t>
  </si>
  <si>
    <t>Total Virtual Funding net of Completion Factor</t>
  </si>
  <si>
    <t>Less: Administrative Fee (5% for Virtual)</t>
  </si>
  <si>
    <t>Description</t>
  </si>
  <si>
    <t>School #</t>
  </si>
  <si>
    <t>4040</t>
  </si>
  <si>
    <t>Florida Virtual Academy @ PBC</t>
  </si>
  <si>
    <t>AG Findings</t>
  </si>
  <si>
    <t>Sept. FY13 Overpaid</t>
  </si>
  <si>
    <t xml:space="preserve">AG Findings </t>
  </si>
  <si>
    <t>Avaya</t>
  </si>
  <si>
    <t xml:space="preserve">AT&amp;T </t>
  </si>
  <si>
    <t>Utilities</t>
  </si>
  <si>
    <t>School Police</t>
  </si>
  <si>
    <t>Adult/Ed</t>
  </si>
  <si>
    <t>Adult/ESE</t>
  </si>
  <si>
    <t>Adult/ED</t>
  </si>
  <si>
    <t>FTE Nov 13</t>
  </si>
  <si>
    <t xml:space="preserve">Net Payment  </t>
  </si>
  <si>
    <t>November FY2013-2014 Charter School FTE Payment.</t>
  </si>
</sst>
</file>

<file path=xl/styles.xml><?xml version="1.0" encoding="utf-8"?>
<styleSheet xmlns="http://schemas.openxmlformats.org/spreadsheetml/2006/main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0"/>
    <numFmt numFmtId="168" formatCode="0.0000"/>
    <numFmt numFmtId="169" formatCode="#,##0.0000"/>
    <numFmt numFmtId="170" formatCode="_-&quot;$&quot;* #,##0_-;\-&quot;$&quot;* #,##0_-;_-&quot;$&quot;* &quot;-&quot;??_-;_-@_-"/>
    <numFmt numFmtId="171" formatCode="0.0000%"/>
    <numFmt numFmtId="172" formatCode="_(* #,##0_);_(* \(#,##0\);_(* &quot;-&quot;??_);_(@_)"/>
    <numFmt numFmtId="173" formatCode="0."/>
    <numFmt numFmtId="174" formatCode="m/d/yy\ h:mm\ AM/PM"/>
    <numFmt numFmtId="175" formatCode="#,##0;[Red]\(#,##0\)"/>
    <numFmt numFmtId="176" formatCode="_(&quot;$&quot;* #,##0_);_(&quot;$&quot;* \(#,##0\);_(&quot;$&quot;* &quot;-&quot;??_);_(@_)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sz val="12"/>
      <color indexed="30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u/>
      <sz val="11"/>
      <color rgb="FFFF0000"/>
      <name val="Arial"/>
      <family val="2"/>
    </font>
    <font>
      <b/>
      <u/>
      <sz val="12"/>
      <name val="Arial"/>
      <family val="2"/>
    </font>
    <font>
      <b/>
      <sz val="8"/>
      <color theme="1"/>
      <name val="MS Sans Serif"/>
      <family val="2"/>
    </font>
    <font>
      <sz val="16"/>
      <name val="Arial"/>
      <family val="2"/>
    </font>
    <font>
      <b/>
      <sz val="8"/>
      <name val="MS Sans Serif"/>
      <family val="2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4" fillId="0" borderId="1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3" borderId="20" applyNumberFormat="0" applyFont="0" applyAlignment="0" applyProtection="0"/>
    <xf numFmtId="0" fontId="2" fillId="3" borderId="20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" borderId="20" applyNumberFormat="0" applyFont="0" applyAlignment="0" applyProtection="0"/>
    <xf numFmtId="0" fontId="1" fillId="3" borderId="20" applyNumberFormat="0" applyFont="0" applyAlignment="0" applyProtection="0"/>
  </cellStyleXfs>
  <cellXfs count="403">
    <xf numFmtId="0" fontId="0" fillId="0" borderId="0" xfId="0"/>
    <xf numFmtId="0" fontId="5" fillId="0" borderId="0" xfId="2" applyFont="1"/>
    <xf numFmtId="0" fontId="5" fillId="0" borderId="0" xfId="2" applyFont="1" applyAlignment="1">
      <alignment horizontal="left"/>
    </xf>
    <xf numFmtId="167" fontId="5" fillId="0" borderId="0" xfId="2" applyNumberFormat="1" applyFont="1"/>
    <xf numFmtId="0" fontId="6" fillId="0" borderId="2" xfId="2" applyFont="1" applyBorder="1"/>
    <xf numFmtId="0" fontId="7" fillId="0" borderId="3" xfId="2" applyFont="1" applyBorder="1" applyAlignment="1"/>
    <xf numFmtId="0" fontId="7" fillId="0" borderId="0" xfId="2" applyFont="1" applyBorder="1" applyAlignment="1"/>
    <xf numFmtId="0" fontId="7" fillId="0" borderId="0" xfId="2" applyFont="1" applyAlignment="1"/>
    <xf numFmtId="0" fontId="6" fillId="2" borderId="2" xfId="2" applyFont="1" applyFill="1" applyBorder="1"/>
    <xf numFmtId="0" fontId="5" fillId="2" borderId="0" xfId="2" applyFont="1" applyFill="1"/>
    <xf numFmtId="0" fontId="8" fillId="0" borderId="0" xfId="2" applyFont="1" applyAlignment="1"/>
    <xf numFmtId="0" fontId="8" fillId="0" borderId="0" xfId="2" applyFont="1" applyAlignment="1">
      <alignment horizontal="center"/>
    </xf>
    <xf numFmtId="0" fontId="8" fillId="2" borderId="0" xfId="2" applyFont="1" applyFill="1" applyAlignment="1"/>
    <xf numFmtId="0" fontId="5" fillId="0" borderId="0" xfId="2" applyFont="1" applyAlignment="1"/>
    <xf numFmtId="0" fontId="9" fillId="0" borderId="0" xfId="2" applyFont="1" applyAlignment="1"/>
    <xf numFmtId="0" fontId="9" fillId="2" borderId="0" xfId="2" applyFont="1" applyFill="1" applyAlignment="1"/>
    <xf numFmtId="4" fontId="5" fillId="0" borderId="0" xfId="2" applyNumberFormat="1" applyFont="1" applyAlignment="1"/>
    <xf numFmtId="4" fontId="10" fillId="0" borderId="0" xfId="2" applyNumberFormat="1" applyFont="1" applyAlignment="1"/>
    <xf numFmtId="4" fontId="5" fillId="0" borderId="0" xfId="2" applyNumberFormat="1" applyFont="1"/>
    <xf numFmtId="4" fontId="10" fillId="2" borderId="0" xfId="2" applyNumberFormat="1" applyFont="1" applyFill="1" applyAlignment="1"/>
    <xf numFmtId="4" fontId="5" fillId="2" borderId="0" xfId="2" applyNumberFormat="1" applyFont="1" applyFill="1"/>
    <xf numFmtId="4" fontId="5" fillId="0" borderId="0" xfId="2" applyNumberFormat="1" applyFont="1" applyBorder="1"/>
    <xf numFmtId="4" fontId="5" fillId="2" borderId="0" xfId="2" applyNumberFormat="1" applyFont="1" applyFill="1" applyBorder="1"/>
    <xf numFmtId="0" fontId="11" fillId="0" borderId="0" xfId="2" applyFont="1" applyAlignment="1"/>
    <xf numFmtId="7" fontId="4" fillId="0" borderId="0" xfId="2" applyNumberFormat="1" applyBorder="1" applyAlignment="1"/>
    <xf numFmtId="168" fontId="11" fillId="0" borderId="0" xfId="2" applyNumberFormat="1" applyFont="1" applyAlignment="1"/>
    <xf numFmtId="0" fontId="5" fillId="0" borderId="0" xfId="2" applyFont="1" applyAlignment="1">
      <alignment wrapText="1"/>
    </xf>
    <xf numFmtId="0" fontId="12" fillId="0" borderId="0" xfId="2" applyFont="1" applyAlignment="1">
      <alignment horizontal="center" wrapText="1"/>
    </xf>
    <xf numFmtId="0" fontId="13" fillId="0" borderId="0" xfId="2" applyFont="1" applyAlignment="1">
      <alignment horizontal="center" wrapText="1"/>
    </xf>
    <xf numFmtId="0" fontId="6" fillId="0" borderId="0" xfId="2" applyFont="1" applyAlignment="1">
      <alignment wrapText="1"/>
    </xf>
    <xf numFmtId="167" fontId="5" fillId="0" borderId="0" xfId="2" applyNumberFormat="1" applyFont="1" applyAlignment="1">
      <alignment horizontal="center" wrapText="1"/>
    </xf>
    <xf numFmtId="167" fontId="5" fillId="0" borderId="0" xfId="2" applyNumberFormat="1" applyFont="1" applyAlignment="1">
      <alignment wrapText="1"/>
    </xf>
    <xf numFmtId="4" fontId="5" fillId="0" borderId="0" xfId="2" applyNumberFormat="1" applyFont="1" applyAlignment="1">
      <alignment horizontal="center" wrapText="1"/>
    </xf>
    <xf numFmtId="165" fontId="5" fillId="0" borderId="0" xfId="5" applyFont="1" applyAlignment="1">
      <alignment horizontal="center" wrapText="1"/>
    </xf>
    <xf numFmtId="4" fontId="5" fillId="2" borderId="0" xfId="2" applyNumberFormat="1" applyFont="1" applyFill="1" applyAlignment="1">
      <alignment horizontal="center" wrapText="1"/>
    </xf>
    <xf numFmtId="165" fontId="5" fillId="2" borderId="0" xfId="5" applyFont="1" applyFill="1" applyAlignment="1">
      <alignment horizontal="center" wrapText="1"/>
    </xf>
    <xf numFmtId="0" fontId="5" fillId="0" borderId="4" xfId="2" quotePrefix="1" applyFont="1" applyBorder="1" applyAlignment="1"/>
    <xf numFmtId="0" fontId="13" fillId="0" borderId="4" xfId="2" quotePrefix="1" applyFont="1" applyBorder="1" applyAlignment="1">
      <alignment horizontal="center"/>
    </xf>
    <xf numFmtId="0" fontId="6" fillId="0" borderId="0" xfId="2" quotePrefix="1" applyFont="1" applyBorder="1" applyAlignment="1"/>
    <xf numFmtId="167" fontId="5" fillId="0" borderId="4" xfId="2" quotePrefix="1" applyNumberFormat="1" applyFont="1" applyBorder="1" applyAlignment="1">
      <alignment horizontal="center"/>
    </xf>
    <xf numFmtId="167" fontId="5" fillId="0" borderId="4" xfId="2" quotePrefix="1" applyNumberFormat="1" applyFont="1" applyBorder="1" applyAlignment="1"/>
    <xf numFmtId="4" fontId="5" fillId="0" borderId="4" xfId="2" quotePrefix="1" applyNumberFormat="1" applyFont="1" applyBorder="1" applyAlignment="1">
      <alignment horizontal="center"/>
    </xf>
    <xf numFmtId="165" fontId="5" fillId="0" borderId="4" xfId="5" quotePrefix="1" applyFont="1" applyBorder="1" applyAlignment="1">
      <alignment horizontal="center"/>
    </xf>
    <xf numFmtId="4" fontId="5" fillId="2" borderId="4" xfId="2" quotePrefix="1" applyNumberFormat="1" applyFont="1" applyFill="1" applyBorder="1" applyAlignment="1">
      <alignment horizontal="center"/>
    </xf>
    <xf numFmtId="165" fontId="5" fillId="2" borderId="4" xfId="5" quotePrefix="1" applyFont="1" applyFill="1" applyBorder="1" applyAlignment="1">
      <alignment horizontal="center"/>
    </xf>
    <xf numFmtId="0" fontId="5" fillId="0" borderId="5" xfId="2" applyFont="1" applyBorder="1" applyAlignment="1"/>
    <xf numFmtId="2" fontId="13" fillId="0" borderId="1" xfId="2" applyNumberFormat="1" applyFont="1" applyBorder="1" applyAlignment="1"/>
    <xf numFmtId="2" fontId="12" fillId="0" borderId="0" xfId="2" applyNumberFormat="1" applyFont="1" applyBorder="1" applyAlignment="1"/>
    <xf numFmtId="167" fontId="5" fillId="0" borderId="5" xfId="2" applyNumberFormat="1" applyFont="1" applyBorder="1" applyAlignment="1"/>
    <xf numFmtId="169" fontId="5" fillId="0" borderId="4" xfId="2" applyNumberFormat="1" applyFont="1" applyBorder="1"/>
    <xf numFmtId="170" fontId="5" fillId="0" borderId="4" xfId="5" applyNumberFormat="1" applyFont="1" applyBorder="1"/>
    <xf numFmtId="0" fontId="5" fillId="0" borderId="0" xfId="2" applyFont="1" applyAlignment="1">
      <alignment horizontal="center"/>
    </xf>
    <xf numFmtId="0" fontId="4" fillId="0" borderId="0" xfId="2" quotePrefix="1"/>
    <xf numFmtId="0" fontId="4" fillId="0" borderId="0" xfId="2"/>
    <xf numFmtId="169" fontId="5" fillId="2" borderId="4" xfId="2" applyNumberFormat="1" applyFont="1" applyFill="1" applyBorder="1"/>
    <xf numFmtId="170" fontId="5" fillId="2" borderId="4" xfId="5" applyNumberFormat="1" applyFont="1" applyFill="1" applyBorder="1"/>
    <xf numFmtId="167" fontId="5" fillId="0" borderId="0" xfId="2" applyNumberFormat="1" applyFont="1" applyAlignment="1"/>
    <xf numFmtId="0" fontId="5" fillId="0" borderId="0" xfId="2" quotePrefix="1" applyFont="1"/>
    <xf numFmtId="170" fontId="5" fillId="0" borderId="1" xfId="5" applyNumberFormat="1" applyFont="1" applyBorder="1"/>
    <xf numFmtId="170" fontId="5" fillId="2" borderId="1" xfId="5" applyNumberFormat="1" applyFont="1" applyFill="1" applyBorder="1"/>
    <xf numFmtId="2" fontId="13" fillId="0" borderId="6" xfId="2" applyNumberFormat="1" applyFont="1" applyBorder="1" applyAlignment="1"/>
    <xf numFmtId="0" fontId="5" fillId="0" borderId="0" xfId="2" applyFont="1" applyBorder="1" applyAlignment="1"/>
    <xf numFmtId="2" fontId="5" fillId="0" borderId="7" xfId="2" applyNumberFormat="1" applyFont="1" applyBorder="1" applyAlignment="1"/>
    <xf numFmtId="2" fontId="5" fillId="0" borderId="0" xfId="2" applyNumberFormat="1" applyFont="1" applyBorder="1" applyAlignment="1"/>
    <xf numFmtId="2" fontId="5" fillId="0" borderId="8" xfId="2" applyNumberFormat="1" applyFont="1" applyBorder="1" applyAlignment="1"/>
    <xf numFmtId="168" fontId="15" fillId="0" borderId="2" xfId="2" applyNumberFormat="1" applyFont="1" applyBorder="1"/>
    <xf numFmtId="170" fontId="5" fillId="0" borderId="7" xfId="5" applyNumberFormat="1" applyFont="1" applyBorder="1"/>
    <xf numFmtId="0" fontId="5" fillId="0" borderId="0" xfId="2" applyFont="1" applyBorder="1"/>
    <xf numFmtId="168" fontId="15" fillId="2" borderId="2" xfId="2" applyNumberFormat="1" applyFont="1" applyFill="1" applyBorder="1"/>
    <xf numFmtId="170" fontId="5" fillId="2" borderId="7" xfId="5" applyNumberFormat="1" applyFont="1" applyFill="1" applyBorder="1"/>
    <xf numFmtId="0" fontId="12" fillId="0" borderId="1" xfId="2" applyFont="1" applyBorder="1" applyAlignment="1">
      <alignment horizontal="center" wrapText="1"/>
    </xf>
    <xf numFmtId="2" fontId="13" fillId="0" borderId="1" xfId="2" applyNumberFormat="1" applyFont="1" applyBorder="1" applyAlignment="1">
      <alignment horizontal="center"/>
    </xf>
    <xf numFmtId="2" fontId="6" fillId="0" borderId="0" xfId="2" applyNumberFormat="1" applyFont="1" applyBorder="1" applyAlignment="1"/>
    <xf numFmtId="0" fontId="5" fillId="0" borderId="4" xfId="2" applyFont="1" applyBorder="1" applyAlignment="1">
      <alignment horizontal="center" wrapText="1"/>
    </xf>
    <xf numFmtId="0" fontId="16" fillId="0" borderId="4" xfId="2" applyFont="1" applyBorder="1" applyAlignment="1">
      <alignment horizontal="center" wrapText="1"/>
    </xf>
    <xf numFmtId="0" fontId="5" fillId="2" borderId="4" xfId="2" applyFont="1" applyFill="1" applyBorder="1" applyAlignment="1"/>
    <xf numFmtId="0" fontId="5" fillId="2" borderId="4" xfId="2" applyFont="1" applyFill="1" applyBorder="1" applyAlignment="1">
      <alignment horizontal="center" wrapText="1"/>
    </xf>
    <xf numFmtId="0" fontId="16" fillId="2" borderId="4" xfId="2" applyFont="1" applyFill="1" applyBorder="1" applyAlignment="1">
      <alignment horizontal="center" wrapText="1"/>
    </xf>
    <xf numFmtId="0" fontId="11" fillId="0" borderId="5" xfId="2" applyFont="1" applyBorder="1" applyAlignment="1">
      <alignment horizontal="left" vertical="center" wrapText="1"/>
    </xf>
    <xf numFmtId="4" fontId="12" fillId="0" borderId="0" xfId="2" applyNumberFormat="1" applyFont="1" applyBorder="1" applyAlignment="1">
      <alignment vertical="center" wrapText="1"/>
    </xf>
    <xf numFmtId="0" fontId="5" fillId="0" borderId="5" xfId="2" applyFont="1" applyBorder="1" applyAlignment="1">
      <alignment horizontal="center"/>
    </xf>
    <xf numFmtId="170" fontId="16" fillId="0" borderId="4" xfId="5" applyNumberFormat="1" applyFont="1" applyBorder="1"/>
    <xf numFmtId="170" fontId="5" fillId="0" borderId="4" xfId="2" applyNumberFormat="1" applyFont="1" applyBorder="1"/>
    <xf numFmtId="0" fontId="5" fillId="0" borderId="0" xfId="2" quotePrefix="1" applyFont="1" applyAlignment="1">
      <alignment horizontal="left"/>
    </xf>
    <xf numFmtId="0" fontId="11" fillId="0" borderId="0" xfId="2" applyFont="1" applyBorder="1"/>
    <xf numFmtId="0" fontId="5" fillId="2" borderId="5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170" fontId="16" fillId="2" borderId="4" xfId="5" applyNumberFormat="1" applyFont="1" applyFill="1" applyBorder="1"/>
    <xf numFmtId="170" fontId="5" fillId="2" borderId="4" xfId="2" applyNumberFormat="1" applyFont="1" applyFill="1" applyBorder="1"/>
    <xf numFmtId="0" fontId="11" fillId="0" borderId="0" xfId="2" applyFont="1" applyBorder="1" applyAlignment="1">
      <alignment horizontal="left" vertical="center" wrapText="1"/>
    </xf>
    <xf numFmtId="0" fontId="5" fillId="0" borderId="0" xfId="2" quotePrefix="1" applyFont="1" applyAlignment="1">
      <alignment horizontal="center"/>
    </xf>
    <xf numFmtId="0" fontId="5" fillId="2" borderId="0" xfId="2" quotePrefix="1" applyFont="1" applyFill="1" applyAlignment="1">
      <alignment horizontal="center"/>
    </xf>
    <xf numFmtId="0" fontId="17" fillId="0" borderId="0" xfId="2" applyFont="1"/>
    <xf numFmtId="170" fontId="5" fillId="0" borderId="6" xfId="5" applyNumberFormat="1" applyFont="1" applyBorder="1"/>
    <xf numFmtId="0" fontId="17" fillId="0" borderId="0" xfId="2" applyFont="1" applyBorder="1" applyAlignment="1">
      <alignment horizontal="left"/>
    </xf>
    <xf numFmtId="170" fontId="5" fillId="2" borderId="6" xfId="5" applyNumberFormat="1" applyFont="1" applyFill="1" applyBorder="1"/>
    <xf numFmtId="0" fontId="18" fillId="0" borderId="0" xfId="2" applyFont="1" applyAlignment="1"/>
    <xf numFmtId="0" fontId="18" fillId="0" borderId="0" xfId="2" applyFont="1" applyBorder="1" applyAlignment="1"/>
    <xf numFmtId="0" fontId="5" fillId="2" borderId="0" xfId="2" applyFont="1" applyFill="1" applyBorder="1"/>
    <xf numFmtId="0" fontId="19" fillId="0" borderId="0" xfId="2" applyFont="1" applyAlignment="1"/>
    <xf numFmtId="170" fontId="5" fillId="0" borderId="0" xfId="5" applyNumberFormat="1" applyFont="1" applyBorder="1" applyAlignment="1"/>
    <xf numFmtId="0" fontId="20" fillId="0" borderId="0" xfId="2" applyFont="1" applyAlignment="1"/>
    <xf numFmtId="4" fontId="5" fillId="0" borderId="0" xfId="2" quotePrefix="1" applyNumberFormat="1" applyFont="1" applyBorder="1" applyAlignment="1"/>
    <xf numFmtId="0" fontId="5" fillId="0" borderId="0" xfId="2" applyFont="1" applyAlignment="1">
      <alignment horizontal="right"/>
    </xf>
    <xf numFmtId="0" fontId="21" fillId="0" borderId="0" xfId="2" applyFont="1" applyAlignment="1"/>
    <xf numFmtId="166" fontId="5" fillId="0" borderId="0" xfId="2" applyNumberFormat="1" applyFont="1" applyBorder="1"/>
    <xf numFmtId="0" fontId="5" fillId="2" borderId="0" xfId="2" applyFont="1" applyFill="1" applyAlignment="1">
      <alignment horizontal="right"/>
    </xf>
    <xf numFmtId="0" fontId="22" fillId="0" borderId="0" xfId="2" applyFont="1" applyAlignment="1"/>
    <xf numFmtId="170" fontId="5" fillId="0" borderId="0" xfId="5" applyNumberFormat="1" applyFont="1" applyBorder="1"/>
    <xf numFmtId="170" fontId="5" fillId="2" borderId="0" xfId="5" applyNumberFormat="1" applyFont="1" applyFill="1" applyBorder="1"/>
    <xf numFmtId="170" fontId="5" fillId="0" borderId="4" xfId="2" applyNumberFormat="1" applyFont="1" applyBorder="1" applyAlignment="1">
      <alignment horizontal="left"/>
    </xf>
    <xf numFmtId="170" fontId="5" fillId="2" borderId="4" xfId="2" applyNumberFormat="1" applyFont="1" applyFill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23" fillId="0" borderId="0" xfId="2" applyFont="1" applyAlignment="1">
      <alignment horizontal="center"/>
    </xf>
    <xf numFmtId="0" fontId="23" fillId="0" borderId="0" xfId="2" applyFont="1" applyAlignment="1"/>
    <xf numFmtId="4" fontId="23" fillId="0" borderId="0" xfId="2" applyNumberFormat="1" applyFont="1" applyAlignment="1">
      <alignment horizontal="center"/>
    </xf>
    <xf numFmtId="4" fontId="23" fillId="0" borderId="0" xfId="2" applyNumberFormat="1" applyFont="1" applyAlignment="1"/>
    <xf numFmtId="165" fontId="5" fillId="0" borderId="0" xfId="5" applyFont="1"/>
    <xf numFmtId="0" fontId="23" fillId="2" borderId="0" xfId="2" applyFont="1" applyFill="1" applyAlignment="1">
      <alignment horizontal="center"/>
    </xf>
    <xf numFmtId="165" fontId="5" fillId="2" borderId="0" xfId="5" applyFont="1" applyFill="1"/>
    <xf numFmtId="168" fontId="5" fillId="0" borderId="0" xfId="2" applyNumberFormat="1" applyFont="1" applyBorder="1" applyAlignment="1">
      <alignment horizontal="center"/>
    </xf>
    <xf numFmtId="168" fontId="24" fillId="0" borderId="0" xfId="2" applyNumberFormat="1" applyFont="1" applyBorder="1" applyAlignment="1"/>
    <xf numFmtId="43" fontId="5" fillId="0" borderId="0" xfId="3" applyFont="1" applyAlignment="1">
      <alignment horizontal="center"/>
    </xf>
    <xf numFmtId="0" fontId="5" fillId="0" borderId="0" xfId="2" quotePrefix="1" applyFont="1" applyBorder="1" applyAlignment="1">
      <alignment horizontal="center"/>
    </xf>
    <xf numFmtId="3" fontId="5" fillId="0" borderId="4" xfId="2" applyNumberFormat="1" applyFont="1" applyBorder="1"/>
    <xf numFmtId="168" fontId="5" fillId="0" borderId="0" xfId="2" applyNumberFormat="1" applyFont="1" applyBorder="1"/>
    <xf numFmtId="168" fontId="5" fillId="2" borderId="0" xfId="2" applyNumberFormat="1" applyFont="1" applyFill="1" applyBorder="1" applyAlignment="1">
      <alignment horizontal="center"/>
    </xf>
    <xf numFmtId="2" fontId="5" fillId="2" borderId="0" xfId="2" applyNumberFormat="1" applyFont="1" applyFill="1" applyAlignment="1">
      <alignment horizontal="center"/>
    </xf>
    <xf numFmtId="0" fontId="5" fillId="2" borderId="0" xfId="2" quotePrefix="1" applyFont="1" applyFill="1" applyBorder="1" applyAlignment="1">
      <alignment horizontal="center"/>
    </xf>
    <xf numFmtId="3" fontId="5" fillId="2" borderId="4" xfId="2" applyNumberFormat="1" applyFont="1" applyFill="1" applyBorder="1"/>
    <xf numFmtId="168" fontId="5" fillId="2" borderId="0" xfId="2" applyNumberFormat="1" applyFont="1" applyFill="1" applyBorder="1"/>
    <xf numFmtId="16" fontId="5" fillId="0" borderId="0" xfId="2" quotePrefix="1" applyNumberFormat="1" applyFont="1" applyAlignment="1">
      <alignment horizontal="right"/>
    </xf>
    <xf numFmtId="16" fontId="5" fillId="2" borderId="0" xfId="2" quotePrefix="1" applyNumberFormat="1" applyFont="1" applyFill="1" applyAlignment="1">
      <alignment horizontal="right"/>
    </xf>
    <xf numFmtId="0" fontId="5" fillId="2" borderId="0" xfId="2" applyFont="1" applyFill="1" applyBorder="1" applyAlignment="1"/>
    <xf numFmtId="0" fontId="5" fillId="0" borderId="0" xfId="2" quotePrefix="1" applyFont="1" applyAlignment="1">
      <alignment horizontal="right"/>
    </xf>
    <xf numFmtId="168" fontId="5" fillId="0" borderId="15" xfId="2" applyNumberFormat="1" applyFont="1" applyBorder="1" applyAlignment="1">
      <alignment horizontal="center"/>
    </xf>
    <xf numFmtId="0" fontId="14" fillId="0" borderId="0" xfId="2" applyFont="1" applyBorder="1"/>
    <xf numFmtId="2" fontId="5" fillId="0" borderId="0" xfId="2" applyNumberFormat="1" applyFont="1" applyBorder="1"/>
    <xf numFmtId="166" fontId="5" fillId="0" borderId="0" xfId="6" applyFont="1" applyBorder="1"/>
    <xf numFmtId="0" fontId="5" fillId="2" borderId="0" xfId="2" quotePrefix="1" applyFont="1" applyFill="1" applyAlignment="1">
      <alignment horizontal="right"/>
    </xf>
    <xf numFmtId="168" fontId="5" fillId="2" borderId="15" xfId="2" applyNumberFormat="1" applyFont="1" applyFill="1" applyBorder="1" applyAlignment="1">
      <alignment horizontal="center"/>
    </xf>
    <xf numFmtId="166" fontId="5" fillId="0" borderId="0" xfId="6" applyFont="1" applyBorder="1" applyAlignment="1">
      <alignment horizontal="right"/>
    </xf>
    <xf numFmtId="168" fontId="15" fillId="0" borderId="2" xfId="2" applyNumberFormat="1" applyFont="1" applyBorder="1" applyAlignment="1">
      <alignment horizontal="center"/>
    </xf>
    <xf numFmtId="168" fontId="15" fillId="0" borderId="3" xfId="2" applyNumberFormat="1" applyFont="1" applyBorder="1" applyAlignment="1">
      <alignment horizontal="center"/>
    </xf>
    <xf numFmtId="168" fontId="15" fillId="0" borderId="0" xfId="2" applyNumberFormat="1" applyFont="1" applyBorder="1" applyAlignment="1">
      <alignment horizontal="center"/>
    </xf>
    <xf numFmtId="166" fontId="5" fillId="0" borderId="0" xfId="6" applyFont="1" applyBorder="1" applyAlignment="1"/>
    <xf numFmtId="166" fontId="5" fillId="2" borderId="0" xfId="6" applyFont="1" applyFill="1" applyBorder="1" applyAlignment="1">
      <alignment horizontal="right"/>
    </xf>
    <xf numFmtId="168" fontId="15" fillId="2" borderId="2" xfId="2" applyNumberFormat="1" applyFont="1" applyFill="1" applyBorder="1" applyAlignment="1">
      <alignment horizontal="center"/>
    </xf>
    <xf numFmtId="2" fontId="26" fillId="0" borderId="0" xfId="2" applyNumberFormat="1" applyFont="1" applyBorder="1" applyAlignment="1"/>
    <xf numFmtId="0" fontId="14" fillId="2" borderId="0" xfId="2" applyFont="1" applyFill="1" applyBorder="1"/>
    <xf numFmtId="169" fontId="18" fillId="0" borderId="4" xfId="2" applyNumberFormat="1" applyFont="1" applyBorder="1" applyAlignment="1">
      <alignment horizontal="center"/>
    </xf>
    <xf numFmtId="4" fontId="23" fillId="0" borderId="0" xfId="2" applyNumberFormat="1" applyFont="1" applyBorder="1" applyAlignment="1"/>
    <xf numFmtId="169" fontId="18" fillId="2" borderId="4" xfId="2" applyNumberFormat="1" applyFont="1" applyFill="1" applyBorder="1" applyAlignment="1">
      <alignment horizontal="center"/>
    </xf>
    <xf numFmtId="171" fontId="5" fillId="0" borderId="0" xfId="2" applyNumberFormat="1" applyFont="1" applyAlignment="1"/>
    <xf numFmtId="4" fontId="18" fillId="0" borderId="4" xfId="2" applyNumberFormat="1" applyFont="1" applyBorder="1" applyAlignment="1">
      <alignment horizontal="center"/>
    </xf>
    <xf numFmtId="4" fontId="18" fillId="2" borderId="4" xfId="2" applyNumberFormat="1" applyFont="1" applyFill="1" applyBorder="1" applyAlignment="1">
      <alignment horizontal="center"/>
    </xf>
    <xf numFmtId="4" fontId="5" fillId="0" borderId="0" xfId="2" applyNumberFormat="1" applyFont="1" applyBorder="1" applyAlignment="1"/>
    <xf numFmtId="0" fontId="5" fillId="2" borderId="0" xfId="2" applyFont="1" applyFill="1" applyBorder="1" applyAlignment="1">
      <alignment horizontal="center"/>
    </xf>
    <xf numFmtId="171" fontId="5" fillId="2" borderId="0" xfId="2" applyNumberFormat="1" applyFont="1" applyFill="1"/>
    <xf numFmtId="4" fontId="5" fillId="0" borderId="0" xfId="2" quotePrefix="1" applyNumberFormat="1" applyFont="1" applyAlignment="1">
      <alignment horizontal="center"/>
    </xf>
    <xf numFmtId="0" fontId="5" fillId="0" borderId="0" xfId="2" applyFont="1" applyBorder="1" applyAlignment="1">
      <alignment horizontal="center"/>
    </xf>
    <xf numFmtId="171" fontId="5" fillId="0" borderId="0" xfId="2" applyNumberFormat="1" applyFont="1"/>
    <xf numFmtId="0" fontId="5" fillId="0" borderId="0" xfId="2" applyFont="1" applyBorder="1" applyAlignment="1">
      <alignment horizontal="left" indent="1"/>
    </xf>
    <xf numFmtId="3" fontId="5" fillId="0" borderId="0" xfId="2" applyNumberFormat="1" applyFont="1" applyBorder="1" applyAlignment="1"/>
    <xf numFmtId="4" fontId="11" fillId="0" borderId="0" xfId="2" applyNumberFormat="1" applyFont="1"/>
    <xf numFmtId="0" fontId="5" fillId="0" borderId="0" xfId="2" applyFont="1" applyAlignment="1">
      <alignment horizontal="left" indent="1"/>
    </xf>
    <xf numFmtId="4" fontId="5" fillId="0" borderId="0" xfId="2" quotePrefix="1" applyNumberFormat="1" applyFont="1" applyAlignment="1"/>
    <xf numFmtId="0" fontId="12" fillId="2" borderId="0" xfId="2" applyFont="1" applyFill="1" applyAlignment="1">
      <alignment horizontal="left"/>
    </xf>
    <xf numFmtId="4" fontId="5" fillId="2" borderId="0" xfId="2" quotePrefix="1" applyNumberFormat="1" applyFont="1" applyFill="1" applyAlignment="1">
      <alignment horizontal="left" indent="2"/>
    </xf>
    <xf numFmtId="4" fontId="12" fillId="2" borderId="4" xfId="2" quotePrefix="1" applyNumberFormat="1" applyFont="1" applyFill="1" applyBorder="1" applyAlignment="1">
      <alignment horizontal="left" indent="2"/>
    </xf>
    <xf numFmtId="4" fontId="5" fillId="2" borderId="0" xfId="2" applyNumberFormat="1" applyFont="1" applyFill="1" applyAlignment="1">
      <alignment horizontal="left" indent="2"/>
    </xf>
    <xf numFmtId="3" fontId="5" fillId="2" borderId="0" xfId="2" quotePrefix="1" applyNumberFormat="1" applyFont="1" applyFill="1" applyAlignment="1">
      <alignment horizontal="left" indent="5"/>
    </xf>
    <xf numFmtId="0" fontId="12" fillId="0" borderId="0" xfId="2" applyFont="1" applyAlignment="1"/>
    <xf numFmtId="0" fontId="12" fillId="0" borderId="0" xfId="2" applyFont="1" applyAlignment="1">
      <alignment horizontal="left"/>
    </xf>
    <xf numFmtId="0" fontId="27" fillId="0" borderId="0" xfId="2" applyFont="1"/>
    <xf numFmtId="4" fontId="5" fillId="0" borderId="0" xfId="2" quotePrefix="1" applyNumberFormat="1" applyFont="1" applyAlignment="1">
      <alignment horizontal="left" indent="2"/>
    </xf>
    <xf numFmtId="4" fontId="13" fillId="0" borderId="4" xfId="2" quotePrefix="1" applyNumberFormat="1" applyFont="1" applyBorder="1" applyAlignment="1">
      <alignment horizontal="right" indent="2"/>
    </xf>
    <xf numFmtId="4" fontId="5" fillId="0" borderId="0" xfId="2" applyNumberFormat="1" applyFont="1" applyAlignment="1">
      <alignment horizontal="center"/>
    </xf>
    <xf numFmtId="3" fontId="5" fillId="0" borderId="0" xfId="2" quotePrefix="1" applyNumberFormat="1" applyFont="1" applyAlignment="1">
      <alignment horizontal="left" indent="5"/>
    </xf>
    <xf numFmtId="4" fontId="5" fillId="2" borderId="0" xfId="2" quotePrefix="1" applyNumberFormat="1" applyFont="1" applyFill="1" applyBorder="1" applyAlignment="1">
      <alignment horizontal="left" indent="2"/>
    </xf>
    <xf numFmtId="4" fontId="12" fillId="2" borderId="1" xfId="2" quotePrefix="1" applyNumberFormat="1" applyFont="1" applyFill="1" applyBorder="1" applyAlignment="1">
      <alignment horizontal="left" indent="2"/>
    </xf>
    <xf numFmtId="3" fontId="5" fillId="2" borderId="0" xfId="2" quotePrefix="1" applyNumberFormat="1" applyFont="1" applyFill="1" applyAlignment="1">
      <alignment horizontal="left" indent="4"/>
    </xf>
    <xf numFmtId="3" fontId="5" fillId="0" borderId="0" xfId="2" quotePrefix="1" applyNumberFormat="1" applyFont="1" applyAlignment="1">
      <alignment horizontal="left" indent="4"/>
    </xf>
    <xf numFmtId="38" fontId="5" fillId="0" borderId="4" xfId="2" applyNumberFormat="1" applyFont="1" applyBorder="1"/>
    <xf numFmtId="0" fontId="5" fillId="2" borderId="0" xfId="2" applyFont="1" applyFill="1" applyAlignment="1"/>
    <xf numFmtId="167" fontId="5" fillId="0" borderId="0" xfId="2" applyNumberFormat="1" applyFont="1" applyFill="1"/>
    <xf numFmtId="0" fontId="5" fillId="2" borderId="1" xfId="2" applyFont="1" applyFill="1" applyBorder="1"/>
    <xf numFmtId="3" fontId="5" fillId="0" borderId="0" xfId="2" quotePrefix="1" applyNumberFormat="1" applyFont="1" applyAlignment="1">
      <alignment horizontal="center"/>
    </xf>
    <xf numFmtId="3" fontId="5" fillId="0" borderId="0" xfId="2" quotePrefix="1" applyNumberFormat="1" applyFont="1" applyAlignment="1"/>
    <xf numFmtId="0" fontId="5" fillId="0" borderId="1" xfId="2" applyFont="1" applyBorder="1"/>
    <xf numFmtId="167" fontId="5" fillId="0" borderId="0" xfId="2" quotePrefix="1" applyNumberFormat="1" applyFont="1" applyFill="1"/>
    <xf numFmtId="0" fontId="5" fillId="0" borderId="0" xfId="2" applyFont="1" applyFill="1"/>
    <xf numFmtId="170" fontId="5" fillId="2" borderId="16" xfId="2" applyNumberFormat="1" applyFont="1" applyFill="1" applyBorder="1"/>
    <xf numFmtId="170" fontId="5" fillId="2" borderId="0" xfId="2" applyNumberFormat="1" applyFont="1" applyFill="1"/>
    <xf numFmtId="170" fontId="5" fillId="0" borderId="16" xfId="2" applyNumberFormat="1" applyFont="1" applyBorder="1"/>
    <xf numFmtId="170" fontId="5" fillId="0" borderId="0" xfId="2" applyNumberFormat="1" applyFont="1" applyFill="1"/>
    <xf numFmtId="43" fontId="5" fillId="0" borderId="0" xfId="3" quotePrefix="1" applyFont="1" applyFill="1"/>
    <xf numFmtId="170" fontId="5" fillId="2" borderId="0" xfId="2" applyNumberFormat="1" applyFont="1" applyFill="1" applyBorder="1"/>
    <xf numFmtId="170" fontId="5" fillId="0" borderId="0" xfId="2" applyNumberFormat="1" applyFont="1" applyBorder="1"/>
    <xf numFmtId="0" fontId="28" fillId="2" borderId="0" xfId="2" applyFont="1" applyFill="1"/>
    <xf numFmtId="0" fontId="12" fillId="0" borderId="4" xfId="2" applyFont="1" applyBorder="1" applyAlignment="1"/>
    <xf numFmtId="0" fontId="28" fillId="2" borderId="0" xfId="2" applyFont="1" applyFill="1" applyAlignment="1"/>
    <xf numFmtId="0" fontId="27" fillId="0" borderId="0" xfId="2" applyFont="1" applyBorder="1" applyAlignment="1">
      <alignment horizontal="center"/>
    </xf>
    <xf numFmtId="170" fontId="27" fillId="0" borderId="0" xfId="2" applyNumberFormat="1" applyFont="1" applyBorder="1"/>
    <xf numFmtId="0" fontId="12" fillId="0" borderId="0" xfId="2" applyFont="1" applyBorder="1" applyAlignment="1"/>
    <xf numFmtId="0" fontId="28" fillId="0" borderId="0" xfId="2" applyFont="1" applyFill="1"/>
    <xf numFmtId="0" fontId="4" fillId="0" borderId="0" xfId="2" applyFont="1" applyFill="1"/>
    <xf numFmtId="0" fontId="28" fillId="0" borderId="0" xfId="2" applyFont="1" applyFill="1" applyAlignment="1">
      <alignment vertical="top"/>
    </xf>
    <xf numFmtId="170" fontId="5" fillId="0" borderId="17" xfId="2" applyNumberFormat="1" applyFont="1" applyBorder="1"/>
    <xf numFmtId="0" fontId="28" fillId="0" borderId="0" xfId="2" applyFont="1" applyAlignment="1">
      <alignment vertical="top"/>
    </xf>
    <xf numFmtId="0" fontId="28" fillId="0" borderId="0" xfId="2" applyFont="1"/>
    <xf numFmtId="167" fontId="28" fillId="0" borderId="0" xfId="2" applyNumberFormat="1" applyFont="1"/>
    <xf numFmtId="4" fontId="5" fillId="0" borderId="0" xfId="2" applyNumberFormat="1" applyFont="1" applyAlignment="1">
      <alignment horizontal="left"/>
    </xf>
    <xf numFmtId="172" fontId="5" fillId="0" borderId="16" xfId="3" applyNumberFormat="1" applyFont="1" applyBorder="1"/>
    <xf numFmtId="0" fontId="29" fillId="0" borderId="0" xfId="2" applyFont="1" applyAlignment="1">
      <alignment vertical="top"/>
    </xf>
    <xf numFmtId="0" fontId="28" fillId="0" borderId="0" xfId="2" applyFont="1" applyAlignment="1"/>
    <xf numFmtId="173" fontId="5" fillId="0" borderId="0" xfId="2" applyNumberFormat="1" applyFont="1" applyAlignment="1">
      <alignment horizontal="left"/>
    </xf>
    <xf numFmtId="40" fontId="11" fillId="0" borderId="0" xfId="2" applyNumberFormat="1" applyFont="1" applyFill="1"/>
    <xf numFmtId="40" fontId="11" fillId="0" borderId="0" xfId="2" applyNumberFormat="1" applyFont="1" applyFill="1" applyBorder="1" applyAlignment="1"/>
    <xf numFmtId="0" fontId="29" fillId="0" borderId="0" xfId="2" applyFont="1" applyAlignment="1"/>
    <xf numFmtId="40" fontId="5" fillId="0" borderId="0" xfId="2" applyNumberFormat="1" applyFont="1" applyFill="1" applyBorder="1"/>
    <xf numFmtId="40" fontId="11" fillId="0" borderId="0" xfId="2" quotePrefix="1" applyNumberFormat="1" applyFont="1" applyFill="1" applyBorder="1"/>
    <xf numFmtId="0" fontId="19" fillId="0" borderId="0" xfId="2" applyFont="1"/>
    <xf numFmtId="40" fontId="11" fillId="0" borderId="0" xfId="2" applyNumberFormat="1" applyFont="1" applyFill="1" applyBorder="1"/>
    <xf numFmtId="174" fontId="11" fillId="0" borderId="0" xfId="2" applyNumberFormat="1" applyFont="1" applyFill="1" applyBorder="1"/>
    <xf numFmtId="37" fontId="4" fillId="0" borderId="0" xfId="2" applyNumberFormat="1"/>
    <xf numFmtId="0" fontId="5" fillId="2" borderId="0" xfId="2" applyFont="1" applyFill="1" applyBorder="1" applyAlignment="1">
      <alignment horizontal="left"/>
    </xf>
    <xf numFmtId="166" fontId="5" fillId="2" borderId="0" xfId="6" applyFont="1" applyFill="1" applyBorder="1" applyAlignment="1">
      <alignment horizontal="right"/>
    </xf>
    <xf numFmtId="0" fontId="23" fillId="2" borderId="0" xfId="2" applyFont="1" applyFill="1" applyAlignment="1">
      <alignment horizontal="center"/>
    </xf>
    <xf numFmtId="0" fontId="5" fillId="2" borderId="0" xfId="2" applyFont="1" applyFill="1" applyAlignment="1">
      <alignment horizontal="right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4" fontId="5" fillId="2" borderId="0" xfId="2" applyNumberFormat="1" applyFont="1" applyFill="1" applyAlignment="1">
      <alignment horizontal="left" indent="2"/>
    </xf>
    <xf numFmtId="0" fontId="5" fillId="2" borderId="0" xfId="2" applyFont="1" applyFill="1" applyBorder="1" applyAlignment="1">
      <alignment horizontal="left"/>
    </xf>
    <xf numFmtId="166" fontId="5" fillId="2" borderId="0" xfId="6" applyFont="1" applyFill="1" applyBorder="1" applyAlignment="1">
      <alignment horizontal="right"/>
    </xf>
    <xf numFmtId="0" fontId="23" fillId="2" borderId="0" xfId="2" applyFont="1" applyFill="1" applyAlignment="1">
      <alignment horizontal="center"/>
    </xf>
    <xf numFmtId="0" fontId="5" fillId="2" borderId="0" xfId="2" applyFont="1" applyFill="1" applyAlignment="1">
      <alignment horizontal="right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4" fontId="5" fillId="2" borderId="0" xfId="2" applyNumberFormat="1" applyFont="1" applyFill="1" applyAlignment="1">
      <alignment horizontal="left" indent="2"/>
    </xf>
    <xf numFmtId="0" fontId="5" fillId="0" borderId="0" xfId="2" applyFont="1" applyFill="1" applyAlignment="1"/>
    <xf numFmtId="170" fontId="5" fillId="0" borderId="0" xfId="2" applyNumberFormat="1" applyFont="1" applyFill="1" applyBorder="1"/>
    <xf numFmtId="43" fontId="0" fillId="0" borderId="0" xfId="7" applyFont="1"/>
    <xf numFmtId="0" fontId="33" fillId="0" borderId="0" xfId="0" applyFont="1"/>
    <xf numFmtId="0" fontId="34" fillId="0" borderId="0" xfId="0" applyFont="1"/>
    <xf numFmtId="175" fontId="35" fillId="0" borderId="0" xfId="0" applyNumberFormat="1" applyFont="1" applyFill="1"/>
    <xf numFmtId="49" fontId="35" fillId="0" borderId="0" xfId="0" applyNumberFormat="1" applyFont="1" applyFill="1"/>
    <xf numFmtId="0" fontId="35" fillId="0" borderId="0" xfId="0" applyNumberFormat="1" applyFont="1" applyFill="1" applyAlignment="1">
      <alignment horizontal="left"/>
    </xf>
    <xf numFmtId="170" fontId="12" fillId="0" borderId="17" xfId="2" applyNumberFormat="1" applyFont="1" applyBorder="1"/>
    <xf numFmtId="1" fontId="5" fillId="0" borderId="0" xfId="2" applyNumberFormat="1" applyFont="1" applyBorder="1"/>
    <xf numFmtId="1" fontId="37" fillId="0" borderId="0" xfId="7" quotePrefix="1" applyNumberFormat="1" applyFont="1" applyAlignment="1">
      <alignment horizontal="left"/>
    </xf>
    <xf numFmtId="0" fontId="5" fillId="0" borderId="5" xfId="2" applyFont="1" applyFill="1" applyBorder="1" applyAlignment="1"/>
    <xf numFmtId="2" fontId="5" fillId="0" borderId="1" xfId="2" applyNumberFormat="1" applyFont="1" applyBorder="1" applyAlignment="1"/>
    <xf numFmtId="0" fontId="5" fillId="2" borderId="0" xfId="2" applyFont="1" applyFill="1" applyBorder="1" applyAlignment="1">
      <alignment horizontal="left"/>
    </xf>
    <xf numFmtId="166" fontId="5" fillId="2" borderId="0" xfId="6" applyFont="1" applyFill="1" applyBorder="1" applyAlignment="1">
      <alignment horizontal="right"/>
    </xf>
    <xf numFmtId="0" fontId="23" fillId="2" borderId="0" xfId="2" applyFont="1" applyFill="1" applyAlignment="1">
      <alignment horizontal="center"/>
    </xf>
    <xf numFmtId="0" fontId="5" fillId="2" borderId="0" xfId="2" applyFont="1" applyFill="1" applyAlignment="1">
      <alignment horizontal="right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4" fontId="5" fillId="2" borderId="0" xfId="2" applyNumberFormat="1" applyFont="1" applyFill="1" applyAlignment="1">
      <alignment horizontal="left" indent="2"/>
    </xf>
    <xf numFmtId="43" fontId="5" fillId="0" borderId="0" xfId="7" applyFont="1"/>
    <xf numFmtId="43" fontId="5" fillId="0" borderId="0" xfId="2" applyNumberFormat="1" applyFont="1"/>
    <xf numFmtId="43" fontId="0" fillId="0" borderId="0" xfId="7" applyNumberFormat="1" applyFont="1"/>
    <xf numFmtId="172" fontId="0" fillId="0" borderId="0" xfId="7" applyNumberFormat="1" applyFont="1"/>
    <xf numFmtId="0" fontId="5" fillId="2" borderId="0" xfId="2" applyFont="1" applyFill="1" applyAlignment="1">
      <alignment horizontal="center"/>
    </xf>
    <xf numFmtId="4" fontId="5" fillId="2" borderId="0" xfId="2" applyNumberFormat="1" applyFont="1" applyFill="1" applyAlignment="1">
      <alignment horizontal="left" indent="2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0" fontId="5" fillId="2" borderId="0" xfId="2" applyFont="1" applyFill="1" applyAlignment="1">
      <alignment horizontal="right"/>
    </xf>
    <xf numFmtId="166" fontId="5" fillId="2" borderId="0" xfId="6" applyFont="1" applyFill="1" applyBorder="1" applyAlignment="1">
      <alignment horizontal="right"/>
    </xf>
    <xf numFmtId="0" fontId="23" fillId="2" borderId="0" xfId="2" applyFont="1" applyFill="1" applyAlignment="1">
      <alignment horizontal="center"/>
    </xf>
    <xf numFmtId="2" fontId="13" fillId="0" borderId="1" xfId="2" applyNumberFormat="1" applyFont="1" applyFill="1" applyBorder="1" applyAlignment="1"/>
    <xf numFmtId="0" fontId="3" fillId="0" borderId="0" xfId="8"/>
    <xf numFmtId="0" fontId="39" fillId="0" borderId="18" xfId="8" applyFont="1" applyBorder="1" applyAlignment="1">
      <alignment horizontal="right"/>
    </xf>
    <xf numFmtId="0" fontId="40" fillId="0" borderId="19" xfId="8" applyFont="1" applyFill="1" applyBorder="1"/>
    <xf numFmtId="0" fontId="8" fillId="0" borderId="0" xfId="8" applyFont="1" applyAlignment="1"/>
    <xf numFmtId="0" fontId="5" fillId="0" borderId="0" xfId="8" applyFont="1" applyAlignment="1"/>
    <xf numFmtId="0" fontId="38" fillId="0" borderId="0" xfId="8" applyFont="1" applyBorder="1" applyAlignment="1"/>
    <xf numFmtId="0" fontId="40" fillId="0" borderId="4" xfId="8" applyFont="1" applyFill="1" applyBorder="1" applyAlignment="1">
      <alignment horizontal="center"/>
    </xf>
    <xf numFmtId="0" fontId="38" fillId="0" borderId="18" xfId="8" applyFont="1" applyBorder="1"/>
    <xf numFmtId="0" fontId="38" fillId="0" borderId="19" xfId="8" applyFont="1" applyBorder="1" applyAlignment="1">
      <alignment horizontal="center"/>
    </xf>
    <xf numFmtId="0" fontId="38" fillId="0" borderId="11" xfId="8" applyFont="1" applyBorder="1"/>
    <xf numFmtId="176" fontId="38" fillId="0" borderId="12" xfId="9" applyNumberFormat="1" applyFont="1" applyBorder="1"/>
    <xf numFmtId="176" fontId="38" fillId="0" borderId="0" xfId="9" applyNumberFormat="1" applyFont="1" applyBorder="1"/>
    <xf numFmtId="0" fontId="3" fillId="0" borderId="11" xfId="8" applyBorder="1"/>
    <xf numFmtId="176" fontId="38" fillId="0" borderId="14" xfId="9" applyNumberFormat="1" applyFont="1" applyBorder="1"/>
    <xf numFmtId="0" fontId="38" fillId="0" borderId="5" xfId="8" applyFont="1" applyBorder="1"/>
    <xf numFmtId="176" fontId="38" fillId="0" borderId="1" xfId="9" applyNumberFormat="1" applyFont="1" applyBorder="1"/>
    <xf numFmtId="0" fontId="38" fillId="0" borderId="0" xfId="8" applyFont="1" applyBorder="1"/>
    <xf numFmtId="40" fontId="38" fillId="0" borderId="0" xfId="9" applyNumberFormat="1" applyFont="1" applyBorder="1"/>
    <xf numFmtId="44" fontId="38" fillId="0" borderId="0" xfId="9" applyNumberFormat="1" applyFont="1" applyBorder="1"/>
    <xf numFmtId="44" fontId="38" fillId="0" borderId="0" xfId="9" applyFont="1" applyBorder="1"/>
    <xf numFmtId="44" fontId="38" fillId="0" borderId="16" xfId="9" applyFont="1" applyBorder="1"/>
    <xf numFmtId="44" fontId="3" fillId="0" borderId="0" xfId="8" applyNumberFormat="1"/>
    <xf numFmtId="0" fontId="38" fillId="0" borderId="0" xfId="8" applyFont="1" applyFill="1" applyBorder="1"/>
    <xf numFmtId="43" fontId="40" fillId="0" borderId="4" xfId="10" applyFont="1" applyBorder="1"/>
    <xf numFmtId="9" fontId="0" fillId="0" borderId="4" xfId="11" applyFont="1" applyBorder="1"/>
    <xf numFmtId="43" fontId="0" fillId="0" borderId="4" xfId="10" applyFont="1" applyBorder="1"/>
    <xf numFmtId="44" fontId="3" fillId="0" borderId="4" xfId="8" applyNumberFormat="1" applyBorder="1"/>
    <xf numFmtId="0" fontId="38" fillId="0" borderId="0" xfId="8" applyFont="1"/>
    <xf numFmtId="44" fontId="3" fillId="0" borderId="17" xfId="8" applyNumberFormat="1" applyBorder="1"/>
    <xf numFmtId="175" fontId="35" fillId="0" borderId="0" xfId="0" quotePrefix="1" applyNumberFormat="1" applyFont="1" applyFill="1"/>
    <xf numFmtId="0" fontId="36" fillId="0" borderId="0" xfId="0" applyFont="1"/>
    <xf numFmtId="0" fontId="41" fillId="0" borderId="0" xfId="0" applyFont="1"/>
    <xf numFmtId="43" fontId="41" fillId="0" borderId="0" xfId="0" applyNumberFormat="1" applyFont="1"/>
    <xf numFmtId="0" fontId="36" fillId="0" borderId="0" xfId="0" applyFont="1" applyAlignment="1">
      <alignment horizontal="center"/>
    </xf>
    <xf numFmtId="0" fontId="36" fillId="0" borderId="0" xfId="0" applyFont="1" applyFill="1"/>
    <xf numFmtId="0" fontId="0" fillId="0" borderId="0" xfId="0" applyFill="1"/>
    <xf numFmtId="0" fontId="41" fillId="0" borderId="0" xfId="0" applyFont="1" applyFill="1" applyBorder="1" applyAlignment="1">
      <alignment horizontal="center"/>
    </xf>
    <xf numFmtId="43" fontId="41" fillId="0" borderId="0" xfId="0" applyNumberFormat="1" applyFont="1" applyFill="1" applyBorder="1"/>
    <xf numFmtId="0" fontId="36" fillId="0" borderId="0" xfId="0" applyFont="1" applyFill="1" applyBorder="1" applyAlignment="1">
      <alignment horizontal="center"/>
    </xf>
    <xf numFmtId="0" fontId="41" fillId="0" borderId="22" xfId="0" quotePrefix="1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3" xfId="0" quotePrefix="1" applyFont="1" applyFill="1" applyBorder="1" applyAlignment="1">
      <alignment horizontal="center"/>
    </xf>
    <xf numFmtId="43" fontId="8" fillId="0" borderId="23" xfId="0" applyNumberFormat="1" applyFont="1" applyFill="1" applyBorder="1"/>
    <xf numFmtId="0" fontId="41" fillId="0" borderId="13" xfId="0" applyFont="1" applyFill="1" applyBorder="1" applyAlignment="1">
      <alignment horizontal="center"/>
    </xf>
    <xf numFmtId="43" fontId="8" fillId="0" borderId="23" xfId="3" applyFont="1" applyFill="1" applyBorder="1"/>
    <xf numFmtId="0" fontId="41" fillId="0" borderId="19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41" fillId="0" borderId="23" xfId="0" quotePrefix="1" applyNumberFormat="1" applyFont="1" applyFill="1" applyBorder="1" applyAlignment="1">
      <alignment horizontal="center"/>
    </xf>
    <xf numFmtId="0" fontId="0" fillId="0" borderId="0" xfId="0"/>
    <xf numFmtId="0" fontId="42" fillId="0" borderId="0" xfId="0" applyFont="1"/>
    <xf numFmtId="0" fontId="41" fillId="0" borderId="22" xfId="0" quotePrefix="1" applyNumberFormat="1" applyFont="1" applyFill="1" applyBorder="1" applyAlignment="1">
      <alignment horizontal="center"/>
    </xf>
    <xf numFmtId="43" fontId="8" fillId="0" borderId="22" xfId="0" applyNumberFormat="1" applyFont="1" applyFill="1" applyBorder="1"/>
    <xf numFmtId="0" fontId="42" fillId="16" borderId="23" xfId="0" applyFont="1" applyFill="1" applyBorder="1" applyAlignment="1">
      <alignment horizontal="center"/>
    </xf>
    <xf numFmtId="43" fontId="41" fillId="0" borderId="23" xfId="0" applyNumberFormat="1" applyFont="1" applyFill="1" applyBorder="1"/>
    <xf numFmtId="43" fontId="41" fillId="0" borderId="23" xfId="3" applyFont="1" applyFill="1" applyBorder="1"/>
    <xf numFmtId="0" fontId="41" fillId="0" borderId="13" xfId="0" applyFont="1" applyFill="1" applyBorder="1" applyAlignment="1">
      <alignment horizontal="left"/>
    </xf>
    <xf numFmtId="43" fontId="8" fillId="0" borderId="21" xfId="0" applyNumberFormat="1" applyFont="1" applyFill="1" applyBorder="1"/>
    <xf numFmtId="0" fontId="43" fillId="0" borderId="2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16" borderId="23" xfId="0" applyFont="1" applyFill="1" applyBorder="1" applyAlignment="1">
      <alignment horizontal="center" wrapText="1"/>
    </xf>
    <xf numFmtId="0" fontId="5" fillId="2" borderId="0" xfId="2" applyFont="1" applyFill="1" applyAlignment="1">
      <alignment horizontal="left"/>
    </xf>
    <xf numFmtId="3" fontId="5" fillId="2" borderId="4" xfId="2" applyNumberFormat="1" applyFont="1" applyFill="1" applyBorder="1" applyAlignment="1">
      <alignment horizontal="right"/>
    </xf>
    <xf numFmtId="3" fontId="5" fillId="2" borderId="1" xfId="2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indent="3"/>
    </xf>
    <xf numFmtId="0" fontId="12" fillId="2" borderId="0" xfId="2" applyFont="1" applyFill="1" applyAlignment="1">
      <alignment horizontal="right"/>
    </xf>
    <xf numFmtId="0" fontId="5" fillId="2" borderId="0" xfId="2" applyFont="1" applyFill="1" applyAlignment="1">
      <alignment horizontal="left" indent="2"/>
    </xf>
    <xf numFmtId="38" fontId="5" fillId="2" borderId="1" xfId="2" applyNumberFormat="1" applyFont="1" applyFill="1" applyBorder="1" applyAlignment="1">
      <alignment horizontal="right"/>
    </xf>
    <xf numFmtId="0" fontId="5" fillId="2" borderId="0" xfId="2" applyFont="1" applyFill="1" applyBorder="1" applyAlignment="1">
      <alignment horizontal="left" indent="2"/>
    </xf>
    <xf numFmtId="0" fontId="5" fillId="2" borderId="0" xfId="2" applyFont="1" applyFill="1" applyBorder="1" applyAlignment="1">
      <alignment horizontal="left" indent="6"/>
    </xf>
    <xf numFmtId="3" fontId="5" fillId="2" borderId="0" xfId="2" applyNumberFormat="1" applyFont="1" applyFill="1" applyBorder="1" applyAlignment="1">
      <alignment horizontal="left"/>
    </xf>
    <xf numFmtId="0" fontId="5" fillId="2" borderId="0" xfId="2" applyFont="1" applyFill="1" applyAlignment="1">
      <alignment horizontal="left" indent="6"/>
    </xf>
    <xf numFmtId="167" fontId="5" fillId="2" borderId="0" xfId="2" applyNumberFormat="1" applyFont="1" applyFill="1" applyAlignment="1">
      <alignment horizontal="left"/>
    </xf>
    <xf numFmtId="4" fontId="23" fillId="2" borderId="0" xfId="2" applyNumberFormat="1" applyFont="1" applyFill="1" applyBorder="1" applyAlignment="1">
      <alignment horizontal="left" indent="2"/>
    </xf>
    <xf numFmtId="171" fontId="5" fillId="2" borderId="0" xfId="2" applyNumberFormat="1" applyFont="1" applyFill="1" applyAlignment="1">
      <alignment horizontal="left" indent="2"/>
    </xf>
    <xf numFmtId="0" fontId="5" fillId="2" borderId="0" xfId="2" applyFont="1" applyFill="1" applyBorder="1" applyAlignment="1">
      <alignment horizontal="left"/>
    </xf>
    <xf numFmtId="168" fontId="24" fillId="2" borderId="0" xfId="2" applyNumberFormat="1" applyFont="1" applyFill="1" applyBorder="1" applyAlignment="1">
      <alignment horizontal="center"/>
    </xf>
    <xf numFmtId="166" fontId="5" fillId="2" borderId="3" xfId="6" applyFont="1" applyFill="1" applyBorder="1" applyAlignment="1">
      <alignment horizontal="right"/>
    </xf>
    <xf numFmtId="166" fontId="5" fillId="2" borderId="0" xfId="6" applyFont="1" applyFill="1" applyBorder="1" applyAlignment="1">
      <alignment horizontal="right"/>
    </xf>
    <xf numFmtId="2" fontId="26" fillId="2" borderId="0" xfId="2" applyNumberFormat="1" applyFont="1" applyFill="1" applyBorder="1" applyAlignment="1">
      <alignment horizontal="left" indent="6"/>
    </xf>
    <xf numFmtId="0" fontId="21" fillId="2" borderId="0" xfId="2" applyFont="1" applyFill="1" applyAlignment="1">
      <alignment horizontal="left" indent="6"/>
    </xf>
    <xf numFmtId="0" fontId="18" fillId="2" borderId="0" xfId="2" applyFont="1" applyFill="1" applyAlignment="1">
      <alignment horizontal="left"/>
    </xf>
    <xf numFmtId="0" fontId="22" fillId="2" borderId="0" xfId="2" applyFont="1" applyFill="1" applyAlignment="1">
      <alignment horizontal="left"/>
    </xf>
    <xf numFmtId="0" fontId="5" fillId="2" borderId="0" xfId="2" applyFont="1" applyFill="1" applyBorder="1" applyAlignment="1">
      <alignment horizontal="right"/>
    </xf>
    <xf numFmtId="0" fontId="23" fillId="2" borderId="0" xfId="2" applyFont="1" applyFill="1" applyAlignment="1">
      <alignment horizontal="center"/>
    </xf>
    <xf numFmtId="4" fontId="23" fillId="2" borderId="0" xfId="2" applyNumberFormat="1" applyFont="1" applyFill="1" applyAlignment="1">
      <alignment horizontal="left"/>
    </xf>
    <xf numFmtId="0" fontId="19" fillId="2" borderId="0" xfId="2" applyFont="1" applyFill="1" applyAlignment="1">
      <alignment horizontal="center"/>
    </xf>
    <xf numFmtId="170" fontId="5" fillId="2" borderId="0" xfId="5" applyNumberFormat="1" applyFont="1" applyFill="1" applyBorder="1" applyAlignment="1">
      <alignment horizontal="left" indent="4"/>
    </xf>
    <xf numFmtId="0" fontId="5" fillId="2" borderId="0" xfId="2" applyFont="1" applyFill="1" applyAlignment="1">
      <alignment horizontal="left" indent="16"/>
    </xf>
    <xf numFmtId="0" fontId="20" fillId="2" borderId="0" xfId="2" applyFont="1" applyFill="1" applyAlignment="1">
      <alignment horizontal="center"/>
    </xf>
    <xf numFmtId="4" fontId="5" fillId="2" borderId="0" xfId="2" quotePrefix="1" applyNumberFormat="1" applyFont="1" applyFill="1" applyBorder="1" applyAlignment="1">
      <alignment horizontal="left" indent="7"/>
    </xf>
    <xf numFmtId="4" fontId="12" fillId="2" borderId="1" xfId="2" applyNumberFormat="1" applyFont="1" applyFill="1" applyBorder="1" applyAlignment="1">
      <alignment horizontal="center" vertical="center" wrapText="1"/>
    </xf>
    <xf numFmtId="4" fontId="12" fillId="2" borderId="6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right"/>
    </xf>
    <xf numFmtId="2" fontId="5" fillId="2" borderId="7" xfId="2" applyNumberFormat="1" applyFont="1" applyFill="1" applyBorder="1" applyAlignment="1">
      <alignment horizontal="center"/>
    </xf>
    <xf numFmtId="2" fontId="6" fillId="2" borderId="1" xfId="2" applyNumberFormat="1" applyFont="1" applyFill="1" applyBorder="1" applyAlignment="1">
      <alignment horizontal="center"/>
    </xf>
    <xf numFmtId="0" fontId="11" fillId="0" borderId="9" xfId="2" applyFont="1" applyBorder="1" applyAlignment="1">
      <alignment horizontal="left" vertical="center" wrapText="1"/>
    </xf>
    <xf numFmtId="0" fontId="11" fillId="0" borderId="10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12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0" fontId="11" fillId="0" borderId="14" xfId="2" applyFont="1" applyBorder="1" applyAlignment="1">
      <alignment horizontal="left" vertical="center" wrapText="1"/>
    </xf>
    <xf numFmtId="0" fontId="11" fillId="2" borderId="0" xfId="2" applyFont="1" applyFill="1" applyBorder="1" applyAlignment="1">
      <alignment horizontal="left" vertical="center" wrapText="1" indent="6"/>
    </xf>
    <xf numFmtId="2" fontId="12" fillId="2" borderId="1" xfId="2" applyNumberFormat="1" applyFont="1" applyFill="1" applyBorder="1" applyAlignment="1">
      <alignment horizontal="center"/>
    </xf>
    <xf numFmtId="167" fontId="5" fillId="2" borderId="0" xfId="2" applyNumberFormat="1" applyFont="1" applyFill="1" applyAlignment="1">
      <alignment horizontal="center"/>
    </xf>
    <xf numFmtId="0" fontId="5" fillId="2" borderId="0" xfId="2" applyFont="1" applyFill="1" applyBorder="1" applyAlignment="1">
      <alignment horizontal="center"/>
    </xf>
    <xf numFmtId="2" fontId="5" fillId="2" borderId="0" xfId="2" applyNumberFormat="1" applyFont="1" applyFill="1" applyBorder="1" applyAlignment="1">
      <alignment horizontal="center"/>
    </xf>
    <xf numFmtId="2" fontId="5" fillId="2" borderId="8" xfId="2" applyNumberFormat="1" applyFont="1" applyFill="1" applyBorder="1" applyAlignment="1">
      <alignment horizontal="center"/>
    </xf>
    <xf numFmtId="0" fontId="5" fillId="2" borderId="4" xfId="2" quotePrefix="1" applyFont="1" applyFill="1" applyBorder="1" applyAlignment="1">
      <alignment horizontal="left" indent="2"/>
    </xf>
    <xf numFmtId="0" fontId="6" fillId="2" borderId="4" xfId="2" quotePrefix="1" applyFont="1" applyFill="1" applyBorder="1" applyAlignment="1">
      <alignment horizontal="center"/>
    </xf>
    <xf numFmtId="167" fontId="5" fillId="2" borderId="4" xfId="2" quotePrefix="1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left" indent="3"/>
    </xf>
    <xf numFmtId="167" fontId="5" fillId="2" borderId="5" xfId="2" applyNumberFormat="1" applyFont="1" applyFill="1" applyBorder="1" applyAlignment="1">
      <alignment horizontal="center"/>
    </xf>
    <xf numFmtId="0" fontId="11" fillId="2" borderId="0" xfId="2" applyFont="1" applyFill="1" applyAlignment="1">
      <alignment horizontal="center"/>
    </xf>
    <xf numFmtId="7" fontId="4" fillId="2" borderId="0" xfId="2" applyNumberFormat="1" applyFill="1" applyBorder="1" applyAlignment="1">
      <alignment horizontal="center"/>
    </xf>
    <xf numFmtId="0" fontId="11" fillId="2" borderId="0" xfId="2" applyFont="1" applyFill="1" applyAlignment="1">
      <alignment horizontal="left"/>
    </xf>
    <xf numFmtId="168" fontId="11" fillId="2" borderId="0" xfId="2" applyNumberFormat="1" applyFont="1" applyFill="1" applyAlignment="1">
      <alignment horizontal="left"/>
    </xf>
    <xf numFmtId="0" fontId="5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center" wrapText="1"/>
    </xf>
    <xf numFmtId="167" fontId="5" fillId="2" borderId="0" xfId="2" applyNumberFormat="1" applyFont="1" applyFill="1" applyAlignment="1">
      <alignment horizontal="center" wrapText="1"/>
    </xf>
    <xf numFmtId="0" fontId="7" fillId="2" borderId="3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0" xfId="2" applyFont="1" applyFill="1" applyAlignment="1">
      <alignment horizontal="left"/>
    </xf>
    <xf numFmtId="0" fontId="8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4" fontId="5" fillId="2" borderId="0" xfId="2" applyNumberFormat="1" applyFont="1" applyFill="1" applyAlignment="1">
      <alignment horizontal="left" indent="2"/>
    </xf>
    <xf numFmtId="4" fontId="10" fillId="2" borderId="0" xfId="2" applyNumberFormat="1" applyFont="1" applyFill="1" applyAlignment="1">
      <alignment horizontal="left"/>
    </xf>
    <xf numFmtId="4" fontId="5" fillId="2" borderId="0" xfId="2" applyNumberFormat="1" applyFont="1" applyFill="1" applyAlignment="1">
      <alignment horizontal="left"/>
    </xf>
    <xf numFmtId="0" fontId="9" fillId="0" borderId="0" xfId="8" applyFont="1" applyAlignment="1">
      <alignment horizontal="center"/>
    </xf>
    <xf numFmtId="0" fontId="5" fillId="0" borderId="0" xfId="8" applyFont="1" applyAlignment="1">
      <alignment horizontal="center"/>
    </xf>
  </cellXfs>
  <cellStyles count="47">
    <cellStyle name="20% - Accent1 2" xfId="13"/>
    <cellStyle name="20% - Accent1 2 2" xfId="32"/>
    <cellStyle name="20% - Accent2 2" xfId="14"/>
    <cellStyle name="20% - Accent2 2 2" xfId="33"/>
    <cellStyle name="20% - Accent3 2" xfId="15"/>
    <cellStyle name="20% - Accent3 2 2" xfId="34"/>
    <cellStyle name="20% - Accent4 2" xfId="16"/>
    <cellStyle name="20% - Accent4 2 2" xfId="35"/>
    <cellStyle name="20% - Accent5 2" xfId="17"/>
    <cellStyle name="20% - Accent5 2 2" xfId="36"/>
    <cellStyle name="20% - Accent6 2" xfId="18"/>
    <cellStyle name="20% - Accent6 2 2" xfId="37"/>
    <cellStyle name="40% - Accent1 2" xfId="19"/>
    <cellStyle name="40% - Accent1 2 2" xfId="38"/>
    <cellStyle name="40% - Accent2 2" xfId="20"/>
    <cellStyle name="40% - Accent2 2 2" xfId="39"/>
    <cellStyle name="40% - Accent3 2" xfId="21"/>
    <cellStyle name="40% - Accent3 2 2" xfId="40"/>
    <cellStyle name="40% - Accent4 2" xfId="22"/>
    <cellStyle name="40% - Accent4 2 2" xfId="41"/>
    <cellStyle name="40% - Accent5 2" xfId="23"/>
    <cellStyle name="40% - Accent5 2 2" xfId="42"/>
    <cellStyle name="40% - Accent6 2" xfId="24"/>
    <cellStyle name="40% - Accent6 2 2" xfId="43"/>
    <cellStyle name="Comma" xfId="7" builtinId="3"/>
    <cellStyle name="Comma 2" xfId="3"/>
    <cellStyle name="Comma 3" xfId="10"/>
    <cellStyle name="Comma 3 2" xfId="30"/>
    <cellStyle name="Comma_charter school revenue frame" xfId="6"/>
    <cellStyle name="Currency 2" xfId="9"/>
    <cellStyle name="Currency 2 2" xfId="29"/>
    <cellStyle name="Currency 3" xfId="12"/>
    <cellStyle name="Currency_charter school revenue frame" xfId="5"/>
    <cellStyle name="n_nvision1" xfId="1"/>
    <cellStyle name="Normal" xfId="0" builtinId="0"/>
    <cellStyle name="Normal 2" xfId="2"/>
    <cellStyle name="Normal 3" xfId="8"/>
    <cellStyle name="Normal 3 2" xfId="28"/>
    <cellStyle name="Normal 4" xfId="25"/>
    <cellStyle name="Normal 4 2" xfId="44"/>
    <cellStyle name="Note 2" xfId="26"/>
    <cellStyle name="Note 2 2" xfId="45"/>
    <cellStyle name="Note 3" xfId="27"/>
    <cellStyle name="Note 3 2" xfId="46"/>
    <cellStyle name="Percent 2" xfId="4"/>
    <cellStyle name="Percent 3" xfId="11"/>
    <cellStyle name="Percent 3 2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83"/>
  <sheetViews>
    <sheetView tabSelected="1" zoomScale="75" zoomScaleNormal="75" workbookViewId="0">
      <pane xSplit="1" ySplit="3" topLeftCell="B4" activePane="bottomRight" state="frozen"/>
      <selection pane="topRight" activeCell="B1" sqref="B1"/>
      <selection pane="bottomLeft" activeCell="A11" sqref="A11"/>
      <selection pane="bottomRight" activeCell="P5" sqref="P5"/>
    </sheetView>
  </sheetViews>
  <sheetFormatPr defaultRowHeight="20.25"/>
  <cols>
    <col min="1" max="1" width="3.5703125" style="303" bestFit="1" customWidth="1"/>
    <col min="2" max="2" width="18.7109375" style="303" customWidth="1"/>
    <col min="3" max="3" width="27.42578125" style="303" bestFit="1" customWidth="1"/>
    <col min="4" max="4" width="19.85546875" style="304" bestFit="1" customWidth="1"/>
    <col min="6" max="6" width="24.140625" style="303" customWidth="1"/>
    <col min="7" max="7" width="19.28515625" style="303" customWidth="1"/>
    <col min="8" max="230" width="9.140625" style="303"/>
    <col min="231" max="231" width="9.140625" customWidth="1"/>
    <col min="232" max="16384" width="9.140625" style="303"/>
  </cols>
  <sheetData>
    <row r="1" spans="1:231" ht="26.25" customHeight="1">
      <c r="B1" s="323" t="s">
        <v>407</v>
      </c>
      <c r="E1" s="303"/>
    </row>
    <row r="2" spans="1:231" ht="15" customHeight="1">
      <c r="E2" s="303"/>
      <c r="HW2" s="322"/>
    </row>
    <row r="3" spans="1:231" ht="40.5" customHeight="1">
      <c r="A3" s="306"/>
      <c r="B3" s="326" t="s">
        <v>392</v>
      </c>
      <c r="C3" s="326" t="s">
        <v>391</v>
      </c>
      <c r="D3" s="333" t="s">
        <v>406</v>
      </c>
      <c r="E3" s="303"/>
    </row>
    <row r="4" spans="1:231" s="307" customFormat="1">
      <c r="A4" s="331">
        <v>1</v>
      </c>
      <c r="B4" s="324" t="s">
        <v>197</v>
      </c>
      <c r="C4" s="312" t="s">
        <v>405</v>
      </c>
      <c r="D4" s="325">
        <v>53725</v>
      </c>
      <c r="HW4" s="308"/>
    </row>
    <row r="5" spans="1:231" s="307" customFormat="1">
      <c r="A5" s="331">
        <v>2</v>
      </c>
      <c r="B5" s="314" t="s">
        <v>212</v>
      </c>
      <c r="C5" s="319" t="str">
        <f>+C4</f>
        <v>FTE Nov 13</v>
      </c>
      <c r="D5" s="315">
        <v>40893</v>
      </c>
      <c r="F5" s="320"/>
      <c r="HW5" s="308"/>
    </row>
    <row r="6" spans="1:231" s="307" customFormat="1">
      <c r="A6" s="331">
        <v>3</v>
      </c>
      <c r="B6" s="321" t="s">
        <v>215</v>
      </c>
      <c r="C6" s="319" t="str">
        <f>+C5</f>
        <v>FTE Nov 13</v>
      </c>
      <c r="D6" s="315">
        <v>70043</v>
      </c>
      <c r="F6" s="320"/>
      <c r="HW6" s="308"/>
    </row>
    <row r="7" spans="1:231" s="307" customFormat="1">
      <c r="A7" s="331">
        <v>4</v>
      </c>
      <c r="B7" s="313">
        <v>1461</v>
      </c>
      <c r="C7" s="319" t="str">
        <f>+C5</f>
        <v>FTE Nov 13</v>
      </c>
      <c r="D7" s="315">
        <v>354404</v>
      </c>
      <c r="F7" s="320"/>
      <c r="HW7" s="308"/>
    </row>
    <row r="8" spans="1:231">
      <c r="A8" s="331"/>
      <c r="B8" s="313">
        <v>1462</v>
      </c>
      <c r="C8" s="319" t="s">
        <v>404</v>
      </c>
      <c r="D8" s="327">
        <v>20833.330000000002</v>
      </c>
      <c r="E8" s="303"/>
      <c r="F8" s="306"/>
    </row>
    <row r="9" spans="1:231">
      <c r="A9" s="331"/>
      <c r="B9" s="313">
        <v>9100</v>
      </c>
      <c r="C9" s="319" t="s">
        <v>401</v>
      </c>
      <c r="D9" s="327">
        <v>-6031.16</v>
      </c>
      <c r="E9" s="303"/>
    </row>
    <row r="10" spans="1:231">
      <c r="A10" s="331"/>
      <c r="B10" s="313">
        <v>9100</v>
      </c>
      <c r="C10" s="319" t="s">
        <v>399</v>
      </c>
      <c r="D10" s="327">
        <v>-459.82</v>
      </c>
      <c r="E10" s="303"/>
    </row>
    <row r="11" spans="1:231">
      <c r="A11" s="331"/>
      <c r="B11" s="318">
        <v>9100</v>
      </c>
      <c r="C11" s="316" t="s">
        <v>398</v>
      </c>
      <c r="D11" s="327">
        <v>-119.47</v>
      </c>
      <c r="E11" s="303"/>
    </row>
    <row r="12" spans="1:231" s="307" customFormat="1">
      <c r="A12" s="331">
        <v>5</v>
      </c>
      <c r="B12" s="313">
        <v>1571</v>
      </c>
      <c r="C12" s="319" t="str">
        <f>+C7</f>
        <v>FTE Nov 13</v>
      </c>
      <c r="D12" s="315">
        <v>644117</v>
      </c>
      <c r="F12" s="320"/>
      <c r="HW12" s="308"/>
    </row>
    <row r="13" spans="1:231" s="307" customFormat="1">
      <c r="A13" s="331"/>
      <c r="B13" s="313">
        <v>1571</v>
      </c>
      <c r="C13" s="319" t="s">
        <v>403</v>
      </c>
      <c r="D13" s="327">
        <v>53867.4</v>
      </c>
      <c r="HW13" s="308"/>
    </row>
    <row r="14" spans="1:231" s="307" customFormat="1">
      <c r="A14" s="331"/>
      <c r="B14" s="313">
        <v>1572</v>
      </c>
      <c r="C14" s="319" t="s">
        <v>402</v>
      </c>
      <c r="D14" s="327">
        <v>31250</v>
      </c>
      <c r="HW14" s="308"/>
    </row>
    <row r="15" spans="1:231" s="307" customFormat="1">
      <c r="A15" s="331"/>
      <c r="B15" s="313">
        <v>9100</v>
      </c>
      <c r="C15" s="319" t="s">
        <v>401</v>
      </c>
      <c r="D15" s="327">
        <v>-8603.25</v>
      </c>
      <c r="HW15" s="308"/>
    </row>
    <row r="16" spans="1:231" s="307" customFormat="1">
      <c r="A16" s="331">
        <v>6</v>
      </c>
      <c r="B16" s="313">
        <v>2521</v>
      </c>
      <c r="C16" s="319" t="str">
        <f>+C12</f>
        <v>FTE Nov 13</v>
      </c>
      <c r="D16" s="315">
        <v>131915</v>
      </c>
      <c r="HW16" s="308"/>
    </row>
    <row r="17" spans="1:231" s="307" customFormat="1">
      <c r="A17" s="331">
        <v>7</v>
      </c>
      <c r="B17" s="313">
        <v>2531</v>
      </c>
      <c r="C17" s="319" t="str">
        <f>+C16</f>
        <v>FTE Nov 13</v>
      </c>
      <c r="D17" s="315">
        <v>67703</v>
      </c>
      <c r="HW17" s="308"/>
    </row>
    <row r="18" spans="1:231" s="307" customFormat="1">
      <c r="A18" s="331"/>
      <c r="B18" s="313">
        <v>2531</v>
      </c>
      <c r="C18" s="319" t="s">
        <v>395</v>
      </c>
      <c r="D18" s="315">
        <v>-625</v>
      </c>
      <c r="HW18" s="308"/>
    </row>
    <row r="19" spans="1:231" s="307" customFormat="1">
      <c r="A19" s="331">
        <v>8</v>
      </c>
      <c r="B19" s="313">
        <v>2641</v>
      </c>
      <c r="C19" s="319" t="str">
        <f>+C17</f>
        <v>FTE Nov 13</v>
      </c>
      <c r="D19" s="315">
        <v>58821</v>
      </c>
      <c r="HW19" s="308"/>
    </row>
    <row r="20" spans="1:231" s="307" customFormat="1">
      <c r="A20" s="331">
        <v>9</v>
      </c>
      <c r="B20" s="313">
        <v>2661</v>
      </c>
      <c r="C20" s="319" t="str">
        <f>+C19</f>
        <v>FTE Nov 13</v>
      </c>
      <c r="D20" s="315">
        <v>82913</v>
      </c>
      <c r="HW20" s="308"/>
    </row>
    <row r="21" spans="1:231" s="307" customFormat="1">
      <c r="A21" s="331"/>
      <c r="B21" s="313">
        <v>9100</v>
      </c>
      <c r="C21" s="319" t="s">
        <v>400</v>
      </c>
      <c r="D21" s="327">
        <f>-5685</f>
        <v>-5685</v>
      </c>
      <c r="HW21" s="308"/>
    </row>
    <row r="22" spans="1:231">
      <c r="A22" s="331"/>
      <c r="B22" s="318">
        <v>9100</v>
      </c>
      <c r="C22" s="316" t="s">
        <v>399</v>
      </c>
      <c r="D22" s="327">
        <v>-230.39</v>
      </c>
      <c r="E22" s="303"/>
    </row>
    <row r="23" spans="1:231">
      <c r="A23" s="331"/>
      <c r="B23" s="318">
        <v>9100</v>
      </c>
      <c r="C23" s="316" t="s">
        <v>398</v>
      </c>
      <c r="D23" s="327">
        <v>-49.32</v>
      </c>
      <c r="E23" s="303"/>
    </row>
    <row r="24" spans="1:231" s="307" customFormat="1">
      <c r="A24" s="331">
        <v>10</v>
      </c>
      <c r="B24" s="313">
        <v>2791</v>
      </c>
      <c r="C24" s="319" t="str">
        <f>+C20</f>
        <v>FTE Nov 13</v>
      </c>
      <c r="D24" s="315">
        <v>212259</v>
      </c>
      <c r="HW24" s="308"/>
    </row>
    <row r="25" spans="1:231" s="307" customFormat="1">
      <c r="A25" s="331"/>
      <c r="B25" s="313">
        <v>2791</v>
      </c>
      <c r="C25" s="319" t="s">
        <v>397</v>
      </c>
      <c r="D25" s="315">
        <v>-590</v>
      </c>
      <c r="HW25" s="308"/>
    </row>
    <row r="26" spans="1:231" s="307" customFormat="1">
      <c r="A26" s="331">
        <v>11</v>
      </c>
      <c r="B26" s="313">
        <v>2801</v>
      </c>
      <c r="C26" s="319" t="str">
        <f>+C24</f>
        <v>FTE Nov 13</v>
      </c>
      <c r="D26" s="315">
        <v>660801</v>
      </c>
      <c r="HW26" s="308"/>
    </row>
    <row r="27" spans="1:231" s="307" customFormat="1">
      <c r="A27" s="331">
        <v>12</v>
      </c>
      <c r="B27" s="313">
        <v>2911</v>
      </c>
      <c r="C27" s="319" t="str">
        <f>+C26</f>
        <v>FTE Nov 13</v>
      </c>
      <c r="D27" s="315">
        <v>201750</v>
      </c>
      <c r="HW27" s="308"/>
    </row>
    <row r="28" spans="1:231" s="307" customFormat="1">
      <c r="A28" s="331">
        <v>13</v>
      </c>
      <c r="B28" s="313">
        <v>2941</v>
      </c>
      <c r="C28" s="319" t="str">
        <f>+C27</f>
        <v>FTE Nov 13</v>
      </c>
      <c r="D28" s="315">
        <v>446112</v>
      </c>
      <c r="HW28" s="308"/>
    </row>
    <row r="29" spans="1:231" s="307" customFormat="1">
      <c r="A29" s="331"/>
      <c r="B29" s="313">
        <v>2941</v>
      </c>
      <c r="C29" s="319" t="s">
        <v>397</v>
      </c>
      <c r="D29" s="315">
        <v>-17965</v>
      </c>
      <c r="HW29" s="308"/>
    </row>
    <row r="30" spans="1:231" s="307" customFormat="1">
      <c r="A30" s="331">
        <v>14</v>
      </c>
      <c r="B30" s="314">
        <v>3083</v>
      </c>
      <c r="C30" s="319" t="str">
        <f>+C28</f>
        <v>FTE Nov 13</v>
      </c>
      <c r="D30" s="315">
        <v>157559</v>
      </c>
      <c r="F30" s="320"/>
      <c r="HW30" s="308"/>
    </row>
    <row r="31" spans="1:231" s="307" customFormat="1">
      <c r="A31" s="331">
        <v>15</v>
      </c>
      <c r="B31" s="313">
        <v>3344</v>
      </c>
      <c r="C31" s="319" t="str">
        <f>+C30</f>
        <v>FTE Nov 13</v>
      </c>
      <c r="D31" s="315">
        <v>49601</v>
      </c>
      <c r="HW31" s="308"/>
    </row>
    <row r="32" spans="1:231" s="307" customFormat="1">
      <c r="A32" s="331">
        <v>16</v>
      </c>
      <c r="B32" s="314">
        <v>3345</v>
      </c>
      <c r="C32" s="319" t="str">
        <f>+C31</f>
        <v>FTE Nov 13</v>
      </c>
      <c r="D32" s="315">
        <v>91640</v>
      </c>
      <c r="HW32" s="308"/>
    </row>
    <row r="33" spans="1:231" s="307" customFormat="1">
      <c r="A33" s="331">
        <v>17</v>
      </c>
      <c r="B33" s="318">
        <v>3347</v>
      </c>
      <c r="C33" s="316" t="str">
        <f>+C32</f>
        <v>FTE Nov 13</v>
      </c>
      <c r="D33" s="315">
        <v>71110</v>
      </c>
      <c r="HW33" s="308"/>
    </row>
    <row r="34" spans="1:231" s="307" customFormat="1">
      <c r="A34" s="331">
        <v>18</v>
      </c>
      <c r="B34" s="318">
        <v>3381</v>
      </c>
      <c r="C34" s="316" t="str">
        <f>+C19</f>
        <v>FTE Nov 13</v>
      </c>
      <c r="D34" s="315">
        <v>531251</v>
      </c>
      <c r="HW34" s="308"/>
    </row>
    <row r="35" spans="1:231" s="307" customFormat="1">
      <c r="A35" s="331">
        <v>19</v>
      </c>
      <c r="B35" s="318">
        <v>3382</v>
      </c>
      <c r="C35" s="316" t="str">
        <f>+C34</f>
        <v>FTE Nov 13</v>
      </c>
      <c r="D35" s="315">
        <v>63725</v>
      </c>
      <c r="HW35" s="308"/>
    </row>
    <row r="36" spans="1:231" s="307" customFormat="1">
      <c r="A36" s="331">
        <v>20</v>
      </c>
      <c r="B36" s="318">
        <v>3384</v>
      </c>
      <c r="C36" s="316" t="str">
        <f>+C35</f>
        <v>FTE Nov 13</v>
      </c>
      <c r="D36" s="315">
        <v>16377</v>
      </c>
      <c r="HW36" s="308"/>
    </row>
    <row r="37" spans="1:231" s="307" customFormat="1">
      <c r="A37" s="331">
        <v>21</v>
      </c>
      <c r="B37" s="313">
        <v>3385</v>
      </c>
      <c r="C37" s="319" t="str">
        <f>+C36</f>
        <v>FTE Nov 13</v>
      </c>
      <c r="D37" s="315">
        <v>409162</v>
      </c>
      <c r="HW37" s="308"/>
    </row>
    <row r="38" spans="1:231" s="307" customFormat="1">
      <c r="A38" s="331">
        <v>22</v>
      </c>
      <c r="B38" s="313">
        <v>3386</v>
      </c>
      <c r="C38" s="319" t="str">
        <f>+C37</f>
        <v>FTE Nov 13</v>
      </c>
      <c r="D38" s="315">
        <v>104279</v>
      </c>
      <c r="HW38" s="308"/>
    </row>
    <row r="39" spans="1:231" s="307" customFormat="1">
      <c r="A39" s="331"/>
      <c r="B39" s="313">
        <v>9100</v>
      </c>
      <c r="C39" s="319" t="s">
        <v>400</v>
      </c>
      <c r="D39" s="327">
        <v>-3823.75</v>
      </c>
      <c r="HW39" s="308"/>
    </row>
    <row r="40" spans="1:231" s="307" customFormat="1">
      <c r="A40" s="331"/>
      <c r="B40" s="313">
        <v>9100</v>
      </c>
      <c r="C40" s="316" t="s">
        <v>399</v>
      </c>
      <c r="D40" s="328">
        <v>-91.36</v>
      </c>
      <c r="HW40" s="308"/>
    </row>
    <row r="41" spans="1:231" s="307" customFormat="1">
      <c r="A41" s="331"/>
      <c r="B41" s="313">
        <v>9100</v>
      </c>
      <c r="C41" s="316" t="s">
        <v>398</v>
      </c>
      <c r="D41" s="328">
        <v>-19.73</v>
      </c>
      <c r="HW41" s="308"/>
    </row>
    <row r="42" spans="1:231" s="307" customFormat="1">
      <c r="A42" s="331"/>
      <c r="B42" s="313">
        <v>3386</v>
      </c>
      <c r="C42" s="316" t="s">
        <v>395</v>
      </c>
      <c r="D42" s="317">
        <v>-2180</v>
      </c>
      <c r="HW42" s="308"/>
    </row>
    <row r="43" spans="1:231" s="307" customFormat="1">
      <c r="A43" s="331">
        <v>23</v>
      </c>
      <c r="B43" s="313">
        <v>3391</v>
      </c>
      <c r="C43" s="319" t="str">
        <f>+C38</f>
        <v>FTE Nov 13</v>
      </c>
      <c r="D43" s="315">
        <v>53769</v>
      </c>
      <c r="HW43" s="308"/>
    </row>
    <row r="44" spans="1:231" s="307" customFormat="1">
      <c r="A44" s="331">
        <v>24</v>
      </c>
      <c r="B44" s="313">
        <v>3392</v>
      </c>
      <c r="C44" s="319" t="str">
        <f>+C43</f>
        <v>FTE Nov 13</v>
      </c>
      <c r="D44" s="315">
        <v>373251</v>
      </c>
      <c r="HW44" s="308"/>
    </row>
    <row r="45" spans="1:231" s="307" customFormat="1">
      <c r="A45" s="331"/>
      <c r="B45" s="313">
        <v>3392</v>
      </c>
      <c r="C45" s="316" t="s">
        <v>397</v>
      </c>
      <c r="D45" s="315">
        <v>-6515</v>
      </c>
      <c r="HW45" s="308"/>
    </row>
    <row r="46" spans="1:231" s="307" customFormat="1">
      <c r="A46" s="331">
        <v>25</v>
      </c>
      <c r="B46" s="313">
        <v>3394</v>
      </c>
      <c r="C46" s="319" t="str">
        <f>+C44</f>
        <v>FTE Nov 13</v>
      </c>
      <c r="D46" s="315">
        <v>124661</v>
      </c>
      <c r="HW46" s="308"/>
    </row>
    <row r="47" spans="1:231" s="307" customFormat="1">
      <c r="A47" s="331">
        <v>26</v>
      </c>
      <c r="B47" s="318">
        <v>3395</v>
      </c>
      <c r="C47" s="316" t="str">
        <f>+C43</f>
        <v>FTE Nov 13</v>
      </c>
      <c r="D47" s="315">
        <v>282277</v>
      </c>
      <c r="HW47" s="308"/>
    </row>
    <row r="48" spans="1:231" s="307" customFormat="1">
      <c r="A48" s="331">
        <v>27</v>
      </c>
      <c r="B48" s="318">
        <v>3396</v>
      </c>
      <c r="C48" s="316" t="str">
        <f>+C47</f>
        <v>FTE Nov 13</v>
      </c>
      <c r="D48" s="315">
        <v>544266</v>
      </c>
      <c r="HW48" s="308"/>
    </row>
    <row r="49" spans="1:231" s="307" customFormat="1">
      <c r="A49" s="331">
        <v>28</v>
      </c>
      <c r="B49" s="318">
        <v>3398</v>
      </c>
      <c r="C49" s="316" t="str">
        <f>+C48</f>
        <v>FTE Nov 13</v>
      </c>
      <c r="D49" s="315">
        <v>46354</v>
      </c>
      <c r="HW49" s="308"/>
    </row>
    <row r="50" spans="1:231" s="307" customFormat="1">
      <c r="A50" s="331">
        <v>29</v>
      </c>
      <c r="B50" s="318">
        <v>3400</v>
      </c>
      <c r="C50" s="316" t="str">
        <f>+C49</f>
        <v>FTE Nov 13</v>
      </c>
      <c r="D50" s="315">
        <v>113107</v>
      </c>
      <c r="HW50" s="308"/>
    </row>
    <row r="51" spans="1:231" s="307" customFormat="1">
      <c r="A51" s="331">
        <v>30</v>
      </c>
      <c r="B51" s="313">
        <v>3401</v>
      </c>
      <c r="C51" s="316" t="str">
        <f>+C50</f>
        <v>FTE Nov 13</v>
      </c>
      <c r="D51" s="317">
        <v>159873</v>
      </c>
      <c r="HW51" s="308"/>
    </row>
    <row r="52" spans="1:231" s="307" customFormat="1">
      <c r="A52" s="331">
        <v>31</v>
      </c>
      <c r="B52" s="313">
        <v>3411</v>
      </c>
      <c r="C52" s="316" t="str">
        <f>+C51</f>
        <v>FTE Nov 13</v>
      </c>
      <c r="D52" s="317">
        <v>0</v>
      </c>
      <c r="HW52" s="308"/>
    </row>
    <row r="53" spans="1:231" s="307" customFormat="1">
      <c r="A53" s="331"/>
      <c r="B53" s="313">
        <v>9100</v>
      </c>
      <c r="C53" s="329" t="s">
        <v>396</v>
      </c>
      <c r="D53" s="317">
        <v>0</v>
      </c>
      <c r="HW53" s="308"/>
    </row>
    <row r="54" spans="1:231" s="307" customFormat="1">
      <c r="A54" s="331">
        <v>32</v>
      </c>
      <c r="B54" s="313">
        <v>3413</v>
      </c>
      <c r="C54" s="316" t="str">
        <f>+C51</f>
        <v>FTE Nov 13</v>
      </c>
      <c r="D54" s="317">
        <v>178054</v>
      </c>
      <c r="HW54" s="308"/>
    </row>
    <row r="55" spans="1:231" s="307" customFormat="1">
      <c r="A55" s="331">
        <v>33</v>
      </c>
      <c r="B55" s="313">
        <v>3421</v>
      </c>
      <c r="C55" s="316" t="str">
        <f>+C54</f>
        <v>FTE Nov 13</v>
      </c>
      <c r="D55" s="317">
        <v>158821</v>
      </c>
      <c r="HW55" s="308"/>
    </row>
    <row r="56" spans="1:231" s="307" customFormat="1">
      <c r="A56" s="331">
        <v>34</v>
      </c>
      <c r="B56" s="313">
        <v>3431</v>
      </c>
      <c r="C56" s="316" t="str">
        <f>+C55</f>
        <v>FTE Nov 13</v>
      </c>
      <c r="D56" s="317">
        <v>419877</v>
      </c>
      <c r="HW56" s="308"/>
    </row>
    <row r="57" spans="1:231" s="307" customFormat="1">
      <c r="A57" s="331">
        <v>35</v>
      </c>
      <c r="B57" s="313">
        <v>3436</v>
      </c>
      <c r="C57" s="316" t="str">
        <f>+C56</f>
        <v>FTE Nov 13</v>
      </c>
      <c r="D57" s="317">
        <v>0</v>
      </c>
      <c r="HW57" s="308"/>
    </row>
    <row r="58" spans="1:231" s="307" customFormat="1">
      <c r="A58" s="331">
        <v>36</v>
      </c>
      <c r="B58" s="313">
        <v>3441</v>
      </c>
      <c r="C58" s="316" t="str">
        <f>+C57</f>
        <v>FTE Nov 13</v>
      </c>
      <c r="D58" s="317">
        <v>37226</v>
      </c>
      <c r="HW58" s="308"/>
    </row>
    <row r="59" spans="1:231" s="307" customFormat="1">
      <c r="A59" s="331">
        <v>37</v>
      </c>
      <c r="B59" s="313">
        <v>3443</v>
      </c>
      <c r="C59" s="316" t="str">
        <f>+C50</f>
        <v>FTE Nov 13</v>
      </c>
      <c r="D59" s="315">
        <v>97328</v>
      </c>
      <c r="HW59" s="308"/>
    </row>
    <row r="60" spans="1:231" s="307" customFormat="1">
      <c r="A60" s="331">
        <v>38</v>
      </c>
      <c r="B60" s="313">
        <v>3941</v>
      </c>
      <c r="C60" s="316" t="str">
        <f>+C59</f>
        <v>FTE Nov 13</v>
      </c>
      <c r="D60" s="315">
        <v>153197</v>
      </c>
      <c r="HW60" s="308"/>
    </row>
    <row r="61" spans="1:231" s="307" customFormat="1">
      <c r="A61" s="331">
        <v>39</v>
      </c>
      <c r="B61" s="313">
        <v>3961</v>
      </c>
      <c r="C61" s="316" t="str">
        <f>+C60</f>
        <v>FTE Nov 13</v>
      </c>
      <c r="D61" s="315">
        <v>125333</v>
      </c>
      <c r="HW61" s="308"/>
    </row>
    <row r="62" spans="1:231" s="307" customFormat="1">
      <c r="A62" s="331">
        <v>40</v>
      </c>
      <c r="B62" s="313">
        <v>3971</v>
      </c>
      <c r="C62" s="313" t="str">
        <f>+C61</f>
        <v>FTE Nov 13</v>
      </c>
      <c r="D62" s="315">
        <v>223182</v>
      </c>
      <c r="HW62" s="308"/>
    </row>
    <row r="63" spans="1:231" s="307" customFormat="1">
      <c r="A63" s="332"/>
      <c r="B63" s="309">
        <v>3971</v>
      </c>
      <c r="C63" s="313" t="s">
        <v>395</v>
      </c>
      <c r="D63" s="330">
        <v>-28250</v>
      </c>
      <c r="HW63" s="308"/>
    </row>
    <row r="64" spans="1:231" s="307" customFormat="1">
      <c r="A64" s="331">
        <v>41</v>
      </c>
      <c r="B64" s="313">
        <v>4000</v>
      </c>
      <c r="C64" s="313" t="str">
        <f>+C62</f>
        <v>FTE Nov 13</v>
      </c>
      <c r="D64" s="315">
        <v>341909</v>
      </c>
      <c r="HW64" s="308"/>
    </row>
    <row r="65" spans="1:231" s="307" customFormat="1">
      <c r="A65" s="331">
        <v>42</v>
      </c>
      <c r="B65" s="313">
        <v>4002</v>
      </c>
      <c r="C65" s="313" t="str">
        <f t="shared" ref="C65:C72" si="0">+C64</f>
        <v>FTE Nov 13</v>
      </c>
      <c r="D65" s="315">
        <v>345612</v>
      </c>
      <c r="HW65" s="308"/>
    </row>
    <row r="66" spans="1:231" s="307" customFormat="1">
      <c r="A66" s="331">
        <v>43</v>
      </c>
      <c r="B66" s="313">
        <v>4010</v>
      </c>
      <c r="C66" s="313" t="str">
        <f t="shared" si="0"/>
        <v>FTE Nov 13</v>
      </c>
      <c r="D66" s="315">
        <v>65054</v>
      </c>
      <c r="HW66" s="308"/>
    </row>
    <row r="67" spans="1:231" s="307" customFormat="1">
      <c r="A67" s="331">
        <v>44</v>
      </c>
      <c r="B67" s="313">
        <v>4011</v>
      </c>
      <c r="C67" s="313" t="str">
        <f t="shared" si="0"/>
        <v>FTE Nov 13</v>
      </c>
      <c r="D67" s="315">
        <v>0</v>
      </c>
      <c r="HW67" s="308"/>
    </row>
    <row r="68" spans="1:231" s="307" customFormat="1">
      <c r="A68" s="331">
        <v>45</v>
      </c>
      <c r="B68" s="313">
        <v>4012</v>
      </c>
      <c r="C68" s="313" t="str">
        <f t="shared" si="0"/>
        <v>FTE Nov 13</v>
      </c>
      <c r="D68" s="315">
        <v>268828</v>
      </c>
      <c r="HW68" s="308"/>
    </row>
    <row r="69" spans="1:231" s="307" customFormat="1">
      <c r="A69" s="331">
        <v>46</v>
      </c>
      <c r="B69" s="313">
        <v>4013</v>
      </c>
      <c r="C69" s="313" t="str">
        <f t="shared" si="0"/>
        <v>FTE Nov 13</v>
      </c>
      <c r="D69" s="315">
        <v>57372</v>
      </c>
      <c r="HW69" s="308"/>
    </row>
    <row r="70" spans="1:231" s="307" customFormat="1">
      <c r="A70" s="331">
        <v>47</v>
      </c>
      <c r="B70" s="313">
        <v>4020</v>
      </c>
      <c r="C70" s="313" t="str">
        <f t="shared" si="0"/>
        <v>FTE Nov 13</v>
      </c>
      <c r="D70" s="315">
        <v>587889</v>
      </c>
      <c r="HW70" s="308"/>
    </row>
    <row r="71" spans="1:231" s="307" customFormat="1">
      <c r="A71" s="331">
        <v>48</v>
      </c>
      <c r="B71" s="313">
        <v>4037</v>
      </c>
      <c r="C71" s="313" t="str">
        <f t="shared" si="0"/>
        <v>FTE Nov 13</v>
      </c>
      <c r="D71" s="315">
        <v>72909</v>
      </c>
      <c r="HW71" s="308"/>
    </row>
    <row r="72" spans="1:231" s="307" customFormat="1">
      <c r="A72" s="331">
        <v>49</v>
      </c>
      <c r="B72" s="313">
        <v>4040</v>
      </c>
      <c r="C72" s="313" t="str">
        <f t="shared" si="0"/>
        <v>FTE Nov 13</v>
      </c>
      <c r="D72" s="315">
        <v>34964</v>
      </c>
      <c r="HW72" s="308"/>
    </row>
    <row r="73" spans="1:231" s="307" customFormat="1">
      <c r="A73" s="331">
        <v>50</v>
      </c>
      <c r="B73" s="313">
        <v>4041</v>
      </c>
      <c r="C73" s="313" t="str">
        <f>+C71</f>
        <v>FTE Nov 13</v>
      </c>
      <c r="D73" s="315">
        <v>13080</v>
      </c>
      <c r="HW73" s="308"/>
    </row>
    <row r="74" spans="1:231" s="307" customFormat="1">
      <c r="A74" s="311"/>
      <c r="B74" s="309"/>
      <c r="C74" s="309"/>
      <c r="D74" s="310"/>
      <c r="HW74" s="308"/>
    </row>
    <row r="75" spans="1:231">
      <c r="D75" s="305"/>
      <c r="E75" s="303"/>
      <c r="HW75" s="303"/>
    </row>
    <row r="76" spans="1:231">
      <c r="D76" s="303"/>
      <c r="E76" s="303"/>
      <c r="HW76" s="303"/>
    </row>
    <row r="77" spans="1:231">
      <c r="E77" s="303"/>
    </row>
    <row r="78" spans="1:231">
      <c r="E78" s="303"/>
    </row>
    <row r="79" spans="1:231">
      <c r="E79" s="303"/>
    </row>
    <row r="80" spans="1:231">
      <c r="E80" s="303"/>
    </row>
    <row r="81" spans="5:5">
      <c r="E81" s="303"/>
    </row>
    <row r="82" spans="5:5">
      <c r="E82" s="303"/>
    </row>
    <row r="83" spans="5:5">
      <c r="E83" s="303"/>
    </row>
  </sheetData>
  <pageMargins left="0" right="0" top="0" bottom="0" header="0" footer="0"/>
  <pageSetup scale="6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D150"/>
  <sheetViews>
    <sheetView topLeftCell="B80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'2641'!B2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Lakeside Academy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'2641'!G7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25.5</v>
      </c>
      <c r="E10" s="45">
        <v>0</v>
      </c>
      <c r="F10" s="45">
        <v>25.5</v>
      </c>
      <c r="G10" s="46">
        <f>IF(E10=0,D10*2,D10+E10)</f>
        <v>51</v>
      </c>
      <c r="H10" s="47"/>
      <c r="I10" s="48">
        <v>1.125</v>
      </c>
      <c r="J10" s="48"/>
      <c r="K10" s="49">
        <f>ROUND(G10*I10,4)</f>
        <v>57.375</v>
      </c>
      <c r="L10" s="50">
        <f>ROUND(ROUND(K10*$G$7,4)*($K$7),0)</f>
        <v>222307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IF('2641'!K$83=1,'2641'!G10,0)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4</v>
      </c>
      <c r="E11" s="13">
        <v>0</v>
      </c>
      <c r="F11" s="13">
        <v>4</v>
      </c>
      <c r="G11" s="46">
        <f t="shared" ref="G11:G25" si="2">IF(E11=0,D11*2,D11+E11)</f>
        <v>8</v>
      </c>
      <c r="H11" s="47"/>
      <c r="I11" s="56">
        <f>I10</f>
        <v>1.125</v>
      </c>
      <c r="J11" s="56"/>
      <c r="K11" s="49">
        <f t="shared" ref="K11:K25" si="3">ROUND(G11*I11,4)</f>
        <v>9</v>
      </c>
      <c r="L11" s="50">
        <f t="shared" ref="L11:L25" si="4">ROUND(ROUND(K11*$G$7,4)*($K$7),0)</f>
        <v>34872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IF('2641'!K$83=1,'2641'!G11,0)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17.5</v>
      </c>
      <c r="E12" s="13">
        <v>0</v>
      </c>
      <c r="F12" s="13">
        <v>17.5</v>
      </c>
      <c r="G12" s="46">
        <f t="shared" si="2"/>
        <v>35</v>
      </c>
      <c r="H12" s="47"/>
      <c r="I12" s="56">
        <v>1</v>
      </c>
      <c r="J12" s="56"/>
      <c r="K12" s="49">
        <f t="shared" si="3"/>
        <v>35</v>
      </c>
      <c r="L12" s="50">
        <f t="shared" si="4"/>
        <v>135612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IF('2641'!K$83=1,'2641'!G12,0)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5.5</v>
      </c>
      <c r="E13" s="13">
        <v>0</v>
      </c>
      <c r="F13" s="13">
        <v>5.5</v>
      </c>
      <c r="G13" s="46">
        <f t="shared" si="2"/>
        <v>11</v>
      </c>
      <c r="H13" s="47"/>
      <c r="I13" s="56">
        <f>I12</f>
        <v>1</v>
      </c>
      <c r="J13" s="56"/>
      <c r="K13" s="49">
        <f t="shared" si="3"/>
        <v>11</v>
      </c>
      <c r="L13" s="50">
        <f t="shared" si="4"/>
        <v>42621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IF('2641'!K$83=1,'2641'!G13,0)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IF('2641'!K$83=1,'2641'!G14,0)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IF('2641'!K$83=1,'2641'!G15,0)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IF('2641'!K$83=1,'2641'!G16,0)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IF('2641'!K$83=1,'2641'!G17,0)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IF('2641'!K$83=1,'2641'!G18,0)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IF('2641'!K$83=1,'2641'!G19,0)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IF('2641'!K$83=1,'2641'!G20,0)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IF('2641'!K$83=1,'2641'!G21,0)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2.5</v>
      </c>
      <c r="E22" s="13">
        <v>0</v>
      </c>
      <c r="F22" s="13">
        <v>2.5</v>
      </c>
      <c r="G22" s="46">
        <f t="shared" si="2"/>
        <v>5</v>
      </c>
      <c r="H22" s="47"/>
      <c r="I22" s="56">
        <v>1.145</v>
      </c>
      <c r="J22" s="56"/>
      <c r="K22" s="49">
        <f t="shared" si="3"/>
        <v>5.7249999999999996</v>
      </c>
      <c r="L22" s="50">
        <f t="shared" si="4"/>
        <v>22182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IF('2641'!K$83=1,'2641'!G22,0)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IF('2641'!K$83=1,'2641'!G23,0)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IF('2641'!K$83=1,'2641'!G24,0)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IF('2641'!K$83=1,'2641'!G25,0)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56</v>
      </c>
      <c r="E26" s="62">
        <f t="shared" si="5"/>
        <v>0</v>
      </c>
      <c r="F26" s="62"/>
      <c r="G26" s="62">
        <f>SUM(G10:G25)</f>
        <v>112</v>
      </c>
      <c r="H26" s="63"/>
      <c r="I26" s="63"/>
      <c r="J26" s="64"/>
      <c r="K26" s="65">
        <f>SUM(K10:K25)</f>
        <v>120.39</v>
      </c>
      <c r="L26" s="66">
        <f>SUM(L10:L25)</f>
        <v>466467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4</v>
      </c>
      <c r="E28" s="13">
        <v>0</v>
      </c>
      <c r="F28" s="78">
        <v>4</v>
      </c>
      <c r="G28" s="46">
        <f>IF(E28=0,D28*2,D28+E28)</f>
        <v>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8376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5</v>
      </c>
      <c r="E31" s="13">
        <v>0</v>
      </c>
      <c r="F31" s="89">
        <v>5</v>
      </c>
      <c r="G31" s="46">
        <f t="shared" si="7"/>
        <v>10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9.5</v>
      </c>
      <c r="E37" s="62">
        <f t="shared" si="10"/>
        <v>0</v>
      </c>
      <c r="F37" s="62"/>
      <c r="G37" s="62">
        <f>SUM(G28:G36)</f>
        <v>19</v>
      </c>
      <c r="H37" s="63"/>
      <c r="I37" s="13" t="s">
        <v>82</v>
      </c>
      <c r="J37" s="13"/>
      <c r="K37" s="13"/>
      <c r="L37" s="50">
        <f>SUM(L28:L36)</f>
        <v>23612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21616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511695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72.099999999999994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98286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48.29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44902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120.38999999999999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143188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120.39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6.1499999999999999E-4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112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6.2799999999999998E-4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6.1499999999999999E-4</v>
      </c>
      <c r="L59" s="50">
        <f>ROUND(I59*K59,0)</f>
        <v>2535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6.1499999999999999E-4</v>
      </c>
      <c r="L67" s="50">
        <f>ROUND(I67*K67,0)</f>
        <v>56328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6.2799999999999998E-4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6.1499999999999999E-4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6.1499999999999999E-4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6.2799999999999998E-4</v>
      </c>
      <c r="L72" s="50">
        <f>ROUND(I72*K72,0)</f>
        <v>8891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6.1499999999999999E-4</v>
      </c>
      <c r="L77" s="50">
        <f>ROUND(I77*K77,0)</f>
        <v>20362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742999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'2641'!AC80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742999</v>
      </c>
      <c r="L85" s="82">
        <f>IF(G26=0,0,IF(G26&gt;250,-(((250/G26)*K85)*IF(M85="H",0.02,0.05)),IF(M85="H",-0.02*K85,-0.05*K85)))</f>
        <v>-37149.950000000004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705849.05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-58821-58821-58821-58821</f>
        <v>-235284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470565.05000000005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58820.631250000006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230</v>
      </c>
      <c r="C122" s="218" t="s">
        <v>198</v>
      </c>
    </row>
    <row r="123" spans="2:3" hidden="1">
      <c r="B123" s="222" t="s">
        <v>231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41457.420104166697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D150"/>
  <sheetViews>
    <sheetView topLeftCell="B71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30" width="12.140625" style="1" customWidth="1"/>
    <col min="31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'2661'!B2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JosephLittlesNguzoSaba CSch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'2661'!G7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37</v>
      </c>
      <c r="E10" s="45">
        <v>0</v>
      </c>
      <c r="F10" s="45">
        <v>37</v>
      </c>
      <c r="G10" s="46">
        <f>IF(E10=0,D10*2,D10+E10)</f>
        <v>74</v>
      </c>
      <c r="H10" s="47"/>
      <c r="I10" s="48">
        <v>1.125</v>
      </c>
      <c r="J10" s="48"/>
      <c r="K10" s="49">
        <f>ROUND(G10*I10,4)</f>
        <v>83.25</v>
      </c>
      <c r="L10" s="50">
        <f>ROUND(ROUND(K10*$G$7,4)*($K$7),0)</f>
        <v>322563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IF('2661'!K$83=1,'2661'!G10,0)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4</v>
      </c>
      <c r="E11" s="13">
        <v>0</v>
      </c>
      <c r="F11" s="13">
        <v>4</v>
      </c>
      <c r="G11" s="46">
        <f t="shared" ref="G11:G25" si="2">IF(E11=0,D11*2,D11+E11)</f>
        <v>8</v>
      </c>
      <c r="H11" s="47"/>
      <c r="I11" s="56">
        <f>I10</f>
        <v>1.125</v>
      </c>
      <c r="J11" s="56"/>
      <c r="K11" s="49">
        <f t="shared" ref="K11:K25" si="3">ROUND(G11*I11,4)</f>
        <v>9</v>
      </c>
      <c r="L11" s="50">
        <f t="shared" ref="L11:L25" si="4">ROUND(ROUND(K11*$G$7,4)*($K$7),0)</f>
        <v>34872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IF('2661'!K$83=1,'2661'!G11,0)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31</v>
      </c>
      <c r="E12" s="13">
        <v>0</v>
      </c>
      <c r="F12" s="13">
        <v>31</v>
      </c>
      <c r="G12" s="46">
        <f t="shared" si="2"/>
        <v>62</v>
      </c>
      <c r="H12" s="47"/>
      <c r="I12" s="56">
        <v>1</v>
      </c>
      <c r="J12" s="56"/>
      <c r="K12" s="49">
        <f t="shared" si="3"/>
        <v>62</v>
      </c>
      <c r="L12" s="50">
        <f t="shared" si="4"/>
        <v>240227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IF('2661'!K$83=1,'2661'!G12,0)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</v>
      </c>
      <c r="E13" s="13">
        <v>0</v>
      </c>
      <c r="F13" s="13">
        <v>5</v>
      </c>
      <c r="G13" s="46">
        <f t="shared" si="2"/>
        <v>10</v>
      </c>
      <c r="H13" s="47"/>
      <c r="I13" s="56">
        <f>I12</f>
        <v>1</v>
      </c>
      <c r="J13" s="56"/>
      <c r="K13" s="49">
        <f t="shared" si="3"/>
        <v>10</v>
      </c>
      <c r="L13" s="50">
        <f t="shared" si="4"/>
        <v>38746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IF('2661'!K$83=1,'2661'!G13,0)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IF('2661'!K$83=1,'2661'!G14,0)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IF('2661'!K$83=1,'2661'!G15,0)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IF('2661'!K$83=1,'2661'!G16,0)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IF('2661'!K$83=1,'2661'!G17,0)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IF('2661'!K$83=1,'2661'!G18,0)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IF('2661'!K$83=1,'2661'!G19,0)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IF('2661'!K$83=1,'2661'!G20,0)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IF('2661'!K$83=1,'2661'!G21,0)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</v>
      </c>
      <c r="E22" s="13">
        <v>0</v>
      </c>
      <c r="F22" s="13">
        <v>1</v>
      </c>
      <c r="G22" s="46">
        <f t="shared" si="2"/>
        <v>2</v>
      </c>
      <c r="H22" s="47"/>
      <c r="I22" s="56">
        <v>1.145</v>
      </c>
      <c r="J22" s="56"/>
      <c r="K22" s="49">
        <f t="shared" si="3"/>
        <v>2.29</v>
      </c>
      <c r="L22" s="50">
        <f t="shared" si="4"/>
        <v>8873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IF('2661'!K$83=1,'2661'!G22,0)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IF('2661'!K$83=1,'2661'!G23,0)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IF('2661'!K$83=1,'2661'!G24,0)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IF('2661'!K$83=1,'2661'!G25,0)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78.5</v>
      </c>
      <c r="E26" s="62">
        <f t="shared" si="5"/>
        <v>0</v>
      </c>
      <c r="F26" s="62"/>
      <c r="G26" s="62">
        <f>SUM(G10:G25)</f>
        <v>157</v>
      </c>
      <c r="H26" s="63"/>
      <c r="I26" s="63"/>
      <c r="J26" s="64"/>
      <c r="K26" s="65">
        <f>SUM(K10:K25)</f>
        <v>167.685</v>
      </c>
      <c r="L26" s="66">
        <f>SUM(L10:L25)</f>
        <v>649717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4</v>
      </c>
      <c r="E28" s="13">
        <v>0</v>
      </c>
      <c r="F28" s="78">
        <v>4</v>
      </c>
      <c r="G28" s="46">
        <f>IF(E28=0,D28*2,D28+E28)</f>
        <v>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8376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3.5</v>
      </c>
      <c r="E31" s="13">
        <v>0</v>
      </c>
      <c r="F31" s="89">
        <v>3.5</v>
      </c>
      <c r="G31" s="46">
        <f t="shared" si="7"/>
        <v>7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8211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1.5</v>
      </c>
      <c r="E32" s="13">
        <v>0</v>
      </c>
      <c r="F32" s="89">
        <v>1.5</v>
      </c>
      <c r="G32" s="46">
        <f t="shared" si="7"/>
        <v>3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10518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27105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30301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707123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94.54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128876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73.144999999999996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68013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167.685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196889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167.685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8.5700000000000001E-4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157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8.8000000000000003E-4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8.5700000000000001E-4</v>
      </c>
      <c r="L59" s="50">
        <f>ROUND(I59*K59,0)</f>
        <v>3532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8.5700000000000001E-4</v>
      </c>
      <c r="L67" s="50">
        <f>ROUND(I67*K67,0)</f>
        <v>78493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8.8000000000000003E-4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8.5700000000000001E-4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8.5700000000000001E-4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8.8000000000000003E-4</v>
      </c>
      <c r="L72" s="50">
        <f>ROUND(I72*K72,0)</f>
        <v>12459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51.5</v>
      </c>
      <c r="E75" s="173">
        <v>51.5</v>
      </c>
      <c r="F75" s="173">
        <v>0</v>
      </c>
      <c r="G75" s="175">
        <f>IF(E75=0,D75,E75)</f>
        <v>51.5</v>
      </c>
      <c r="H75" s="176"/>
      <c r="I75" s="177">
        <f>AVERAGE(G75,D75)</f>
        <v>51.5</v>
      </c>
      <c r="J75" s="178" t="s">
        <v>129</v>
      </c>
      <c r="K75" s="179">
        <v>364</v>
      </c>
      <c r="L75" s="50">
        <f>ROUND(K75*I75,0)</f>
        <v>18746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8.5700000000000001E-4</v>
      </c>
      <c r="L77" s="50">
        <f>ROUND(I77*K77,0)</f>
        <v>28374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1045616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'2661'!AC80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1045616</v>
      </c>
      <c r="L85" s="82">
        <f>IF(G26=0,0,IF(G26&gt;250,-(((250/G26)*K85)*IF(M85="H",0.02,0.05)),IF(M85="H",-0.02*K85,-0.05*K85)))</f>
        <v>-52280.800000000003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993335.2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-81294-82913-82913-82913</f>
        <v>-330033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663302.19999999995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82912.774999999994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233</v>
      </c>
      <c r="C122" s="218" t="s">
        <v>198</v>
      </c>
    </row>
    <row r="123" spans="2:3" hidden="1">
      <c r="B123" s="222" t="s">
        <v>234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41457.420115740701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AD150"/>
  <sheetViews>
    <sheetView topLeftCell="B71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3.7109375" style="1" customWidth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'2791'!B2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Renaissance Learning Center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'2791'!G7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IF('2791'!K$83=1,'2791'!G10,0)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0.5</v>
      </c>
      <c r="E11" s="13">
        <v>0</v>
      </c>
      <c r="F11" s="13">
        <v>0.5</v>
      </c>
      <c r="G11" s="46">
        <f t="shared" ref="G11:G25" si="2">IF(E11=0,D11*2,D11+E11)</f>
        <v>1</v>
      </c>
      <c r="H11" s="47"/>
      <c r="I11" s="56">
        <f>I10</f>
        <v>1.125</v>
      </c>
      <c r="J11" s="56"/>
      <c r="K11" s="49">
        <f t="shared" ref="K11:K25" si="3">ROUND(G11*I11,4)</f>
        <v>1.125</v>
      </c>
      <c r="L11" s="50">
        <f t="shared" ref="L11:L25" si="4">ROUND(ROUND(K11*$G$7,4)*($K$7),0)</f>
        <v>4359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IF('2791'!K$83=1,'2791'!G11,0)</f>
        <v>1</v>
      </c>
      <c r="Y11" s="376"/>
      <c r="Z11" s="377">
        <v>1</v>
      </c>
      <c r="AA11" s="377"/>
      <c r="AB11" s="54">
        <f t="shared" si="0"/>
        <v>1</v>
      </c>
      <c r="AC11" s="55">
        <f t="shared" si="1"/>
        <v>3875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IF('2791'!K$83=1,'2791'!G12,0)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IF('2791'!K$83=1,'2791'!G13,0)</f>
        <v>4</v>
      </c>
      <c r="Y13" s="376"/>
      <c r="Z13" s="377">
        <v>1</v>
      </c>
      <c r="AA13" s="377"/>
      <c r="AB13" s="54">
        <f t="shared" si="0"/>
        <v>4</v>
      </c>
      <c r="AC13" s="55">
        <f t="shared" si="1"/>
        <v>15498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IF('2791'!K$83=1,'2791'!G14,0)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IF('2791'!K$83=1,'2791'!G15,0)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11</v>
      </c>
      <c r="E16" s="13">
        <v>0</v>
      </c>
      <c r="F16" s="13">
        <v>11</v>
      </c>
      <c r="G16" s="46">
        <f t="shared" si="2"/>
        <v>22</v>
      </c>
      <c r="H16" s="47"/>
      <c r="I16" s="56">
        <v>3.5579999999999998</v>
      </c>
      <c r="J16" s="56"/>
      <c r="K16" s="49">
        <f t="shared" si="3"/>
        <v>78.275999999999996</v>
      </c>
      <c r="L16" s="50">
        <f t="shared" si="4"/>
        <v>303290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IF('2791'!K$83=1,'2791'!G16,0)</f>
        <v>22</v>
      </c>
      <c r="Y16" s="376"/>
      <c r="Z16" s="377">
        <v>1</v>
      </c>
      <c r="AA16" s="377"/>
      <c r="AB16" s="54">
        <f t="shared" si="0"/>
        <v>22</v>
      </c>
      <c r="AC16" s="55">
        <f t="shared" si="1"/>
        <v>85242</v>
      </c>
      <c r="AD16" s="9"/>
    </row>
    <row r="17" spans="1:30">
      <c r="A17" s="1" t="s">
        <v>44</v>
      </c>
      <c r="B17" s="13" t="s">
        <v>45</v>
      </c>
      <c r="C17" s="13"/>
      <c r="D17" s="13">
        <v>9.5</v>
      </c>
      <c r="E17" s="13">
        <v>0</v>
      </c>
      <c r="F17" s="13">
        <v>9.5</v>
      </c>
      <c r="G17" s="46">
        <f t="shared" si="2"/>
        <v>19</v>
      </c>
      <c r="H17" s="47"/>
      <c r="I17" s="56">
        <f>I16</f>
        <v>3.5579999999999998</v>
      </c>
      <c r="J17" s="56"/>
      <c r="K17" s="49">
        <f t="shared" si="3"/>
        <v>67.602000000000004</v>
      </c>
      <c r="L17" s="50">
        <f t="shared" si="4"/>
        <v>261932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IF('2791'!K$83=1,'2791'!G17,0)</f>
        <v>19</v>
      </c>
      <c r="Y17" s="376"/>
      <c r="Z17" s="377">
        <v>1</v>
      </c>
      <c r="AA17" s="377"/>
      <c r="AB17" s="54">
        <f t="shared" si="0"/>
        <v>19</v>
      </c>
      <c r="AC17" s="55">
        <f t="shared" si="1"/>
        <v>73618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IF('2791'!K$83=1,'2791'!G18,0)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15.5</v>
      </c>
      <c r="E19" s="13">
        <v>0</v>
      </c>
      <c r="F19" s="13">
        <v>15.5</v>
      </c>
      <c r="G19" s="46">
        <f t="shared" si="2"/>
        <v>31</v>
      </c>
      <c r="H19" s="47"/>
      <c r="I19" s="56">
        <v>5.0890000000000004</v>
      </c>
      <c r="J19" s="56"/>
      <c r="K19" s="49">
        <f t="shared" si="3"/>
        <v>157.75899999999999</v>
      </c>
      <c r="L19" s="50">
        <f t="shared" si="4"/>
        <v>611257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IF('2791'!K$83=1,'2791'!G19,0)</f>
        <v>31</v>
      </c>
      <c r="Y19" s="376"/>
      <c r="Z19" s="377">
        <v>1</v>
      </c>
      <c r="AA19" s="377"/>
      <c r="AB19" s="54">
        <f t="shared" si="0"/>
        <v>31</v>
      </c>
      <c r="AC19" s="55">
        <f t="shared" si="1"/>
        <v>120113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12.5</v>
      </c>
      <c r="E20" s="13">
        <v>0</v>
      </c>
      <c r="F20" s="13">
        <v>12.5</v>
      </c>
      <c r="G20" s="46">
        <f t="shared" si="2"/>
        <v>25</v>
      </c>
      <c r="H20" s="47"/>
      <c r="I20" s="56">
        <f>I19</f>
        <v>5.0890000000000004</v>
      </c>
      <c r="J20" s="56"/>
      <c r="K20" s="49">
        <f t="shared" si="3"/>
        <v>127.22499999999999</v>
      </c>
      <c r="L20" s="50">
        <f t="shared" si="4"/>
        <v>492949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IF('2791'!K$83=1,'2791'!G20,0)</f>
        <v>25</v>
      </c>
      <c r="Y20" s="376"/>
      <c r="Z20" s="377">
        <v>1</v>
      </c>
      <c r="AA20" s="377"/>
      <c r="AB20" s="54">
        <f t="shared" si="0"/>
        <v>25</v>
      </c>
      <c r="AC20" s="55">
        <f t="shared" si="1"/>
        <v>96866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IF('2791'!K$83=1,'2791'!G21,0)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IF('2791'!K$83=1,'2791'!G22,0)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IF('2791'!K$83=1,'2791'!G23,0)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IF('2791'!K$83=1,'2791'!G24,0)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IF('2791'!K$83=1,'2791'!G25,0)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51</v>
      </c>
      <c r="E26" s="62">
        <f t="shared" si="5"/>
        <v>0</v>
      </c>
      <c r="F26" s="62"/>
      <c r="G26" s="62">
        <f>SUM(G10:G25)</f>
        <v>102</v>
      </c>
      <c r="H26" s="63"/>
      <c r="I26" s="63"/>
      <c r="J26" s="64"/>
      <c r="K26" s="65">
        <f>SUM(K10:K25)</f>
        <v>435.98699999999997</v>
      </c>
      <c r="L26" s="66">
        <f>SUM(L10:L25)</f>
        <v>1689285</v>
      </c>
      <c r="N26" s="53"/>
      <c r="O26" s="67"/>
      <c r="P26" s="53"/>
      <c r="Q26" s="53"/>
      <c r="V26" s="378" t="s">
        <v>62</v>
      </c>
      <c r="W26" s="378"/>
      <c r="X26" s="367">
        <f>SUM(X10:X25)</f>
        <v>102</v>
      </c>
      <c r="Y26" s="367"/>
      <c r="Z26" s="379"/>
      <c r="AA26" s="380"/>
      <c r="AB26" s="68">
        <f>SUM(AB10:AB25)</f>
        <v>102</v>
      </c>
      <c r="AC26" s="69">
        <f>SUM(AC10:AC25)</f>
        <v>395212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0.5</v>
      </c>
      <c r="E30" s="13">
        <v>0</v>
      </c>
      <c r="F30" s="89">
        <v>0.5</v>
      </c>
      <c r="G30" s="46">
        <f t="shared" si="7"/>
        <v>1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6896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1.5</v>
      </c>
      <c r="E33" s="13">
        <v>0</v>
      </c>
      <c r="F33" s="89">
        <v>1.5</v>
      </c>
      <c r="G33" s="46">
        <f t="shared" si="7"/>
        <v>3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21069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2.5</v>
      </c>
      <c r="E37" s="62">
        <f t="shared" si="10"/>
        <v>0</v>
      </c>
      <c r="F37" s="62"/>
      <c r="G37" s="62">
        <f>SUM(G28:G36)</f>
        <v>5</v>
      </c>
      <c r="H37" s="63"/>
      <c r="I37" s="13" t="s">
        <v>82</v>
      </c>
      <c r="J37" s="13"/>
      <c r="K37" s="13"/>
      <c r="L37" s="50">
        <f>SUM(L28:L36)</f>
        <v>31471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19686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19686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1740442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414898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237.15999999999997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323293</v>
      </c>
      <c r="L47" s="126"/>
      <c r="O47" s="1"/>
      <c r="V47" s="106" t="s">
        <v>96</v>
      </c>
      <c r="W47" s="127">
        <f>AB10+AB11+AB16+AB19+AB22</f>
        <v>54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73612</v>
      </c>
      <c r="AC47" s="131"/>
      <c r="AD47" s="9"/>
    </row>
    <row r="48" spans="1:30" ht="18" customHeight="1">
      <c r="B48" s="132" t="s">
        <v>74</v>
      </c>
      <c r="C48" s="121">
        <f>K12+K13+K17+K20+K23</f>
        <v>198.827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184876</v>
      </c>
      <c r="L48" s="61"/>
      <c r="O48" s="1"/>
      <c r="V48" s="133" t="s">
        <v>74</v>
      </c>
      <c r="W48" s="127">
        <f>AB12+AB13+AB17+AB20+AB23</f>
        <v>48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44632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435.98699999999997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508169</v>
      </c>
      <c r="N50" s="3"/>
      <c r="O50" s="1"/>
      <c r="V50" s="147" t="s">
        <v>98</v>
      </c>
      <c r="W50" s="148">
        <f>SUM(W47:W49)</f>
        <v>102</v>
      </c>
      <c r="X50" s="350" t="s">
        <v>99</v>
      </c>
      <c r="Y50" s="351"/>
      <c r="Z50" s="351"/>
      <c r="AA50" s="351"/>
      <c r="AB50" s="351"/>
      <c r="AC50" s="55">
        <f>IF(V2=75,0,AB49+AB48+AB47)</f>
        <v>118244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435.98699999999997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102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2.2269999999999998E-3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5.2099999999999998E-4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102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102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5.71E-4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5.71E-4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5.2099999999999998E-4</v>
      </c>
      <c r="AC58" s="55">
        <f>ROUND(Y58*AB58,0)</f>
        <v>2147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2.2269999999999998E-3</v>
      </c>
      <c r="L59" s="50">
        <f>ROUND(I59*K59,0)</f>
        <v>9178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5.2099999999999998E-4</v>
      </c>
      <c r="AC66" s="55">
        <f>ROUND(Y66*AB66,0)</f>
        <v>47719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2.2269999999999998E-3</v>
      </c>
      <c r="L67" s="50">
        <f>ROUND(I67*K67,0)</f>
        <v>203972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5.71E-4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5.71E-4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5.2099999999999998E-4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2.2269999999999998E-3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5.2099999999999998E-4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2.2269999999999998E-3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5.71E-4</v>
      </c>
      <c r="AC71" s="55">
        <f>ROUND(Y71*AB71,0)</f>
        <v>8084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5.71E-4</v>
      </c>
      <c r="L72" s="50">
        <f>ROUND(I72*K72,0)</f>
        <v>8084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90</v>
      </c>
      <c r="AA74" s="171" t="s">
        <v>129</v>
      </c>
      <c r="AB74" s="172">
        <f>+K75</f>
        <v>364</v>
      </c>
      <c r="AC74" s="55">
        <f>ROUND(AB74*Z74,0)</f>
        <v>32760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90</v>
      </c>
      <c r="E75" s="173">
        <v>90</v>
      </c>
      <c r="F75" s="173">
        <v>0</v>
      </c>
      <c r="G75" s="175">
        <f>IF(E75=0,D75,E75)</f>
        <v>90</v>
      </c>
      <c r="H75" s="176"/>
      <c r="I75" s="177">
        <f>AVERAGE(G75,D75)</f>
        <v>90</v>
      </c>
      <c r="J75" s="178" t="s">
        <v>129</v>
      </c>
      <c r="K75" s="179">
        <v>364</v>
      </c>
      <c r="L75" s="50">
        <f>ROUND(K75*I75,0)</f>
        <v>32760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5.2099999999999998E-4</v>
      </c>
      <c r="AC76" s="55">
        <f>ROUND(Y76*AB76,0)</f>
        <v>17250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2.2269999999999998E-3</v>
      </c>
      <c r="L77" s="50">
        <f>ROUND(I77*K77,0)</f>
        <v>73733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641102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2576338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'2791'!AC80</f>
        <v>641102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641102</v>
      </c>
      <c r="L85" s="82">
        <f>IF(G26=0,0,IF(G26&gt;250,-(((250/G26)*K85)*IF(M85="H",0.02,0.05)),IF(M85="H",-0.02*K85,-0.05*K85)))</f>
        <v>-32055.100000000002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2544282.9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-209430-212259-212259-212259</f>
        <v>-846207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1698075.9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212259.48749999999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236</v>
      </c>
      <c r="C122" s="218" t="s">
        <v>198</v>
      </c>
    </row>
    <row r="123" spans="2:3" hidden="1">
      <c r="B123" s="222" t="s">
        <v>237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41457.420127314799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AD150"/>
  <sheetViews>
    <sheetView topLeftCell="B77" zoomScaleNormal="100" workbookViewId="0">
      <pane xSplit="18795" topLeftCell="V1"/>
      <selection activeCell="L89" sqref="L89"/>
      <selection pane="topRight"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'2801'!B2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PB Maritime Academy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'2801'!G7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f>116+116.5</f>
        <v>232.5</v>
      </c>
      <c r="E10" s="45">
        <v>0</v>
      </c>
      <c r="F10" s="45">
        <v>116</v>
      </c>
      <c r="G10" s="46">
        <f>IF(E10=0,D10*2,D10+E10)</f>
        <v>465</v>
      </c>
      <c r="H10" s="47"/>
      <c r="I10" s="48">
        <v>1.125</v>
      </c>
      <c r="J10" s="48"/>
      <c r="K10" s="49">
        <f>ROUND(G10*I10,4)</f>
        <v>523.125</v>
      </c>
      <c r="L10" s="50">
        <f>ROUND(ROUND(K10*$G$7,4)*($K$7),0)</f>
        <v>2026913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IF('2801'!K$83=1,'2801'!G10,0)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23.5</v>
      </c>
      <c r="E11" s="13">
        <v>0</v>
      </c>
      <c r="F11" s="13">
        <v>12.5</v>
      </c>
      <c r="G11" s="46">
        <f t="shared" ref="G11:G25" si="2">IF(E11=0,D11*2,D11+E11)</f>
        <v>47</v>
      </c>
      <c r="H11" s="47"/>
      <c r="I11" s="56">
        <f>I10</f>
        <v>1.125</v>
      </c>
      <c r="J11" s="56"/>
      <c r="K11" s="49">
        <f t="shared" ref="K11:K25" si="3">ROUND(G11*I11,4)</f>
        <v>52.875</v>
      </c>
      <c r="L11" s="50">
        <f t="shared" ref="L11:L25" si="4">ROUND(ROUND(K11*$G$7,4)*($K$7),0)</f>
        <v>204871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IF('2801'!K$83=1,'2801'!G11,0)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295.5</v>
      </c>
      <c r="E12" s="13">
        <v>0</v>
      </c>
      <c r="F12" s="13">
        <v>188.5</v>
      </c>
      <c r="G12" s="46">
        <f t="shared" si="2"/>
        <v>591</v>
      </c>
      <c r="H12" s="47"/>
      <c r="I12" s="56">
        <v>1</v>
      </c>
      <c r="J12" s="56"/>
      <c r="K12" s="49">
        <f t="shared" si="3"/>
        <v>591</v>
      </c>
      <c r="L12" s="50">
        <f t="shared" si="4"/>
        <v>2289903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IF('2801'!K$83=1,'2801'!G12,0)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28</v>
      </c>
      <c r="E13" s="13">
        <v>0</v>
      </c>
      <c r="F13" s="13">
        <v>16</v>
      </c>
      <c r="G13" s="46">
        <f t="shared" si="2"/>
        <v>56</v>
      </c>
      <c r="H13" s="47"/>
      <c r="I13" s="56">
        <f>I12</f>
        <v>1</v>
      </c>
      <c r="J13" s="56"/>
      <c r="K13" s="49">
        <f t="shared" si="3"/>
        <v>56</v>
      </c>
      <c r="L13" s="50">
        <f t="shared" si="4"/>
        <v>216979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IF('2801'!K$83=1,'2801'!G13,0)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6.5</v>
      </c>
      <c r="E14" s="13">
        <v>0</v>
      </c>
      <c r="F14" s="13">
        <v>0</v>
      </c>
      <c r="G14" s="46">
        <f t="shared" si="2"/>
        <v>13</v>
      </c>
      <c r="H14" s="47"/>
      <c r="I14" s="56">
        <v>1.0109999999999999</v>
      </c>
      <c r="J14" s="56"/>
      <c r="K14" s="49">
        <f t="shared" si="3"/>
        <v>13.143000000000001</v>
      </c>
      <c r="L14" s="50">
        <f t="shared" si="4"/>
        <v>50924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IF('2801'!K$83=1,'2801'!G14,0)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IF('2801'!K$83=1,'2801'!G15,0)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IF('2801'!K$83=1,'2801'!G16,0)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IF('2801'!K$83=1,'2801'!G17,0)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IF('2801'!K$83=1,'2801'!G18,0)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IF('2801'!K$83=1,'2801'!G19,0)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IF('2801'!K$83=1,'2801'!G20,0)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IF('2801'!K$83=1,'2801'!G21,0)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</v>
      </c>
      <c r="E22" s="13">
        <v>0</v>
      </c>
      <c r="F22" s="13">
        <v>28.5</v>
      </c>
      <c r="G22" s="46">
        <f t="shared" si="2"/>
        <v>10</v>
      </c>
      <c r="H22" s="47"/>
      <c r="I22" s="56">
        <v>1.145</v>
      </c>
      <c r="J22" s="56"/>
      <c r="K22" s="49">
        <f t="shared" si="3"/>
        <v>11.45</v>
      </c>
      <c r="L22" s="50">
        <f t="shared" si="4"/>
        <v>44364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IF('2801'!K$83=1,'2801'!G22,0)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6.5</v>
      </c>
      <c r="E23" s="13">
        <v>0</v>
      </c>
      <c r="F23" s="13">
        <v>5.5</v>
      </c>
      <c r="G23" s="46">
        <f t="shared" si="2"/>
        <v>13</v>
      </c>
      <c r="H23" s="47"/>
      <c r="I23" s="56">
        <f>I22</f>
        <v>1.145</v>
      </c>
      <c r="J23" s="56"/>
      <c r="K23" s="49">
        <f t="shared" si="3"/>
        <v>14.885</v>
      </c>
      <c r="L23" s="50">
        <f t="shared" si="4"/>
        <v>57674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IF('2801'!K$83=1,'2801'!G23,0)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IF('2801'!K$83=1,'2801'!G24,0)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IF('2801'!K$83=1,'2801'!G25,0)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597.5</v>
      </c>
      <c r="E26" s="62">
        <f t="shared" si="5"/>
        <v>0</v>
      </c>
      <c r="F26" s="62"/>
      <c r="G26" s="62">
        <f>SUM(G10:G25)</f>
        <v>1195</v>
      </c>
      <c r="H26" s="63"/>
      <c r="I26" s="63"/>
      <c r="J26" s="64"/>
      <c r="K26" s="65">
        <f>SUM(K10:K25)</f>
        <v>1262.4780000000001</v>
      </c>
      <c r="L26" s="66">
        <f>SUM(L10:L25)</f>
        <v>4891628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23.5</v>
      </c>
      <c r="E28" s="13">
        <v>0</v>
      </c>
      <c r="F28" s="78">
        <v>12.5</v>
      </c>
      <c r="G28" s="46">
        <f>IF(E28=0,D28*2,D28+E28)</f>
        <v>47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49209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28</v>
      </c>
      <c r="E31" s="13">
        <v>0</v>
      </c>
      <c r="F31" s="89">
        <v>16</v>
      </c>
      <c r="G31" s="46">
        <f t="shared" si="7"/>
        <v>56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65688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51.5</v>
      </c>
      <c r="E37" s="62">
        <f t="shared" si="10"/>
        <v>0</v>
      </c>
      <c r="F37" s="62"/>
      <c r="G37" s="62">
        <f>SUM(G28:G36)</f>
        <v>103</v>
      </c>
      <c r="H37" s="63"/>
      <c r="I37" s="13" t="s">
        <v>82</v>
      </c>
      <c r="J37" s="13"/>
      <c r="K37" s="13"/>
      <c r="L37" s="50">
        <f>SUM(L28:L36)</f>
        <v>114897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230635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5237160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587.45000000000005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800804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661.88499999999999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615444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13.143000000000001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12250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1262.4780000000001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1428498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1262.4780000000001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6.45E-3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1195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6.6950000000000004E-3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6.45E-3</v>
      </c>
      <c r="L59" s="50">
        <f>ROUND(I59*K59,0)</f>
        <v>26583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6.45E-3</v>
      </c>
      <c r="L67" s="50">
        <f>ROUND(I67*K67,0)</f>
        <v>590758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6.6950000000000004E-3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6.45E-3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6.45E-3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6.6950000000000004E-3</v>
      </c>
      <c r="L72" s="50">
        <f>ROUND(I72*K72,0)</f>
        <v>94784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261</v>
      </c>
      <c r="E75" s="173">
        <v>261</v>
      </c>
      <c r="F75" s="173">
        <v>0</v>
      </c>
      <c r="G75" s="175">
        <f>IF(E75=0,D75,E75)</f>
        <v>261</v>
      </c>
      <c r="H75" s="176"/>
      <c r="I75" s="177">
        <f>AVERAGE(G75,D75)</f>
        <v>261</v>
      </c>
      <c r="J75" s="178" t="s">
        <v>129</v>
      </c>
      <c r="K75" s="179">
        <v>364</v>
      </c>
      <c r="L75" s="50">
        <f>ROUND(K75*I75,0)</f>
        <v>95004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6.45E-3</v>
      </c>
      <c r="L77" s="50">
        <f>ROUND(I77*K77,0)</f>
        <v>213552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7686339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'2801'!AC80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7686339</v>
      </c>
      <c r="L85" s="82">
        <f>IF(G26=0,0,IF(G26&gt;250,-(((250/G26)*K85)*IF(M85="H",0.02,0.05)),IF(M85="H",-0.02*K85,-0.05*K85)))</f>
        <v>-32160.414225941422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7654178.5857740585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-385367-660801-660801-660801</f>
        <v>-2367770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5286408.5857740585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660801.07322175731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121566.36577405858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239</v>
      </c>
      <c r="C122" s="218" t="s">
        <v>198</v>
      </c>
    </row>
    <row r="123" spans="2:3" hidden="1">
      <c r="B123" s="222" t="s">
        <v>240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41457.420138888898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AD150"/>
  <sheetViews>
    <sheetView topLeftCell="B72" zoomScaleNormal="100" workbookViewId="0">
      <selection activeCell="L88" sqref="L88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'2911'!B2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Western Academy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'2911'!G7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67.03</v>
      </c>
      <c r="E10" s="45">
        <v>0</v>
      </c>
      <c r="F10" s="45">
        <v>67.03</v>
      </c>
      <c r="G10" s="46">
        <f>IF(E10=0,D10*2,D10+E10)</f>
        <v>134.06</v>
      </c>
      <c r="H10" s="47"/>
      <c r="I10" s="48">
        <v>1.125</v>
      </c>
      <c r="J10" s="48"/>
      <c r="K10" s="49">
        <f>ROUND(G10*I10,4)</f>
        <v>150.8175</v>
      </c>
      <c r="L10" s="50">
        <f>ROUND(ROUND(K10*$G$7,4)*($K$7),0)</f>
        <v>584361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IF('2911'!K$83=1,'2911'!G10,0)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14.5</v>
      </c>
      <c r="E11" s="13">
        <v>0</v>
      </c>
      <c r="F11" s="13">
        <v>14.5</v>
      </c>
      <c r="G11" s="46">
        <f t="shared" ref="G11:G25" si="2">IF(E11=0,D11*2,D11+E11)</f>
        <v>29</v>
      </c>
      <c r="H11" s="47"/>
      <c r="I11" s="56">
        <f>I10</f>
        <v>1.125</v>
      </c>
      <c r="J11" s="56"/>
      <c r="K11" s="49">
        <f t="shared" ref="K11:K25" si="3">ROUND(G11*I11,4)</f>
        <v>32.625</v>
      </c>
      <c r="L11" s="50">
        <f t="shared" ref="L11:L25" si="4">ROUND(ROUND(K11*$G$7,4)*($K$7),0)</f>
        <v>126410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IF('2911'!K$83=1,'2911'!G11,0)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88</v>
      </c>
      <c r="E12" s="13">
        <v>0</v>
      </c>
      <c r="F12" s="13">
        <v>88</v>
      </c>
      <c r="G12" s="46">
        <f t="shared" si="2"/>
        <v>176</v>
      </c>
      <c r="H12" s="47"/>
      <c r="I12" s="56">
        <v>1</v>
      </c>
      <c r="J12" s="56"/>
      <c r="K12" s="49">
        <f t="shared" si="3"/>
        <v>176</v>
      </c>
      <c r="L12" s="50">
        <f t="shared" si="4"/>
        <v>681934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IF('2911'!K$83=1,'2911'!G12,0)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18.5</v>
      </c>
      <c r="E13" s="13">
        <v>0</v>
      </c>
      <c r="F13" s="13">
        <v>18.5</v>
      </c>
      <c r="G13" s="46">
        <f t="shared" si="2"/>
        <v>37</v>
      </c>
      <c r="H13" s="47"/>
      <c r="I13" s="56">
        <f>I12</f>
        <v>1</v>
      </c>
      <c r="J13" s="56"/>
      <c r="K13" s="49">
        <f t="shared" si="3"/>
        <v>37</v>
      </c>
      <c r="L13" s="50">
        <f t="shared" si="4"/>
        <v>143361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IF('2911'!K$83=1,'2911'!G13,0)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IF('2911'!K$83=1,'2911'!G14,0)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IF('2911'!K$83=1,'2911'!G15,0)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IF('2911'!K$83=1,'2911'!G16,0)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IF('2911'!K$83=1,'2911'!G17,0)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IF('2911'!K$83=1,'2911'!G18,0)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IF('2911'!K$83=1,'2911'!G19,0)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IF('2911'!K$83=1,'2911'!G20,0)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IF('2911'!K$83=1,'2911'!G21,0)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0.47</v>
      </c>
      <c r="E22" s="13">
        <v>0</v>
      </c>
      <c r="F22" s="13">
        <v>0.47</v>
      </c>
      <c r="G22" s="46">
        <f t="shared" si="2"/>
        <v>0.94</v>
      </c>
      <c r="H22" s="47"/>
      <c r="I22" s="56">
        <v>1.145</v>
      </c>
      <c r="J22" s="56"/>
      <c r="K22" s="49">
        <f t="shared" si="3"/>
        <v>1.0763</v>
      </c>
      <c r="L22" s="50">
        <f t="shared" si="4"/>
        <v>4170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IF('2911'!K$83=1,'2911'!G22,0)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IF('2911'!K$83=1,'2911'!G23,0)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IF('2911'!K$83=1,'2911'!G24,0)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IF('2911'!K$83=1,'2911'!G25,0)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188.5</v>
      </c>
      <c r="E26" s="62">
        <f t="shared" si="5"/>
        <v>0</v>
      </c>
      <c r="F26" s="62"/>
      <c r="G26" s="62">
        <f>SUM(G10:G25)</f>
        <v>377</v>
      </c>
      <c r="H26" s="63"/>
      <c r="I26" s="63"/>
      <c r="J26" s="64"/>
      <c r="K26" s="65">
        <f>SUM(K10:K25)</f>
        <v>397.5188</v>
      </c>
      <c r="L26" s="66">
        <f>SUM(L10:L25)</f>
        <v>1540236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11</v>
      </c>
      <c r="E28" s="13">
        <v>0</v>
      </c>
      <c r="F28" s="78">
        <v>11</v>
      </c>
      <c r="G28" s="46">
        <f>IF(E28=0,D28*2,D28+E28)</f>
        <v>22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23034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16.5</v>
      </c>
      <c r="E31" s="13">
        <v>0</v>
      </c>
      <c r="F31" s="89">
        <v>16.5</v>
      </c>
      <c r="G31" s="46">
        <f t="shared" si="7"/>
        <v>33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38709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2</v>
      </c>
      <c r="E32" s="13">
        <v>0</v>
      </c>
      <c r="F32" s="89">
        <v>2</v>
      </c>
      <c r="G32" s="46">
        <f t="shared" si="7"/>
        <v>4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14024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33</v>
      </c>
      <c r="E37" s="62">
        <f t="shared" si="10"/>
        <v>0</v>
      </c>
      <c r="F37" s="62"/>
      <c r="G37" s="62">
        <f>SUM(G28:G36)</f>
        <v>66</v>
      </c>
      <c r="H37" s="63"/>
      <c r="I37" s="13" t="s">
        <v>82</v>
      </c>
      <c r="J37" s="13"/>
      <c r="K37" s="13"/>
      <c r="L37" s="50">
        <f>SUM(L28:L36)</f>
        <v>99427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72761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1712424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184.5188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251534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213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198055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397.5188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449589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397.5188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2.0309999999999998E-3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377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2.1120000000000002E-3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2.0309999999999998E-3</v>
      </c>
      <c r="L59" s="50">
        <f>ROUND(I59*K59,0)</f>
        <v>8371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2.0309999999999998E-3</v>
      </c>
      <c r="L67" s="50">
        <f>ROUND(I67*K67,0)</f>
        <v>186020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2.1120000000000002E-3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2.0309999999999998E-3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2.0309999999999998E-3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2.1120000000000002E-3</v>
      </c>
      <c r="L72" s="50">
        <f>ROUND(I72*K72,0)</f>
        <v>29900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2.0309999999999998E-3</v>
      </c>
      <c r="L77" s="50">
        <f>ROUND(I77*K77,0)</f>
        <v>67244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2453548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'2911'!AC80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2453548</v>
      </c>
      <c r="L85" s="82">
        <f>IF(G26=0,0,IF(G26&gt;250,-(((250/G26)*K85)*IF(M85="H",0.02,0.05)),IF(M85="H",-0.02*K85,-0.05*K85)))</f>
        <v>-32540.424403183024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2421007.5755968168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-201751-201751-201751-201751</f>
        <v>-807004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1614003.5755968168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201750.4469496021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16530.535596816975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242</v>
      </c>
      <c r="C122" s="218" t="s">
        <v>198</v>
      </c>
    </row>
    <row r="123" spans="2:3" hidden="1">
      <c r="B123" s="222" t="s">
        <v>243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41457.420150462996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50"/>
  <sheetViews>
    <sheetView topLeftCell="B71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'2941'!B2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Palm Beach School for Autism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'2941'!G7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IF('2941'!K$83=1,'2941'!G10,0)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241">
        <f>D30</f>
        <v>4.5</v>
      </c>
      <c r="E11" s="241">
        <v>0</v>
      </c>
      <c r="F11" s="241">
        <v>15.5</v>
      </c>
      <c r="G11" s="272">
        <f t="shared" ref="G11:G25" si="2">IF(E11=0,D11*2,D11+E11)</f>
        <v>9</v>
      </c>
      <c r="H11" s="47"/>
      <c r="I11" s="56">
        <f>I10</f>
        <v>1.125</v>
      </c>
      <c r="J11" s="56"/>
      <c r="K11" s="49">
        <f t="shared" ref="K11:K25" si="3">ROUND(G11*I11,4)</f>
        <v>10.125</v>
      </c>
      <c r="L11" s="50">
        <f t="shared" ref="L11:L25" si="4">ROUND(ROUND(K11*$G$7,4)*($K$7),0)</f>
        <v>39231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IF('2941'!K$83=1,'2941'!G11,0)</f>
        <v>9</v>
      </c>
      <c r="Y11" s="376"/>
      <c r="Z11" s="377">
        <v>1</v>
      </c>
      <c r="AA11" s="377"/>
      <c r="AB11" s="54">
        <f t="shared" si="0"/>
        <v>9</v>
      </c>
      <c r="AC11" s="55">
        <f t="shared" si="1"/>
        <v>34872</v>
      </c>
      <c r="AD11" s="9"/>
    </row>
    <row r="12" spans="1:30">
      <c r="A12" s="1" t="s">
        <v>32</v>
      </c>
      <c r="B12" s="13" t="s">
        <v>33</v>
      </c>
      <c r="C12" s="13"/>
      <c r="D12" s="241">
        <v>0</v>
      </c>
      <c r="E12" s="241">
        <v>0</v>
      </c>
      <c r="F12" s="241">
        <v>0</v>
      </c>
      <c r="G12" s="272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IF('2941'!K$83=1,'2941'!G12,0)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241">
        <f>D33</f>
        <v>18</v>
      </c>
      <c r="E13" s="241">
        <v>0</v>
      </c>
      <c r="F13" s="241">
        <v>10</v>
      </c>
      <c r="G13" s="272">
        <f t="shared" si="2"/>
        <v>36</v>
      </c>
      <c r="H13" s="47"/>
      <c r="I13" s="56">
        <f>I12</f>
        <v>1</v>
      </c>
      <c r="J13" s="56"/>
      <c r="K13" s="49">
        <f t="shared" si="3"/>
        <v>36</v>
      </c>
      <c r="L13" s="50">
        <f t="shared" si="4"/>
        <v>139486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IF('2941'!K$83=1,'2941'!G13,0)</f>
        <v>36</v>
      </c>
      <c r="Y13" s="376"/>
      <c r="Z13" s="377">
        <v>1</v>
      </c>
      <c r="AA13" s="377"/>
      <c r="AB13" s="54">
        <f t="shared" si="0"/>
        <v>36</v>
      </c>
      <c r="AC13" s="55">
        <f t="shared" si="1"/>
        <v>139486</v>
      </c>
      <c r="AD13" s="9"/>
    </row>
    <row r="14" spans="1:30">
      <c r="A14" s="1" t="s">
        <v>37</v>
      </c>
      <c r="B14" s="13" t="s">
        <v>38</v>
      </c>
      <c r="C14" s="13"/>
      <c r="D14" s="241">
        <v>0</v>
      </c>
      <c r="E14" s="241">
        <v>0</v>
      </c>
      <c r="F14" s="241">
        <v>0</v>
      </c>
      <c r="G14" s="272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IF('2941'!K$83=1,'2941'!G14,0)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241">
        <f>D34</f>
        <v>6</v>
      </c>
      <c r="E15" s="241">
        <v>0</v>
      </c>
      <c r="F15" s="241">
        <v>0</v>
      </c>
      <c r="G15" s="272">
        <f t="shared" si="2"/>
        <v>12</v>
      </c>
      <c r="H15" s="47"/>
      <c r="I15" s="56">
        <f>I14</f>
        <v>1.0109999999999999</v>
      </c>
      <c r="J15" s="56"/>
      <c r="K15" s="49">
        <f t="shared" si="3"/>
        <v>12.132</v>
      </c>
      <c r="L15" s="58">
        <f t="shared" si="4"/>
        <v>47007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IF('2941'!K$83=1,'2941'!G15,0)</f>
        <v>12</v>
      </c>
      <c r="Y15" s="376"/>
      <c r="Z15" s="377">
        <v>1</v>
      </c>
      <c r="AA15" s="377"/>
      <c r="AB15" s="54">
        <f t="shared" si="0"/>
        <v>12</v>
      </c>
      <c r="AC15" s="59">
        <f t="shared" si="1"/>
        <v>46495</v>
      </c>
      <c r="AD15" s="9"/>
    </row>
    <row r="16" spans="1:30">
      <c r="A16" s="1" t="s">
        <v>42</v>
      </c>
      <c r="B16" s="13" t="s">
        <v>43</v>
      </c>
      <c r="C16" s="13"/>
      <c r="D16" s="241">
        <f>38+3</f>
        <v>41</v>
      </c>
      <c r="E16" s="241">
        <v>0</v>
      </c>
      <c r="F16" s="241">
        <v>38</v>
      </c>
      <c r="G16" s="272">
        <f t="shared" si="2"/>
        <v>82</v>
      </c>
      <c r="H16" s="47"/>
      <c r="I16" s="56">
        <v>3.5579999999999998</v>
      </c>
      <c r="J16" s="56"/>
      <c r="K16" s="49">
        <f t="shared" si="3"/>
        <v>291.75599999999997</v>
      </c>
      <c r="L16" s="50">
        <f t="shared" si="4"/>
        <v>1130445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IF('2941'!K$83=1,'2941'!G16,0)</f>
        <v>82</v>
      </c>
      <c r="Y16" s="376"/>
      <c r="Z16" s="377">
        <v>1</v>
      </c>
      <c r="AA16" s="377"/>
      <c r="AB16" s="54">
        <f t="shared" si="0"/>
        <v>82</v>
      </c>
      <c r="AC16" s="55">
        <f t="shared" si="1"/>
        <v>317719</v>
      </c>
      <c r="AD16" s="9"/>
    </row>
    <row r="17" spans="1:30">
      <c r="A17" s="1" t="s">
        <v>44</v>
      </c>
      <c r="B17" s="13" t="s">
        <v>45</v>
      </c>
      <c r="C17" s="13"/>
      <c r="D17" s="241">
        <v>23</v>
      </c>
      <c r="E17" s="241">
        <v>0</v>
      </c>
      <c r="F17" s="241">
        <v>23</v>
      </c>
      <c r="G17" s="272">
        <f t="shared" si="2"/>
        <v>46</v>
      </c>
      <c r="H17" s="47"/>
      <c r="I17" s="56">
        <f>I16</f>
        <v>3.5579999999999998</v>
      </c>
      <c r="J17" s="56"/>
      <c r="K17" s="49">
        <f t="shared" si="3"/>
        <v>163.66800000000001</v>
      </c>
      <c r="L17" s="50">
        <f t="shared" si="4"/>
        <v>634152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IF('2941'!K$83=1,'2941'!G17,0)</f>
        <v>46</v>
      </c>
      <c r="Y17" s="376"/>
      <c r="Z17" s="377">
        <v>1</v>
      </c>
      <c r="AA17" s="377"/>
      <c r="AB17" s="54">
        <f t="shared" si="0"/>
        <v>46</v>
      </c>
      <c r="AC17" s="55">
        <f t="shared" si="1"/>
        <v>178233</v>
      </c>
      <c r="AD17" s="9"/>
    </row>
    <row r="18" spans="1:30">
      <c r="A18" s="1" t="s">
        <v>46</v>
      </c>
      <c r="B18" s="13" t="s">
        <v>47</v>
      </c>
      <c r="C18" s="13"/>
      <c r="D18" s="241">
        <v>0</v>
      </c>
      <c r="E18" s="241">
        <v>0</v>
      </c>
      <c r="F18" s="241">
        <v>0</v>
      </c>
      <c r="G18" s="272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IF('2941'!K$83=1,'2941'!G18,0)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241">
        <f>6+14</f>
        <v>20</v>
      </c>
      <c r="E19" s="241">
        <v>0</v>
      </c>
      <c r="F19" s="241">
        <v>6</v>
      </c>
      <c r="G19" s="272">
        <f t="shared" si="2"/>
        <v>40</v>
      </c>
      <c r="H19" s="47"/>
      <c r="I19" s="56">
        <v>5.0890000000000004</v>
      </c>
      <c r="J19" s="56"/>
      <c r="K19" s="49">
        <f t="shared" si="3"/>
        <v>203.56</v>
      </c>
      <c r="L19" s="50">
        <f t="shared" si="4"/>
        <v>788719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IF('2941'!K$83=1,'2941'!G19,0)</f>
        <v>40</v>
      </c>
      <c r="Y19" s="376"/>
      <c r="Z19" s="377">
        <v>1</v>
      </c>
      <c r="AA19" s="377"/>
      <c r="AB19" s="54">
        <f t="shared" si="0"/>
        <v>40</v>
      </c>
      <c r="AC19" s="55">
        <f t="shared" si="1"/>
        <v>154985</v>
      </c>
      <c r="AD19" s="9"/>
    </row>
    <row r="20" spans="1:30" ht="15" customHeight="1">
      <c r="A20" s="1" t="s">
        <v>50</v>
      </c>
      <c r="B20" s="13" t="s">
        <v>51</v>
      </c>
      <c r="C20" s="13"/>
      <c r="D20" s="241">
        <v>9.5</v>
      </c>
      <c r="E20" s="241">
        <v>0</v>
      </c>
      <c r="F20" s="241">
        <v>9.5</v>
      </c>
      <c r="G20" s="272">
        <f t="shared" si="2"/>
        <v>19</v>
      </c>
      <c r="H20" s="47"/>
      <c r="I20" s="56">
        <f>I19</f>
        <v>5.0890000000000004</v>
      </c>
      <c r="J20" s="56"/>
      <c r="K20" s="49">
        <f t="shared" si="3"/>
        <v>96.691000000000003</v>
      </c>
      <c r="L20" s="50">
        <f t="shared" si="4"/>
        <v>374641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IF('2941'!K$83=1,'2941'!G20,0)</f>
        <v>19</v>
      </c>
      <c r="Y20" s="376"/>
      <c r="Z20" s="377">
        <v>1</v>
      </c>
      <c r="AA20" s="377"/>
      <c r="AB20" s="54">
        <f t="shared" si="0"/>
        <v>19</v>
      </c>
      <c r="AC20" s="55">
        <f t="shared" si="1"/>
        <v>73618</v>
      </c>
      <c r="AD20" s="9"/>
    </row>
    <row r="21" spans="1:30" ht="15" customHeight="1">
      <c r="A21" s="1" t="s">
        <v>52</v>
      </c>
      <c r="B21" s="13" t="s">
        <v>53</v>
      </c>
      <c r="C21" s="13"/>
      <c r="D21" s="241">
        <v>0</v>
      </c>
      <c r="E21" s="241">
        <v>0</v>
      </c>
      <c r="F21" s="241">
        <v>0</v>
      </c>
      <c r="G21" s="272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IF('2941'!K$83=1,'2941'!G21,0)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241">
        <v>0</v>
      </c>
      <c r="E22" s="241">
        <v>0</v>
      </c>
      <c r="F22" s="241">
        <v>0</v>
      </c>
      <c r="G22" s="272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IF('2941'!K$83=1,'2941'!G22,0)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IF('2941'!K$83=1,'2941'!G23,0)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IF('2941'!K$83=1,'2941'!G24,0)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IF('2941'!K$83=1,'2941'!G25,0)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122</v>
      </c>
      <c r="E26" s="62">
        <f t="shared" si="5"/>
        <v>0</v>
      </c>
      <c r="F26" s="62"/>
      <c r="G26" s="62">
        <f>SUM(G10:G25)</f>
        <v>244</v>
      </c>
      <c r="H26" s="63"/>
      <c r="I26" s="63"/>
      <c r="J26" s="64"/>
      <c r="K26" s="65">
        <f>SUM(K10:K25)</f>
        <v>813.93200000000002</v>
      </c>
      <c r="L26" s="66">
        <f>SUM(L10:L25)</f>
        <v>3153681</v>
      </c>
      <c r="N26" s="53"/>
      <c r="O26" s="67"/>
      <c r="P26" s="53"/>
      <c r="Q26" s="53"/>
      <c r="V26" s="378" t="s">
        <v>62</v>
      </c>
      <c r="W26" s="378"/>
      <c r="X26" s="367">
        <f>SUM(X10:X25)</f>
        <v>244</v>
      </c>
      <c r="Y26" s="367"/>
      <c r="Z26" s="379"/>
      <c r="AA26" s="380"/>
      <c r="AB26" s="68">
        <f>SUM(AB10:AB25)</f>
        <v>244</v>
      </c>
      <c r="AC26" s="69">
        <f>SUM(AC10:AC25)</f>
        <v>945408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265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241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265" t="s">
        <v>70</v>
      </c>
      <c r="AA29" s="265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241">
        <f>21.5-17</f>
        <v>4.5</v>
      </c>
      <c r="E30" s="13">
        <v>0</v>
      </c>
      <c r="F30" s="89">
        <v>15.5</v>
      </c>
      <c r="G30" s="46">
        <f t="shared" si="7"/>
        <v>9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62064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265" t="s">
        <v>70</v>
      </c>
      <c r="AA30" s="265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241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265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241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265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241">
        <v>18</v>
      </c>
      <c r="E33" s="13">
        <v>0</v>
      </c>
      <c r="F33" s="89">
        <v>10</v>
      </c>
      <c r="G33" s="46">
        <f t="shared" si="7"/>
        <v>36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252828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265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241">
        <v>6</v>
      </c>
      <c r="E34" s="13">
        <v>0</v>
      </c>
      <c r="F34" s="89">
        <v>0</v>
      </c>
      <c r="G34" s="46">
        <f t="shared" si="7"/>
        <v>12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10020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265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265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265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28.5</v>
      </c>
      <c r="E37" s="62">
        <f t="shared" si="10"/>
        <v>0</v>
      </c>
      <c r="F37" s="62"/>
      <c r="G37" s="62">
        <f>SUM(G28:G36)</f>
        <v>57</v>
      </c>
      <c r="H37" s="63"/>
      <c r="I37" s="13" t="s">
        <v>82</v>
      </c>
      <c r="J37" s="13"/>
      <c r="K37" s="13"/>
      <c r="L37" s="50">
        <f>SUM(L28:L36)</f>
        <v>324912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47092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47092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269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3525685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992500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268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71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505.44099999999997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689011</v>
      </c>
      <c r="L47" s="126"/>
      <c r="O47" s="1"/>
      <c r="V47" s="269" t="s">
        <v>96</v>
      </c>
      <c r="W47" s="127">
        <f>AB10+AB11+AB16+AB19+AB22</f>
        <v>131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178577</v>
      </c>
      <c r="AC47" s="131"/>
      <c r="AD47" s="9"/>
    </row>
    <row r="48" spans="1:30" ht="18" customHeight="1">
      <c r="B48" s="132" t="s">
        <v>74</v>
      </c>
      <c r="C48" s="121">
        <f>K12+K13+K17+K20+K23</f>
        <v>296.35900000000004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275565</v>
      </c>
      <c r="L48" s="61"/>
      <c r="O48" s="1"/>
      <c r="V48" s="133" t="s">
        <v>74</v>
      </c>
      <c r="W48" s="127">
        <f>AB12+AB13+AB17+AB20+AB23</f>
        <v>101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93913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12.132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11308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12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11185</v>
      </c>
      <c r="AC49" s="134"/>
      <c r="AD49" s="109"/>
    </row>
    <row r="50" spans="2:30" ht="24" customHeight="1" thickBot="1">
      <c r="B50" s="142" t="s">
        <v>98</v>
      </c>
      <c r="C50" s="143">
        <f>SUM(C47:C49)</f>
        <v>813.9319999999999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975884</v>
      </c>
      <c r="N50" s="3"/>
      <c r="O50" s="1"/>
      <c r="V50" s="270" t="s">
        <v>98</v>
      </c>
      <c r="W50" s="148">
        <f>SUM(W47:W49)</f>
        <v>244</v>
      </c>
      <c r="X50" s="350" t="s">
        <v>99</v>
      </c>
      <c r="Y50" s="351"/>
      <c r="Z50" s="351"/>
      <c r="AA50" s="351"/>
      <c r="AB50" s="351"/>
      <c r="AC50" s="55">
        <f>IF(V2=75,0,AB49+AB48+AB47)</f>
        <v>283675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813.93200000000002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244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4.1580000000000002E-3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1.2470000000000001E-3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244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244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1.3669999999999999E-3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1.3669999999999999E-3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267" t="s">
        <v>111</v>
      </c>
      <c r="AB58" s="159">
        <f>AB54</f>
        <v>1.2470000000000001E-3</v>
      </c>
      <c r="AC58" s="55">
        <f>ROUND(Y58*AB58,0)</f>
        <v>5139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4.1580000000000002E-3</v>
      </c>
      <c r="L59" s="50">
        <f>ROUND(I59*K59,0)</f>
        <v>17137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268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267" t="s">
        <v>111</v>
      </c>
      <c r="AB66" s="159">
        <f>AB54</f>
        <v>1.2470000000000001E-3</v>
      </c>
      <c r="AC66" s="55">
        <f>ROUND(Y66*AB66,0)</f>
        <v>114213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4.1580000000000002E-3</v>
      </c>
      <c r="L67" s="50">
        <f>ROUND(I67*K67,0)</f>
        <v>380833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267" t="s">
        <v>111</v>
      </c>
      <c r="AB68" s="159">
        <f>AB57</f>
        <v>1.3669999999999999E-3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1.3669999999999999E-3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267" t="s">
        <v>111</v>
      </c>
      <c r="AB69" s="159">
        <f>AB54</f>
        <v>1.2470000000000001E-3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4.1580000000000002E-3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267" t="s">
        <v>111</v>
      </c>
      <c r="AB70" s="159">
        <f>AB54</f>
        <v>1.2470000000000001E-3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4.1580000000000002E-3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267" t="s">
        <v>111</v>
      </c>
      <c r="AB71" s="159">
        <f>AB57</f>
        <v>1.3669999999999999E-3</v>
      </c>
      <c r="AC71" s="55">
        <f>ROUND(Y71*AB71,0)</f>
        <v>19353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1.3669999999999999E-3</v>
      </c>
      <c r="L72" s="50">
        <f>ROUND(I72*K72,0)</f>
        <v>19353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146</v>
      </c>
      <c r="AA74" s="266" t="s">
        <v>129</v>
      </c>
      <c r="AB74" s="172">
        <f>+K75</f>
        <v>364</v>
      </c>
      <c r="AC74" s="55">
        <f>ROUND(AB74*Z74,0)</f>
        <v>53144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146</v>
      </c>
      <c r="E75" s="173">
        <v>146</v>
      </c>
      <c r="F75" s="173">
        <v>0</v>
      </c>
      <c r="G75" s="175">
        <f>IF(E75=0,D75,E75)</f>
        <v>146</v>
      </c>
      <c r="H75" s="176"/>
      <c r="I75" s="177">
        <f>AVERAGE(G75,D75)</f>
        <v>146</v>
      </c>
      <c r="J75" s="178" t="s">
        <v>129</v>
      </c>
      <c r="K75" s="179">
        <v>364</v>
      </c>
      <c r="L75" s="50">
        <f>ROUND(K75*I75,0)</f>
        <v>53144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266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266" t="s">
        <v>129</v>
      </c>
      <c r="AB76" s="159">
        <f>AB54</f>
        <v>1.2470000000000001E-3</v>
      </c>
      <c r="AC76" s="55">
        <f>ROUND(Y76*AB76,0)</f>
        <v>41287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4.1580000000000002E-3</v>
      </c>
      <c r="L77" s="50">
        <f>ROUND(I77*K77,0)</f>
        <v>137666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1509311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5109702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'2941'!AC80</f>
        <v>1509311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1509311</v>
      </c>
      <c r="L85" s="82">
        <f>IF(G26=0,0,IF(G26&gt;250,-(((250/G26)*K85)*IF(M85="H",0.02,0.05)),IF(M85="H",-0.02*K85,-0.05*K85)))</f>
        <v>-75465.55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5034236.45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-336683-341272-341272-446112</f>
        <v>-1465339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3568897.45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446112.18125000002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245</v>
      </c>
      <c r="C122" s="218" t="s">
        <v>198</v>
      </c>
    </row>
    <row r="123" spans="2:3" hidden="1">
      <c r="B123" s="222" t="s">
        <v>246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41457.420162037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AD150"/>
  <sheetViews>
    <sheetView topLeftCell="B74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'3083'!B2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Renaissance Learning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'3083'!G7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IF('3083'!K$83=1,'3083'!G10,0)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IF('3083'!K$83=1,'3083'!G11,0)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IF('3083'!K$83=1,'3083'!G12,0)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IF('3083'!K$83=1,'3083'!G13,0)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IF('3083'!K$83=1,'3083'!G14,0)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</v>
      </c>
      <c r="E15" s="13">
        <v>0</v>
      </c>
      <c r="F15" s="13">
        <v>11</v>
      </c>
      <c r="G15" s="46">
        <f t="shared" si="2"/>
        <v>22</v>
      </c>
      <c r="H15" s="47"/>
      <c r="I15" s="56">
        <f>I14</f>
        <v>1.0109999999999999</v>
      </c>
      <c r="J15" s="56"/>
      <c r="K15" s="49">
        <f t="shared" si="3"/>
        <v>22.242000000000001</v>
      </c>
      <c r="L15" s="58">
        <f t="shared" si="4"/>
        <v>86179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IF('3083'!K$83=1,'3083'!G15,0)</f>
        <v>22</v>
      </c>
      <c r="Y15" s="376"/>
      <c r="Z15" s="377">
        <v>1</v>
      </c>
      <c r="AA15" s="377"/>
      <c r="AB15" s="54">
        <f t="shared" si="0"/>
        <v>22</v>
      </c>
      <c r="AC15" s="59">
        <f t="shared" si="1"/>
        <v>85242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IF('3083'!K$83=1,'3083'!G16,0)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IF('3083'!K$83=1,'3083'!G17,0)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21</v>
      </c>
      <c r="E18" s="13">
        <v>0</v>
      </c>
      <c r="F18" s="13">
        <v>21</v>
      </c>
      <c r="G18" s="46">
        <f t="shared" si="2"/>
        <v>42</v>
      </c>
      <c r="H18" s="47"/>
      <c r="I18" s="56">
        <f>I17</f>
        <v>3.5579999999999998</v>
      </c>
      <c r="J18" s="56"/>
      <c r="K18" s="49">
        <f t="shared" si="3"/>
        <v>149.43600000000001</v>
      </c>
      <c r="L18" s="50">
        <f t="shared" si="4"/>
        <v>579008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IF('3083'!K$83=1,'3083'!G18,0)</f>
        <v>42</v>
      </c>
      <c r="Y18" s="376"/>
      <c r="Z18" s="377">
        <v>1</v>
      </c>
      <c r="AA18" s="377"/>
      <c r="AB18" s="54">
        <f t="shared" si="0"/>
        <v>42</v>
      </c>
      <c r="AC18" s="55">
        <f t="shared" si="1"/>
        <v>162734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IF('3083'!K$83=1,'3083'!G19,0)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IF('3083'!K$83=1,'3083'!G20,0)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14</v>
      </c>
      <c r="E21" s="13">
        <v>0</v>
      </c>
      <c r="F21" s="13">
        <v>14</v>
      </c>
      <c r="G21" s="46">
        <f t="shared" si="2"/>
        <v>28</v>
      </c>
      <c r="H21" s="47"/>
      <c r="I21" s="56">
        <f>I20</f>
        <v>5.0890000000000004</v>
      </c>
      <c r="J21" s="56"/>
      <c r="K21" s="49">
        <f t="shared" si="3"/>
        <v>142.49199999999999</v>
      </c>
      <c r="L21" s="50">
        <f t="shared" si="4"/>
        <v>552103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IF('3083'!K$83=1,'3083'!G21,0)</f>
        <v>28</v>
      </c>
      <c r="Y21" s="376"/>
      <c r="Z21" s="377">
        <v>1</v>
      </c>
      <c r="AA21" s="377"/>
      <c r="AB21" s="54">
        <f t="shared" si="0"/>
        <v>28</v>
      </c>
      <c r="AC21" s="55">
        <f t="shared" si="1"/>
        <v>108489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IF('3083'!K$83=1,'3083'!G22,0)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IF('3083'!K$83=1,'3083'!G23,0)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IF('3083'!K$83=1,'3083'!G24,0)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IF('3083'!K$83=1,'3083'!G25,0)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46</v>
      </c>
      <c r="E26" s="62">
        <f t="shared" si="5"/>
        <v>0</v>
      </c>
      <c r="F26" s="62"/>
      <c r="G26" s="62">
        <f>SUM(G10:G25)</f>
        <v>92</v>
      </c>
      <c r="H26" s="63"/>
      <c r="I26" s="63"/>
      <c r="J26" s="64"/>
      <c r="K26" s="65">
        <f>SUM(K10:K25)</f>
        <v>314.16999999999996</v>
      </c>
      <c r="L26" s="66">
        <f>SUM(L10:L25)</f>
        <v>1217290</v>
      </c>
      <c r="N26" s="53"/>
      <c r="O26" s="67"/>
      <c r="P26" s="53"/>
      <c r="Q26" s="53"/>
      <c r="V26" s="378" t="s">
        <v>62</v>
      </c>
      <c r="W26" s="378"/>
      <c r="X26" s="367">
        <f>SUM(X10:X25)</f>
        <v>92</v>
      </c>
      <c r="Y26" s="367"/>
      <c r="Z26" s="379"/>
      <c r="AA26" s="380"/>
      <c r="AB26" s="68">
        <f>SUM(AB10:AB25)</f>
        <v>92</v>
      </c>
      <c r="AC26" s="69">
        <f>SUM(AC10:AC25)</f>
        <v>356465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11</v>
      </c>
      <c r="E36" s="13">
        <v>0</v>
      </c>
      <c r="F36" s="89">
        <v>11</v>
      </c>
      <c r="G36" s="46">
        <f t="shared" si="7"/>
        <v>22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147070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</v>
      </c>
      <c r="E37" s="62">
        <f t="shared" si="10"/>
        <v>0</v>
      </c>
      <c r="F37" s="62"/>
      <c r="G37" s="62">
        <f>SUM(G28:G36)</f>
        <v>22</v>
      </c>
      <c r="H37" s="63"/>
      <c r="I37" s="13" t="s">
        <v>82</v>
      </c>
      <c r="J37" s="13"/>
      <c r="K37" s="13"/>
      <c r="L37" s="50">
        <f>SUM(L28:L36)</f>
        <v>147070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17756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17756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1382116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374221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314.16999999999996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292830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92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85751</v>
      </c>
      <c r="AC49" s="134"/>
      <c r="AD49" s="109"/>
    </row>
    <row r="50" spans="2:30" ht="24" customHeight="1" thickBot="1">
      <c r="B50" s="142" t="s">
        <v>98</v>
      </c>
      <c r="C50" s="143">
        <f>SUM(C47:C49)</f>
        <v>314.16999999999996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292830</v>
      </c>
      <c r="N50" s="3"/>
      <c r="O50" s="1"/>
      <c r="V50" s="147" t="s">
        <v>98</v>
      </c>
      <c r="W50" s="148">
        <f>SUM(W47:W49)</f>
        <v>92</v>
      </c>
      <c r="X50" s="350" t="s">
        <v>99</v>
      </c>
      <c r="Y50" s="351"/>
      <c r="Z50" s="351"/>
      <c r="AA50" s="351"/>
      <c r="AB50" s="351"/>
      <c r="AC50" s="55">
        <f>IF(V2=75,0,AB49+AB48+AB47)</f>
        <v>85751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314.16999999999996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92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1.6050000000000001E-3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4.6999999999999999E-4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92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92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5.1500000000000005E-4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5.1500000000000005E-4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4.6999999999999999E-4</v>
      </c>
      <c r="AC58" s="55">
        <f>ROUND(Y58*AB58,0)</f>
        <v>1937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1.6050000000000001E-3</v>
      </c>
      <c r="L59" s="50">
        <f>ROUND(I59*K59,0)</f>
        <v>6615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4.6999999999999999E-4</v>
      </c>
      <c r="AC66" s="55">
        <f>ROUND(Y66*AB66,0)</f>
        <v>43048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1.6050000000000001E-3</v>
      </c>
      <c r="L67" s="50">
        <f>ROUND(I67*K67,0)</f>
        <v>147003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5.1500000000000005E-4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5.1500000000000005E-4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4.6999999999999999E-4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1.6050000000000001E-3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4.6999999999999999E-4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1.6050000000000001E-3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5.1500000000000005E-4</v>
      </c>
      <c r="AC71" s="55">
        <f>ROUND(Y71*AB71,0)</f>
        <v>7291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5.1500000000000005E-4</v>
      </c>
      <c r="L72" s="50">
        <f>ROUND(I72*K72,0)</f>
        <v>7291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74.5</v>
      </c>
      <c r="AA74" s="171" t="s">
        <v>129</v>
      </c>
      <c r="AB74" s="172">
        <f>+K75</f>
        <v>364</v>
      </c>
      <c r="AC74" s="55">
        <f>ROUND(AB74*Z74,0)</f>
        <v>27118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74.5</v>
      </c>
      <c r="E75" s="173">
        <v>74.5</v>
      </c>
      <c r="F75" s="173">
        <v>0</v>
      </c>
      <c r="G75" s="175">
        <f>IF(E75=0,D75,E75)</f>
        <v>74.5</v>
      </c>
      <c r="H75" s="176"/>
      <c r="I75" s="177">
        <f>AVERAGE(G75,D75)</f>
        <v>74.5</v>
      </c>
      <c r="J75" s="178" t="s">
        <v>129</v>
      </c>
      <c r="K75" s="179">
        <v>364</v>
      </c>
      <c r="L75" s="50">
        <f>ROUND(K75*I75,0)</f>
        <v>27118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4.6999999999999999E-4</v>
      </c>
      <c r="AC76" s="55">
        <f>ROUND(Y76*AB76,0)</f>
        <v>15561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1.6050000000000001E-3</v>
      </c>
      <c r="L77" s="50">
        <f>ROUND(I77*K77,0)</f>
        <v>53140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554927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1916113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'3083'!AC80</f>
        <v>554927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554927</v>
      </c>
      <c r="L85" s="82">
        <f>IF(G26=0,0,IF(G26&gt;250,-(((250/G26)*K85)*IF(M85="H",0.02,0.05)),IF(M85="H",-0.02*K85,-0.05*K85)))</f>
        <v>-27746.350000000002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1888366.65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-155217-157559-157559-157559</f>
        <v>-627894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1260472.6499999999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157559.08124999999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186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247</v>
      </c>
      <c r="C122" s="218" t="s">
        <v>198</v>
      </c>
    </row>
    <row r="123" spans="2:3" hidden="1">
      <c r="B123" s="222" t="s">
        <v>248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41457.420173611099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AD150"/>
  <sheetViews>
    <sheetView topLeftCell="B74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'3344'!B2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Tomorrow'sPromiseCommunitySch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'3344'!G7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IF('3344'!K$83=1,'3344'!G10,0)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IF('3344'!K$83=1,'3344'!G11,0)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IF('3344'!K$83=1,'3344'!G12,0)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IF('3344'!K$83=1,'3344'!G13,0)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38.5</v>
      </c>
      <c r="E14" s="13">
        <v>0</v>
      </c>
      <c r="F14" s="13">
        <v>38.5</v>
      </c>
      <c r="G14" s="46">
        <f t="shared" si="2"/>
        <v>77</v>
      </c>
      <c r="H14" s="47"/>
      <c r="I14" s="56">
        <v>1.0109999999999999</v>
      </c>
      <c r="J14" s="56"/>
      <c r="K14" s="49">
        <f t="shared" si="3"/>
        <v>77.846999999999994</v>
      </c>
      <c r="L14" s="50">
        <f t="shared" si="4"/>
        <v>301628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IF('3344'!K$83=1,'3344'!G14,0)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</v>
      </c>
      <c r="E15" s="13">
        <v>0</v>
      </c>
      <c r="F15" s="13">
        <v>11</v>
      </c>
      <c r="G15" s="46">
        <f t="shared" si="2"/>
        <v>22</v>
      </c>
      <c r="H15" s="47"/>
      <c r="I15" s="56">
        <f>I14</f>
        <v>1.0109999999999999</v>
      </c>
      <c r="J15" s="56"/>
      <c r="K15" s="49">
        <f t="shared" si="3"/>
        <v>22.242000000000001</v>
      </c>
      <c r="L15" s="58">
        <f t="shared" si="4"/>
        <v>86179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IF('3344'!K$83=1,'3344'!G15,0)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IF('3344'!K$83=1,'3344'!G16,0)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IF('3344'!K$83=1,'3344'!G17,0)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IF('3344'!K$83=1,'3344'!G18,0)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IF('3344'!K$83=1,'3344'!G19,0)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IF('3344'!K$83=1,'3344'!G20,0)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IF('3344'!K$83=1,'3344'!G21,0)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IF('3344'!K$83=1,'3344'!G22,0)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IF('3344'!K$83=1,'3344'!G23,0)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0.5</v>
      </c>
      <c r="E24" s="13">
        <v>0</v>
      </c>
      <c r="F24" s="13">
        <v>0.5</v>
      </c>
      <c r="G24" s="46">
        <f t="shared" si="2"/>
        <v>1</v>
      </c>
      <c r="H24" s="47"/>
      <c r="I24" s="56">
        <f>I23</f>
        <v>1.145</v>
      </c>
      <c r="J24" s="56"/>
      <c r="K24" s="49">
        <f t="shared" si="3"/>
        <v>1.145</v>
      </c>
      <c r="L24" s="50">
        <f t="shared" si="4"/>
        <v>4436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IF('3344'!K$83=1,'3344'!G24,0)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IF('3344'!K$83=1,'3344'!G25,0)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</v>
      </c>
      <c r="E26" s="62">
        <f t="shared" si="5"/>
        <v>0</v>
      </c>
      <c r="F26" s="62"/>
      <c r="G26" s="62">
        <f>SUM(G10:G25)</f>
        <v>100</v>
      </c>
      <c r="H26" s="63"/>
      <c r="I26" s="63"/>
      <c r="J26" s="64"/>
      <c r="K26" s="65">
        <f>SUM(K10:K25)</f>
        <v>101.23399999999999</v>
      </c>
      <c r="L26" s="66">
        <f>SUM(L10:L25)</f>
        <v>392243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10.5</v>
      </c>
      <c r="E34" s="13">
        <v>0</v>
      </c>
      <c r="F34" s="89">
        <v>10.5</v>
      </c>
      <c r="G34" s="46">
        <f t="shared" si="7"/>
        <v>21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17535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0.5</v>
      </c>
      <c r="E35" s="13">
        <v>0</v>
      </c>
      <c r="F35" s="89">
        <v>0.5</v>
      </c>
      <c r="G35" s="46">
        <f t="shared" si="7"/>
        <v>1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3168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</v>
      </c>
      <c r="E37" s="62">
        <f t="shared" si="10"/>
        <v>0</v>
      </c>
      <c r="F37" s="62"/>
      <c r="G37" s="62">
        <f>SUM(G28:G36)</f>
        <v>22</v>
      </c>
      <c r="H37" s="63"/>
      <c r="I37" s="13" t="s">
        <v>82</v>
      </c>
      <c r="J37" s="13"/>
      <c r="K37" s="13"/>
      <c r="L37" s="50">
        <f>SUM(L28:L36)</f>
        <v>20703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19300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432246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101.23399999999999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94358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101.23399999999999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94358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101.23399999999999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5.1699999999999999E-4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100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5.5999999999999995E-4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5.1699999999999999E-4</v>
      </c>
      <c r="L59" s="50">
        <f>ROUND(I59*K59,0)</f>
        <v>2131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5.1699999999999999E-4</v>
      </c>
      <c r="L67" s="50">
        <f>ROUND(I67*K67,0)</f>
        <v>47352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5.5999999999999995E-4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5.1699999999999999E-4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5.1699999999999999E-4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5.5999999999999995E-4</v>
      </c>
      <c r="L72" s="50">
        <f>ROUND(I72*K72,0)</f>
        <v>7928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64</v>
      </c>
      <c r="E75" s="173">
        <v>64</v>
      </c>
      <c r="F75" s="173">
        <v>0</v>
      </c>
      <c r="G75" s="175">
        <f>IF(E75=0,D75,E75)</f>
        <v>64</v>
      </c>
      <c r="H75" s="176"/>
      <c r="I75" s="177">
        <f>AVERAGE(G75,D75)</f>
        <v>64</v>
      </c>
      <c r="J75" s="178" t="s">
        <v>129</v>
      </c>
      <c r="K75" s="179">
        <v>364</v>
      </c>
      <c r="L75" s="50">
        <f>ROUND(K75*I75,0)</f>
        <v>23296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5.1699999999999999E-4</v>
      </c>
      <c r="L77" s="50">
        <f>ROUND(I77*K77,0)</f>
        <v>17117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624428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'3344'!AC80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624428</v>
      </c>
      <c r="L85" s="82">
        <f>IF(G26=0,0,IF(G26&gt;250,-(((250/G26)*K85)*IF(M85="H",0.02,0.05)),IF(M85="H",-0.02*K85,-0.05*K85)))</f>
        <v>-31221.4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593206.6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-47590-49602-49601-49602</f>
        <v>-196395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396811.6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49601.45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250</v>
      </c>
      <c r="C122" s="218" t="s">
        <v>198</v>
      </c>
    </row>
    <row r="123" spans="2:3" hidden="1">
      <c r="B123" s="222" t="s">
        <v>251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41457.420185185198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AD150"/>
  <sheetViews>
    <sheetView topLeftCell="B74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'3345'!B2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GulfstreamGoodwil LIFE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'3345'!G7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IF('3345'!K$83=1,'3345'!G10,0)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IF('3345'!K$83=1,'3345'!G11,0)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IF('3345'!K$83=1,'3345'!G12,0)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IF('3345'!K$83=1,'3345'!G13,0)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IF('3345'!K$83=1,'3345'!G14,0)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45.5</v>
      </c>
      <c r="E15" s="13">
        <v>0</v>
      </c>
      <c r="F15" s="13">
        <v>45.5</v>
      </c>
      <c r="G15" s="46">
        <f t="shared" si="2"/>
        <v>91</v>
      </c>
      <c r="H15" s="47"/>
      <c r="I15" s="56">
        <f>I14</f>
        <v>1.0109999999999999</v>
      </c>
      <c r="J15" s="56"/>
      <c r="K15" s="49">
        <f t="shared" si="3"/>
        <v>92.001000000000005</v>
      </c>
      <c r="L15" s="58">
        <f t="shared" si="4"/>
        <v>356469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IF('3345'!K$83=1,'3345'!G15,0)</f>
        <v>91</v>
      </c>
      <c r="Y15" s="376"/>
      <c r="Z15" s="377">
        <v>1</v>
      </c>
      <c r="AA15" s="377"/>
      <c r="AB15" s="54">
        <f t="shared" si="0"/>
        <v>91</v>
      </c>
      <c r="AC15" s="59">
        <f t="shared" si="1"/>
        <v>352591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IF('3345'!K$83=1,'3345'!G16,0)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IF('3345'!K$83=1,'3345'!G17,0)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1</v>
      </c>
      <c r="E18" s="13">
        <v>0</v>
      </c>
      <c r="F18" s="13">
        <v>1</v>
      </c>
      <c r="G18" s="46">
        <f t="shared" si="2"/>
        <v>2</v>
      </c>
      <c r="H18" s="47"/>
      <c r="I18" s="56">
        <f>I17</f>
        <v>3.5579999999999998</v>
      </c>
      <c r="J18" s="56"/>
      <c r="K18" s="49">
        <f t="shared" si="3"/>
        <v>7.1159999999999997</v>
      </c>
      <c r="L18" s="50">
        <f t="shared" si="4"/>
        <v>27572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IF('3345'!K$83=1,'3345'!G18,0)</f>
        <v>2</v>
      </c>
      <c r="Y18" s="376"/>
      <c r="Z18" s="377">
        <v>1</v>
      </c>
      <c r="AA18" s="377"/>
      <c r="AB18" s="54">
        <f t="shared" si="0"/>
        <v>2</v>
      </c>
      <c r="AC18" s="55">
        <f t="shared" si="1"/>
        <v>7749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IF('3345'!K$83=1,'3345'!G19,0)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IF('3345'!K$83=1,'3345'!G20,0)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IF('3345'!K$83=1,'3345'!G21,0)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IF('3345'!K$83=1,'3345'!G22,0)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IF('3345'!K$83=1,'3345'!G23,0)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IF('3345'!K$83=1,'3345'!G24,0)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IF('3345'!K$83=1,'3345'!G25,0)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46.5</v>
      </c>
      <c r="E26" s="62">
        <f t="shared" si="5"/>
        <v>0</v>
      </c>
      <c r="F26" s="62"/>
      <c r="G26" s="62">
        <f>SUM(G10:G25)</f>
        <v>93</v>
      </c>
      <c r="H26" s="63"/>
      <c r="I26" s="63"/>
      <c r="J26" s="64"/>
      <c r="K26" s="65">
        <f>SUM(K10:K25)</f>
        <v>99.117000000000004</v>
      </c>
      <c r="L26" s="66">
        <f>SUM(L10:L25)</f>
        <v>384041</v>
      </c>
      <c r="N26" s="53"/>
      <c r="O26" s="67"/>
      <c r="P26" s="53"/>
      <c r="Q26" s="53"/>
      <c r="V26" s="378" t="s">
        <v>62</v>
      </c>
      <c r="W26" s="378"/>
      <c r="X26" s="367">
        <f>SUM(X10:X25)</f>
        <v>93</v>
      </c>
      <c r="Y26" s="367"/>
      <c r="Z26" s="379"/>
      <c r="AA26" s="380"/>
      <c r="AB26" s="68">
        <f>SUM(AB10:AB25)</f>
        <v>93</v>
      </c>
      <c r="AC26" s="69">
        <f>SUM(AC10:AC25)</f>
        <v>360340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1</v>
      </c>
      <c r="E34" s="13">
        <v>0</v>
      </c>
      <c r="F34" s="89">
        <v>1</v>
      </c>
      <c r="G34" s="46">
        <f t="shared" si="7"/>
        <v>2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1670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9.5</v>
      </c>
      <c r="E35" s="13">
        <v>0</v>
      </c>
      <c r="F35" s="89">
        <v>9.5</v>
      </c>
      <c r="G35" s="46">
        <f t="shared" si="7"/>
        <v>19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60192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35</v>
      </c>
      <c r="E36" s="13">
        <v>0</v>
      </c>
      <c r="F36" s="89">
        <v>35</v>
      </c>
      <c r="G36" s="46">
        <f t="shared" si="7"/>
        <v>70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467950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45.5</v>
      </c>
      <c r="E37" s="62">
        <f t="shared" si="10"/>
        <v>0</v>
      </c>
      <c r="F37" s="62"/>
      <c r="G37" s="62">
        <f>SUM(G28:G36)</f>
        <v>91</v>
      </c>
      <c r="H37" s="63"/>
      <c r="I37" s="13" t="s">
        <v>82</v>
      </c>
      <c r="J37" s="13"/>
      <c r="K37" s="13"/>
      <c r="L37" s="50">
        <f>SUM(L28:L36)</f>
        <v>529812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17949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17949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931802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378289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99.117000000000004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92385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93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86683</v>
      </c>
      <c r="AC49" s="134"/>
      <c r="AD49" s="109"/>
    </row>
    <row r="50" spans="2:30" ht="24" customHeight="1" thickBot="1">
      <c r="B50" s="142" t="s">
        <v>98</v>
      </c>
      <c r="C50" s="143">
        <f>SUM(C47:C49)</f>
        <v>99.117000000000004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92385</v>
      </c>
      <c r="N50" s="3"/>
      <c r="O50" s="1"/>
      <c r="V50" s="147" t="s">
        <v>98</v>
      </c>
      <c r="W50" s="148">
        <f>SUM(W47:W49)</f>
        <v>93</v>
      </c>
      <c r="X50" s="350" t="s">
        <v>99</v>
      </c>
      <c r="Y50" s="351"/>
      <c r="Z50" s="351"/>
      <c r="AA50" s="351"/>
      <c r="AB50" s="351"/>
      <c r="AC50" s="55">
        <f>IF(V2=75,0,AB49+AB48+AB47)</f>
        <v>86683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99.117000000000004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93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5.0600000000000005E-4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4.75E-4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93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93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5.2099999999999998E-4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5.2099999999999998E-4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4.75E-4</v>
      </c>
      <c r="AC58" s="55">
        <f>ROUND(Y58*AB58,0)</f>
        <v>1958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5.0600000000000005E-4</v>
      </c>
      <c r="L59" s="50">
        <f>ROUND(I59*K59,0)</f>
        <v>2085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4.75E-4</v>
      </c>
      <c r="AC66" s="55">
        <f>ROUND(Y66*AB66,0)</f>
        <v>43505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5.0600000000000005E-4</v>
      </c>
      <c r="L67" s="50">
        <f>ROUND(I67*K67,0)</f>
        <v>46345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5.2099999999999998E-4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5.2099999999999998E-4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4.75E-4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5.0600000000000005E-4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4.75E-4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5.0600000000000005E-4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5.2099999999999998E-4</v>
      </c>
      <c r="AC71" s="55">
        <f>ROUND(Y71*AB71,0)</f>
        <v>7376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5.2099999999999998E-4</v>
      </c>
      <c r="L72" s="50">
        <f>ROUND(I72*K72,0)</f>
        <v>7376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78.5</v>
      </c>
      <c r="AA74" s="171" t="s">
        <v>129</v>
      </c>
      <c r="AB74" s="172">
        <f>+K75</f>
        <v>364</v>
      </c>
      <c r="AC74" s="55">
        <f>ROUND(AB74*Z74,0)</f>
        <v>28574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78.5</v>
      </c>
      <c r="E75" s="173">
        <v>78.5</v>
      </c>
      <c r="F75" s="173">
        <v>0</v>
      </c>
      <c r="G75" s="175">
        <f>IF(E75=0,D75,E75)</f>
        <v>78.5</v>
      </c>
      <c r="H75" s="176"/>
      <c r="I75" s="177">
        <f>AVERAGE(G75,D75)</f>
        <v>78.5</v>
      </c>
      <c r="J75" s="178" t="s">
        <v>129</v>
      </c>
      <c r="K75" s="179">
        <v>364</v>
      </c>
      <c r="L75" s="50">
        <f>ROUND(K75*I75,0)</f>
        <v>28574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4.75E-4</v>
      </c>
      <c r="AC76" s="55">
        <f>ROUND(Y76*AB76,0)</f>
        <v>15727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5.0600000000000005E-4</v>
      </c>
      <c r="L77" s="50">
        <f>ROUND(I77*K77,0)</f>
        <v>16753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562112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1125320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'3345'!AC80</f>
        <v>562112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562112</v>
      </c>
      <c r="L85" s="82">
        <f>IF(G26=0,0,IF(G26&gt;250,-(((250/G26)*K85)*IF(M85="H",0.02,0.05)),IF(M85="H",-0.02*K85,-0.05*K85)))</f>
        <v>-28105.600000000002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1097214.3999999999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-89172-91640-91640-91640</f>
        <v>-364092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733122.39999999991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91640.299999999988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253</v>
      </c>
      <c r="C122" s="218" t="s">
        <v>198</v>
      </c>
    </row>
    <row r="123" spans="2:3" hidden="1">
      <c r="B123" s="222" t="s">
        <v>254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41457.420196759304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AD150"/>
  <sheetViews>
    <sheetView topLeftCell="B71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'3347'!B2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Leadership Academy West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'3347'!G7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IF('3347'!K$83=1,'3347'!G10,0)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IF('3347'!K$83=1,'3347'!G11,0)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IF('3347'!K$83=1,'3347'!G12,0)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IF('3347'!K$83=1,'3347'!G13,0)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56.1</v>
      </c>
      <c r="E14" s="13">
        <v>0</v>
      </c>
      <c r="F14" s="13">
        <v>56.1</v>
      </c>
      <c r="G14" s="46">
        <f t="shared" si="2"/>
        <v>112.2</v>
      </c>
      <c r="H14" s="47"/>
      <c r="I14" s="56">
        <v>1.0109999999999999</v>
      </c>
      <c r="J14" s="56"/>
      <c r="K14" s="49">
        <f t="shared" si="3"/>
        <v>113.4342</v>
      </c>
      <c r="L14" s="50">
        <f t="shared" si="4"/>
        <v>439515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IF('3347'!K$83=1,'3347'!G14,0)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9</v>
      </c>
      <c r="E15" s="13">
        <v>0</v>
      </c>
      <c r="F15" s="13">
        <v>9</v>
      </c>
      <c r="G15" s="46">
        <f t="shared" si="2"/>
        <v>18</v>
      </c>
      <c r="H15" s="47"/>
      <c r="I15" s="56">
        <f>I14</f>
        <v>1.0109999999999999</v>
      </c>
      <c r="J15" s="56"/>
      <c r="K15" s="49">
        <f t="shared" si="3"/>
        <v>18.198</v>
      </c>
      <c r="L15" s="58">
        <f t="shared" si="4"/>
        <v>70510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IF('3347'!K$83=1,'3347'!G15,0)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IF('3347'!K$83=1,'3347'!G16,0)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IF('3347'!K$83=1,'3347'!G17,0)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IF('3347'!K$83=1,'3347'!G18,0)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IF('3347'!K$83=1,'3347'!G19,0)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IF('3347'!K$83=1,'3347'!G20,0)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IF('3347'!K$83=1,'3347'!G21,0)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IF('3347'!K$83=1,'3347'!G22,0)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IF('3347'!K$83=1,'3347'!G23,0)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3.24</v>
      </c>
      <c r="E24" s="13">
        <v>0</v>
      </c>
      <c r="F24" s="13">
        <v>3.24</v>
      </c>
      <c r="G24" s="46">
        <f t="shared" si="2"/>
        <v>6.48</v>
      </c>
      <c r="H24" s="47"/>
      <c r="I24" s="56">
        <f>I23</f>
        <v>1.145</v>
      </c>
      <c r="J24" s="56"/>
      <c r="K24" s="49">
        <f t="shared" si="3"/>
        <v>7.4196</v>
      </c>
      <c r="L24" s="50">
        <f t="shared" si="4"/>
        <v>28748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IF('3347'!K$83=1,'3347'!G24,0)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5.22</v>
      </c>
      <c r="E25" s="13">
        <v>0</v>
      </c>
      <c r="F25" s="13">
        <v>5.22</v>
      </c>
      <c r="G25" s="60">
        <f t="shared" si="2"/>
        <v>10.44</v>
      </c>
      <c r="H25" s="47"/>
      <c r="I25" s="56">
        <v>1.0109999999999999</v>
      </c>
      <c r="J25" s="56"/>
      <c r="K25" s="49">
        <f t="shared" si="3"/>
        <v>10.5548</v>
      </c>
      <c r="L25" s="50">
        <f t="shared" si="4"/>
        <v>40896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IF('3347'!K$83=1,'3347'!G25,0)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73.559999999999988</v>
      </c>
      <c r="E26" s="62">
        <f t="shared" si="5"/>
        <v>0</v>
      </c>
      <c r="F26" s="62"/>
      <c r="G26" s="62">
        <f>SUM(G10:G25)</f>
        <v>147.11999999999998</v>
      </c>
      <c r="H26" s="63"/>
      <c r="I26" s="63"/>
      <c r="J26" s="64"/>
      <c r="K26" s="65">
        <f>SUM(K10:K25)</f>
        <v>149.60660000000001</v>
      </c>
      <c r="L26" s="66">
        <f>SUM(L10:L25)</f>
        <v>579669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9</v>
      </c>
      <c r="E34" s="13">
        <v>0</v>
      </c>
      <c r="F34" s="89">
        <v>9</v>
      </c>
      <c r="G34" s="46">
        <f t="shared" si="7"/>
        <v>18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15030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15030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28394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623093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149.60660000000001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139445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149.60660000000001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139445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149.60660000000001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7.6400000000000003E-4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147.11999999999998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8.2399999999999997E-4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7.6400000000000003E-4</v>
      </c>
      <c r="L59" s="50">
        <f>ROUND(I59*K59,0)</f>
        <v>3149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7.6400000000000003E-4</v>
      </c>
      <c r="L67" s="50">
        <f>ROUND(I67*K67,0)</f>
        <v>69975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8.2399999999999997E-4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7.6400000000000003E-4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7.6400000000000003E-4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8.2399999999999997E-4</v>
      </c>
      <c r="L72" s="50">
        <f>ROUND(I72*K72,0)</f>
        <v>11666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64.5</v>
      </c>
      <c r="E75" s="173">
        <v>64.5</v>
      </c>
      <c r="F75" s="173">
        <v>0</v>
      </c>
      <c r="G75" s="175">
        <f>IF(E75=0,D75,E75)</f>
        <v>64.5</v>
      </c>
      <c r="H75" s="176"/>
      <c r="I75" s="177">
        <f>AVERAGE(G75,D75)</f>
        <v>64.5</v>
      </c>
      <c r="J75" s="178" t="s">
        <v>129</v>
      </c>
      <c r="K75" s="179">
        <v>364</v>
      </c>
      <c r="L75" s="50">
        <f>ROUND(K75*I75,0)</f>
        <v>23478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7.6400000000000003E-4</v>
      </c>
      <c r="L77" s="50">
        <f>ROUND(I77*K77,0)</f>
        <v>25295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896101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'3347'!AC80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896101</v>
      </c>
      <c r="L85" s="82">
        <f>IF(G26=0,0,IF(G26&gt;250,-(((250/G26)*K85)*IF(M85="H",0.02,0.05)),IF(M85="H",-0.02*K85,-0.05*K85)))</f>
        <v>-44805.05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851295.95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-69083-71110-71110-71110</f>
        <v>-282413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568882.94999999995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71110.368749999994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256</v>
      </c>
      <c r="C122" s="218" t="s">
        <v>198</v>
      </c>
    </row>
    <row r="123" spans="2:3" hidden="1">
      <c r="B123" s="222" t="s">
        <v>257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41457.4202083333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opLeftCell="A2" zoomScaleNormal="100" workbookViewId="0">
      <selection activeCell="H17" sqref="H17"/>
    </sheetView>
  </sheetViews>
  <sheetFormatPr defaultRowHeight="12.75"/>
  <cols>
    <col min="1" max="1" width="10.140625" style="243" customWidth="1"/>
    <col min="2" max="2" width="34.7109375" bestFit="1" customWidth="1"/>
    <col min="3" max="3" width="1.7109375" customWidth="1"/>
    <col min="4" max="4" width="10.140625" customWidth="1"/>
    <col min="5" max="5" width="34.7109375" bestFit="1" customWidth="1"/>
  </cols>
  <sheetData>
    <row r="1" spans="1:5" ht="14.25" hidden="1" customHeight="1">
      <c r="A1" s="264">
        <f>SUM('0054:4041'!L91)+16395+135380+57118+34964</f>
        <v>9398353.6142297871</v>
      </c>
      <c r="B1" s="263"/>
    </row>
    <row r="3" spans="1:5" ht="15">
      <c r="A3" s="244" t="s">
        <v>351</v>
      </c>
      <c r="D3" s="244" t="s">
        <v>352</v>
      </c>
    </row>
    <row r="4" spans="1:5" ht="15.75">
      <c r="A4" s="245" t="s">
        <v>353</v>
      </c>
      <c r="B4" s="245" t="s">
        <v>354</v>
      </c>
      <c r="D4" s="245" t="s">
        <v>353</v>
      </c>
      <c r="E4" s="245" t="s">
        <v>354</v>
      </c>
    </row>
    <row r="5" spans="1:5">
      <c r="A5" s="246" t="s">
        <v>197</v>
      </c>
      <c r="B5" s="246" t="s">
        <v>199</v>
      </c>
      <c r="D5" s="246" t="s">
        <v>215</v>
      </c>
      <c r="E5" s="246" t="s">
        <v>216</v>
      </c>
    </row>
    <row r="6" spans="1:5">
      <c r="A6" s="246" t="s">
        <v>212</v>
      </c>
      <c r="B6" s="246" t="s">
        <v>213</v>
      </c>
      <c r="D6" s="246" t="s">
        <v>292</v>
      </c>
      <c r="E6" s="246" t="s">
        <v>293</v>
      </c>
    </row>
    <row r="7" spans="1:5">
      <c r="A7" s="246" t="s">
        <v>215</v>
      </c>
      <c r="B7" s="246" t="s">
        <v>216</v>
      </c>
      <c r="D7" s="247">
        <v>4010</v>
      </c>
      <c r="E7" s="246" t="s">
        <v>332</v>
      </c>
    </row>
    <row r="8" spans="1:5">
      <c r="A8" s="246" t="s">
        <v>218</v>
      </c>
      <c r="B8" s="246" t="s">
        <v>219</v>
      </c>
      <c r="D8" s="246" t="s">
        <v>316</v>
      </c>
      <c r="E8" s="246" t="s">
        <v>317</v>
      </c>
    </row>
    <row r="9" spans="1:5">
      <c r="A9" s="246" t="s">
        <v>221</v>
      </c>
      <c r="B9" s="246" t="s">
        <v>222</v>
      </c>
      <c r="D9" s="246" t="s">
        <v>197</v>
      </c>
      <c r="E9" s="246" t="s">
        <v>199</v>
      </c>
    </row>
    <row r="10" spans="1:5">
      <c r="A10" s="246" t="s">
        <v>355</v>
      </c>
      <c r="B10" s="246" t="s">
        <v>356</v>
      </c>
      <c r="D10" s="246" t="s">
        <v>268</v>
      </c>
      <c r="E10" s="246" t="s">
        <v>269</v>
      </c>
    </row>
    <row r="11" spans="1:5">
      <c r="A11" s="246" t="s">
        <v>224</v>
      </c>
      <c r="B11" s="246" t="s">
        <v>225</v>
      </c>
      <c r="D11" s="246" t="s">
        <v>277</v>
      </c>
      <c r="E11" s="246" t="s">
        <v>278</v>
      </c>
    </row>
    <row r="12" spans="1:5">
      <c r="A12" s="246" t="s">
        <v>227</v>
      </c>
      <c r="B12" s="246" t="s">
        <v>228</v>
      </c>
      <c r="D12" s="246" t="s">
        <v>212</v>
      </c>
      <c r="E12" s="246" t="s">
        <v>213</v>
      </c>
    </row>
    <row r="13" spans="1:5">
      <c r="A13" s="246" t="s">
        <v>230</v>
      </c>
      <c r="B13" s="246" t="s">
        <v>231</v>
      </c>
      <c r="D13" s="246" t="s">
        <v>224</v>
      </c>
      <c r="E13" s="246" t="s">
        <v>225</v>
      </c>
    </row>
    <row r="14" spans="1:5">
      <c r="A14" s="246" t="s">
        <v>233</v>
      </c>
      <c r="B14" s="246" t="s">
        <v>234</v>
      </c>
      <c r="D14" s="246" t="s">
        <v>289</v>
      </c>
      <c r="E14" s="246" t="s">
        <v>290</v>
      </c>
    </row>
    <row r="15" spans="1:5">
      <c r="A15" s="246" t="s">
        <v>236</v>
      </c>
      <c r="B15" s="246" t="s">
        <v>237</v>
      </c>
      <c r="D15" s="246" t="s">
        <v>357</v>
      </c>
      <c r="E15" s="246" t="s">
        <v>358</v>
      </c>
    </row>
    <row r="16" spans="1:5">
      <c r="A16" s="246" t="s">
        <v>239</v>
      </c>
      <c r="B16" s="246" t="s">
        <v>240</v>
      </c>
      <c r="D16" s="246" t="s">
        <v>359</v>
      </c>
      <c r="E16" s="246" t="s">
        <v>360</v>
      </c>
    </row>
    <row r="17" spans="1:5">
      <c r="A17" s="246" t="s">
        <v>242</v>
      </c>
      <c r="B17" s="246" t="s">
        <v>243</v>
      </c>
      <c r="D17" s="302" t="s">
        <v>393</v>
      </c>
      <c r="E17" s="246" t="s">
        <v>394</v>
      </c>
    </row>
    <row r="18" spans="1:5">
      <c r="A18" s="246" t="s">
        <v>245</v>
      </c>
      <c r="B18" s="246" t="s">
        <v>246</v>
      </c>
      <c r="D18" s="247">
        <v>4020</v>
      </c>
      <c r="E18" s="246" t="s">
        <v>344</v>
      </c>
    </row>
    <row r="19" spans="1:5">
      <c r="A19" s="246" t="s">
        <v>247</v>
      </c>
      <c r="B19" s="246" t="s">
        <v>248</v>
      </c>
      <c r="D19" s="246" t="s">
        <v>286</v>
      </c>
      <c r="E19" s="246" t="s">
        <v>287</v>
      </c>
    </row>
    <row r="20" spans="1:5">
      <c r="A20" s="246" t="s">
        <v>250</v>
      </c>
      <c r="B20" s="246" t="s">
        <v>251</v>
      </c>
      <c r="D20" s="246" t="s">
        <v>319</v>
      </c>
      <c r="E20" s="246" t="s">
        <v>320</v>
      </c>
    </row>
    <row r="21" spans="1:5">
      <c r="A21" s="246" t="s">
        <v>253</v>
      </c>
      <c r="B21" s="246" t="s">
        <v>254</v>
      </c>
      <c r="D21" s="246" t="s">
        <v>262</v>
      </c>
      <c r="E21" s="246" t="s">
        <v>263</v>
      </c>
    </row>
    <row r="22" spans="1:5">
      <c r="A22" s="246" t="s">
        <v>256</v>
      </c>
      <c r="B22" s="246" t="s">
        <v>257</v>
      </c>
      <c r="D22" s="246" t="s">
        <v>253</v>
      </c>
      <c r="E22" s="246" t="s">
        <v>254</v>
      </c>
    </row>
    <row r="23" spans="1:5">
      <c r="A23" s="246" t="s">
        <v>357</v>
      </c>
      <c r="B23" s="246" t="s">
        <v>358</v>
      </c>
      <c r="D23" s="246" t="s">
        <v>265</v>
      </c>
      <c r="E23" s="246" t="s">
        <v>266</v>
      </c>
    </row>
    <row r="24" spans="1:5">
      <c r="A24" s="246" t="s">
        <v>259</v>
      </c>
      <c r="B24" s="246" t="s">
        <v>260</v>
      </c>
      <c r="D24" s="247" t="s">
        <v>334</v>
      </c>
      <c r="E24" s="246" t="s">
        <v>335</v>
      </c>
    </row>
    <row r="25" spans="1:5">
      <c r="A25" s="246" t="s">
        <v>262</v>
      </c>
      <c r="B25" s="246" t="s">
        <v>263</v>
      </c>
      <c r="D25" s="246" t="s">
        <v>310</v>
      </c>
      <c r="E25" s="246" t="s">
        <v>311</v>
      </c>
    </row>
    <row r="26" spans="1:5">
      <c r="A26" s="246" t="s">
        <v>265</v>
      </c>
      <c r="B26" s="246" t="s">
        <v>266</v>
      </c>
      <c r="D26" s="246" t="s">
        <v>259</v>
      </c>
      <c r="E26" s="246" t="s">
        <v>260</v>
      </c>
    </row>
    <row r="27" spans="1:5">
      <c r="A27" s="246" t="s">
        <v>268</v>
      </c>
      <c r="B27" s="246" t="s">
        <v>269</v>
      </c>
      <c r="D27" s="246" t="s">
        <v>218</v>
      </c>
      <c r="E27" s="246" t="s">
        <v>219</v>
      </c>
    </row>
    <row r="28" spans="1:5">
      <c r="A28" s="246" t="s">
        <v>271</v>
      </c>
      <c r="B28" s="246" t="s">
        <v>272</v>
      </c>
      <c r="D28" s="246" t="s">
        <v>283</v>
      </c>
      <c r="E28" s="246" t="s">
        <v>284</v>
      </c>
    </row>
    <row r="29" spans="1:5">
      <c r="A29" s="246" t="s">
        <v>274</v>
      </c>
      <c r="B29" s="246" t="s">
        <v>275</v>
      </c>
      <c r="D29" s="246" t="s">
        <v>233</v>
      </c>
      <c r="E29" s="246" t="s">
        <v>234</v>
      </c>
    </row>
    <row r="30" spans="1:5">
      <c r="A30" s="246" t="s">
        <v>277</v>
      </c>
      <c r="B30" s="246" t="s">
        <v>278</v>
      </c>
      <c r="D30" s="246" t="s">
        <v>230</v>
      </c>
      <c r="E30" s="246" t="s">
        <v>231</v>
      </c>
    </row>
    <row r="31" spans="1:5">
      <c r="A31" s="246" t="s">
        <v>280</v>
      </c>
      <c r="B31" s="246" t="s">
        <v>281</v>
      </c>
      <c r="D31" s="246" t="s">
        <v>256</v>
      </c>
      <c r="E31" s="246" t="s">
        <v>257</v>
      </c>
    </row>
    <row r="32" spans="1:5">
      <c r="A32" s="246" t="s">
        <v>283</v>
      </c>
      <c r="B32" s="246" t="s">
        <v>284</v>
      </c>
      <c r="D32" s="247">
        <v>4037</v>
      </c>
      <c r="E32" s="246" t="s">
        <v>347</v>
      </c>
    </row>
    <row r="33" spans="1:5">
      <c r="A33" s="246" t="s">
        <v>286</v>
      </c>
      <c r="B33" s="246" t="s">
        <v>287</v>
      </c>
      <c r="D33" s="246" t="s">
        <v>322</v>
      </c>
      <c r="E33" s="246" t="s">
        <v>323</v>
      </c>
    </row>
    <row r="34" spans="1:5">
      <c r="A34" s="246" t="s">
        <v>289</v>
      </c>
      <c r="B34" s="246" t="s">
        <v>290</v>
      </c>
      <c r="D34" s="246" t="s">
        <v>280</v>
      </c>
      <c r="E34" s="246" t="s">
        <v>281</v>
      </c>
    </row>
    <row r="35" spans="1:5">
      <c r="A35" s="246" t="s">
        <v>292</v>
      </c>
      <c r="B35" s="246" t="s">
        <v>293</v>
      </c>
      <c r="D35" s="246" t="s">
        <v>298</v>
      </c>
      <c r="E35" s="246" t="s">
        <v>299</v>
      </c>
    </row>
    <row r="36" spans="1:5">
      <c r="A36" s="246" t="s">
        <v>295</v>
      </c>
      <c r="B36" s="246" t="s">
        <v>296</v>
      </c>
      <c r="D36" s="246" t="s">
        <v>245</v>
      </c>
      <c r="E36" s="246" t="s">
        <v>246</v>
      </c>
    </row>
    <row r="37" spans="1:5">
      <c r="A37" s="246" t="s">
        <v>298</v>
      </c>
      <c r="B37" s="246" t="s">
        <v>299</v>
      </c>
      <c r="D37" s="246" t="s">
        <v>239</v>
      </c>
      <c r="E37" s="246" t="s">
        <v>240</v>
      </c>
    </row>
    <row r="38" spans="1:5">
      <c r="A38" s="246" t="s">
        <v>301</v>
      </c>
      <c r="B38" s="246" t="s">
        <v>302</v>
      </c>
      <c r="D38" s="246" t="s">
        <v>227</v>
      </c>
      <c r="E38" s="246" t="s">
        <v>228</v>
      </c>
    </row>
    <row r="39" spans="1:5">
      <c r="A39" s="246" t="s">
        <v>304</v>
      </c>
      <c r="B39" s="246" t="s">
        <v>305</v>
      </c>
      <c r="D39" s="246" t="s">
        <v>295</v>
      </c>
      <c r="E39" s="246" t="s">
        <v>296</v>
      </c>
    </row>
    <row r="40" spans="1:5">
      <c r="A40" s="246" t="s">
        <v>307</v>
      </c>
      <c r="B40" s="246" t="s">
        <v>308</v>
      </c>
      <c r="D40" s="247">
        <v>4002</v>
      </c>
      <c r="E40" s="246" t="s">
        <v>361</v>
      </c>
    </row>
    <row r="41" spans="1:5">
      <c r="A41" s="246" t="s">
        <v>359</v>
      </c>
      <c r="B41" s="246" t="s">
        <v>360</v>
      </c>
      <c r="D41" s="247">
        <v>4000</v>
      </c>
      <c r="E41" s="246" t="s">
        <v>362</v>
      </c>
    </row>
    <row r="42" spans="1:5">
      <c r="A42" s="246" t="s">
        <v>310</v>
      </c>
      <c r="B42" s="246" t="s">
        <v>311</v>
      </c>
      <c r="D42" s="246" t="s">
        <v>307</v>
      </c>
      <c r="E42" s="246" t="s">
        <v>308</v>
      </c>
    </row>
    <row r="43" spans="1:5">
      <c r="A43" s="248">
        <v>3441</v>
      </c>
      <c r="B43" s="246" t="s">
        <v>364</v>
      </c>
      <c r="D43" s="246" t="s">
        <v>247</v>
      </c>
      <c r="E43" s="246" t="s">
        <v>248</v>
      </c>
    </row>
    <row r="44" spans="1:5">
      <c r="A44" s="246" t="s">
        <v>313</v>
      </c>
      <c r="B44" s="246" t="s">
        <v>314</v>
      </c>
      <c r="D44" s="246" t="s">
        <v>236</v>
      </c>
      <c r="E44" s="246" t="s">
        <v>237</v>
      </c>
    </row>
    <row r="45" spans="1:5">
      <c r="A45" s="246" t="s">
        <v>316</v>
      </c>
      <c r="B45" s="246" t="s">
        <v>317</v>
      </c>
      <c r="D45" s="246" t="s">
        <v>313</v>
      </c>
      <c r="E45" s="246" t="s">
        <v>314</v>
      </c>
    </row>
    <row r="46" spans="1:5">
      <c r="A46" s="246" t="s">
        <v>319</v>
      </c>
      <c r="B46" s="246" t="s">
        <v>320</v>
      </c>
      <c r="D46" s="246" t="s">
        <v>274</v>
      </c>
      <c r="E46" s="246" t="s">
        <v>275</v>
      </c>
    </row>
    <row r="47" spans="1:5">
      <c r="A47" s="246" t="s">
        <v>322</v>
      </c>
      <c r="B47" s="246" t="s">
        <v>323</v>
      </c>
      <c r="D47" s="247">
        <v>4013</v>
      </c>
      <c r="E47" s="246" t="s">
        <v>341</v>
      </c>
    </row>
    <row r="48" spans="1:5">
      <c r="A48" s="247">
        <v>4000</v>
      </c>
      <c r="B48" s="246" t="s">
        <v>362</v>
      </c>
      <c r="D48" s="247">
        <v>4012</v>
      </c>
      <c r="E48" s="246" t="s">
        <v>338</v>
      </c>
    </row>
    <row r="49" spans="1:5">
      <c r="A49" s="247">
        <v>4002</v>
      </c>
      <c r="B49" s="246" t="s">
        <v>361</v>
      </c>
      <c r="D49" s="246" t="s">
        <v>301</v>
      </c>
      <c r="E49" s="246" t="s">
        <v>302</v>
      </c>
    </row>
    <row r="50" spans="1:5">
      <c r="A50" s="247">
        <v>4010</v>
      </c>
      <c r="B50" s="246" t="s">
        <v>332</v>
      </c>
      <c r="D50" s="251">
        <v>4041</v>
      </c>
      <c r="E50" s="246" t="s">
        <v>365</v>
      </c>
    </row>
    <row r="51" spans="1:5">
      <c r="A51" s="247" t="s">
        <v>334</v>
      </c>
      <c r="B51" s="246" t="s">
        <v>335</v>
      </c>
      <c r="D51" s="246" t="s">
        <v>355</v>
      </c>
      <c r="E51" s="246" t="s">
        <v>356</v>
      </c>
    </row>
    <row r="52" spans="1:5">
      <c r="A52" s="247">
        <v>4012</v>
      </c>
      <c r="B52" s="246" t="s">
        <v>338</v>
      </c>
      <c r="D52" s="246" t="s">
        <v>221</v>
      </c>
      <c r="E52" s="246" t="s">
        <v>222</v>
      </c>
    </row>
    <row r="53" spans="1:5">
      <c r="A53" s="247">
        <v>4013</v>
      </c>
      <c r="B53" s="246" t="s">
        <v>341</v>
      </c>
      <c r="D53" s="248">
        <v>3441</v>
      </c>
      <c r="E53" s="246" t="s">
        <v>363</v>
      </c>
    </row>
    <row r="54" spans="1:5">
      <c r="A54" s="247">
        <v>4020</v>
      </c>
      <c r="B54" s="246" t="s">
        <v>344</v>
      </c>
      <c r="D54" s="246" t="s">
        <v>250</v>
      </c>
      <c r="E54" s="246" t="s">
        <v>251</v>
      </c>
    </row>
    <row r="55" spans="1:5">
      <c r="A55" s="247">
        <v>4037</v>
      </c>
      <c r="B55" s="246" t="s">
        <v>347</v>
      </c>
      <c r="D55" s="246" t="s">
        <v>271</v>
      </c>
      <c r="E55" s="246" t="s">
        <v>272</v>
      </c>
    </row>
    <row r="56" spans="1:5">
      <c r="A56" s="247" t="s">
        <v>393</v>
      </c>
      <c r="B56" s="246" t="s">
        <v>394</v>
      </c>
      <c r="D56" s="246" t="s">
        <v>242</v>
      </c>
      <c r="E56" s="246" t="s">
        <v>243</v>
      </c>
    </row>
    <row r="57" spans="1:5">
      <c r="A57" s="251">
        <v>4041</v>
      </c>
      <c r="B57" s="246" t="s">
        <v>365</v>
      </c>
      <c r="D57" s="246" t="s">
        <v>304</v>
      </c>
      <c r="E57" s="246" t="s">
        <v>305</v>
      </c>
    </row>
  </sheetData>
  <pageMargins left="0.7" right="0.7" top="0.75" bottom="0.75" header="0.3" footer="0.3"/>
  <pageSetup scale="8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AD150"/>
  <sheetViews>
    <sheetView topLeftCell="B83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Imagine Sch-Chancellor Campus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'3381'!G7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170.76</v>
      </c>
      <c r="E10" s="45">
        <v>0</v>
      </c>
      <c r="F10" s="45">
        <v>170.76</v>
      </c>
      <c r="G10" s="46">
        <f>IF(E10=0,D10*2,D10+E10)</f>
        <v>341.52</v>
      </c>
      <c r="H10" s="47"/>
      <c r="I10" s="48">
        <v>1.125</v>
      </c>
      <c r="J10" s="48"/>
      <c r="K10" s="49">
        <f>ROUND(G10*I10,4)</f>
        <v>384.21</v>
      </c>
      <c r="L10" s="50">
        <f>ROUND(ROUND(K10*$G$7,4)*($K$7),0)</f>
        <v>1488670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IF('3381'!K$83=1,'3381'!G10,0)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29.3</v>
      </c>
      <c r="E11" s="13">
        <v>0</v>
      </c>
      <c r="F11" s="13">
        <v>29.3</v>
      </c>
      <c r="G11" s="46">
        <f t="shared" ref="G11:G25" si="2">IF(E11=0,D11*2,D11+E11)</f>
        <v>58.6</v>
      </c>
      <c r="H11" s="47"/>
      <c r="I11" s="56">
        <f>I10</f>
        <v>1.125</v>
      </c>
      <c r="J11" s="56"/>
      <c r="K11" s="49">
        <f t="shared" ref="K11:K25" si="3">ROUND(G11*I11,4)</f>
        <v>65.924999999999997</v>
      </c>
      <c r="L11" s="50">
        <f t="shared" ref="L11:L25" si="4">ROUND(ROUND(K11*$G$7,4)*($K$7),0)</f>
        <v>255435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IF('3381'!K$83=1,'3381'!G11,0)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234.96</v>
      </c>
      <c r="E12" s="13">
        <v>0</v>
      </c>
      <c r="F12" s="13">
        <v>234.96</v>
      </c>
      <c r="G12" s="46">
        <f t="shared" si="2"/>
        <v>469.92</v>
      </c>
      <c r="H12" s="47"/>
      <c r="I12" s="56">
        <v>1</v>
      </c>
      <c r="J12" s="56"/>
      <c r="K12" s="49">
        <f t="shared" si="3"/>
        <v>469.92</v>
      </c>
      <c r="L12" s="50">
        <f t="shared" si="4"/>
        <v>1820764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IF('3381'!K$83=1,'3381'!G12,0)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52.54</v>
      </c>
      <c r="E13" s="13">
        <v>0</v>
      </c>
      <c r="F13" s="13">
        <v>52.54</v>
      </c>
      <c r="G13" s="46">
        <f t="shared" si="2"/>
        <v>105.08</v>
      </c>
      <c r="H13" s="47"/>
      <c r="I13" s="56">
        <f>I12</f>
        <v>1</v>
      </c>
      <c r="J13" s="56"/>
      <c r="K13" s="49">
        <f t="shared" si="3"/>
        <v>105.08</v>
      </c>
      <c r="L13" s="50">
        <f t="shared" si="4"/>
        <v>407146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IF('3381'!K$83=1,'3381'!G13,0)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IF('3381'!K$83=1,'3381'!G14,0)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IF('3381'!K$83=1,'3381'!G15,0)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IF('3381'!K$83=1,'3381'!G16,0)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IF('3381'!K$83=1,'3381'!G17,0)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IF('3381'!K$83=1,'3381'!G18,0)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IF('3381'!K$83=1,'3381'!G19,0)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IF('3381'!K$83=1,'3381'!G20,0)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IF('3381'!K$83=1,'3381'!G21,0)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12.45</v>
      </c>
      <c r="E22" s="13">
        <v>0</v>
      </c>
      <c r="F22" s="13">
        <v>12.45</v>
      </c>
      <c r="G22" s="46">
        <f t="shared" si="2"/>
        <v>24.9</v>
      </c>
      <c r="H22" s="47"/>
      <c r="I22" s="56">
        <v>1.145</v>
      </c>
      <c r="J22" s="56"/>
      <c r="K22" s="49">
        <f t="shared" si="3"/>
        <v>28.5105</v>
      </c>
      <c r="L22" s="50">
        <f t="shared" si="4"/>
        <v>110467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IF('3381'!K$83=1,'3381'!G22,0)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2</v>
      </c>
      <c r="E23" s="13">
        <v>0</v>
      </c>
      <c r="F23" s="13">
        <v>2</v>
      </c>
      <c r="G23" s="46">
        <f t="shared" si="2"/>
        <v>4</v>
      </c>
      <c r="H23" s="47"/>
      <c r="I23" s="56">
        <f>I22</f>
        <v>1.145</v>
      </c>
      <c r="J23" s="56"/>
      <c r="K23" s="49">
        <f t="shared" si="3"/>
        <v>4.58</v>
      </c>
      <c r="L23" s="50">
        <f t="shared" si="4"/>
        <v>17746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IF('3381'!K$83=1,'3381'!G23,0)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IF('3381'!K$83=1,'3381'!G24,0)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IF('3381'!K$83=1,'3381'!G25,0)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502.01</v>
      </c>
      <c r="E26" s="62">
        <f t="shared" si="5"/>
        <v>0</v>
      </c>
      <c r="F26" s="62"/>
      <c r="G26" s="62">
        <f>SUM(G10:G25)</f>
        <v>1004.02</v>
      </c>
      <c r="H26" s="63"/>
      <c r="I26" s="63"/>
      <c r="J26" s="64"/>
      <c r="K26" s="65">
        <f>SUM(K10:K25)</f>
        <v>1058.2255</v>
      </c>
      <c r="L26" s="66">
        <f>SUM(L10:L25)</f>
        <v>4100228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28.3</v>
      </c>
      <c r="E28" s="13">
        <v>0</v>
      </c>
      <c r="F28" s="78">
        <v>28.3</v>
      </c>
      <c r="G28" s="46">
        <f>IF(E28=0,D28*2,D28+E28)</f>
        <v>56.6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59260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1</v>
      </c>
      <c r="E29" s="13">
        <v>0</v>
      </c>
      <c r="F29" s="89">
        <v>1</v>
      </c>
      <c r="G29" s="46">
        <f t="shared" ref="G29:G36" si="7">IF(E29=0,D29*2,D29+E29)</f>
        <v>2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6760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51.54</v>
      </c>
      <c r="E31" s="13">
        <v>0</v>
      </c>
      <c r="F31" s="89">
        <v>51.54</v>
      </c>
      <c r="G31" s="46">
        <f t="shared" si="7"/>
        <v>103.08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120913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81.84</v>
      </c>
      <c r="E37" s="62">
        <f t="shared" si="10"/>
        <v>0</v>
      </c>
      <c r="F37" s="62"/>
      <c r="G37" s="62">
        <f>SUM(G28:G36)</f>
        <v>163.68</v>
      </c>
      <c r="H37" s="63"/>
      <c r="I37" s="13" t="s">
        <v>82</v>
      </c>
      <c r="J37" s="13"/>
      <c r="K37" s="13"/>
      <c r="L37" s="50">
        <f>SUM(L28:L36)</f>
        <v>193945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193776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4487949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478.64549999999997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652483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579.58000000000004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538914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1058.2255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1191397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1058.2255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5.4060000000000002E-3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1004.02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5.6249999999999998E-3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5.4060000000000002E-3</v>
      </c>
      <c r="L59" s="50">
        <f>ROUND(I59*K59,0)</f>
        <v>22280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5.4060000000000002E-3</v>
      </c>
      <c r="L67" s="50">
        <f>ROUND(I67*K67,0)</f>
        <v>495138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5.6249999999999998E-3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5.4060000000000002E-3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5.4060000000000002E-3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5.6249999999999998E-3</v>
      </c>
      <c r="L72" s="50">
        <f>ROUND(I72*K72,0)</f>
        <v>79635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5.4060000000000002E-3</v>
      </c>
      <c r="L77" s="50">
        <f>ROUND(I77*K77,0)</f>
        <v>178986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6455385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6455385</v>
      </c>
      <c r="L85" s="82">
        <f>IF(G26=0,0,IF(G26&gt;250,-(((250/G26)*K85)*IF(M85="H",0.02,0.05)),IF(M85="H",-0.02*K85,-0.05*K85)))</f>
        <v>-80369.228202625454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6375015.7717973748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-531251-531251-531251-531251</f>
        <v>-2125004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4250011.7717973748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531251.47147467185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242400.02179737453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259</v>
      </c>
      <c r="C122" s="218" t="s">
        <v>198</v>
      </c>
    </row>
    <row r="123" spans="2:3" hidden="1">
      <c r="B123" s="222" t="s">
        <v>260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41457.420219907399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AD150"/>
  <sheetViews>
    <sheetView topLeftCell="B77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'3382'!B2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Glades Acad Elem School, Inc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'3382'!G7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31</v>
      </c>
      <c r="E10" s="45">
        <v>0</v>
      </c>
      <c r="F10" s="45">
        <v>31</v>
      </c>
      <c r="G10" s="46">
        <f>IF(E10=0,D10*2,D10+E10)</f>
        <v>62</v>
      </c>
      <c r="H10" s="47"/>
      <c r="I10" s="48">
        <v>1.125</v>
      </c>
      <c r="J10" s="48"/>
      <c r="K10" s="49">
        <f>ROUND(G10*I10,4)</f>
        <v>69.75</v>
      </c>
      <c r="L10" s="50">
        <f>ROUND(ROUND(K10*$G$7,4)*($K$7),0)</f>
        <v>270255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IF('3382'!K$83=1,'3382'!G10,0)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7</v>
      </c>
      <c r="E11" s="13">
        <v>0</v>
      </c>
      <c r="F11" s="13">
        <v>7</v>
      </c>
      <c r="G11" s="46">
        <f t="shared" ref="G11:G25" si="2">IF(E11=0,D11*2,D11+E11)</f>
        <v>14</v>
      </c>
      <c r="H11" s="47"/>
      <c r="I11" s="56">
        <f>I10</f>
        <v>1.125</v>
      </c>
      <c r="J11" s="56"/>
      <c r="K11" s="49">
        <f t="shared" ref="K11:K25" si="3">ROUND(G11*I11,4)</f>
        <v>15.75</v>
      </c>
      <c r="L11" s="50">
        <f t="shared" ref="L11:L25" si="4">ROUND(ROUND(K11*$G$7,4)*($K$7),0)</f>
        <v>61025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IF('3382'!K$83=1,'3382'!G11,0)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13.5</v>
      </c>
      <c r="E12" s="13">
        <v>0</v>
      </c>
      <c r="F12" s="13">
        <v>13.5</v>
      </c>
      <c r="G12" s="46">
        <f t="shared" si="2"/>
        <v>27</v>
      </c>
      <c r="H12" s="47"/>
      <c r="I12" s="56">
        <v>1</v>
      </c>
      <c r="J12" s="56"/>
      <c r="K12" s="49">
        <f t="shared" si="3"/>
        <v>27</v>
      </c>
      <c r="L12" s="50">
        <f t="shared" si="4"/>
        <v>104615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IF('3382'!K$83=1,'3382'!G12,0)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IF('3382'!K$83=1,'3382'!G13,0)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IF('3382'!K$83=1,'3382'!G14,0)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IF('3382'!K$83=1,'3382'!G15,0)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IF('3382'!K$83=1,'3382'!G16,0)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IF('3382'!K$83=1,'3382'!G17,0)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IF('3382'!K$83=1,'3382'!G18,0)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IF('3382'!K$83=1,'3382'!G19,0)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IF('3382'!K$83=1,'3382'!G20,0)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IF('3382'!K$83=1,'3382'!G21,0)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2.5</v>
      </c>
      <c r="E22" s="13">
        <v>0</v>
      </c>
      <c r="F22" s="13">
        <v>2.5</v>
      </c>
      <c r="G22" s="46">
        <f t="shared" si="2"/>
        <v>5</v>
      </c>
      <c r="H22" s="47"/>
      <c r="I22" s="56">
        <v>1.145</v>
      </c>
      <c r="J22" s="56"/>
      <c r="K22" s="49">
        <f t="shared" si="3"/>
        <v>5.7249999999999996</v>
      </c>
      <c r="L22" s="50">
        <f t="shared" si="4"/>
        <v>22182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IF('3382'!K$83=1,'3382'!G22,0)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IF('3382'!K$83=1,'3382'!G23,0)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IF('3382'!K$83=1,'3382'!G24,0)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IF('3382'!K$83=1,'3382'!G25,0)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57</v>
      </c>
      <c r="E26" s="62">
        <f t="shared" si="5"/>
        <v>0</v>
      </c>
      <c r="F26" s="62"/>
      <c r="G26" s="62">
        <f>SUM(G10:G25)</f>
        <v>114</v>
      </c>
      <c r="H26" s="63"/>
      <c r="I26" s="63"/>
      <c r="J26" s="64"/>
      <c r="K26" s="65">
        <f>SUM(K10:K25)</f>
        <v>124.515</v>
      </c>
      <c r="L26" s="66">
        <f>SUM(L10:L25)</f>
        <v>482448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6.5</v>
      </c>
      <c r="E28" s="13">
        <v>0</v>
      </c>
      <c r="F28" s="78">
        <v>6.5</v>
      </c>
      <c r="G28" s="46">
        <f>IF(E28=0,D28*2,D28+E28)</f>
        <v>13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13611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21683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22002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526133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91.224999999999994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124357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33.29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30954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124.51499999999999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155311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124.515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6.3599999999999996E-4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114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6.3900000000000003E-4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6.3599999999999996E-4</v>
      </c>
      <c r="L59" s="50">
        <f>ROUND(I59*K59,0)</f>
        <v>2621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6.3599999999999996E-4</v>
      </c>
      <c r="L67" s="50">
        <f>ROUND(I67*K67,0)</f>
        <v>58252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6.3900000000000003E-4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6.3599999999999996E-4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6.3599999999999996E-4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6.3900000000000003E-4</v>
      </c>
      <c r="L72" s="50">
        <f>ROUND(I72*K72,0)</f>
        <v>9047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6.3599999999999996E-4</v>
      </c>
      <c r="L77" s="50">
        <f>ROUND(I77*K77,0)</f>
        <v>21057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772421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772421</v>
      </c>
      <c r="L85" s="82">
        <f>IF(G26=0,0,IF(G26&gt;250,-(((250/G26)*K85)*IF(M85="H",0.02,0.05)),IF(M85="H",-0.02*K85,-0.05*K85)))</f>
        <v>-15448.42</v>
      </c>
      <c r="M85" s="196" t="s">
        <v>366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756972.58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-61150-61150-61150-63725</f>
        <v>-247175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509797.57999999996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63724.697499999995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262</v>
      </c>
      <c r="C122" s="218" t="s">
        <v>198</v>
      </c>
    </row>
    <row r="123" spans="2:3" hidden="1">
      <c r="B123" s="222" t="s">
        <v>263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41457.420231481497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AD150"/>
  <sheetViews>
    <sheetView topLeftCell="B76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'3384'!B2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Hope Learning Riviera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'3384'!G7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5.5</v>
      </c>
      <c r="E10" s="45">
        <v>0</v>
      </c>
      <c r="F10" s="45">
        <v>7</v>
      </c>
      <c r="G10" s="46">
        <f>IF(E10=0,D10*2,D10+E10)</f>
        <v>11</v>
      </c>
      <c r="H10" s="47"/>
      <c r="I10" s="48">
        <v>1.125</v>
      </c>
      <c r="J10" s="48"/>
      <c r="K10" s="49">
        <f>ROUND(G10*I10,4)</f>
        <v>12.375</v>
      </c>
      <c r="L10" s="50">
        <f>ROUND(ROUND(K10*$G$7,4)*($K$7),0)</f>
        <v>47948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IF('3384'!K$83=1,'3384'!G10,0)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</v>
      </c>
      <c r="E11" s="13">
        <v>0</v>
      </c>
      <c r="F11" s="13">
        <v>1</v>
      </c>
      <c r="G11" s="46">
        <f t="shared" ref="G11:G25" si="2">IF(E11=0,D11*2,D11+E11)</f>
        <v>2</v>
      </c>
      <c r="H11" s="47"/>
      <c r="I11" s="56">
        <f>I10</f>
        <v>1.125</v>
      </c>
      <c r="J11" s="56"/>
      <c r="K11" s="49">
        <f t="shared" ref="K11:K25" si="3">ROUND(G11*I11,4)</f>
        <v>2.25</v>
      </c>
      <c r="L11" s="50">
        <f t="shared" ref="L11:L25" si="4">ROUND(ROUND(K11*$G$7,4)*($K$7),0)</f>
        <v>8718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IF('3384'!K$83=1,'3384'!G11,0)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3</v>
      </c>
      <c r="E12" s="13">
        <v>0</v>
      </c>
      <c r="F12" s="13">
        <v>7</v>
      </c>
      <c r="G12" s="46">
        <f t="shared" si="2"/>
        <v>6</v>
      </c>
      <c r="H12" s="47"/>
      <c r="I12" s="56">
        <v>1</v>
      </c>
      <c r="J12" s="56"/>
      <c r="K12" s="49">
        <f t="shared" si="3"/>
        <v>6</v>
      </c>
      <c r="L12" s="50">
        <f t="shared" si="4"/>
        <v>23248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IF('3384'!K$83=1,'3384'!G12,0)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0.5</v>
      </c>
      <c r="E13" s="13">
        <v>0</v>
      </c>
      <c r="F13" s="13">
        <v>0.5</v>
      </c>
      <c r="G13" s="46">
        <f t="shared" si="2"/>
        <v>1</v>
      </c>
      <c r="H13" s="47"/>
      <c r="I13" s="56">
        <f>I12</f>
        <v>1</v>
      </c>
      <c r="J13" s="56"/>
      <c r="K13" s="49">
        <f t="shared" si="3"/>
        <v>1</v>
      </c>
      <c r="L13" s="50">
        <f t="shared" si="4"/>
        <v>3875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IF('3384'!K$83=1,'3384'!G13,0)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IF('3384'!K$83=1,'3384'!G14,0)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IF('3384'!K$83=1,'3384'!G15,0)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IF('3384'!K$83=1,'3384'!G16,0)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IF('3384'!K$83=1,'3384'!G17,0)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IF('3384'!K$83=1,'3384'!G18,0)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IF('3384'!K$83=1,'3384'!G19,0)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IF('3384'!K$83=1,'3384'!G20,0)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IF('3384'!K$83=1,'3384'!G21,0)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5.5</v>
      </c>
      <c r="E22" s="13">
        <v>0</v>
      </c>
      <c r="F22" s="13">
        <v>5.5</v>
      </c>
      <c r="G22" s="46">
        <f t="shared" si="2"/>
        <v>11</v>
      </c>
      <c r="H22" s="47"/>
      <c r="I22" s="56">
        <v>1.145</v>
      </c>
      <c r="J22" s="56"/>
      <c r="K22" s="49">
        <f t="shared" si="3"/>
        <v>12.595000000000001</v>
      </c>
      <c r="L22" s="50">
        <f t="shared" si="4"/>
        <v>48801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IF('3384'!K$83=1,'3384'!G22,0)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IF('3384'!K$83=1,'3384'!G23,0)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IF('3384'!K$83=1,'3384'!G24,0)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IF('3384'!K$83=1,'3384'!G25,0)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16</v>
      </c>
      <c r="E26" s="62">
        <f t="shared" si="5"/>
        <v>0</v>
      </c>
      <c r="F26" s="62"/>
      <c r="G26" s="62">
        <f>SUM(G10:G25)</f>
        <v>32</v>
      </c>
      <c r="H26" s="63"/>
      <c r="I26" s="63"/>
      <c r="J26" s="64"/>
      <c r="K26" s="65">
        <f>SUM(K10:K25)</f>
        <v>35.365000000000002</v>
      </c>
      <c r="L26" s="66">
        <f>SUM(L10:L25)</f>
        <v>137026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0.5</v>
      </c>
      <c r="E28" s="13">
        <v>0</v>
      </c>
      <c r="F28" s="78">
        <v>0.5</v>
      </c>
      <c r="G28" s="46">
        <f>IF(E28=0,D28*2,D28+E28)</f>
        <v>1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1047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0.5</v>
      </c>
      <c r="E31" s="13">
        <v>0</v>
      </c>
      <c r="F31" s="89">
        <v>0.5</v>
      </c>
      <c r="G31" s="46">
        <f t="shared" si="7"/>
        <v>1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1.5</v>
      </c>
      <c r="E37" s="62">
        <f t="shared" si="10"/>
        <v>0</v>
      </c>
      <c r="F37" s="62"/>
      <c r="G37" s="62">
        <f>SUM(G28:G36)</f>
        <v>3</v>
      </c>
      <c r="H37" s="63"/>
      <c r="I37" s="13" t="s">
        <v>82</v>
      </c>
      <c r="J37" s="13"/>
      <c r="K37" s="13"/>
      <c r="L37" s="50">
        <f>SUM(L28:L36)</f>
        <v>5600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6176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148802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27.22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37106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8.1449999999999996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7574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35.364999999999995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44680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35.365000000000002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1.8100000000000001E-4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32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1.7899999999999999E-4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1.8100000000000001E-4</v>
      </c>
      <c r="L59" s="50">
        <f>ROUND(I59*K59,0)</f>
        <v>746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1.8100000000000001E-4</v>
      </c>
      <c r="L67" s="50">
        <f>ROUND(I67*K67,0)</f>
        <v>16578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1.7899999999999999E-4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1.8100000000000001E-4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1.8100000000000001E-4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1.7899999999999999E-4</v>
      </c>
      <c r="L72" s="50">
        <f>ROUND(I72*K72,0)</f>
        <v>2534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24.5</v>
      </c>
      <c r="E75" s="173">
        <v>24.5</v>
      </c>
      <c r="F75" s="173">
        <v>0</v>
      </c>
      <c r="G75" s="175">
        <f>IF(E75=0,D75,E75)</f>
        <v>24.5</v>
      </c>
      <c r="H75" s="176"/>
      <c r="I75" s="177">
        <f>AVERAGE(G75,D75)</f>
        <v>24.5</v>
      </c>
      <c r="J75" s="178" t="s">
        <v>129</v>
      </c>
      <c r="K75" s="179">
        <v>364</v>
      </c>
      <c r="L75" s="50">
        <f>ROUND(K75*I75,0)</f>
        <v>8918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1.8100000000000001E-4</v>
      </c>
      <c r="L77" s="50">
        <f>ROUND(I77*K77,0)</f>
        <v>5993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228251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228251</v>
      </c>
      <c r="L85" s="82">
        <f>IF(G26=0,0,IF(G26&gt;250,-(((250/G26)*K85)*IF(M85="H",0.02,0.05)),IF(M85="H",-0.02*K85,-0.05*K85)))</f>
        <v>-11412.550000000001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216838.45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-22635-23405-23405-16377</f>
        <v>-85822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131016.45000000001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16377.056250000001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265</v>
      </c>
      <c r="C122" s="218" t="s">
        <v>198</v>
      </c>
    </row>
    <row r="123" spans="2:3" hidden="1">
      <c r="B123" s="222" t="s">
        <v>266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41457.420243055603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AD150"/>
  <sheetViews>
    <sheetView topLeftCell="B80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'3385'!B2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Bright Futures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'3385'!G7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162.5</v>
      </c>
      <c r="E10" s="45">
        <v>0</v>
      </c>
      <c r="F10" s="45">
        <v>162.5</v>
      </c>
      <c r="G10" s="46">
        <f>IF(E10=0,D10*2,D10+E10)</f>
        <v>325</v>
      </c>
      <c r="H10" s="47"/>
      <c r="I10" s="48">
        <v>1.125</v>
      </c>
      <c r="J10" s="48"/>
      <c r="K10" s="49">
        <f>ROUND(G10*I10,4)</f>
        <v>365.625</v>
      </c>
      <c r="L10" s="50">
        <f>ROUND(ROUND(K10*$G$7,4)*($K$7),0)</f>
        <v>1416660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IF('3385'!K$83=1,'3385'!G10,0)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10.5</v>
      </c>
      <c r="E11" s="13">
        <v>0</v>
      </c>
      <c r="F11" s="13">
        <v>10.5</v>
      </c>
      <c r="G11" s="46">
        <f t="shared" ref="G11:G25" si="2">IF(E11=0,D11*2,D11+E11)</f>
        <v>21</v>
      </c>
      <c r="H11" s="47"/>
      <c r="I11" s="56">
        <f>I10</f>
        <v>1.125</v>
      </c>
      <c r="J11" s="56"/>
      <c r="K11" s="49">
        <f t="shared" ref="K11:K25" si="3">ROUND(G11*I11,4)</f>
        <v>23.625</v>
      </c>
      <c r="L11" s="50">
        <f t="shared" ref="L11:L25" si="4">ROUND(ROUND(K11*$G$7,4)*($K$7),0)</f>
        <v>91538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IF('3385'!K$83=1,'3385'!G11,0)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178.5</v>
      </c>
      <c r="E12" s="13">
        <v>0</v>
      </c>
      <c r="F12" s="13">
        <v>178.5</v>
      </c>
      <c r="G12" s="46">
        <f t="shared" si="2"/>
        <v>357</v>
      </c>
      <c r="H12" s="47"/>
      <c r="I12" s="56">
        <v>1</v>
      </c>
      <c r="J12" s="56"/>
      <c r="K12" s="49">
        <f t="shared" si="3"/>
        <v>357</v>
      </c>
      <c r="L12" s="50">
        <f t="shared" si="4"/>
        <v>1383241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IF('3385'!K$83=1,'3385'!G12,0)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20</v>
      </c>
      <c r="E13" s="13">
        <v>0</v>
      </c>
      <c r="F13" s="13">
        <v>20</v>
      </c>
      <c r="G13" s="46">
        <f t="shared" si="2"/>
        <v>40</v>
      </c>
      <c r="H13" s="47"/>
      <c r="I13" s="56">
        <f>I12</f>
        <v>1</v>
      </c>
      <c r="J13" s="56"/>
      <c r="K13" s="49">
        <f t="shared" si="3"/>
        <v>40</v>
      </c>
      <c r="L13" s="50">
        <f t="shared" si="4"/>
        <v>154985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IF('3385'!K$83=1,'3385'!G13,0)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IF('3385'!K$83=1,'3385'!G14,0)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IF('3385'!K$83=1,'3385'!G15,0)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IF('3385'!K$83=1,'3385'!G16,0)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IF('3385'!K$83=1,'3385'!G17,0)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IF('3385'!K$83=1,'3385'!G18,0)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IF('3385'!K$83=1,'3385'!G19,0)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IF('3385'!K$83=1,'3385'!G20,0)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IF('3385'!K$83=1,'3385'!G21,0)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6.5</v>
      </c>
      <c r="E22" s="13">
        <v>0</v>
      </c>
      <c r="F22" s="13">
        <v>6.5</v>
      </c>
      <c r="G22" s="46">
        <f t="shared" si="2"/>
        <v>13</v>
      </c>
      <c r="H22" s="47"/>
      <c r="I22" s="56">
        <v>1.145</v>
      </c>
      <c r="J22" s="56"/>
      <c r="K22" s="49">
        <f t="shared" si="3"/>
        <v>14.885</v>
      </c>
      <c r="L22" s="50">
        <f t="shared" si="4"/>
        <v>57674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IF('3385'!K$83=1,'3385'!G22,0)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IF('3385'!K$83=1,'3385'!G23,0)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IF('3385'!K$83=1,'3385'!G24,0)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IF('3385'!K$83=1,'3385'!G25,0)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379</v>
      </c>
      <c r="E26" s="62">
        <f t="shared" si="5"/>
        <v>0</v>
      </c>
      <c r="F26" s="62"/>
      <c r="G26" s="62">
        <f>SUM(G10:G25)</f>
        <v>758</v>
      </c>
      <c r="H26" s="63"/>
      <c r="I26" s="63"/>
      <c r="J26" s="64"/>
      <c r="K26" s="65">
        <f>SUM(K10:K25)</f>
        <v>803.42499999999995</v>
      </c>
      <c r="L26" s="66">
        <f>SUM(L10:L25)</f>
        <v>3112971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10.5</v>
      </c>
      <c r="E28" s="13">
        <v>0</v>
      </c>
      <c r="F28" s="78">
        <v>10.5</v>
      </c>
      <c r="G28" s="46">
        <f>IF(E28=0,D28*2,D28+E28)</f>
        <v>21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21987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19</v>
      </c>
      <c r="E31" s="13">
        <v>0</v>
      </c>
      <c r="F31" s="89">
        <v>19</v>
      </c>
      <c r="G31" s="46">
        <f t="shared" si="7"/>
        <v>38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44574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30.5</v>
      </c>
      <c r="E37" s="62">
        <f t="shared" si="10"/>
        <v>0</v>
      </c>
      <c r="F37" s="62"/>
      <c r="G37" s="62">
        <f>SUM(G28:G36)</f>
        <v>61</v>
      </c>
      <c r="H37" s="63"/>
      <c r="I37" s="13" t="s">
        <v>82</v>
      </c>
      <c r="J37" s="13"/>
      <c r="K37" s="13"/>
      <c r="L37" s="50">
        <f>SUM(L28:L36)</f>
        <v>73573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146294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3332838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404.13499999999999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550912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399.29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371274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803.42499999999995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922186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803.42499999999995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4.1050000000000001E-3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758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4.2469999999999999E-3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4.1050000000000001E-3</v>
      </c>
      <c r="L59" s="50">
        <f>ROUND(I59*K59,0)</f>
        <v>16918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4.1050000000000001E-3</v>
      </c>
      <c r="L67" s="50">
        <f>ROUND(I67*K67,0)</f>
        <v>375979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4.2469999999999999E-3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4.1050000000000001E-3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4.1050000000000001E-3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4.2469999999999999E-3</v>
      </c>
      <c r="L72" s="50">
        <f>ROUND(I72*K72,0)</f>
        <v>60126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373.5</v>
      </c>
      <c r="E75" s="173">
        <v>373.5</v>
      </c>
      <c r="F75" s="173">
        <v>0</v>
      </c>
      <c r="G75" s="175">
        <f>IF(E75=0,D75,E75)</f>
        <v>373.5</v>
      </c>
      <c r="H75" s="176"/>
      <c r="I75" s="177">
        <f>AVERAGE(G75,D75)</f>
        <v>373.5</v>
      </c>
      <c r="J75" s="178" t="s">
        <v>129</v>
      </c>
      <c r="K75" s="179">
        <v>364</v>
      </c>
      <c r="L75" s="50">
        <f>ROUND(K75*I75,0)</f>
        <v>135954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4.1050000000000001E-3</v>
      </c>
      <c r="L77" s="50">
        <f>ROUND(I77*K77,0)</f>
        <v>135912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4979913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'3385'!AC80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4979913</v>
      </c>
      <c r="L85" s="82">
        <f>IF(G26=0,0,IF(G26&gt;250,-(((250/G26)*K85)*IF(M85="H",0.02,0.05)),IF(M85="H",-0.02*K85,-0.05*K85)))</f>
        <v>-82122.575857519798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4897790.4241424799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-397007-409162-409162-409162</f>
        <v>-1624493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3273297.4241424799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409162.17801780999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166873.07414248021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268</v>
      </c>
      <c r="C122" s="218" t="s">
        <v>198</v>
      </c>
    </row>
    <row r="123" spans="2:3" hidden="1">
      <c r="B123" s="222" t="s">
        <v>269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41457.4202546296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AD150"/>
  <sheetViews>
    <sheetView topLeftCell="B71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'3386'!B2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Toussaint Louverture Arts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'3386'!G7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IF('3386'!K$83=1,'3386'!G10,0)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IF('3386'!K$83=1,'3386'!G11,0)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IF('3386'!K$83=1,'3386'!G12,0)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IF('3386'!K$83=1,'3386'!G13,0)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21.7</v>
      </c>
      <c r="E14" s="13">
        <v>0</v>
      </c>
      <c r="F14" s="13">
        <v>21.7</v>
      </c>
      <c r="G14" s="46">
        <f t="shared" si="2"/>
        <v>43.4</v>
      </c>
      <c r="H14" s="47"/>
      <c r="I14" s="56">
        <v>1.0109999999999999</v>
      </c>
      <c r="J14" s="56"/>
      <c r="K14" s="49">
        <f t="shared" si="3"/>
        <v>43.877400000000002</v>
      </c>
      <c r="L14" s="50">
        <f t="shared" si="4"/>
        <v>170008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IF('3386'!K$83=1,'3386'!G14,0)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1.5</v>
      </c>
      <c r="E15" s="13">
        <v>0</v>
      </c>
      <c r="F15" s="13">
        <v>1.5</v>
      </c>
      <c r="G15" s="46">
        <f t="shared" si="2"/>
        <v>3</v>
      </c>
      <c r="H15" s="47"/>
      <c r="I15" s="56">
        <f>I14</f>
        <v>1.0109999999999999</v>
      </c>
      <c r="J15" s="56"/>
      <c r="K15" s="49">
        <f t="shared" si="3"/>
        <v>3.0329999999999999</v>
      </c>
      <c r="L15" s="58">
        <f t="shared" si="4"/>
        <v>11752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IF('3386'!K$83=1,'3386'!G15,0)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IF('3386'!K$83=1,'3386'!G16,0)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IF('3386'!K$83=1,'3386'!G17,0)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IF('3386'!K$83=1,'3386'!G18,0)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IF('3386'!K$83=1,'3386'!G19,0)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IF('3386'!K$83=1,'3386'!G20,0)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IF('3386'!K$83=1,'3386'!G21,0)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IF('3386'!K$83=1,'3386'!G22,0)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IF('3386'!K$83=1,'3386'!G23,0)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74.790000000000006</v>
      </c>
      <c r="E24" s="13">
        <v>0</v>
      </c>
      <c r="F24" s="13">
        <v>74.790000000000006</v>
      </c>
      <c r="G24" s="46">
        <f t="shared" si="2"/>
        <v>149.58000000000001</v>
      </c>
      <c r="H24" s="47"/>
      <c r="I24" s="56">
        <f>I23</f>
        <v>1.145</v>
      </c>
      <c r="J24" s="56"/>
      <c r="K24" s="49">
        <f t="shared" si="3"/>
        <v>171.26910000000001</v>
      </c>
      <c r="L24" s="50">
        <f t="shared" si="4"/>
        <v>663604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IF('3386'!K$83=1,'3386'!G24,0)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0.93</v>
      </c>
      <c r="E25" s="13">
        <v>0</v>
      </c>
      <c r="F25" s="13">
        <v>0.93</v>
      </c>
      <c r="G25" s="60">
        <f t="shared" si="2"/>
        <v>1.86</v>
      </c>
      <c r="H25" s="47"/>
      <c r="I25" s="56">
        <v>1.0109999999999999</v>
      </c>
      <c r="J25" s="56"/>
      <c r="K25" s="49">
        <f t="shared" si="3"/>
        <v>1.8805000000000001</v>
      </c>
      <c r="L25" s="50">
        <f t="shared" si="4"/>
        <v>7286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IF('3386'!K$83=1,'3386'!G25,0)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98.920000000000016</v>
      </c>
      <c r="E26" s="62">
        <f t="shared" si="5"/>
        <v>0</v>
      </c>
      <c r="F26" s="62"/>
      <c r="G26" s="62">
        <f>SUM(G10:G25)</f>
        <v>197.84000000000003</v>
      </c>
      <c r="H26" s="63"/>
      <c r="I26" s="63"/>
      <c r="J26" s="64"/>
      <c r="K26" s="65">
        <f>SUM(K10:K25)</f>
        <v>220.06000000000003</v>
      </c>
      <c r="L26" s="66">
        <f>SUM(L10:L25)</f>
        <v>852650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0.5</v>
      </c>
      <c r="E34" s="13">
        <v>0</v>
      </c>
      <c r="F34" s="89">
        <v>0.5</v>
      </c>
      <c r="G34" s="46">
        <f t="shared" si="7"/>
        <v>1</v>
      </c>
      <c r="H34" s="79"/>
      <c r="I34" s="90" t="s">
        <v>78</v>
      </c>
      <c r="J34" s="51">
        <v>251</v>
      </c>
      <c r="K34" s="81">
        <v>835</v>
      </c>
      <c r="L34" s="82">
        <f t="shared" si="8"/>
        <v>835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1.5</v>
      </c>
      <c r="E37" s="62">
        <f t="shared" si="10"/>
        <v>0</v>
      </c>
      <c r="F37" s="62"/>
      <c r="G37" s="62">
        <f>SUM(G28:G36)</f>
        <v>3</v>
      </c>
      <c r="H37" s="63"/>
      <c r="I37" s="13" t="s">
        <v>82</v>
      </c>
      <c r="J37" s="13"/>
      <c r="K37" s="13"/>
      <c r="L37" s="50">
        <f>SUM(L28:L36)</f>
        <v>7171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38183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898004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220.06000000000003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205113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220.06000000000003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205113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220.06000000000003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1.124E-3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197.84000000000003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1.108E-3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1.124E-3</v>
      </c>
      <c r="L59" s="50">
        <f>ROUND(I59*K59,0)</f>
        <v>4632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1.124E-3</v>
      </c>
      <c r="L67" s="50">
        <f>ROUND(I67*K67,0)</f>
        <v>102948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1.108E-3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1.124E-3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1.124E-3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1.108E-3</v>
      </c>
      <c r="L72" s="50">
        <f>ROUND(I72*K72,0)</f>
        <v>15686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135</v>
      </c>
      <c r="E75" s="173">
        <v>135</v>
      </c>
      <c r="F75" s="173">
        <v>0</v>
      </c>
      <c r="G75" s="175">
        <f>IF(E75=0,D75,E75)</f>
        <v>135</v>
      </c>
      <c r="H75" s="176"/>
      <c r="I75" s="177">
        <f>AVERAGE(G75,D75)</f>
        <v>135</v>
      </c>
      <c r="J75" s="178" t="s">
        <v>129</v>
      </c>
      <c r="K75" s="179">
        <v>364</v>
      </c>
      <c r="L75" s="50">
        <f>ROUND(K75*I75,0)</f>
        <v>49140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1.124E-3</v>
      </c>
      <c r="L77" s="50">
        <f>ROUND(I77*K77,0)</f>
        <v>37214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1312737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1312737</v>
      </c>
      <c r="L85" s="82">
        <f>IF(G26=0,0,IF(G26&gt;250,-(((250/G26)*K85)*IF(M85="H",0.02,0.05)),IF(M85="H",-0.02*K85,-0.05*K85)))</f>
        <v>-65636.850000000006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1247100.1499999999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-100035-104279-104279-104279</f>
        <v>-412872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834228.14999999991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104278.51874999999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271</v>
      </c>
      <c r="C122" s="218" t="s">
        <v>198</v>
      </c>
    </row>
    <row r="123" spans="2:3" hidden="1">
      <c r="B123" s="222" t="s">
        <v>272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41457.420266203699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AD150"/>
  <sheetViews>
    <sheetView topLeftCell="B71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Seagull Acad-Independent Chart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'3391'!G7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IF('3391'!K$83=1,'3391'!G10,0)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IF('3391'!K$83=1,'3391'!G11,0)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IF('3391'!K$83=1,'3391'!G12,0)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4</v>
      </c>
      <c r="E13" s="13">
        <v>0</v>
      </c>
      <c r="F13" s="13">
        <v>4</v>
      </c>
      <c r="G13" s="46">
        <f t="shared" si="2"/>
        <v>8</v>
      </c>
      <c r="H13" s="47"/>
      <c r="I13" s="56">
        <f>I12</f>
        <v>1</v>
      </c>
      <c r="J13" s="56"/>
      <c r="K13" s="49">
        <f t="shared" si="3"/>
        <v>8</v>
      </c>
      <c r="L13" s="50">
        <f t="shared" si="4"/>
        <v>30997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IF('3391'!K$83=1,'3391'!G13,0)</f>
        <v>8</v>
      </c>
      <c r="Y13" s="376"/>
      <c r="Z13" s="377">
        <v>1</v>
      </c>
      <c r="AA13" s="377"/>
      <c r="AB13" s="54">
        <f t="shared" si="0"/>
        <v>8</v>
      </c>
      <c r="AC13" s="55">
        <f t="shared" si="1"/>
        <v>30997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IF('3391'!K$83=1,'3391'!G14,0)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27.5</v>
      </c>
      <c r="E15" s="13">
        <v>0</v>
      </c>
      <c r="F15" s="13">
        <v>27.5</v>
      </c>
      <c r="G15" s="46">
        <f t="shared" si="2"/>
        <v>55</v>
      </c>
      <c r="H15" s="47"/>
      <c r="I15" s="56">
        <f>I14</f>
        <v>1.0109999999999999</v>
      </c>
      <c r="J15" s="56"/>
      <c r="K15" s="49">
        <f t="shared" si="3"/>
        <v>55.604999999999997</v>
      </c>
      <c r="L15" s="58">
        <f t="shared" si="4"/>
        <v>215449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IF('3391'!K$83=1,'3391'!G15,0)</f>
        <v>55</v>
      </c>
      <c r="Y15" s="376"/>
      <c r="Z15" s="377">
        <v>1</v>
      </c>
      <c r="AA15" s="377"/>
      <c r="AB15" s="54">
        <f t="shared" si="0"/>
        <v>55</v>
      </c>
      <c r="AC15" s="59">
        <f t="shared" si="1"/>
        <v>213104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IF('3391'!K$83=1,'3391'!G16,0)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IF('3391'!K$83=1,'3391'!G17,0)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IF('3391'!K$83=1,'3391'!G18,0)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IF('3391'!K$83=1,'3391'!G19,0)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IF('3391'!K$83=1,'3391'!G20,0)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IF('3391'!K$83=1,'3391'!G21,0)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IF('3391'!K$83=1,'3391'!G22,0)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IF('3391'!K$83=1,'3391'!G23,0)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IF('3391'!K$83=1,'3391'!G24,0)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IF('3391'!K$83=1,'3391'!G25,0)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31.5</v>
      </c>
      <c r="E26" s="62">
        <f t="shared" si="5"/>
        <v>0</v>
      </c>
      <c r="F26" s="62"/>
      <c r="G26" s="62">
        <f>SUM(G10:G25)</f>
        <v>63</v>
      </c>
      <c r="H26" s="63"/>
      <c r="I26" s="63"/>
      <c r="J26" s="64"/>
      <c r="K26" s="65">
        <f>SUM(K10:K25)</f>
        <v>63.604999999999997</v>
      </c>
      <c r="L26" s="66">
        <f>SUM(L10:L25)</f>
        <v>246446</v>
      </c>
      <c r="N26" s="53"/>
      <c r="O26" s="67"/>
      <c r="P26" s="53"/>
      <c r="Q26" s="53"/>
      <c r="V26" s="378" t="s">
        <v>62</v>
      </c>
      <c r="W26" s="378"/>
      <c r="X26" s="367">
        <f>SUM(X10:X25)</f>
        <v>63</v>
      </c>
      <c r="Y26" s="367"/>
      <c r="Z26" s="379"/>
      <c r="AA26" s="380"/>
      <c r="AB26" s="68">
        <f>SUM(AB10:AB25)</f>
        <v>63</v>
      </c>
      <c r="AC26" s="69">
        <f>SUM(AC10:AC25)</f>
        <v>244101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3.5</v>
      </c>
      <c r="E33" s="13">
        <v>0</v>
      </c>
      <c r="F33" s="89">
        <v>3.5</v>
      </c>
      <c r="G33" s="46">
        <f t="shared" si="7"/>
        <v>7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49161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8</v>
      </c>
      <c r="E34" s="13">
        <v>0</v>
      </c>
      <c r="F34" s="89">
        <v>8</v>
      </c>
      <c r="G34" s="46">
        <f t="shared" si="7"/>
        <v>16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13360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6.5</v>
      </c>
      <c r="E35" s="13">
        <v>0</v>
      </c>
      <c r="F35" s="89">
        <v>6.5</v>
      </c>
      <c r="G35" s="46">
        <f t="shared" si="7"/>
        <v>13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41184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13</v>
      </c>
      <c r="E36" s="13">
        <v>0</v>
      </c>
      <c r="F36" s="89">
        <v>13</v>
      </c>
      <c r="G36" s="46">
        <f t="shared" si="7"/>
        <v>26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173810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31.5</v>
      </c>
      <c r="E37" s="62">
        <f t="shared" si="10"/>
        <v>0</v>
      </c>
      <c r="F37" s="62"/>
      <c r="G37" s="62">
        <f>SUM(G28:G36)</f>
        <v>63</v>
      </c>
      <c r="H37" s="63"/>
      <c r="I37" s="13" t="s">
        <v>82</v>
      </c>
      <c r="J37" s="13"/>
      <c r="K37" s="13"/>
      <c r="L37" s="50">
        <f>SUM(L28:L36)</f>
        <v>281021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12159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12159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539626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256260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7439</v>
      </c>
      <c r="L48" s="61"/>
      <c r="O48" s="1"/>
      <c r="V48" s="133" t="s">
        <v>74</v>
      </c>
      <c r="W48" s="127">
        <f>AB12+AB13+AB17+AB20+AB23</f>
        <v>8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7439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55.604999999999997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51828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55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51264</v>
      </c>
      <c r="AC49" s="134"/>
      <c r="AD49" s="109"/>
    </row>
    <row r="50" spans="2:30" ht="24" customHeight="1" thickBot="1">
      <c r="B50" s="142" t="s">
        <v>98</v>
      </c>
      <c r="C50" s="143">
        <f>SUM(C47:C49)</f>
        <v>63.604999999999997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59267</v>
      </c>
      <c r="N50" s="3"/>
      <c r="O50" s="1"/>
      <c r="V50" s="147" t="s">
        <v>98</v>
      </c>
      <c r="W50" s="148">
        <f>SUM(W47:W49)</f>
        <v>63</v>
      </c>
      <c r="X50" s="350" t="s">
        <v>99</v>
      </c>
      <c r="Y50" s="351"/>
      <c r="Z50" s="351"/>
      <c r="AA50" s="351"/>
      <c r="AB50" s="351"/>
      <c r="AC50" s="55">
        <f>IF(V2=75,0,AB49+AB48+AB47)</f>
        <v>58703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63.604999999999997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63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3.2499999999999999E-4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3.2200000000000002E-4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63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63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3.5300000000000002E-4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3.5300000000000002E-4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3.2200000000000002E-4</v>
      </c>
      <c r="AC58" s="55">
        <f>ROUND(Y58*AB58,0)</f>
        <v>1327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3.2499999999999999E-4</v>
      </c>
      <c r="L59" s="50">
        <f>ROUND(I59*K59,0)</f>
        <v>1339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3.2200000000000002E-4</v>
      </c>
      <c r="AC66" s="55">
        <f>ROUND(Y66*AB66,0)</f>
        <v>29492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3.2499999999999999E-4</v>
      </c>
      <c r="L67" s="50">
        <f>ROUND(I67*K67,0)</f>
        <v>29767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3.5300000000000002E-4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3.5300000000000002E-4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3.2200000000000002E-4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3.2499999999999999E-4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3.2200000000000002E-4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3.2499999999999999E-4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3.5300000000000002E-4</v>
      </c>
      <c r="AC71" s="55">
        <f>ROUND(Y71*AB71,0)</f>
        <v>4998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3.5300000000000002E-4</v>
      </c>
      <c r="L72" s="50">
        <f>ROUND(I72*K72,0)</f>
        <v>4998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46.5</v>
      </c>
      <c r="AA74" s="171" t="s">
        <v>129</v>
      </c>
      <c r="AB74" s="172">
        <f>+K75</f>
        <v>364</v>
      </c>
      <c r="AC74" s="55">
        <f>ROUND(AB74*Z74,0)</f>
        <v>16926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46.5</v>
      </c>
      <c r="E75" s="173">
        <v>46.5</v>
      </c>
      <c r="F75" s="173">
        <v>0</v>
      </c>
      <c r="G75" s="175">
        <f>IF(E75=0,D75,E75)</f>
        <v>46.5</v>
      </c>
      <c r="H75" s="176"/>
      <c r="I75" s="177">
        <f>AVERAGE(G75,D75)</f>
        <v>46.5</v>
      </c>
      <c r="J75" s="178" t="s">
        <v>129</v>
      </c>
      <c r="K75" s="179">
        <v>364</v>
      </c>
      <c r="L75" s="50">
        <f>ROUND(K75*I75,0)</f>
        <v>16926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3.2200000000000002E-4</v>
      </c>
      <c r="AC76" s="55">
        <f>ROUND(Y76*AB76,0)</f>
        <v>10661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3.2499999999999999E-4</v>
      </c>
      <c r="L77" s="50">
        <f>ROUND(I77*K77,0)</f>
        <v>10760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378367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662683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'3391'!AC80</f>
        <v>378367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378367</v>
      </c>
      <c r="L85" s="82">
        <f>IF(G26=0,0,IF(G26&gt;250,-(((250/G26)*K85)*IF(M85="H",0.02,0.05)),IF(M85="H",-0.02*K85,-0.05*K85)))</f>
        <v>-18918.350000000002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643764.65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-52307-53769-53769-53769</f>
        <v>-213614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430150.65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53768.831250000003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274</v>
      </c>
      <c r="C122" s="218" t="s">
        <v>198</v>
      </c>
    </row>
    <row r="123" spans="2:3" hidden="1">
      <c r="B123" s="222" t="s">
        <v>275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41457.420277777797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AD150"/>
  <sheetViews>
    <sheetView topLeftCell="B72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'3392'!B2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Charter Sch of Boynton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'3392'!G7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100.83</v>
      </c>
      <c r="E10" s="45">
        <v>0</v>
      </c>
      <c r="F10" s="45">
        <v>122.78</v>
      </c>
      <c r="G10" s="46">
        <f>IF(E10=0,D10*2,D10+E10)</f>
        <v>201.66</v>
      </c>
      <c r="H10" s="47"/>
      <c r="I10" s="48">
        <v>1.125</v>
      </c>
      <c r="J10" s="48"/>
      <c r="K10" s="49">
        <f>ROUND(G10*I10,4)</f>
        <v>226.86750000000001</v>
      </c>
      <c r="L10" s="50">
        <f>ROUND(ROUND(K10*$G$7,4)*($K$7),0)</f>
        <v>879026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IF('3392'!K$83=1,'3392'!G10,0)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20.5</v>
      </c>
      <c r="E11" s="13">
        <v>0</v>
      </c>
      <c r="F11" s="13">
        <v>20.5</v>
      </c>
      <c r="G11" s="46">
        <f t="shared" ref="G11:G25" si="2">IF(E11=0,D11*2,D11+E11)</f>
        <v>41</v>
      </c>
      <c r="H11" s="47"/>
      <c r="I11" s="56">
        <f>I10</f>
        <v>1.125</v>
      </c>
      <c r="J11" s="56"/>
      <c r="K11" s="49">
        <f t="shared" ref="K11:K25" si="3">ROUND(G11*I11,4)</f>
        <v>46.125</v>
      </c>
      <c r="L11" s="50">
        <f t="shared" ref="L11:L25" si="4">ROUND(ROUND(K11*$G$7,4)*($K$7),0)</f>
        <v>178717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IF('3392'!K$83=1,'3392'!G11,0)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119.72</v>
      </c>
      <c r="E12" s="13">
        <v>0</v>
      </c>
      <c r="F12" s="13">
        <v>135.72</v>
      </c>
      <c r="G12" s="46">
        <f t="shared" si="2"/>
        <v>239.44</v>
      </c>
      <c r="H12" s="47"/>
      <c r="I12" s="56">
        <v>1</v>
      </c>
      <c r="J12" s="56"/>
      <c r="K12" s="49">
        <f t="shared" si="3"/>
        <v>239.44</v>
      </c>
      <c r="L12" s="50">
        <f t="shared" si="4"/>
        <v>927740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IF('3392'!K$83=1,'3392'!G12,0)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29</v>
      </c>
      <c r="E13" s="13">
        <v>0</v>
      </c>
      <c r="F13" s="13">
        <v>29</v>
      </c>
      <c r="G13" s="46">
        <f t="shared" si="2"/>
        <v>58</v>
      </c>
      <c r="H13" s="47"/>
      <c r="I13" s="56">
        <f>I12</f>
        <v>1</v>
      </c>
      <c r="J13" s="56"/>
      <c r="K13" s="49">
        <f t="shared" si="3"/>
        <v>58</v>
      </c>
      <c r="L13" s="50">
        <f t="shared" si="4"/>
        <v>224728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IF('3392'!K$83=1,'3392'!G13,0)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4</v>
      </c>
      <c r="E14" s="13">
        <v>0</v>
      </c>
      <c r="F14" s="13">
        <v>23</v>
      </c>
      <c r="G14" s="46">
        <f t="shared" si="2"/>
        <v>8</v>
      </c>
      <c r="H14" s="47"/>
      <c r="I14" s="56">
        <v>1.0109999999999999</v>
      </c>
      <c r="J14" s="56"/>
      <c r="K14" s="49">
        <f t="shared" si="3"/>
        <v>8.0879999999999992</v>
      </c>
      <c r="L14" s="50">
        <f t="shared" si="4"/>
        <v>31338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IF('3392'!K$83=1,'3392'!G14,0)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8.5</v>
      </c>
      <c r="E15" s="13">
        <v>0</v>
      </c>
      <c r="F15" s="13">
        <v>8.5</v>
      </c>
      <c r="G15" s="46">
        <f t="shared" si="2"/>
        <v>17</v>
      </c>
      <c r="H15" s="47"/>
      <c r="I15" s="56">
        <f>I14</f>
        <v>1.0109999999999999</v>
      </c>
      <c r="J15" s="56"/>
      <c r="K15" s="49">
        <f t="shared" si="3"/>
        <v>17.187000000000001</v>
      </c>
      <c r="L15" s="58">
        <f t="shared" si="4"/>
        <v>66593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IF('3392'!K$83=1,'3392'!G15,0)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IF('3392'!K$83=1,'3392'!G16,0)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IF('3392'!K$83=1,'3392'!G17,0)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IF('3392'!K$83=1,'3392'!G18,0)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IF('3392'!K$83=1,'3392'!G19,0)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IF('3392'!K$83=1,'3392'!G20,0)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IF('3392'!K$83=1,'3392'!G21,0)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45.17</v>
      </c>
      <c r="E22" s="13">
        <v>0</v>
      </c>
      <c r="F22" s="13">
        <v>45.17</v>
      </c>
      <c r="G22" s="46">
        <f t="shared" si="2"/>
        <v>90.34</v>
      </c>
      <c r="H22" s="47"/>
      <c r="I22" s="56">
        <v>1.145</v>
      </c>
      <c r="J22" s="56"/>
      <c r="K22" s="49">
        <f t="shared" si="3"/>
        <v>103.4393</v>
      </c>
      <c r="L22" s="50">
        <f t="shared" si="4"/>
        <v>400788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IF('3392'!K$83=1,'3392'!G22,0)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16.28</v>
      </c>
      <c r="E23" s="13">
        <v>0</v>
      </c>
      <c r="F23" s="13">
        <v>16.28</v>
      </c>
      <c r="G23" s="46">
        <f t="shared" si="2"/>
        <v>32.56</v>
      </c>
      <c r="H23" s="47"/>
      <c r="I23" s="56">
        <f>I22</f>
        <v>1.145</v>
      </c>
      <c r="J23" s="56"/>
      <c r="K23" s="49">
        <f t="shared" si="3"/>
        <v>37.281199999999998</v>
      </c>
      <c r="L23" s="50">
        <f t="shared" si="4"/>
        <v>144451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IF('3392'!K$83=1,'3392'!G23,0)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1</v>
      </c>
      <c r="E24" s="13">
        <v>0</v>
      </c>
      <c r="F24" s="13">
        <v>1</v>
      </c>
      <c r="G24" s="46">
        <f t="shared" si="2"/>
        <v>2</v>
      </c>
      <c r="H24" s="47"/>
      <c r="I24" s="56">
        <f>I23</f>
        <v>1.145</v>
      </c>
      <c r="J24" s="56"/>
      <c r="K24" s="49">
        <f t="shared" si="3"/>
        <v>2.29</v>
      </c>
      <c r="L24" s="50">
        <f t="shared" si="4"/>
        <v>8873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IF('3392'!K$83=1,'3392'!G24,0)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IF('3392'!K$83=1,'3392'!G25,0)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345</v>
      </c>
      <c r="E26" s="62">
        <f t="shared" si="5"/>
        <v>0</v>
      </c>
      <c r="F26" s="62"/>
      <c r="G26" s="62">
        <f>SUM(G10:G25)</f>
        <v>690</v>
      </c>
      <c r="H26" s="63"/>
      <c r="I26" s="63"/>
      <c r="J26" s="64"/>
      <c r="K26" s="65">
        <f>SUM(K10:K25)</f>
        <v>738.71799999999996</v>
      </c>
      <c r="L26" s="66">
        <f>SUM(L10:L25)</f>
        <v>2862254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19</v>
      </c>
      <c r="E28" s="13">
        <v>0</v>
      </c>
      <c r="F28" s="78">
        <v>19</v>
      </c>
      <c r="G28" s="46">
        <f>IF(E28=0,D28*2,D28+E28)</f>
        <v>38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39786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1</v>
      </c>
      <c r="E29" s="13">
        <v>0</v>
      </c>
      <c r="F29" s="89">
        <v>1</v>
      </c>
      <c r="G29" s="46">
        <f t="shared" ref="G29:G36" si="7">IF(E29=0,D29*2,D29+E29)</f>
        <v>2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6760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0.5</v>
      </c>
      <c r="E30" s="13">
        <v>0</v>
      </c>
      <c r="F30" s="89">
        <v>0.5</v>
      </c>
      <c r="G30" s="46">
        <f t="shared" si="7"/>
        <v>1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6896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28.5</v>
      </c>
      <c r="E31" s="13">
        <v>0</v>
      </c>
      <c r="F31" s="89">
        <v>28.5</v>
      </c>
      <c r="G31" s="46">
        <f t="shared" si="7"/>
        <v>57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66861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8</v>
      </c>
      <c r="E34" s="13">
        <v>0</v>
      </c>
      <c r="F34" s="89">
        <v>8</v>
      </c>
      <c r="G34" s="46">
        <f t="shared" si="7"/>
        <v>16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13360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0.5</v>
      </c>
      <c r="E35" s="13">
        <v>0</v>
      </c>
      <c r="F35" s="89">
        <v>0.5</v>
      </c>
      <c r="G35" s="46">
        <f t="shared" si="7"/>
        <v>1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3168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58</v>
      </c>
      <c r="E37" s="62">
        <f t="shared" si="10"/>
        <v>0</v>
      </c>
      <c r="F37" s="62"/>
      <c r="G37" s="62">
        <f>SUM(G28:G36)</f>
        <v>116</v>
      </c>
      <c r="H37" s="63"/>
      <c r="I37" s="13" t="s">
        <v>82</v>
      </c>
      <c r="J37" s="13"/>
      <c r="K37" s="13"/>
      <c r="L37" s="50">
        <f>SUM(L28:L36)</f>
        <v>140337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133170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3135761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376.43180000000001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513147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334.72120000000001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311236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27.564999999999998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25693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738.71800000000007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850076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738.71799999999996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3.774E-3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690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3.8660000000000001E-3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3.774E-3</v>
      </c>
      <c r="L59" s="50">
        <f>ROUND(I59*K59,0)</f>
        <v>15554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3.774E-3</v>
      </c>
      <c r="L67" s="50">
        <f>ROUND(I67*K67,0)</f>
        <v>345662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3.8660000000000001E-3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3.774E-3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3.774E-3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3.8660000000000001E-3</v>
      </c>
      <c r="L72" s="50">
        <f>ROUND(I72*K72,0)</f>
        <v>54732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451</v>
      </c>
      <c r="E75" s="173">
        <v>451</v>
      </c>
      <c r="F75" s="173">
        <v>0</v>
      </c>
      <c r="G75" s="175">
        <f>IF(E75=0,D75,E75)</f>
        <v>451</v>
      </c>
      <c r="H75" s="176"/>
      <c r="I75" s="177">
        <f>AVERAGE(G75,D75)</f>
        <v>451</v>
      </c>
      <c r="J75" s="178" t="s">
        <v>129</v>
      </c>
      <c r="K75" s="179">
        <v>364</v>
      </c>
      <c r="L75" s="50">
        <f>ROUND(K75*I75,0)</f>
        <v>164164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3.774E-3</v>
      </c>
      <c r="L77" s="50">
        <f>ROUND(I77*K77,0)</f>
        <v>124953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4690902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4690902</v>
      </c>
      <c r="L85" s="82">
        <f>IF(G26=0,0,IF(G26&gt;250,-(((250/G26)*K85)*IF(M85="H",0.02,0.05)),IF(M85="H",-0.02*K85,-0.05*K85)))</f>
        <v>-84980.108695652176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4605921.8913043477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-429358-444050-373251-373251</f>
        <v>-1619910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2986011.8913043477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373251.48641304346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149564.99130434782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277</v>
      </c>
      <c r="C122" s="218" t="s">
        <v>198</v>
      </c>
    </row>
    <row r="123" spans="2:3" hidden="1">
      <c r="B123" s="222" t="s">
        <v>278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41457.420289351903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AD150"/>
  <sheetViews>
    <sheetView topLeftCell="B71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'3394'!B2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Montessori Acad Early Enrich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'3394'!G7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252">
        <v>14</v>
      </c>
      <c r="E10" s="45">
        <v>0</v>
      </c>
      <c r="F10" s="45">
        <v>7.5</v>
      </c>
      <c r="G10" s="46">
        <f>IF(E10=0,D10*2,D10+E10)</f>
        <v>28</v>
      </c>
      <c r="H10" s="47"/>
      <c r="I10" s="48">
        <v>1.125</v>
      </c>
      <c r="J10" s="48"/>
      <c r="K10" s="49">
        <f>ROUND(G10*I10,4)</f>
        <v>31.5</v>
      </c>
      <c r="L10" s="50">
        <f>ROUND(ROUND(K10*$G$7,4)*($K$7),0)</f>
        <v>122051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IF('3394'!K$83=1,'3394'!G10,0)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50.5</v>
      </c>
      <c r="E11" s="13">
        <v>0</v>
      </c>
      <c r="F11" s="13">
        <v>50.5</v>
      </c>
      <c r="G11" s="253">
        <f t="shared" ref="G11:G25" si="2">IF(E11=0,D11*2,D11+E11)</f>
        <v>101</v>
      </c>
      <c r="H11" s="47"/>
      <c r="I11" s="56">
        <f>I10</f>
        <v>1.125</v>
      </c>
      <c r="J11" s="56"/>
      <c r="K11" s="49">
        <f t="shared" ref="K11:K25" si="3">ROUND(G11*I11,4)</f>
        <v>113.625</v>
      </c>
      <c r="L11" s="50">
        <f t="shared" ref="L11:L25" si="4">ROUND(ROUND(K11*$G$7,4)*($K$7),0)</f>
        <v>440254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IF('3394'!K$83=1,'3394'!G11,0)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241">
        <v>24.5</v>
      </c>
      <c r="E12" s="13">
        <v>0</v>
      </c>
      <c r="F12" s="13">
        <v>6</v>
      </c>
      <c r="G12" s="46">
        <f t="shared" si="2"/>
        <v>49</v>
      </c>
      <c r="H12" s="47"/>
      <c r="I12" s="56">
        <v>1</v>
      </c>
      <c r="J12" s="56"/>
      <c r="K12" s="49">
        <f t="shared" si="3"/>
        <v>49</v>
      </c>
      <c r="L12" s="50">
        <f t="shared" si="4"/>
        <v>189857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IF('3394'!K$83=1,'3394'!G12,0)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4</v>
      </c>
      <c r="E13" s="13">
        <v>0</v>
      </c>
      <c r="F13" s="13">
        <v>4</v>
      </c>
      <c r="G13" s="253">
        <f t="shared" si="2"/>
        <v>8</v>
      </c>
      <c r="H13" s="47"/>
      <c r="I13" s="56">
        <f>I12</f>
        <v>1</v>
      </c>
      <c r="J13" s="56"/>
      <c r="K13" s="49">
        <f t="shared" si="3"/>
        <v>8</v>
      </c>
      <c r="L13" s="50">
        <f t="shared" si="4"/>
        <v>30997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IF('3394'!K$83=1,'3394'!G13,0)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IF('3394'!K$83=1,'3394'!G14,0)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IF('3394'!K$83=1,'3394'!G15,0)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IF('3394'!K$83=1,'3394'!G16,0)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IF('3394'!K$83=1,'3394'!G17,0)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IF('3394'!K$83=1,'3394'!G18,0)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IF('3394'!K$83=1,'3394'!G19,0)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IF('3394'!K$83=1,'3394'!G20,0)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IF('3394'!K$83=1,'3394'!G21,0)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</v>
      </c>
      <c r="E22" s="13">
        <v>0</v>
      </c>
      <c r="F22" s="13">
        <v>5</v>
      </c>
      <c r="G22" s="253">
        <f t="shared" si="2"/>
        <v>10</v>
      </c>
      <c r="H22" s="47"/>
      <c r="I22" s="56">
        <v>1.145</v>
      </c>
      <c r="J22" s="56"/>
      <c r="K22" s="49">
        <f t="shared" si="3"/>
        <v>11.45</v>
      </c>
      <c r="L22" s="50">
        <f t="shared" si="4"/>
        <v>44364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IF('3394'!K$83=1,'3394'!G22,0)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IF('3394'!K$83=1,'3394'!G23,0)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IF('3394'!K$83=1,'3394'!G24,0)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IF('3394'!K$83=1,'3394'!G25,0)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98</v>
      </c>
      <c r="E26" s="62">
        <f t="shared" si="5"/>
        <v>0</v>
      </c>
      <c r="F26" s="62"/>
      <c r="G26" s="62">
        <f>SUM(G10:G25)</f>
        <v>196</v>
      </c>
      <c r="H26" s="63"/>
      <c r="I26" s="63"/>
      <c r="J26" s="64"/>
      <c r="K26" s="65">
        <f>SUM(K10:K25)</f>
        <v>213.57499999999999</v>
      </c>
      <c r="L26" s="66">
        <f>SUM(L10:L25)</f>
        <v>827523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41</v>
      </c>
      <c r="E28" s="13">
        <v>0</v>
      </c>
      <c r="F28" s="78">
        <v>41</v>
      </c>
      <c r="G28" s="46">
        <f>IF(E28=0,D28*2,D28+E28)</f>
        <v>82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85854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3</v>
      </c>
      <c r="E29" s="13">
        <v>0</v>
      </c>
      <c r="F29" s="89">
        <v>3</v>
      </c>
      <c r="G29" s="46">
        <f t="shared" ref="G29:G36" si="7">IF(E29=0,D29*2,D29+E29)</f>
        <v>6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20280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6.5</v>
      </c>
      <c r="E30" s="13">
        <v>0</v>
      </c>
      <c r="F30" s="89">
        <v>6.5</v>
      </c>
      <c r="G30" s="46">
        <f t="shared" si="7"/>
        <v>13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89648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4</v>
      </c>
      <c r="E31" s="13">
        <v>0</v>
      </c>
      <c r="F31" s="89">
        <v>4</v>
      </c>
      <c r="G31" s="46">
        <f t="shared" si="7"/>
        <v>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9384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54.5</v>
      </c>
      <c r="E37" s="62">
        <f t="shared" si="10"/>
        <v>0</v>
      </c>
      <c r="F37" s="62"/>
      <c r="G37" s="62">
        <f>SUM(G28:G36)</f>
        <v>109</v>
      </c>
      <c r="H37" s="63"/>
      <c r="I37" s="13" t="s">
        <v>82</v>
      </c>
      <c r="J37" s="13"/>
      <c r="K37" s="13"/>
      <c r="L37" s="50">
        <f>SUM(L28:L36)</f>
        <v>205166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37828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1070517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156.57499999999999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213441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53001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213.57499999999999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266442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213.57499999999999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1.091E-3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196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1.098E-3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1.091E-3</v>
      </c>
      <c r="L59" s="50">
        <f>ROUND(I59*K59,0)</f>
        <v>4496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1.091E-3</v>
      </c>
      <c r="L67" s="50">
        <f>ROUND(I67*K67,0)</f>
        <v>99925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1.098E-3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1.091E-3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1.091E-3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1.098E-3</v>
      </c>
      <c r="L72" s="50">
        <f>ROUND(I72*K72,0)</f>
        <v>15545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40</v>
      </c>
      <c r="E75" s="173">
        <v>40</v>
      </c>
      <c r="F75" s="173">
        <v>0</v>
      </c>
      <c r="G75" s="175">
        <f>IF(E75=0,D75,E75)</f>
        <v>40</v>
      </c>
      <c r="H75" s="176"/>
      <c r="I75" s="177">
        <f>AVERAGE(G75,D75)</f>
        <v>40</v>
      </c>
      <c r="J75" s="178" t="s">
        <v>129</v>
      </c>
      <c r="K75" s="179">
        <v>364</v>
      </c>
      <c r="L75" s="50">
        <f>ROUND(K75*I75,0)</f>
        <v>14560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3.5</v>
      </c>
      <c r="E76" s="173">
        <v>3.5</v>
      </c>
      <c r="F76" s="173">
        <v>0</v>
      </c>
      <c r="G76" s="175">
        <f>IF(E76=0,D76,E76)</f>
        <v>3.5</v>
      </c>
      <c r="H76" s="176"/>
      <c r="I76" s="177">
        <f>AVERAGE(G76,D76)</f>
        <v>3.5</v>
      </c>
      <c r="J76" s="178" t="s">
        <v>129</v>
      </c>
      <c r="K76" s="183">
        <v>1397</v>
      </c>
      <c r="L76" s="50">
        <f>ROUND(K76*I76,0)</f>
        <v>4890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1.091E-3</v>
      </c>
      <c r="L77" s="50">
        <f>ROUND(I77*K77,0)</f>
        <v>36122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1512497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1512497</v>
      </c>
      <c r="L85" s="82">
        <f>IF(G26=0,0,IF(G26&gt;250,-(((250/G26)*K85)*IF(M85="H",0.02,0.05)),IF(M85="H",-0.02*K85,-0.05*K85)))</f>
        <v>-75624.850000000006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1436872.15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-94292-95972-124661-124661</f>
        <v>-439586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997286.14999999991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124660.76874999999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280</v>
      </c>
      <c r="C122" s="218" t="s">
        <v>198</v>
      </c>
    </row>
    <row r="123" spans="2:3" hidden="1">
      <c r="B123" s="222" t="s">
        <v>281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41457.4203009259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AD150"/>
  <sheetViews>
    <sheetView topLeftCell="D80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'3395'!B2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JFK Medical Center Charter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'3395'!G7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154.99</v>
      </c>
      <c r="E10" s="45">
        <v>0</v>
      </c>
      <c r="F10" s="45">
        <v>154.99</v>
      </c>
      <c r="G10" s="46">
        <f>IF(E10=0,D10*2,D10+E10)</f>
        <v>309.98</v>
      </c>
      <c r="H10" s="47"/>
      <c r="I10" s="48">
        <v>1.125</v>
      </c>
      <c r="J10" s="48"/>
      <c r="K10" s="49">
        <f>ROUND(G10*I10,4)</f>
        <v>348.72750000000002</v>
      </c>
      <c r="L10" s="50">
        <f>ROUND(ROUND(K10*$G$7,4)*($K$7),0)</f>
        <v>1351188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IF('3395'!K$83=1,'3395'!G10,0)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</v>
      </c>
      <c r="E11" s="13">
        <v>0</v>
      </c>
      <c r="F11" s="13">
        <v>14</v>
      </c>
      <c r="G11" s="46">
        <f t="shared" ref="G11:G25" si="2">IF(E11=0,D11*2,D11+E11)</f>
        <v>28</v>
      </c>
      <c r="H11" s="47"/>
      <c r="I11" s="56">
        <f>I10</f>
        <v>1.125</v>
      </c>
      <c r="J11" s="56"/>
      <c r="K11" s="49">
        <f t="shared" ref="K11:K25" si="3">ROUND(G11*I11,4)</f>
        <v>31.5</v>
      </c>
      <c r="L11" s="50">
        <f t="shared" ref="L11:L25" si="4">ROUND(ROUND(K11*$G$7,4)*($K$7),0)</f>
        <v>122051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IF('3395'!K$83=1,'3395'!G11,0)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73.09</v>
      </c>
      <c r="E12" s="13">
        <v>0</v>
      </c>
      <c r="F12" s="13">
        <v>73.09</v>
      </c>
      <c r="G12" s="46">
        <f t="shared" si="2"/>
        <v>146.18</v>
      </c>
      <c r="H12" s="47"/>
      <c r="I12" s="56">
        <v>1</v>
      </c>
      <c r="J12" s="56"/>
      <c r="K12" s="49">
        <f t="shared" si="3"/>
        <v>146.18</v>
      </c>
      <c r="L12" s="50">
        <f t="shared" si="4"/>
        <v>566393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IF('3395'!K$83=1,'3395'!G12,0)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10.46</v>
      </c>
      <c r="E13" s="13">
        <v>0</v>
      </c>
      <c r="F13" s="13">
        <v>10.46</v>
      </c>
      <c r="G13" s="46">
        <f t="shared" si="2"/>
        <v>20.92</v>
      </c>
      <c r="H13" s="47"/>
      <c r="I13" s="56">
        <f>I12</f>
        <v>1</v>
      </c>
      <c r="J13" s="56"/>
      <c r="K13" s="49">
        <f t="shared" si="3"/>
        <v>20.92</v>
      </c>
      <c r="L13" s="50">
        <f t="shared" si="4"/>
        <v>81057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IF('3395'!K$83=1,'3395'!G13,0)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IF('3395'!K$83=1,'3395'!G14,0)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IF('3395'!K$83=1,'3395'!G15,0)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IF('3395'!K$83=1,'3395'!G16,0)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IF('3395'!K$83=1,'3395'!G17,0)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IF('3395'!K$83=1,'3395'!G18,0)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IF('3395'!K$83=1,'3395'!G19,0)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IF('3395'!K$83=1,'3395'!G20,0)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IF('3395'!K$83=1,'3395'!G21,0)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6.01</v>
      </c>
      <c r="E22" s="13">
        <v>0</v>
      </c>
      <c r="F22" s="13">
        <v>6.01</v>
      </c>
      <c r="G22" s="46">
        <f t="shared" si="2"/>
        <v>12.02</v>
      </c>
      <c r="H22" s="47"/>
      <c r="I22" s="56">
        <v>1.145</v>
      </c>
      <c r="J22" s="56"/>
      <c r="K22" s="49">
        <f t="shared" si="3"/>
        <v>13.7629</v>
      </c>
      <c r="L22" s="50">
        <f t="shared" si="4"/>
        <v>53326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IF('3395'!K$83=1,'3395'!G22,0)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0.91</v>
      </c>
      <c r="E23" s="13">
        <v>0</v>
      </c>
      <c r="F23" s="13">
        <v>0.91</v>
      </c>
      <c r="G23" s="46">
        <f t="shared" si="2"/>
        <v>1.82</v>
      </c>
      <c r="H23" s="47"/>
      <c r="I23" s="56">
        <f>I22</f>
        <v>1.145</v>
      </c>
      <c r="J23" s="56"/>
      <c r="K23" s="49">
        <f t="shared" si="3"/>
        <v>2.0838999999999999</v>
      </c>
      <c r="L23" s="50">
        <f t="shared" si="4"/>
        <v>8074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IF('3395'!K$83=1,'3395'!G23,0)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IF('3395'!K$83=1,'3395'!G24,0)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IF('3395'!K$83=1,'3395'!G25,0)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259.46000000000004</v>
      </c>
      <c r="E26" s="62">
        <f t="shared" si="5"/>
        <v>0</v>
      </c>
      <c r="F26" s="62"/>
      <c r="G26" s="62">
        <f>SUM(G10:G25)</f>
        <v>518.92000000000007</v>
      </c>
      <c r="H26" s="63"/>
      <c r="I26" s="63"/>
      <c r="J26" s="64"/>
      <c r="K26" s="65">
        <f>SUM(K10:K25)</f>
        <v>563.1742999999999</v>
      </c>
      <c r="L26" s="66">
        <f>SUM(L10:L25)</f>
        <v>2182089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13.5</v>
      </c>
      <c r="E28" s="13">
        <v>0</v>
      </c>
      <c r="F28" s="78">
        <v>13.5</v>
      </c>
      <c r="G28" s="46">
        <f>IF(E28=0,D28*2,D28+E28)</f>
        <v>27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28269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10.46</v>
      </c>
      <c r="E31" s="13">
        <v>0</v>
      </c>
      <c r="F31" s="89">
        <v>10.46</v>
      </c>
      <c r="G31" s="46">
        <f t="shared" si="7"/>
        <v>20.92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24539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24.46</v>
      </c>
      <c r="E37" s="62">
        <f t="shared" si="10"/>
        <v>0</v>
      </c>
      <c r="F37" s="62"/>
      <c r="G37" s="62">
        <f>SUM(G28:G36)</f>
        <v>48.92</v>
      </c>
      <c r="H37" s="63"/>
      <c r="I37" s="13" t="s">
        <v>82</v>
      </c>
      <c r="J37" s="13"/>
      <c r="K37" s="13"/>
      <c r="L37" s="50">
        <f>SUM(L28:L36)</f>
        <v>56188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100152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2338429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393.99040000000002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537083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169.18390000000002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157313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563.17430000000002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694396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563.1742999999999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2.8770000000000002E-3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518.92000000000007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2.9069999999999999E-3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2.8770000000000002E-3</v>
      </c>
      <c r="L59" s="50">
        <f>ROUND(I59*K59,0)</f>
        <v>11857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2.8770000000000002E-3</v>
      </c>
      <c r="L67" s="50">
        <f>ROUND(I67*K67,0)</f>
        <v>263506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2.9069999999999999E-3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2.8770000000000002E-3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2.8770000000000002E-3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2.9069999999999999E-3</v>
      </c>
      <c r="L72" s="50">
        <f>ROUND(I72*K72,0)</f>
        <v>41156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109.5</v>
      </c>
      <c r="E75" s="173">
        <v>109.5</v>
      </c>
      <c r="F75" s="173">
        <v>0</v>
      </c>
      <c r="G75" s="175">
        <f>IF(E75=0,D75,E75)</f>
        <v>109.5</v>
      </c>
      <c r="H75" s="176"/>
      <c r="I75" s="177">
        <f>AVERAGE(G75,D75)</f>
        <v>109.5</v>
      </c>
      <c r="J75" s="178" t="s">
        <v>129</v>
      </c>
      <c r="K75" s="179">
        <v>364</v>
      </c>
      <c r="L75" s="50">
        <f>ROUND(K75*I75,0)</f>
        <v>39858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2.8770000000000002E-3</v>
      </c>
      <c r="L77" s="50">
        <f>ROUND(I77*K77,0)</f>
        <v>95254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3484456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'3395'!AC80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3484456</v>
      </c>
      <c r="L85" s="82">
        <f>IF(G26=0,0,IF(G26&gt;250,-(((250/G26)*K85)*IF(M85="H",0.02,0.05)),IF(M85="H",-0.02*K85,-0.05*K85)))</f>
        <v>-83935.288676481927</v>
      </c>
      <c r="M85" s="196"/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3400520.7113235183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-284284-287873-287872-282277</f>
        <v>-1142306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2258214.7113235183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282276.83891543979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90287.511323518091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283</v>
      </c>
      <c r="C122" s="218" t="s">
        <v>198</v>
      </c>
    </row>
    <row r="123" spans="2:3" hidden="1">
      <c r="B123" s="222" t="s">
        <v>284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41457.420312499999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A1:AD150"/>
  <sheetViews>
    <sheetView topLeftCell="B74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'3396'!B2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G. Hauptner G-Star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'3396'!G7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IF('3396'!K$83=1,'3396'!G10,0)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IF('3396'!K$83=1,'3396'!G11,0)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IF('3396'!K$83=1,'3396'!G12,0)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IF('3396'!K$83=1,'3396'!G13,0)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494.95</v>
      </c>
      <c r="E14" s="13">
        <v>0</v>
      </c>
      <c r="F14" s="13">
        <v>478.95</v>
      </c>
      <c r="G14" s="46">
        <f t="shared" si="2"/>
        <v>989.9</v>
      </c>
      <c r="H14" s="47"/>
      <c r="I14" s="56">
        <v>1.0109999999999999</v>
      </c>
      <c r="J14" s="56"/>
      <c r="K14" s="49">
        <f t="shared" si="3"/>
        <v>1000.7889</v>
      </c>
      <c r="L14" s="50">
        <f t="shared" si="4"/>
        <v>3877682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IF('3396'!K$83=1,'3396'!G14,0)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37.5</v>
      </c>
      <c r="E15" s="13">
        <v>0</v>
      </c>
      <c r="F15" s="13">
        <v>37.5</v>
      </c>
      <c r="G15" s="46">
        <f t="shared" si="2"/>
        <v>75</v>
      </c>
      <c r="H15" s="47"/>
      <c r="I15" s="56">
        <f>I14</f>
        <v>1.0109999999999999</v>
      </c>
      <c r="J15" s="56"/>
      <c r="K15" s="49">
        <f t="shared" si="3"/>
        <v>75.825000000000003</v>
      </c>
      <c r="L15" s="58">
        <f t="shared" si="4"/>
        <v>293793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IF('3396'!K$83=1,'3396'!G15,0)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IF('3396'!K$83=1,'3396'!G16,0)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IF('3396'!K$83=1,'3396'!G17,0)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IF('3396'!K$83=1,'3396'!G18,0)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IF('3396'!K$83=1,'3396'!G19,0)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IF('3396'!K$83=1,'3396'!G20,0)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IF('3396'!K$83=1,'3396'!G21,0)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IF('3396'!K$83=1,'3396'!G22,0)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IF('3396'!K$83=1,'3396'!G23,0)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0.75</v>
      </c>
      <c r="E24" s="13">
        <v>0</v>
      </c>
      <c r="F24" s="13">
        <v>0.75</v>
      </c>
      <c r="G24" s="46">
        <f t="shared" si="2"/>
        <v>1.5</v>
      </c>
      <c r="H24" s="47"/>
      <c r="I24" s="56">
        <f>I23</f>
        <v>1.145</v>
      </c>
      <c r="J24" s="56"/>
      <c r="K24" s="49">
        <f t="shared" si="3"/>
        <v>1.7175</v>
      </c>
      <c r="L24" s="50">
        <f t="shared" si="4"/>
        <v>6655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IF('3396'!K$83=1,'3396'!G24,0)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8.3000000000000007</v>
      </c>
      <c r="E25" s="13">
        <v>0</v>
      </c>
      <c r="F25" s="13">
        <v>8.3000000000000007</v>
      </c>
      <c r="G25" s="60">
        <f t="shared" si="2"/>
        <v>16.600000000000001</v>
      </c>
      <c r="H25" s="47"/>
      <c r="I25" s="56">
        <v>1.0109999999999999</v>
      </c>
      <c r="J25" s="56"/>
      <c r="K25" s="49">
        <f t="shared" si="3"/>
        <v>16.782599999999999</v>
      </c>
      <c r="L25" s="50">
        <f t="shared" si="4"/>
        <v>65026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IF('3396'!K$83=1,'3396'!G25,0)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541.5</v>
      </c>
      <c r="E26" s="62">
        <f t="shared" si="5"/>
        <v>0</v>
      </c>
      <c r="F26" s="62"/>
      <c r="G26" s="62">
        <f>SUM(G10:G25)</f>
        <v>1083</v>
      </c>
      <c r="H26" s="63"/>
      <c r="I26" s="63"/>
      <c r="J26" s="64"/>
      <c r="K26" s="65">
        <f>SUM(K10:K25)</f>
        <v>1095.114</v>
      </c>
      <c r="L26" s="66">
        <f>SUM(L10:L25)</f>
        <v>4243156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36</v>
      </c>
      <c r="E34" s="13">
        <v>0</v>
      </c>
      <c r="F34" s="89">
        <v>36</v>
      </c>
      <c r="G34" s="46">
        <f t="shared" si="7"/>
        <v>72</v>
      </c>
      <c r="H34" s="79"/>
      <c r="I34" s="90" t="s">
        <v>78</v>
      </c>
      <c r="J34" s="51">
        <v>251</v>
      </c>
      <c r="K34" s="81">
        <v>835</v>
      </c>
      <c r="L34" s="82">
        <f t="shared" si="8"/>
        <v>60120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37.5</v>
      </c>
      <c r="E37" s="62">
        <f t="shared" si="10"/>
        <v>0</v>
      </c>
      <c r="F37" s="62"/>
      <c r="G37" s="62">
        <f>SUM(G28:G36)</f>
        <v>75</v>
      </c>
      <c r="H37" s="63"/>
      <c r="I37" s="13" t="s">
        <v>82</v>
      </c>
      <c r="J37" s="13"/>
      <c r="K37" s="13"/>
      <c r="L37" s="50">
        <f>SUM(L28:L36)</f>
        <v>73141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209019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4525316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1095.114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1020730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1095.114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1020730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1095.114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5.5950000000000001E-3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1083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6.0679999999999996E-3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5.5950000000000001E-3</v>
      </c>
      <c r="L59" s="50">
        <f>ROUND(I59*K59,0)</f>
        <v>23059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5.5950000000000001E-3</v>
      </c>
      <c r="L67" s="50">
        <f>ROUND(I67*K67,0)</f>
        <v>512449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6.0679999999999996E-3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5.5950000000000001E-3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5.5950000000000001E-3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6.0679999999999996E-3</v>
      </c>
      <c r="L72" s="50">
        <f>ROUND(I72*K72,0)</f>
        <v>85907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547</v>
      </c>
      <c r="E75" s="173">
        <v>547</v>
      </c>
      <c r="F75" s="173">
        <v>0</v>
      </c>
      <c r="G75" s="175">
        <f>IF(E75=0,D75,E75)</f>
        <v>547</v>
      </c>
      <c r="H75" s="176"/>
      <c r="I75" s="177">
        <f>AVERAGE(G75,D75)</f>
        <v>547</v>
      </c>
      <c r="J75" s="178" t="s">
        <v>129</v>
      </c>
      <c r="K75" s="179">
        <v>364</v>
      </c>
      <c r="L75" s="50">
        <f>ROUND(K75*I75,0)</f>
        <v>199108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5.5950000000000001E-3</v>
      </c>
      <c r="L77" s="50">
        <f>ROUND(I77*K77,0)</f>
        <v>185244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6551813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6551813</v>
      </c>
      <c r="L85" s="82">
        <f>IF(G26=0,0,IF(G26&gt;250,-(((250/G26)*K85)*IF(M85="H",0.02,0.05)),IF(M85="H",-0.02*K85,-0.05*K85)))</f>
        <v>-75621.11034164358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6476191.8896583561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-507824-525709-544266-544266</f>
        <v>-2122065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4354126.8896583561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544265.86120729451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251969.53965835646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286</v>
      </c>
      <c r="C122" s="218" t="s">
        <v>198</v>
      </c>
    </row>
    <row r="123" spans="2:3" hidden="1">
      <c r="B123" s="222" t="s">
        <v>287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41457.420324074097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D150"/>
  <sheetViews>
    <sheetView topLeftCell="B74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'0054'!B2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Boca Raton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'0054'!G7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31.25</v>
      </c>
      <c r="E10" s="45">
        <v>0</v>
      </c>
      <c r="F10" s="45">
        <v>31.25</v>
      </c>
      <c r="G10" s="46">
        <f>IF(E10=0,D10*2,D10+E10)</f>
        <v>62.5</v>
      </c>
      <c r="H10" s="47"/>
      <c r="I10" s="48">
        <v>1.125</v>
      </c>
      <c r="J10" s="48"/>
      <c r="K10" s="49">
        <f>ROUND(G10*I10,4)</f>
        <v>70.3125</v>
      </c>
      <c r="L10" s="50">
        <f>ROUND(ROUND(K10*$G$7,4)*($K$7),0)</f>
        <v>272435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IF('0054'!K$83=1,'0054'!G10,0)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IF('0054'!K$83=1,'0054'!G11,0)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11.1</v>
      </c>
      <c r="E12" s="13">
        <v>0</v>
      </c>
      <c r="F12" s="13">
        <v>11.1</v>
      </c>
      <c r="G12" s="46">
        <f t="shared" si="2"/>
        <v>22.2</v>
      </c>
      <c r="H12" s="47"/>
      <c r="I12" s="56">
        <v>1</v>
      </c>
      <c r="J12" s="56"/>
      <c r="K12" s="49">
        <f t="shared" si="3"/>
        <v>22.2</v>
      </c>
      <c r="L12" s="50">
        <f t="shared" si="4"/>
        <v>86017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IF('0054'!K$83=1,'0054'!G12,0)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1.5</v>
      </c>
      <c r="E13" s="13">
        <v>0</v>
      </c>
      <c r="F13" s="13">
        <v>1.5</v>
      </c>
      <c r="G13" s="46">
        <f t="shared" si="2"/>
        <v>3</v>
      </c>
      <c r="H13" s="47"/>
      <c r="I13" s="56">
        <f>I12</f>
        <v>1</v>
      </c>
      <c r="J13" s="56"/>
      <c r="K13" s="49">
        <f t="shared" si="3"/>
        <v>3</v>
      </c>
      <c r="L13" s="50">
        <f t="shared" si="4"/>
        <v>11624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IF('0054'!K$83=1,'0054'!G13,0)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IF('0054'!K$83=1,'0054'!G14,0)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IF('0054'!K$83=1,'0054'!G15,0)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IF('0054'!K$83=1,'0054'!G16,0)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IF('0054'!K$83=1,'0054'!G17,0)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IF('0054'!K$83=1,'0054'!G18,0)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IF('0054'!K$83=1,'0054'!G19,0)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IF('0054'!K$83=1,'0054'!G20,0)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IF('0054'!K$83=1,'0054'!G21,0)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2.25</v>
      </c>
      <c r="E22" s="13">
        <v>0</v>
      </c>
      <c r="F22" s="13">
        <v>2.25</v>
      </c>
      <c r="G22" s="46">
        <f t="shared" si="2"/>
        <v>4.5</v>
      </c>
      <c r="H22" s="47"/>
      <c r="I22" s="56">
        <v>1.145</v>
      </c>
      <c r="J22" s="56"/>
      <c r="K22" s="49">
        <f t="shared" si="3"/>
        <v>5.1524999999999999</v>
      </c>
      <c r="L22" s="50">
        <f t="shared" si="4"/>
        <v>19964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IF('0054'!K$83=1,'0054'!G22,0)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</v>
      </c>
      <c r="E23" s="13">
        <v>0</v>
      </c>
      <c r="F23" s="13">
        <v>0.9</v>
      </c>
      <c r="G23" s="46">
        <f t="shared" si="2"/>
        <v>1.8</v>
      </c>
      <c r="H23" s="47"/>
      <c r="I23" s="56">
        <f>I22</f>
        <v>1.145</v>
      </c>
      <c r="J23" s="56"/>
      <c r="K23" s="49">
        <f t="shared" si="3"/>
        <v>2.0609999999999999</v>
      </c>
      <c r="L23" s="50">
        <f t="shared" si="4"/>
        <v>7986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IF('0054'!K$83=1,'0054'!G23,0)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IF('0054'!K$83=1,'0054'!G24,0)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IF('0054'!K$83=1,'0054'!G25,0)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50.5</v>
      </c>
      <c r="E26" s="62">
        <f t="shared" si="5"/>
        <v>0</v>
      </c>
      <c r="F26" s="62"/>
      <c r="G26" s="62">
        <f>SUM(G10:G25)</f>
        <v>101</v>
      </c>
      <c r="H26" s="63"/>
      <c r="I26" s="63"/>
      <c r="J26" s="64"/>
      <c r="K26" s="65">
        <f>SUM(K10:K25)</f>
        <v>110.601</v>
      </c>
      <c r="L26" s="66">
        <f>SUM(L10:L25)</f>
        <v>428539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1.5</v>
      </c>
      <c r="E31" s="13">
        <v>0</v>
      </c>
      <c r="F31" s="89">
        <v>1.5</v>
      </c>
      <c r="G31" s="46">
        <f t="shared" si="7"/>
        <v>3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3519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</v>
      </c>
      <c r="E37" s="62">
        <f t="shared" si="10"/>
        <v>0</v>
      </c>
      <c r="F37" s="62"/>
      <c r="G37" s="62">
        <f>SUM(G28:G36)</f>
        <v>10</v>
      </c>
      <c r="H37" s="63"/>
      <c r="I37" s="13" t="s">
        <v>82</v>
      </c>
      <c r="J37" s="13"/>
      <c r="K37" s="13"/>
      <c r="L37" s="50">
        <f>SUM(L28:L36)</f>
        <v>10848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19493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458880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83.34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113608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27.260999999999999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25348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110.601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138956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110.601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5.6499999999999996E-4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101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5.6599999999999999E-4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5.6499999999999996E-4</v>
      </c>
      <c r="L59" s="50">
        <f>ROUND(I59*K59,0)</f>
        <v>2329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5.6499999999999996E-4</v>
      </c>
      <c r="L67" s="50">
        <f>ROUND(I67*K67,0)</f>
        <v>51749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5.6599999999999999E-4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5.6499999999999996E-4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5.6499999999999996E-4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5.6599999999999999E-4</v>
      </c>
      <c r="L72" s="50">
        <f>ROUND(I72*K72,0)</f>
        <v>8013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5.6499999999999996E-4</v>
      </c>
      <c r="L77" s="50">
        <f>ROUND(I77*K77,0)</f>
        <v>18706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678633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'0054'!AC80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678633</v>
      </c>
      <c r="L85" s="82">
        <f>IF(G26=0,0,IF(G26&gt;250,-(((250/G26)*K85)*IF(M85="H",0.02,0.05)),IF(M85="H",-0.02*K85,-0.05*K85)))</f>
        <v>-33931.65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644701.35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-53725-53725-53725-53725</f>
        <v>-214900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429801.35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53725.168749999997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173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197</v>
      </c>
      <c r="C122" s="218" t="s">
        <v>198</v>
      </c>
    </row>
    <row r="123" spans="2:3" hidden="1">
      <c r="B123" s="222" t="s">
        <v>199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2.31481462833472E-5</v>
      </c>
      <c r="C134" s="224"/>
    </row>
    <row r="135" spans="2:3" hidden="1">
      <c r="B135" s="225">
        <f>NvsEndTime</f>
        <v>41457.420023148101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AD150"/>
  <sheetViews>
    <sheetView topLeftCell="B71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'3398'!B2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Everglades Prep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'3398'!G7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IF('3398'!K$83=1,'3398'!G10,0)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IF('3398'!K$83=1,'3398'!G11,0)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IF('3398'!K$83=1,'3398'!G12,0)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IF('3398'!K$83=1,'3398'!G13,0)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35.57</v>
      </c>
      <c r="E14" s="13">
        <v>0</v>
      </c>
      <c r="F14" s="13">
        <v>35.57</v>
      </c>
      <c r="G14" s="46">
        <f t="shared" si="2"/>
        <v>71.14</v>
      </c>
      <c r="H14" s="47"/>
      <c r="I14" s="56">
        <v>1.0109999999999999</v>
      </c>
      <c r="J14" s="56"/>
      <c r="K14" s="49">
        <f t="shared" si="3"/>
        <v>71.922499999999999</v>
      </c>
      <c r="L14" s="50">
        <f t="shared" si="4"/>
        <v>278673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IF('3398'!K$83=1,'3398'!G14,0)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10</v>
      </c>
      <c r="E15" s="13">
        <v>0</v>
      </c>
      <c r="F15" s="13">
        <v>10</v>
      </c>
      <c r="G15" s="46">
        <f t="shared" si="2"/>
        <v>20</v>
      </c>
      <c r="H15" s="47"/>
      <c r="I15" s="56">
        <f>I14</f>
        <v>1.0109999999999999</v>
      </c>
      <c r="J15" s="56"/>
      <c r="K15" s="49">
        <f t="shared" si="3"/>
        <v>20.22</v>
      </c>
      <c r="L15" s="58">
        <f t="shared" si="4"/>
        <v>78345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IF('3398'!K$83=1,'3398'!G15,0)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IF('3398'!K$83=1,'3398'!G16,0)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IF('3398'!K$83=1,'3398'!G17,0)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IF('3398'!K$83=1,'3398'!G18,0)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IF('3398'!K$83=1,'3398'!G19,0)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IF('3398'!K$83=1,'3398'!G20,0)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IF('3398'!K$83=1,'3398'!G21,0)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IF('3398'!K$83=1,'3398'!G22,0)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IF('3398'!K$83=1,'3398'!G23,0)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0.46</v>
      </c>
      <c r="E24" s="13">
        <v>0</v>
      </c>
      <c r="F24" s="13">
        <v>0.46</v>
      </c>
      <c r="G24" s="46">
        <f t="shared" si="2"/>
        <v>0.92</v>
      </c>
      <c r="H24" s="47"/>
      <c r="I24" s="56">
        <f>I23</f>
        <v>1.145</v>
      </c>
      <c r="J24" s="56"/>
      <c r="K24" s="49">
        <f t="shared" si="3"/>
        <v>1.0533999999999999</v>
      </c>
      <c r="L24" s="50">
        <f t="shared" si="4"/>
        <v>4082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IF('3398'!K$83=1,'3398'!G24,0)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1.97</v>
      </c>
      <c r="E25" s="13">
        <v>0</v>
      </c>
      <c r="F25" s="13">
        <v>1.97</v>
      </c>
      <c r="G25" s="60">
        <f t="shared" si="2"/>
        <v>3.94</v>
      </c>
      <c r="H25" s="47"/>
      <c r="I25" s="56">
        <v>1.0109999999999999</v>
      </c>
      <c r="J25" s="56"/>
      <c r="K25" s="49">
        <f t="shared" si="3"/>
        <v>3.9832999999999998</v>
      </c>
      <c r="L25" s="50">
        <f t="shared" si="4"/>
        <v>15434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IF('3398'!K$83=1,'3398'!G25,0)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48</v>
      </c>
      <c r="E26" s="62">
        <f t="shared" si="5"/>
        <v>0</v>
      </c>
      <c r="F26" s="62"/>
      <c r="G26" s="62">
        <f>SUM(G10:G25)</f>
        <v>96</v>
      </c>
      <c r="H26" s="63"/>
      <c r="I26" s="63"/>
      <c r="J26" s="64"/>
      <c r="K26" s="65">
        <f>SUM(K10:K25)</f>
        <v>97.179199999999994</v>
      </c>
      <c r="L26" s="66">
        <f>SUM(L10:L25)</f>
        <v>376534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7.5</v>
      </c>
      <c r="E34" s="13">
        <v>0</v>
      </c>
      <c r="F34" s="89">
        <v>7.5</v>
      </c>
      <c r="G34" s="46">
        <f t="shared" si="7"/>
        <v>15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12525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2.5</v>
      </c>
      <c r="E35" s="13">
        <v>0</v>
      </c>
      <c r="F35" s="89">
        <v>2.5</v>
      </c>
      <c r="G35" s="46">
        <f t="shared" si="7"/>
        <v>5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15840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10</v>
      </c>
      <c r="E37" s="62">
        <f t="shared" si="10"/>
        <v>0</v>
      </c>
      <c r="F37" s="62"/>
      <c r="G37" s="62">
        <f>SUM(G28:G36)</f>
        <v>20</v>
      </c>
      <c r="H37" s="63"/>
      <c r="I37" s="13" t="s">
        <v>82</v>
      </c>
      <c r="J37" s="13"/>
      <c r="K37" s="13"/>
      <c r="L37" s="50">
        <f>SUM(L28:L36)</f>
        <v>28365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18528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423427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97.179199999999994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90578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97.179199999999994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90578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97.179199999999994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4.9600000000000002E-4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96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5.3799999999999996E-4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4.9600000000000002E-4</v>
      </c>
      <c r="L59" s="50">
        <f>ROUND(I59*K59,0)</f>
        <v>2044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4.9600000000000002E-4</v>
      </c>
      <c r="L67" s="50">
        <f>ROUND(I67*K67,0)</f>
        <v>45429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5.3799999999999996E-4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4.9600000000000002E-4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4.9600000000000002E-4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5.3799999999999996E-4</v>
      </c>
      <c r="L72" s="50">
        <f>ROUND(I72*K72,0)</f>
        <v>7617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4.9600000000000002E-4</v>
      </c>
      <c r="L77" s="50">
        <f>ROUND(I77*K77,0)</f>
        <v>16422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585517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'3398'!AC80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585517</v>
      </c>
      <c r="L85" s="82">
        <f>IF(G26=0,0,IF(G26&gt;250,-(((250/G26)*K85)*IF(M85="H",0.02,0.05)),IF(M85="H",-0.02*K85,-0.05*K85)))</f>
        <v>-29275.850000000002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556241.15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-46353-46353-46354-46353</f>
        <v>-185413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370828.15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46353.518750000003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289</v>
      </c>
      <c r="C122" s="218" t="s">
        <v>198</v>
      </c>
    </row>
    <row r="123" spans="2:3" hidden="1">
      <c r="B123" s="222" t="s">
        <v>290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41457.420335648101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AD150"/>
  <sheetViews>
    <sheetView topLeftCell="B71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'3400'!B2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Believers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'3400'!G7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IF('3400'!K$83=1,'3400'!G10,0)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IF('3400'!K$83=1,'3400'!G11,0)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IF('3400'!K$83=1,'3400'!G12,0)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IF('3400'!K$83=1,'3400'!G13,0)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IF('3400'!K$83=1,'3400'!G14,0)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70</v>
      </c>
      <c r="E15" s="13">
        <v>0</v>
      </c>
      <c r="F15" s="13">
        <v>70</v>
      </c>
      <c r="G15" s="46">
        <f t="shared" si="2"/>
        <v>140</v>
      </c>
      <c r="H15" s="47"/>
      <c r="I15" s="56">
        <f>I14</f>
        <v>1.0109999999999999</v>
      </c>
      <c r="J15" s="56"/>
      <c r="K15" s="49">
        <f t="shared" si="3"/>
        <v>141.54</v>
      </c>
      <c r="L15" s="58">
        <f t="shared" si="4"/>
        <v>548414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IF('3400'!K$83=1,'3400'!G15,0)</f>
        <v>140</v>
      </c>
      <c r="Y15" s="376"/>
      <c r="Z15" s="377">
        <v>1</v>
      </c>
      <c r="AA15" s="377"/>
      <c r="AB15" s="54">
        <f t="shared" si="0"/>
        <v>140</v>
      </c>
      <c r="AC15" s="59">
        <f t="shared" si="1"/>
        <v>542447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IF('3400'!K$83=1,'3400'!G16,0)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IF('3400'!K$83=1,'3400'!G17,0)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IF('3400'!K$83=1,'3400'!G18,0)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IF('3400'!K$83=1,'3400'!G19,0)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IF('3400'!K$83=1,'3400'!G20,0)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IF('3400'!K$83=1,'3400'!G21,0)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IF('3400'!K$83=1,'3400'!G22,0)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IF('3400'!K$83=1,'3400'!G23,0)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IF('3400'!K$83=1,'3400'!G24,0)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IF('3400'!K$83=1,'3400'!G25,0)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70</v>
      </c>
      <c r="E26" s="62">
        <f t="shared" si="5"/>
        <v>0</v>
      </c>
      <c r="F26" s="62"/>
      <c r="G26" s="62">
        <f>SUM(G10:G25)</f>
        <v>140</v>
      </c>
      <c r="H26" s="63"/>
      <c r="I26" s="63"/>
      <c r="J26" s="64"/>
      <c r="K26" s="65">
        <f>SUM(K10:K25)</f>
        <v>141.54</v>
      </c>
      <c r="L26" s="66">
        <f>SUM(L10:L25)</f>
        <v>548414</v>
      </c>
      <c r="N26" s="53"/>
      <c r="O26" s="67"/>
      <c r="P26" s="53"/>
      <c r="Q26" s="53"/>
      <c r="V26" s="378" t="s">
        <v>62</v>
      </c>
      <c r="W26" s="378"/>
      <c r="X26" s="367">
        <f>SUM(X10:X25)</f>
        <v>140</v>
      </c>
      <c r="Y26" s="367"/>
      <c r="Z26" s="379"/>
      <c r="AA26" s="380"/>
      <c r="AB26" s="68">
        <f>SUM(AB10:AB25)</f>
        <v>140</v>
      </c>
      <c r="AC26" s="69">
        <f>SUM(AC10:AC25)</f>
        <v>542447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11.5</v>
      </c>
      <c r="E34" s="13">
        <v>0</v>
      </c>
      <c r="F34" s="89">
        <v>11.5</v>
      </c>
      <c r="G34" s="46">
        <f t="shared" si="7"/>
        <v>23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19205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36</v>
      </c>
      <c r="E35" s="13">
        <v>0</v>
      </c>
      <c r="F35" s="89">
        <v>36</v>
      </c>
      <c r="G35" s="46">
        <f t="shared" si="7"/>
        <v>72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228096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22.5</v>
      </c>
      <c r="E36" s="13">
        <v>0</v>
      </c>
      <c r="F36" s="89">
        <v>22.5</v>
      </c>
      <c r="G36" s="46">
        <f t="shared" si="7"/>
        <v>45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300825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70</v>
      </c>
      <c r="E37" s="62">
        <f t="shared" si="10"/>
        <v>0</v>
      </c>
      <c r="F37" s="62"/>
      <c r="G37" s="62">
        <f>SUM(G28:G36)</f>
        <v>140</v>
      </c>
      <c r="H37" s="63"/>
      <c r="I37" s="13" t="s">
        <v>82</v>
      </c>
      <c r="J37" s="13"/>
      <c r="K37" s="13"/>
      <c r="L37" s="50">
        <f>SUM(L28:L36)</f>
        <v>548126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27020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27020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1123560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569467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141.54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131926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140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130491</v>
      </c>
      <c r="AC49" s="134"/>
      <c r="AD49" s="109"/>
    </row>
    <row r="50" spans="2:30" ht="24" customHeight="1" thickBot="1">
      <c r="B50" s="142" t="s">
        <v>98</v>
      </c>
      <c r="C50" s="143">
        <f>SUM(C47:C49)</f>
        <v>141.54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131926</v>
      </c>
      <c r="N50" s="3"/>
      <c r="O50" s="1"/>
      <c r="V50" s="147" t="s">
        <v>98</v>
      </c>
      <c r="W50" s="148">
        <f>SUM(W47:W49)</f>
        <v>140</v>
      </c>
      <c r="X50" s="350" t="s">
        <v>99</v>
      </c>
      <c r="Y50" s="351"/>
      <c r="Z50" s="351"/>
      <c r="AA50" s="351"/>
      <c r="AB50" s="351"/>
      <c r="AC50" s="55">
        <f>IF(V2=75,0,AB49+AB48+AB47)</f>
        <v>130491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141.54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140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7.2300000000000001E-4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7.1500000000000003E-4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140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140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7.8399999999999997E-4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7.8399999999999997E-4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7.1500000000000003E-4</v>
      </c>
      <c r="AC58" s="55">
        <f>ROUND(Y58*AB58,0)</f>
        <v>2947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7.2300000000000001E-4</v>
      </c>
      <c r="L59" s="50">
        <f>ROUND(I59*K59,0)</f>
        <v>2980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7.1500000000000003E-4</v>
      </c>
      <c r="AC66" s="55">
        <f>ROUND(Y66*AB66,0)</f>
        <v>65487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7.2300000000000001E-4</v>
      </c>
      <c r="L67" s="50">
        <f>ROUND(I67*K67,0)</f>
        <v>66220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7.8399999999999997E-4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7.8399999999999997E-4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7.1500000000000003E-4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7.2300000000000001E-4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7.1500000000000003E-4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7.2300000000000001E-4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7.8399999999999997E-4</v>
      </c>
      <c r="AC71" s="55">
        <f>ROUND(Y71*AB71,0)</f>
        <v>11099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7.8399999999999997E-4</v>
      </c>
      <c r="L72" s="50">
        <f>ROUND(I72*K72,0)</f>
        <v>11099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100</v>
      </c>
      <c r="AA74" s="171" t="s">
        <v>129</v>
      </c>
      <c r="AB74" s="172">
        <f>+K75</f>
        <v>364</v>
      </c>
      <c r="AC74" s="55">
        <f>ROUND(AB74*Z74,0)</f>
        <v>36400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100</v>
      </c>
      <c r="E75" s="173">
        <v>100</v>
      </c>
      <c r="F75" s="173">
        <v>0</v>
      </c>
      <c r="G75" s="175">
        <f>IF(E75=0,D75,E75)</f>
        <v>100</v>
      </c>
      <c r="H75" s="176"/>
      <c r="I75" s="177">
        <f>AVERAGE(G75,D75)</f>
        <v>100</v>
      </c>
      <c r="J75" s="178" t="s">
        <v>129</v>
      </c>
      <c r="K75" s="179">
        <v>364</v>
      </c>
      <c r="L75" s="50">
        <f>ROUND(K75*I75,0)</f>
        <v>36400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7.1500000000000003E-4</v>
      </c>
      <c r="AC76" s="55">
        <f>ROUND(Y76*AB76,0)</f>
        <v>23673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7.2300000000000001E-4</v>
      </c>
      <c r="L77" s="50">
        <f>ROUND(I77*K77,0)</f>
        <v>23938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839564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1396123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'3400'!AC80</f>
        <v>839564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839564</v>
      </c>
      <c r="L85" s="82">
        <f>IF(G26=0,0,IF(G26&gt;250,-(((250/G26)*K85)*IF(M85="H",0.02,0.05)),IF(M85="H",-0.02*K85,-0.05*K85)))</f>
        <v>-41978.200000000004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1354144.8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-109964-113107-113107-113107</f>
        <v>-449285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904859.8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113107.47500000001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292</v>
      </c>
      <c r="C122" s="218" t="s">
        <v>198</v>
      </c>
    </row>
    <row r="123" spans="2:3" hidden="1">
      <c r="B123" s="222" t="s">
        <v>293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41457.4203472222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AD150"/>
  <sheetViews>
    <sheetView topLeftCell="B72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'3401'!B2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Quantum High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'3401'!G7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IF('3401'!K$83=1,'3401'!G10,0)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IF('3401'!K$83=1,'3401'!G11,0)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IF('3401'!K$83=1,'3401'!G12,0)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IF('3401'!K$83=1,'3401'!G13,0)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125.2</v>
      </c>
      <c r="E14" s="13">
        <v>0</v>
      </c>
      <c r="F14" s="13">
        <v>125.2</v>
      </c>
      <c r="G14" s="46">
        <f t="shared" si="2"/>
        <v>250.4</v>
      </c>
      <c r="H14" s="47"/>
      <c r="I14" s="56">
        <v>1.0109999999999999</v>
      </c>
      <c r="J14" s="56"/>
      <c r="K14" s="49">
        <f t="shared" si="3"/>
        <v>253.15440000000001</v>
      </c>
      <c r="L14" s="50">
        <f t="shared" si="4"/>
        <v>980878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IF('3401'!K$83=1,'3401'!G14,0)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32.5</v>
      </c>
      <c r="E15" s="13">
        <v>0</v>
      </c>
      <c r="F15" s="13">
        <v>32.5</v>
      </c>
      <c r="G15" s="46">
        <f t="shared" si="2"/>
        <v>65</v>
      </c>
      <c r="H15" s="47"/>
      <c r="I15" s="56">
        <f>I14</f>
        <v>1.0109999999999999</v>
      </c>
      <c r="J15" s="56"/>
      <c r="K15" s="49">
        <f t="shared" si="3"/>
        <v>65.715000000000003</v>
      </c>
      <c r="L15" s="58">
        <f t="shared" si="4"/>
        <v>254621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IF('3401'!K$83=1,'3401'!G15,0)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IF('3401'!K$83=1,'3401'!G16,0)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IF('3401'!K$83=1,'3401'!G17,0)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IF('3401'!K$83=1,'3401'!G18,0)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IF('3401'!K$83=1,'3401'!G19,0)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IF('3401'!K$83=1,'3401'!G20,0)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IF('3401'!K$83=1,'3401'!G21,0)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IF('3401'!K$83=1,'3401'!G22,0)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IF('3401'!K$83=1,'3401'!G23,0)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4.8</v>
      </c>
      <c r="E24" s="13">
        <v>0</v>
      </c>
      <c r="F24" s="13">
        <v>4.8</v>
      </c>
      <c r="G24" s="46">
        <f t="shared" si="2"/>
        <v>9.6</v>
      </c>
      <c r="H24" s="47"/>
      <c r="I24" s="56">
        <f>I23</f>
        <v>1.145</v>
      </c>
      <c r="J24" s="56"/>
      <c r="K24" s="49">
        <f t="shared" si="3"/>
        <v>10.992000000000001</v>
      </c>
      <c r="L24" s="50">
        <f t="shared" si="4"/>
        <v>42590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IF('3401'!K$83=1,'3401'!G24,0)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IF('3401'!K$83=1,'3401'!G25,0)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162.5</v>
      </c>
      <c r="E26" s="62">
        <f t="shared" si="5"/>
        <v>0</v>
      </c>
      <c r="F26" s="62"/>
      <c r="G26" s="62">
        <f>SUM(G10:G25)</f>
        <v>325</v>
      </c>
      <c r="H26" s="63"/>
      <c r="I26" s="63"/>
      <c r="J26" s="64"/>
      <c r="K26" s="65">
        <f>SUM(K10:K25)</f>
        <v>329.86140000000006</v>
      </c>
      <c r="L26" s="66">
        <f>SUM(L10:L25)</f>
        <v>1278089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29</v>
      </c>
      <c r="E34" s="13">
        <v>0</v>
      </c>
      <c r="F34" s="89">
        <v>29</v>
      </c>
      <c r="G34" s="46">
        <f t="shared" si="7"/>
        <v>58</v>
      </c>
      <c r="H34" s="79"/>
      <c r="I34" s="90" t="s">
        <v>78</v>
      </c>
      <c r="J34" s="51">
        <v>251</v>
      </c>
      <c r="K34" s="81">
        <v>835</v>
      </c>
      <c r="L34" s="82">
        <f t="shared" si="8"/>
        <v>48430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3</v>
      </c>
      <c r="E35" s="13">
        <v>0</v>
      </c>
      <c r="F35" s="89">
        <v>3</v>
      </c>
      <c r="G35" s="46">
        <f t="shared" si="7"/>
        <v>6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19008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32.5</v>
      </c>
      <c r="E37" s="62">
        <f t="shared" si="10"/>
        <v>0</v>
      </c>
      <c r="F37" s="62"/>
      <c r="G37" s="62">
        <f>SUM(G28:G36)</f>
        <v>65</v>
      </c>
      <c r="H37" s="63"/>
      <c r="I37" s="13" t="s">
        <v>82</v>
      </c>
      <c r="J37" s="13"/>
      <c r="K37" s="13"/>
      <c r="L37" s="50">
        <f>SUM(L28:L36)</f>
        <v>74123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62725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1414937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329.86140000000006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307456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329.86140000000006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307456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329.86140000000006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1.6850000000000001E-3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325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1.8209999999999999E-3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1.6850000000000001E-3</v>
      </c>
      <c r="L59" s="50">
        <f>ROUND(I59*K59,0)</f>
        <v>6945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1.6850000000000001E-3</v>
      </c>
      <c r="L67" s="50">
        <f>ROUND(I67*K67,0)</f>
        <v>154330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1.8209999999999999E-3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1.6850000000000001E-3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1.6850000000000001E-3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1.8209999999999999E-3</v>
      </c>
      <c r="L72" s="50">
        <f>ROUND(I72*K72,0)</f>
        <v>25781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75.5</v>
      </c>
      <c r="E75" s="173">
        <v>75.5</v>
      </c>
      <c r="F75" s="173">
        <v>0</v>
      </c>
      <c r="G75" s="175">
        <f>IF(E75=0,D75,E75)</f>
        <v>75.5</v>
      </c>
      <c r="H75" s="176"/>
      <c r="I75" s="177">
        <f>AVERAGE(G75,D75)</f>
        <v>75.5</v>
      </c>
      <c r="J75" s="178" t="s">
        <v>129</v>
      </c>
      <c r="K75" s="179">
        <v>364</v>
      </c>
      <c r="L75" s="50">
        <f>ROUND(K75*I75,0)</f>
        <v>27482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1.6850000000000001E-3</v>
      </c>
      <c r="L77" s="50">
        <f>ROUND(I77*K77,0)</f>
        <v>55788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1992719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'3401'!AC80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1992719</v>
      </c>
      <c r="L85" s="82">
        <f>IF(G26=0,0,IF(G26&gt;250,-(((250/G26)*K85)*IF(M85="H",0.02,0.05)),IF(M85="H",-0.02*K85,-0.05*K85)))</f>
        <v>-76643.038461538468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1916075.9615384615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-157471-159873-159873-159873</f>
        <v>-637090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1278985.9615384615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159873.24519230769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22992.911538461543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295</v>
      </c>
      <c r="C122" s="218" t="s">
        <v>198</v>
      </c>
    </row>
    <row r="123" spans="2:3" hidden="1">
      <c r="B123" s="222" t="s">
        <v>296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41457.420358796298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AD150"/>
  <sheetViews>
    <sheetView topLeftCell="B74" zoomScaleNormal="100" workbookViewId="0">
      <selection activeCell="H29" sqref="H2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'3411'!B2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My Choice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'3411'!G7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IF('3411'!K$83=1,'3411'!G10,0)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IF('3411'!K$83=1,'3411'!G11,0)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IF('3411'!K$83=1,'3411'!G12,0)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IF('3411'!K$83=1,'3411'!G13,0)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IF('3411'!K$83=1,'3411'!G14,0)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IF('3411'!K$83=1,'3411'!G15,0)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IF('3411'!K$83=1,'3411'!G16,0)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IF('3411'!K$83=1,'3411'!G17,0)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IF('3411'!K$83=1,'3411'!G18,0)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IF('3411'!K$83=1,'3411'!G19,0)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IF('3411'!K$83=1,'3411'!G20,0)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IF('3411'!K$83=1,'3411'!G21,0)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IF('3411'!K$83=1,'3411'!G22,0)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IF('3411'!K$83=1,'3411'!G23,0)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IF('3411'!K$83=1,'3411'!G24,0)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IF('3411'!K$83=1,'3411'!G25,0)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0</v>
      </c>
      <c r="E26" s="62">
        <f t="shared" si="5"/>
        <v>0</v>
      </c>
      <c r="F26" s="62"/>
      <c r="G26" s="62">
        <f>SUM(G10:G25)</f>
        <v>0</v>
      </c>
      <c r="H26" s="63"/>
      <c r="I26" s="63"/>
      <c r="J26" s="64"/>
      <c r="K26" s="65">
        <f>SUM(K10:K25)</f>
        <v>0</v>
      </c>
      <c r="L26" s="66">
        <f>SUM(L10:L25)</f>
        <v>0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0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0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0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0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0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0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0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0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0</v>
      </c>
      <c r="L59" s="50">
        <f>ROUND(I59*K59,0)</f>
        <v>0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0</v>
      </c>
      <c r="L67" s="50">
        <f>ROUND(I67*K67,0)</f>
        <v>0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0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0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0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0</v>
      </c>
      <c r="L72" s="50">
        <f>ROUND(I72*K72,0)</f>
        <v>0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0</v>
      </c>
      <c r="L77" s="50">
        <f>ROUND(I77*K77,0)</f>
        <v>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0</v>
      </c>
      <c r="L85" s="82">
        <f>IF(G26=0,0,IF(G26&gt;250,-(((250/G26)*K85)*IF(M85="H",0.02,0.05)),IF(M85="H",-0.02*K85,-0.05*K85)))</f>
        <v>0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0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-16395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-16395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/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49">
        <f>L89</f>
        <v>-16395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298</v>
      </c>
      <c r="C122" s="218" t="s">
        <v>198</v>
      </c>
    </row>
    <row r="123" spans="2:3" hidden="1">
      <c r="B123" s="222" t="s">
        <v>299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41457.420381944401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2"/>
  <dimension ref="A1:AD150"/>
  <sheetViews>
    <sheetView topLeftCell="C77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'3413'!B2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Somerset Academy Boca East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'3413'!G7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103.5</v>
      </c>
      <c r="E10" s="45">
        <v>0</v>
      </c>
      <c r="F10" s="45">
        <v>50</v>
      </c>
      <c r="G10" s="46">
        <f>IF(E10=0,D10*2,D10+E10)</f>
        <v>207</v>
      </c>
      <c r="H10" s="47"/>
      <c r="I10" s="48">
        <v>1.125</v>
      </c>
      <c r="J10" s="48"/>
      <c r="K10" s="49">
        <f>ROUND(G10*I10,4)</f>
        <v>232.875</v>
      </c>
      <c r="L10" s="50">
        <f>ROUND(ROUND(K10*$G$7,4)*($K$7),0)</f>
        <v>902303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IF('3413'!K$83=1,'3413'!G10,0)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12.5</v>
      </c>
      <c r="E11" s="13">
        <v>0</v>
      </c>
      <c r="F11" s="13">
        <v>12.5</v>
      </c>
      <c r="G11" s="46">
        <f t="shared" ref="G11:G25" si="2">IF(E11=0,D11*2,D11+E11)</f>
        <v>25</v>
      </c>
      <c r="H11" s="47"/>
      <c r="I11" s="56">
        <f>I10</f>
        <v>1.125</v>
      </c>
      <c r="J11" s="56"/>
      <c r="K11" s="49">
        <f t="shared" ref="K11:K25" si="3">ROUND(G11*I11,4)</f>
        <v>28.125</v>
      </c>
      <c r="L11" s="50">
        <f t="shared" ref="L11:L25" si="4">ROUND(ROUND(K11*$G$7,4)*($K$7),0)</f>
        <v>108974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IF('3413'!K$83=1,'3413'!G11,0)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20</v>
      </c>
      <c r="E12" s="13">
        <v>0</v>
      </c>
      <c r="F12" s="13">
        <v>13</v>
      </c>
      <c r="G12" s="46">
        <f t="shared" si="2"/>
        <v>40</v>
      </c>
      <c r="H12" s="47"/>
      <c r="I12" s="56">
        <v>1</v>
      </c>
      <c r="J12" s="56"/>
      <c r="K12" s="49">
        <f t="shared" si="3"/>
        <v>40</v>
      </c>
      <c r="L12" s="50">
        <f t="shared" si="4"/>
        <v>154985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IF('3413'!K$83=1,'3413'!G12,0)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6</v>
      </c>
      <c r="E13" s="13">
        <v>0</v>
      </c>
      <c r="F13" s="13">
        <v>6</v>
      </c>
      <c r="G13" s="46">
        <f t="shared" si="2"/>
        <v>12</v>
      </c>
      <c r="H13" s="47"/>
      <c r="I13" s="56">
        <f>I12</f>
        <v>1</v>
      </c>
      <c r="J13" s="56"/>
      <c r="K13" s="49">
        <f t="shared" si="3"/>
        <v>12</v>
      </c>
      <c r="L13" s="50">
        <f t="shared" si="4"/>
        <v>46495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IF('3413'!K$83=1,'3413'!G13,0)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IF('3413'!K$83=1,'3413'!G14,0)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IF('3413'!K$83=1,'3413'!G15,0)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IF('3413'!K$83=1,'3413'!G16,0)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IF('3413'!K$83=1,'3413'!G17,0)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IF('3413'!K$83=1,'3413'!G18,0)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IF('3413'!K$83=1,'3413'!G19,0)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IF('3413'!K$83=1,'3413'!G20,0)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IF('3413'!K$83=1,'3413'!G21,0)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0.5</v>
      </c>
      <c r="E22" s="13">
        <v>0</v>
      </c>
      <c r="F22" s="13">
        <v>0.5</v>
      </c>
      <c r="G22" s="46">
        <f t="shared" si="2"/>
        <v>1</v>
      </c>
      <c r="H22" s="47"/>
      <c r="I22" s="56">
        <v>1.145</v>
      </c>
      <c r="J22" s="56"/>
      <c r="K22" s="49">
        <f t="shared" si="3"/>
        <v>1.145</v>
      </c>
      <c r="L22" s="50">
        <f t="shared" si="4"/>
        <v>4436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IF('3413'!K$83=1,'3413'!G22,0)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IF('3413'!K$83=1,'3413'!G23,0)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IF('3413'!K$83=1,'3413'!G24,0)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IF('3413'!K$83=1,'3413'!G25,0)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143</v>
      </c>
      <c r="E26" s="62">
        <f t="shared" si="5"/>
        <v>0</v>
      </c>
      <c r="F26" s="62"/>
      <c r="G26" s="62">
        <f>SUM(G10:G25)</f>
        <v>286</v>
      </c>
      <c r="H26" s="63"/>
      <c r="I26" s="63"/>
      <c r="J26" s="64"/>
      <c r="K26" s="65">
        <f>SUM(K10:K25)</f>
        <v>315.28999999999996</v>
      </c>
      <c r="L26" s="66">
        <f>SUM(L10:L25)</f>
        <v>1221629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12</v>
      </c>
      <c r="E28" s="13">
        <v>0</v>
      </c>
      <c r="F28" s="78">
        <v>12</v>
      </c>
      <c r="G28" s="46">
        <f>IF(E28=0,D28*2,D28+E28)</f>
        <v>24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25128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5.5</v>
      </c>
      <c r="E31" s="13">
        <v>0</v>
      </c>
      <c r="F31" s="89">
        <v>5.5</v>
      </c>
      <c r="G31" s="46">
        <f t="shared" si="7"/>
        <v>11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12903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18.5</v>
      </c>
      <c r="E37" s="62">
        <f t="shared" si="10"/>
        <v>0</v>
      </c>
      <c r="F37" s="62"/>
      <c r="G37" s="62">
        <f>SUM(G28:G36)</f>
        <v>37</v>
      </c>
      <c r="H37" s="63"/>
      <c r="I37" s="13" t="s">
        <v>82</v>
      </c>
      <c r="J37" s="13"/>
      <c r="K37" s="13"/>
      <c r="L37" s="50">
        <f>SUM(L28:L36)</f>
        <v>44917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55198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1321744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262.14499999999998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357353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53.145000000000003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49416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315.28999999999996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406769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315.28999999999996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1.611E-3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286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1.6019999999999999E-3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1.611E-3</v>
      </c>
      <c r="L59" s="50">
        <f>ROUND(I59*K59,0)</f>
        <v>6640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1.611E-3</v>
      </c>
      <c r="L67" s="50">
        <f>ROUND(I67*K67,0)</f>
        <v>147552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1.6019999999999999E-3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1.611E-3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1.611E-3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1.6019999999999999E-3</v>
      </c>
      <c r="L72" s="50">
        <f>ROUND(I72*K72,0)</f>
        <v>22680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1.611E-3</v>
      </c>
      <c r="L77" s="50">
        <f>ROUND(I77*K77,0)</f>
        <v>53338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1958723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'3413'!AC80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1958723</v>
      </c>
      <c r="L85" s="82">
        <f>IF(G26=0,0,IF(G26&gt;250,-(((250/G26)*K85)*IF(M85="H",0.02,0.05)),IF(M85="H",-0.02*K85,-0.05*K85)))</f>
        <v>-85608.522727272735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1873114.4772727273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-90211-90211-90211-178053</f>
        <v>-448686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1424428.4772727273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178053.55965909091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12327.627272727274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301</v>
      </c>
      <c r="C122" s="218" t="s">
        <v>198</v>
      </c>
    </row>
    <row r="123" spans="2:3" hidden="1">
      <c r="B123" s="222" t="s">
        <v>302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41457.4203935185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/>
  <dimension ref="A1:AD150"/>
  <sheetViews>
    <sheetView topLeftCell="B71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'3421'!B2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Worthington High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'3421'!G7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IF('3421'!K$83=1,'3421'!G10,0)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IF('3421'!K$83=1,'3421'!G11,0)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IF('3421'!K$83=1,'3421'!G12,0)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IF('3421'!K$83=1,'3421'!G13,0)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128.30000000000001</v>
      </c>
      <c r="E14" s="13">
        <v>0</v>
      </c>
      <c r="F14" s="13">
        <v>152.80000000000001</v>
      </c>
      <c r="G14" s="46">
        <f t="shared" si="2"/>
        <v>256.60000000000002</v>
      </c>
      <c r="H14" s="47"/>
      <c r="I14" s="56">
        <v>1.0109999999999999</v>
      </c>
      <c r="J14" s="56"/>
      <c r="K14" s="49">
        <f t="shared" si="3"/>
        <v>259.42259999999999</v>
      </c>
      <c r="L14" s="50">
        <f t="shared" si="4"/>
        <v>1005165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IF('3421'!K$83=1,'3421'!G14,0)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23.5</v>
      </c>
      <c r="E15" s="13">
        <v>0</v>
      </c>
      <c r="F15" s="13">
        <v>23.5</v>
      </c>
      <c r="G15" s="46">
        <f t="shared" si="2"/>
        <v>47</v>
      </c>
      <c r="H15" s="47"/>
      <c r="I15" s="56">
        <f>I14</f>
        <v>1.0109999999999999</v>
      </c>
      <c r="J15" s="56"/>
      <c r="K15" s="49">
        <f t="shared" si="3"/>
        <v>47.517000000000003</v>
      </c>
      <c r="L15" s="58">
        <f t="shared" si="4"/>
        <v>184111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IF('3421'!K$83=1,'3421'!G15,0)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IF('3421'!K$83=1,'3421'!G16,0)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IF('3421'!K$83=1,'3421'!G17,0)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IF('3421'!K$83=1,'3421'!G18,0)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IF('3421'!K$83=1,'3421'!G19,0)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IF('3421'!K$83=1,'3421'!G20,0)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IF('3421'!K$83=1,'3421'!G21,0)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IF('3421'!K$83=1,'3421'!G22,0)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IF('3421'!K$83=1,'3421'!G23,0)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7.2</v>
      </c>
      <c r="E24" s="13">
        <v>0</v>
      </c>
      <c r="F24" s="13">
        <v>7.2</v>
      </c>
      <c r="G24" s="46">
        <f t="shared" si="2"/>
        <v>14.4</v>
      </c>
      <c r="H24" s="47"/>
      <c r="I24" s="56">
        <f>I23</f>
        <v>1.145</v>
      </c>
      <c r="J24" s="56"/>
      <c r="K24" s="49">
        <f t="shared" si="3"/>
        <v>16.488</v>
      </c>
      <c r="L24" s="50">
        <f t="shared" si="4"/>
        <v>63885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IF('3421'!K$83=1,'3421'!G24,0)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1.5</v>
      </c>
      <c r="E25" s="13">
        <v>0</v>
      </c>
      <c r="F25" s="13">
        <v>1.5</v>
      </c>
      <c r="G25" s="60">
        <f t="shared" si="2"/>
        <v>3</v>
      </c>
      <c r="H25" s="47"/>
      <c r="I25" s="56">
        <v>1.0109999999999999</v>
      </c>
      <c r="J25" s="56"/>
      <c r="K25" s="49">
        <f t="shared" si="3"/>
        <v>3.0329999999999999</v>
      </c>
      <c r="L25" s="50">
        <f t="shared" si="4"/>
        <v>11752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IF('3421'!K$83=1,'3421'!G25,0)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160.5</v>
      </c>
      <c r="E26" s="62">
        <f t="shared" si="5"/>
        <v>0</v>
      </c>
      <c r="F26" s="62"/>
      <c r="G26" s="62">
        <f>SUM(G10:G25)</f>
        <v>321</v>
      </c>
      <c r="H26" s="63"/>
      <c r="I26" s="63"/>
      <c r="J26" s="64"/>
      <c r="K26" s="65">
        <f>SUM(K10:K25)</f>
        <v>326.4606</v>
      </c>
      <c r="L26" s="66">
        <f>SUM(L10:L25)</f>
        <v>1264913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23.5</v>
      </c>
      <c r="E34" s="13">
        <v>0</v>
      </c>
      <c r="F34" s="89">
        <v>23.5</v>
      </c>
      <c r="G34" s="46">
        <f t="shared" si="7"/>
        <v>47</v>
      </c>
      <c r="H34" s="79"/>
      <c r="I34" s="90" t="s">
        <v>78</v>
      </c>
      <c r="J34" s="51">
        <v>251</v>
      </c>
      <c r="K34" s="81">
        <v>835</v>
      </c>
      <c r="L34" s="82">
        <f t="shared" si="8"/>
        <v>39245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23.5</v>
      </c>
      <c r="E37" s="62">
        <f t="shared" si="10"/>
        <v>0</v>
      </c>
      <c r="F37" s="62"/>
      <c r="G37" s="62">
        <f>SUM(G28:G36)</f>
        <v>47</v>
      </c>
      <c r="H37" s="63"/>
      <c r="I37" s="13" t="s">
        <v>82</v>
      </c>
      <c r="J37" s="13"/>
      <c r="K37" s="13"/>
      <c r="L37" s="50">
        <f>SUM(L28:L36)</f>
        <v>39245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61953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1366111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326.4606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304286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326.4606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304286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326.4606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1.668E-3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321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1.799E-3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1.668E-3</v>
      </c>
      <c r="L59" s="50">
        <f>ROUND(I59*K59,0)</f>
        <v>6874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1.668E-3</v>
      </c>
      <c r="L67" s="50">
        <f>ROUND(I67*K67,0)</f>
        <v>152773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1.799E-3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1.668E-3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1.668E-3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1.799E-3</v>
      </c>
      <c r="L72" s="50">
        <f>ROUND(I72*K72,0)</f>
        <v>25469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189</v>
      </c>
      <c r="E75" s="173">
        <v>189</v>
      </c>
      <c r="F75" s="173">
        <v>0</v>
      </c>
      <c r="G75" s="175">
        <f>IF(E75=0,D75,E75)</f>
        <v>189</v>
      </c>
      <c r="H75" s="176"/>
      <c r="I75" s="177">
        <f>AVERAGE(G75,D75)</f>
        <v>189</v>
      </c>
      <c r="J75" s="178" t="s">
        <v>129</v>
      </c>
      <c r="K75" s="179">
        <v>364</v>
      </c>
      <c r="L75" s="50">
        <f>ROUND(K75*I75,0)</f>
        <v>68796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1.668E-3</v>
      </c>
      <c r="L77" s="50">
        <f>ROUND(I77*K77,0)</f>
        <v>55225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1979534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'3421'!AC80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1979534</v>
      </c>
      <c r="L85" s="82">
        <f>IF(G26=0,0,IF(G26&gt;250,-(((250/G26)*K85)*IF(M85="H",0.02,0.05)),IF(M85="H",-0.02*K85,-0.05*K85)))</f>
        <v>-77084.657320872284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1902449.3426791278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-176720-182763-113581-158821</f>
        <v>-631885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1270564.3426791278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158820.54283489098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21892.042679127728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304</v>
      </c>
      <c r="C122" s="218" t="s">
        <v>198</v>
      </c>
    </row>
    <row r="123" spans="2:3" hidden="1">
      <c r="B123" s="222" t="s">
        <v>305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41457.420405092598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4"/>
  <dimension ref="A1:AD150"/>
  <sheetViews>
    <sheetView topLeftCell="B70" zoomScaleNormal="100" workbookViewId="0">
      <selection activeCell="L88" sqref="L88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'3431'!B2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Renaissance CS@WPBch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'3431'!G7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185.72</v>
      </c>
      <c r="E10" s="45">
        <v>0</v>
      </c>
      <c r="F10" s="45">
        <v>167.22</v>
      </c>
      <c r="G10" s="46">
        <f>IF(E10=0,D10*2,D10+E10)</f>
        <v>371.44</v>
      </c>
      <c r="H10" s="47"/>
      <c r="I10" s="48">
        <v>1.125</v>
      </c>
      <c r="J10" s="48"/>
      <c r="K10" s="49">
        <f>ROUND(G10*I10,4)</f>
        <v>417.87</v>
      </c>
      <c r="L10" s="50">
        <f>ROUND(ROUND(K10*$G$7,4)*($K$7),0)</f>
        <v>1619090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IF('3431'!K$83=1,'3431'!G10,0)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13</v>
      </c>
      <c r="E11" s="13">
        <v>0</v>
      </c>
      <c r="F11" s="13">
        <v>13</v>
      </c>
      <c r="G11" s="46">
        <f t="shared" ref="G11:G25" si="2">IF(E11=0,D11*2,D11+E11)</f>
        <v>26</v>
      </c>
      <c r="H11" s="47"/>
      <c r="I11" s="56">
        <f>I10</f>
        <v>1.125</v>
      </c>
      <c r="J11" s="56"/>
      <c r="K11" s="49">
        <f t="shared" ref="K11:K25" si="3">ROUND(G11*I11,4)</f>
        <v>29.25</v>
      </c>
      <c r="L11" s="50">
        <f t="shared" ref="L11:L25" si="4">ROUND(ROUND(K11*$G$7,4)*($K$7),0)</f>
        <v>113333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IF('3431'!K$83=1,'3431'!G11,0)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144.5</v>
      </c>
      <c r="E12" s="13">
        <v>0</v>
      </c>
      <c r="F12" s="13">
        <v>96.5</v>
      </c>
      <c r="G12" s="46">
        <f t="shared" si="2"/>
        <v>289</v>
      </c>
      <c r="H12" s="47"/>
      <c r="I12" s="56">
        <v>1</v>
      </c>
      <c r="J12" s="56"/>
      <c r="K12" s="49">
        <f t="shared" si="3"/>
        <v>289</v>
      </c>
      <c r="L12" s="50">
        <f t="shared" si="4"/>
        <v>1119767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IF('3431'!K$83=1,'3431'!G12,0)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11.5</v>
      </c>
      <c r="E13" s="13">
        <v>0</v>
      </c>
      <c r="F13" s="13">
        <v>11.5</v>
      </c>
      <c r="G13" s="46">
        <f t="shared" si="2"/>
        <v>23</v>
      </c>
      <c r="H13" s="47"/>
      <c r="I13" s="56">
        <f>I12</f>
        <v>1</v>
      </c>
      <c r="J13" s="56"/>
      <c r="K13" s="49">
        <f t="shared" si="3"/>
        <v>23</v>
      </c>
      <c r="L13" s="50">
        <f t="shared" si="4"/>
        <v>89116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IF('3431'!K$83=1,'3431'!G13,0)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IF('3431'!K$83=1,'3431'!G14,0)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IF('3431'!K$83=1,'3431'!G15,0)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IF('3431'!K$83=1,'3431'!G16,0)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IF('3431'!K$83=1,'3431'!G17,0)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IF('3431'!K$83=1,'3431'!G18,0)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IF('3431'!K$83=1,'3431'!G19,0)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IF('3431'!K$83=1,'3431'!G20,0)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IF('3431'!K$83=1,'3431'!G21,0)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12.78</v>
      </c>
      <c r="E22" s="13">
        <v>0</v>
      </c>
      <c r="F22" s="13">
        <v>12.78</v>
      </c>
      <c r="G22" s="46">
        <f t="shared" si="2"/>
        <v>25.56</v>
      </c>
      <c r="H22" s="47"/>
      <c r="I22" s="56">
        <v>1.145</v>
      </c>
      <c r="J22" s="56"/>
      <c r="K22" s="49">
        <f t="shared" si="3"/>
        <v>29.266200000000001</v>
      </c>
      <c r="L22" s="50">
        <f t="shared" si="4"/>
        <v>113396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IF('3431'!K$83=1,'3431'!G22,0)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5.5</v>
      </c>
      <c r="E23" s="13">
        <v>0</v>
      </c>
      <c r="F23" s="13">
        <v>5.5</v>
      </c>
      <c r="G23" s="46">
        <f t="shared" si="2"/>
        <v>11</v>
      </c>
      <c r="H23" s="47"/>
      <c r="I23" s="56">
        <f>I22</f>
        <v>1.145</v>
      </c>
      <c r="J23" s="56"/>
      <c r="K23" s="49">
        <f t="shared" si="3"/>
        <v>12.595000000000001</v>
      </c>
      <c r="L23" s="50">
        <f t="shared" si="4"/>
        <v>48801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IF('3431'!K$83=1,'3431'!G23,0)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IF('3431'!K$83=1,'3431'!G24,0)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IF('3431'!K$83=1,'3431'!G25,0)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373</v>
      </c>
      <c r="E26" s="62">
        <f t="shared" si="5"/>
        <v>0</v>
      </c>
      <c r="F26" s="62"/>
      <c r="G26" s="62">
        <f>SUM(G10:G25)</f>
        <v>746</v>
      </c>
      <c r="H26" s="63"/>
      <c r="I26" s="63"/>
      <c r="J26" s="64"/>
      <c r="K26" s="65">
        <f>SUM(K10:K25)</f>
        <v>800.98120000000006</v>
      </c>
      <c r="L26" s="66">
        <f>SUM(L10:L25)</f>
        <v>3103503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12.5</v>
      </c>
      <c r="E28" s="13">
        <v>0</v>
      </c>
      <c r="F28" s="78">
        <v>12.5</v>
      </c>
      <c r="G28" s="46">
        <f>IF(E28=0,D28*2,D28+E28)</f>
        <v>25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26175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10</v>
      </c>
      <c r="E31" s="13">
        <v>0</v>
      </c>
      <c r="F31" s="89">
        <v>10</v>
      </c>
      <c r="G31" s="46">
        <f t="shared" si="7"/>
        <v>20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23460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1.5</v>
      </c>
      <c r="E32" s="13">
        <v>0</v>
      </c>
      <c r="F32" s="89">
        <v>1.5</v>
      </c>
      <c r="G32" s="46">
        <f t="shared" si="7"/>
        <v>3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10518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24.5</v>
      </c>
      <c r="E37" s="62">
        <f t="shared" si="10"/>
        <v>0</v>
      </c>
      <c r="F37" s="62"/>
      <c r="G37" s="62">
        <f>SUM(G28:G36)</f>
        <v>49</v>
      </c>
      <c r="H37" s="63"/>
      <c r="I37" s="13" t="s">
        <v>82</v>
      </c>
      <c r="J37" s="13"/>
      <c r="K37" s="13"/>
      <c r="L37" s="50">
        <f>SUM(L28:L36)</f>
        <v>63533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143978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3311014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476.38620000000003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649403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324.59500000000003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301820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800.98120000000006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951223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800.98120000000006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4.0920000000000002E-3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746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4.1799999999999997E-3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4.0920000000000002E-3</v>
      </c>
      <c r="L59" s="50">
        <f>ROUND(I59*K59,0)</f>
        <v>16865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4.0920000000000002E-3</v>
      </c>
      <c r="L67" s="50">
        <f>ROUND(I67*K67,0)</f>
        <v>374788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4.1799999999999997E-3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4.0920000000000002E-3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4.0920000000000002E-3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4.1799999999999997E-3</v>
      </c>
      <c r="L72" s="50">
        <f>ROUND(I72*K72,0)</f>
        <v>59178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5.5</v>
      </c>
      <c r="E75" s="173">
        <v>5.5</v>
      </c>
      <c r="F75" s="173">
        <v>0</v>
      </c>
      <c r="G75" s="175">
        <f>IF(E75=0,D75,E75)</f>
        <v>5.5</v>
      </c>
      <c r="H75" s="176"/>
      <c r="I75" s="177">
        <f>AVERAGE(G75,D75)</f>
        <v>5.5</v>
      </c>
      <c r="J75" s="178" t="s">
        <v>129</v>
      </c>
      <c r="K75" s="179">
        <v>364</v>
      </c>
      <c r="L75" s="50">
        <f>ROUND(K75*I75,0)</f>
        <v>2002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4.0920000000000002E-3</v>
      </c>
      <c r="L77" s="50">
        <f>ROUND(I77*K77,0)</f>
        <v>135481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4850551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'3431'!AC80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4850551</v>
      </c>
      <c r="L85" s="82">
        <f>IF(G26=0,0,IF(G26&gt;250,-(((250/G26)*K85)*IF(M85="H",0.02,0.05)),IF(M85="H",-0.02*K85,-0.05*K85)))</f>
        <v>-81275.988605898121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4769275.0113941021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-330007-330186-330186-419877</f>
        <v>-1410256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3359019.0113941021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419877.37642426277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161251.56139410188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307</v>
      </c>
      <c r="C122" s="218" t="s">
        <v>198</v>
      </c>
    </row>
    <row r="123" spans="2:3" hidden="1">
      <c r="B123" s="222" t="s">
        <v>308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41457.420416666697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5"/>
  <dimension ref="A1:AD150"/>
  <sheetViews>
    <sheetView topLeftCell="B83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'3436'!B2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iGenerationEmpowermentAcademy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'3436'!G7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IF('3436'!K$83=1,'3436'!G10,0)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IF('3436'!K$83=1,'3436'!G11,0)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19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IF('3436'!K$83=1,'3436'!G12,0)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7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IF('3436'!K$83=1,'3436'!G13,0)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35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IF('3436'!K$83=1,'3436'!G14,0)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9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IF('3436'!K$83=1,'3436'!G15,0)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IF('3436'!K$83=1,'3436'!G16,0)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IF('3436'!K$83=1,'3436'!G17,0)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IF('3436'!K$83=1,'3436'!G18,0)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IF('3436'!K$83=1,'3436'!G19,0)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IF('3436'!K$83=1,'3436'!G20,0)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IF('3436'!K$83=1,'3436'!G21,0)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IF('3436'!K$83=1,'3436'!G22,0)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IF('3436'!K$83=1,'3436'!G23,0)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0.5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IF('3436'!K$83=1,'3436'!G24,0)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IF('3436'!K$83=1,'3436'!G25,0)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0</v>
      </c>
      <c r="E26" s="62">
        <f t="shared" si="5"/>
        <v>0</v>
      </c>
      <c r="F26" s="62"/>
      <c r="G26" s="62">
        <f>SUM(G10:G25)</f>
        <v>0</v>
      </c>
      <c r="H26" s="63"/>
      <c r="I26" s="63"/>
      <c r="J26" s="64"/>
      <c r="K26" s="65">
        <f>SUM(K10:K25)</f>
        <v>0</v>
      </c>
      <c r="L26" s="66">
        <f>SUM(L10:L25)</f>
        <v>0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7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8.5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0.5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0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0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0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0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0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0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0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0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0</v>
      </c>
      <c r="L59" s="50">
        <f>ROUND(I59*K59,0)</f>
        <v>0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0</v>
      </c>
      <c r="L67" s="50">
        <f>ROUND(I67*K67,0)</f>
        <v>0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0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0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0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0</v>
      </c>
      <c r="L72" s="50">
        <f>ROUND(I72*K72,0)</f>
        <v>0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0</v>
      </c>
      <c r="L77" s="50">
        <f>ROUND(I77*K77,0)</f>
        <v>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'3436'!AC80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0</v>
      </c>
      <c r="L85" s="82">
        <f>IF(G26=0,0,IF(G26&gt;250,-(((250/G26)*K85)*IF(M85="H",0.02,0.05)),IF(M85="H",-0.02*K85,-0.05*K85)))</f>
        <v>0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0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-67187-68193</f>
        <v>-135380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-135380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250"/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49">
        <f>L89</f>
        <v>-135380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310</v>
      </c>
      <c r="C122" s="218" t="s">
        <v>198</v>
      </c>
    </row>
    <row r="123" spans="2:3" hidden="1">
      <c r="B123" s="222" t="s">
        <v>311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41457.420428240701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D150"/>
  <sheetViews>
    <sheetView topLeftCell="B79" zoomScaleNormal="100" workbookViewId="0">
      <selection activeCell="E76" sqref="E76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'3441'!B2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South Tech Preparatory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'3441'!G7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IF('3441'!K$83=1,'3441'!G10,0)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IF('3441'!K$83=1,'3441'!G11,0)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42</v>
      </c>
      <c r="E12" s="13">
        <v>0</v>
      </c>
      <c r="F12" s="13">
        <v>19</v>
      </c>
      <c r="G12" s="46">
        <f t="shared" si="2"/>
        <v>84</v>
      </c>
      <c r="H12" s="47"/>
      <c r="I12" s="56">
        <v>1</v>
      </c>
      <c r="J12" s="56"/>
      <c r="K12" s="49">
        <f t="shared" si="3"/>
        <v>84</v>
      </c>
      <c r="L12" s="50">
        <f t="shared" si="4"/>
        <v>325468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IF('3441'!K$83=1,'3441'!G12,0)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7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IF('3441'!K$83=1,'3441'!G13,0)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35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IF('3441'!K$83=1,'3441'!G14,0)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9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IF('3441'!K$83=1,'3441'!G15,0)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IF('3441'!K$83=1,'3441'!G16,0)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IF('3441'!K$83=1,'3441'!G17,0)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IF('3441'!K$83=1,'3441'!G18,0)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IF('3441'!K$83=1,'3441'!G19,0)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IF('3441'!K$83=1,'3441'!G20,0)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IF('3441'!K$83=1,'3441'!G21,0)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IF('3441'!K$83=1,'3441'!G22,0)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IF('3441'!K$83=1,'3441'!G23,0)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0.5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IF('3441'!K$83=1,'3441'!G24,0)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IF('3441'!K$83=1,'3441'!G25,0)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42</v>
      </c>
      <c r="E26" s="62">
        <f t="shared" si="5"/>
        <v>0</v>
      </c>
      <c r="F26" s="62"/>
      <c r="G26" s="62">
        <f>SUM(G10:G25)</f>
        <v>84</v>
      </c>
      <c r="H26" s="63"/>
      <c r="I26" s="63"/>
      <c r="J26" s="64"/>
      <c r="K26" s="65">
        <f>SUM(K10:K25)</f>
        <v>84</v>
      </c>
      <c r="L26" s="66">
        <f>SUM(L10:L25)</f>
        <v>325468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232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232" t="s">
        <v>70</v>
      </c>
      <c r="AA29" s="232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232" t="s">
        <v>70</v>
      </c>
      <c r="AA30" s="232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7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232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232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232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8.5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232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0.5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232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232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16212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230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341680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227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2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230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84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78106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84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78106</v>
      </c>
      <c r="N50" s="3"/>
      <c r="O50" s="1"/>
      <c r="V50" s="228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84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4.2900000000000002E-4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84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4.7100000000000001E-4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231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4.2900000000000002E-4</v>
      </c>
      <c r="L59" s="50">
        <f>ROUND(I59*K59,0)</f>
        <v>1768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227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231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4.2900000000000002E-4</v>
      </c>
      <c r="L67" s="50">
        <f>ROUND(I67*K67,0)</f>
        <v>39292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231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4.7100000000000001E-4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231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4.2900000000000002E-4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231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4.2900000000000002E-4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231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4.7100000000000001E-4</v>
      </c>
      <c r="L72" s="50">
        <f>ROUND(I72*K72,0)</f>
        <v>6668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63</v>
      </c>
      <c r="AA74" s="233" t="s">
        <v>129</v>
      </c>
      <c r="AB74" s="172">
        <f>+K75</f>
        <v>364</v>
      </c>
      <c r="AC74" s="55">
        <f>ROUND(AB74*Z74,0)</f>
        <v>22932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63</v>
      </c>
      <c r="E75" s="173">
        <v>63</v>
      </c>
      <c r="F75" s="173">
        <v>0</v>
      </c>
      <c r="G75" s="175">
        <f>IF(E75=0,D75,E75)</f>
        <v>63</v>
      </c>
      <c r="H75" s="176"/>
      <c r="I75" s="177">
        <f>AVERAGE(G75,D75)</f>
        <v>63</v>
      </c>
      <c r="J75" s="178" t="s">
        <v>129</v>
      </c>
      <c r="K75" s="179">
        <v>364</v>
      </c>
      <c r="L75" s="50">
        <f>ROUND(K75*I75,0)</f>
        <v>22932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233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233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4.2900000000000002E-4</v>
      </c>
      <c r="L77" s="50">
        <f>ROUND(I77*K77,0)</f>
        <v>14204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22932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504650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'3441'!AC80</f>
        <v>22932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504650</v>
      </c>
      <c r="L85" s="82">
        <f>IF(G26=0,0,IF(G26&gt;250,-(((250/G26)*K85)*IF(M85="H",0.02,0.05)),IF(M85="H",-0.02*K85,-0.05*K85)))</f>
        <v>-25232.5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479417.5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-49036-49036-49036-34503</f>
        <v>-181611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297806.5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37225.8125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310</v>
      </c>
      <c r="C122" s="218" t="s">
        <v>198</v>
      </c>
    </row>
    <row r="123" spans="2:3" hidden="1">
      <c r="B123" s="222" t="s">
        <v>349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41457.420428240701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6"/>
  <dimension ref="A1:AD150"/>
  <sheetViews>
    <sheetView topLeftCell="B71" zoomScaleNormal="100" workbookViewId="0">
      <selection activeCell="L88" sqref="L88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'3443'!B2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Riviera Bch Maritime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'3443'!G7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IF('3443'!K$83=1,'3443'!G10,0)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IF('3443'!K$83=1,'3443'!G11,0)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IF('3443'!K$83=1,'3443'!G12,0)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IF('3443'!K$83=1,'3443'!G13,0)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80.42</v>
      </c>
      <c r="E14" s="13">
        <v>0</v>
      </c>
      <c r="F14" s="13">
        <v>80.42</v>
      </c>
      <c r="G14" s="46">
        <f t="shared" si="2"/>
        <v>160.84</v>
      </c>
      <c r="H14" s="47"/>
      <c r="I14" s="56">
        <v>1.0109999999999999</v>
      </c>
      <c r="J14" s="56"/>
      <c r="K14" s="49">
        <f t="shared" si="3"/>
        <v>162.60919999999999</v>
      </c>
      <c r="L14" s="50">
        <f t="shared" si="4"/>
        <v>630050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IF('3443'!K$83=1,'3443'!G14,0)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11.5</v>
      </c>
      <c r="E15" s="13">
        <v>0</v>
      </c>
      <c r="F15" s="13">
        <v>11.5</v>
      </c>
      <c r="G15" s="46">
        <f t="shared" si="2"/>
        <v>23</v>
      </c>
      <c r="H15" s="47"/>
      <c r="I15" s="56">
        <f>I14</f>
        <v>1.0109999999999999</v>
      </c>
      <c r="J15" s="56"/>
      <c r="K15" s="49">
        <f t="shared" si="3"/>
        <v>23.253</v>
      </c>
      <c r="L15" s="58">
        <f t="shared" si="4"/>
        <v>90097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IF('3443'!K$83=1,'3443'!G15,0)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IF('3443'!K$83=1,'3443'!G16,0)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IF('3443'!K$83=1,'3443'!G17,0)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IF('3443'!K$83=1,'3443'!G18,0)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IF('3443'!K$83=1,'3443'!G19,0)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IF('3443'!K$83=1,'3443'!G20,0)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IF('3443'!K$83=1,'3443'!G21,0)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IF('3443'!K$83=1,'3443'!G22,0)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IF('3443'!K$83=1,'3443'!G23,0)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IF('3443'!K$83=1,'3443'!G24,0)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9.84</v>
      </c>
      <c r="E25" s="13">
        <v>0</v>
      </c>
      <c r="F25" s="13">
        <v>9.84</v>
      </c>
      <c r="G25" s="60">
        <f t="shared" si="2"/>
        <v>19.68</v>
      </c>
      <c r="H25" s="47"/>
      <c r="I25" s="56">
        <v>1.0109999999999999</v>
      </c>
      <c r="J25" s="56"/>
      <c r="K25" s="49">
        <f t="shared" si="3"/>
        <v>19.8965</v>
      </c>
      <c r="L25" s="50">
        <f t="shared" si="4"/>
        <v>77091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IF('3443'!K$83=1,'3443'!G25,0)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101.76</v>
      </c>
      <c r="E26" s="62">
        <f t="shared" si="5"/>
        <v>0</v>
      </c>
      <c r="F26" s="62"/>
      <c r="G26" s="62">
        <f>SUM(G10:G25)</f>
        <v>203.52</v>
      </c>
      <c r="H26" s="63"/>
      <c r="I26" s="63"/>
      <c r="J26" s="64"/>
      <c r="K26" s="65">
        <f>SUM(K10:K25)</f>
        <v>205.75869999999998</v>
      </c>
      <c r="L26" s="66">
        <f>SUM(L10:L25)</f>
        <v>797238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11.5</v>
      </c>
      <c r="E34" s="13">
        <v>0</v>
      </c>
      <c r="F34" s="89">
        <v>11.5</v>
      </c>
      <c r="G34" s="46">
        <f t="shared" si="7"/>
        <v>23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19205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11.5</v>
      </c>
      <c r="E37" s="62">
        <f t="shared" si="10"/>
        <v>0</v>
      </c>
      <c r="F37" s="62"/>
      <c r="G37" s="62">
        <f>SUM(G28:G36)</f>
        <v>23</v>
      </c>
      <c r="H37" s="63"/>
      <c r="I37" s="13" t="s">
        <v>82</v>
      </c>
      <c r="J37" s="13"/>
      <c r="K37" s="13"/>
      <c r="L37" s="50">
        <f>SUM(L28:L36)</f>
        <v>19205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39279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855722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205.75869999999998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191783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205.75869999999998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191783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205.75869999999998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1.0510000000000001E-3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203.52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1.14E-3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1.0510000000000001E-3</v>
      </c>
      <c r="L59" s="50">
        <f>ROUND(I59*K59,0)</f>
        <v>4332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1.0510000000000001E-3</v>
      </c>
      <c r="L67" s="50">
        <f>ROUND(I67*K67,0)</f>
        <v>96262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1.14E-3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1.0510000000000001E-3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1.0510000000000001E-3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1.14E-3</v>
      </c>
      <c r="L72" s="50">
        <f>ROUND(I72*K72,0)</f>
        <v>16139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76.5</v>
      </c>
      <c r="E75" s="173">
        <v>76.5</v>
      </c>
      <c r="F75" s="173">
        <v>0</v>
      </c>
      <c r="G75" s="175">
        <f>IF(E75=0,D75,E75)</f>
        <v>76.5</v>
      </c>
      <c r="H75" s="176"/>
      <c r="I75" s="177">
        <f>AVERAGE(G75,D75)</f>
        <v>76.5</v>
      </c>
      <c r="J75" s="178" t="s">
        <v>129</v>
      </c>
      <c r="K75" s="179">
        <v>364</v>
      </c>
      <c r="L75" s="50">
        <f>ROUND(K75*I75,0)</f>
        <v>27846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1.0510000000000001E-3</v>
      </c>
      <c r="L77" s="50">
        <f>ROUND(I77*K77,0)</f>
        <v>34797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1226881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'3443'!AC80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1226881</v>
      </c>
      <c r="L85" s="82">
        <f>IF(G26=0,0,IF(G26&gt;250,-(((250/G26)*K85)*IF(M85="H",0.02,0.05)),IF(M85="H",-0.02*K85,-0.05*K85)))</f>
        <v>-61344.05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1165536.95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-94924-97328-97328-97329</f>
        <v>-386909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778627.95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97328.493749999994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313</v>
      </c>
      <c r="C122" s="218" t="s">
        <v>198</v>
      </c>
    </row>
    <row r="123" spans="2:3" hidden="1">
      <c r="B123" s="222" t="s">
        <v>314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41457.420439814799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D150"/>
  <sheetViews>
    <sheetView topLeftCell="B77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5.140625" style="1" customWidth="1"/>
    <col min="10" max="10" width="15" style="1" customWidth="1"/>
    <col min="11" max="11" width="16.140625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'0642'!B2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Day Star Acad of Excellence CS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'0642'!G7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22</v>
      </c>
      <c r="E10" s="45">
        <v>0</v>
      </c>
      <c r="F10" s="45">
        <v>35</v>
      </c>
      <c r="G10" s="46">
        <f>IF(E10=0,D10*2,D10+E10)</f>
        <v>44</v>
      </c>
      <c r="H10" s="47"/>
      <c r="I10" s="48">
        <v>1.125</v>
      </c>
      <c r="J10" s="48"/>
      <c r="K10" s="49">
        <f>ROUND(G10*I10,4)</f>
        <v>49.5</v>
      </c>
      <c r="L10" s="50">
        <f>ROUND(ROUND(K10*$G$7,4)*($K$7),0)</f>
        <v>191794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IF('0642'!K$83=1,'0642'!G10,0)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</v>
      </c>
      <c r="E11" s="13">
        <v>0</v>
      </c>
      <c r="F11" s="13">
        <v>3</v>
      </c>
      <c r="G11" s="46">
        <f t="shared" ref="G11:G25" si="2">IF(E11=0,D11*2,D11+E11)</f>
        <v>6</v>
      </c>
      <c r="H11" s="47"/>
      <c r="I11" s="56">
        <f>I10</f>
        <v>1.125</v>
      </c>
      <c r="J11" s="56"/>
      <c r="K11" s="49">
        <f t="shared" ref="K11:K25" si="3">ROUND(G11*I11,4)</f>
        <v>6.75</v>
      </c>
      <c r="L11" s="50">
        <f t="shared" ref="L11:L25" si="4">ROUND(ROUND(K11*$G$7,4)*($K$7),0)</f>
        <v>26154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IF('0642'!K$83=1,'0642'!G11,0)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12</v>
      </c>
      <c r="E12" s="13">
        <v>0</v>
      </c>
      <c r="F12" s="13">
        <v>12.5</v>
      </c>
      <c r="G12" s="46">
        <f t="shared" si="2"/>
        <v>24</v>
      </c>
      <c r="H12" s="47"/>
      <c r="I12" s="56">
        <v>1</v>
      </c>
      <c r="J12" s="56"/>
      <c r="K12" s="49">
        <f t="shared" si="3"/>
        <v>24</v>
      </c>
      <c r="L12" s="50">
        <f t="shared" si="4"/>
        <v>92991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IF('0642'!K$83=1,'0642'!G12,0)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IF('0642'!K$83=1,'0642'!G13,0)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IF('0642'!K$83=1,'0642'!G14,0)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IF('0642'!K$83=1,'0642'!G15,0)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IF('0642'!K$83=1,'0642'!G16,0)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IF('0642'!K$83=1,'0642'!G17,0)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IF('0642'!K$83=1,'0642'!G18,0)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IF('0642'!K$83=1,'0642'!G19,0)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IF('0642'!K$83=1,'0642'!G20,0)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IF('0642'!K$83=1,'0642'!G21,0)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3</v>
      </c>
      <c r="E22" s="13">
        <v>0</v>
      </c>
      <c r="F22" s="13">
        <v>3</v>
      </c>
      <c r="G22" s="46">
        <f t="shared" si="2"/>
        <v>6</v>
      </c>
      <c r="H22" s="47"/>
      <c r="I22" s="56">
        <v>1.145</v>
      </c>
      <c r="J22" s="56"/>
      <c r="K22" s="49">
        <f t="shared" si="3"/>
        <v>6.87</v>
      </c>
      <c r="L22" s="50">
        <f t="shared" si="4"/>
        <v>26619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IF('0642'!K$83=1,'0642'!G22,0)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IF('0642'!K$83=1,'0642'!G23,0)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IF('0642'!K$83=1,'0642'!G24,0)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IF('0642'!K$83=1,'0642'!G25,0)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42</v>
      </c>
      <c r="E26" s="62">
        <f t="shared" si="5"/>
        <v>0</v>
      </c>
      <c r="F26" s="62"/>
      <c r="G26" s="62">
        <f>SUM(G10:G25)</f>
        <v>84</v>
      </c>
      <c r="H26" s="63"/>
      <c r="I26" s="63"/>
      <c r="J26" s="64"/>
      <c r="K26" s="65">
        <f>SUM(K10:K25)</f>
        <v>91.12</v>
      </c>
      <c r="L26" s="66">
        <f>SUM(L10:L25)</f>
        <v>353056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3</v>
      </c>
      <c r="E28" s="13">
        <v>0</v>
      </c>
      <c r="F28" s="78">
        <v>3</v>
      </c>
      <c r="G28" s="46">
        <f>IF(E28=0,D28*2,D28+E28)</f>
        <v>6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6282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</v>
      </c>
      <c r="E37" s="62">
        <f t="shared" si="10"/>
        <v>0</v>
      </c>
      <c r="F37" s="62"/>
      <c r="G37" s="62">
        <f>SUM(G28:G36)</f>
        <v>10</v>
      </c>
      <c r="H37" s="63"/>
      <c r="I37" s="13" t="s">
        <v>82</v>
      </c>
      <c r="J37" s="13"/>
      <c r="K37" s="13"/>
      <c r="L37" s="50">
        <f>SUM(L28:L36)</f>
        <v>10974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16212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380242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63.12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86044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26035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91.12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112079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91.12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4.66E-4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84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4.7100000000000001E-4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4.66E-4</v>
      </c>
      <c r="L59" s="50">
        <f>ROUND(I59*K59,0)</f>
        <v>1921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4.66E-4</v>
      </c>
      <c r="L67" s="50">
        <f>ROUND(I67*K67,0)</f>
        <v>42681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4.7100000000000001E-4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4.66E-4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4.66E-4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4.7100000000000001E-4</v>
      </c>
      <c r="L72" s="50">
        <f>ROUND(I72*K72,0)</f>
        <v>6668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48.5</v>
      </c>
      <c r="E75" s="173">
        <v>48.5</v>
      </c>
      <c r="F75" s="173">
        <v>0</v>
      </c>
      <c r="G75" s="175">
        <f>IF(E75=0,D75,E75)</f>
        <v>48.5</v>
      </c>
      <c r="H75" s="176"/>
      <c r="I75" s="177">
        <f>AVERAGE(G75,D75)</f>
        <v>48.5</v>
      </c>
      <c r="J75" s="178" t="s">
        <v>129</v>
      </c>
      <c r="K75" s="179">
        <v>364</v>
      </c>
      <c r="L75" s="50">
        <f>ROUND(K75*I75,0)</f>
        <v>17654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4.66E-4</v>
      </c>
      <c r="L77" s="50">
        <f>ROUND(I77*K77,0)</f>
        <v>15429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576674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'0642'!AC80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576674</v>
      </c>
      <c r="L85" s="82">
        <f>IF(G26=0,0,IF(G26&gt;250,-(((250/G26)*K85)*IF(M85="H",0.02,0.05)),IF(M85="H",-0.02*K85,-0.05*K85)))</f>
        <v>-28833.7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547840.30000000005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-58917-60442-60442-40893</f>
        <v>-220694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327146.30000000005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40893.287500000006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212</v>
      </c>
      <c r="C122" s="218" t="s">
        <v>198</v>
      </c>
    </row>
    <row r="123" spans="2:3" hidden="1">
      <c r="B123" s="222" t="s">
        <v>213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41457.420034722199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7"/>
  <dimension ref="A1:AD150"/>
  <sheetViews>
    <sheetView topLeftCell="B80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'3941'!B2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Ben Gamla - Palm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'3941'!G7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90.5</v>
      </c>
      <c r="E10" s="45">
        <v>0</v>
      </c>
      <c r="F10" s="45">
        <v>90.5</v>
      </c>
      <c r="G10" s="46">
        <f>IF(E10=0,D10*2,D10+E10)</f>
        <v>181</v>
      </c>
      <c r="H10" s="47"/>
      <c r="I10" s="48">
        <v>1.125</v>
      </c>
      <c r="J10" s="48"/>
      <c r="K10" s="49">
        <f>ROUND(G10*I10,4)</f>
        <v>203.625</v>
      </c>
      <c r="L10" s="50">
        <f>ROUND(ROUND(K10*$G$7,4)*($K$7),0)</f>
        <v>788971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IF('3941'!K$83=1,'3941'!G10,0)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14.5</v>
      </c>
      <c r="E11" s="13">
        <v>0</v>
      </c>
      <c r="F11" s="13">
        <v>14.5</v>
      </c>
      <c r="G11" s="46">
        <f t="shared" ref="G11:G25" si="2">IF(E11=0,D11*2,D11+E11)</f>
        <v>29</v>
      </c>
      <c r="H11" s="47"/>
      <c r="I11" s="56">
        <f>I10</f>
        <v>1.125</v>
      </c>
      <c r="J11" s="56"/>
      <c r="K11" s="49">
        <f t="shared" ref="K11:K25" si="3">ROUND(G11*I11,4)</f>
        <v>32.625</v>
      </c>
      <c r="L11" s="50">
        <f t="shared" ref="L11:L25" si="4">ROUND(ROUND(K11*$G$7,4)*($K$7),0)</f>
        <v>126410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IF('3941'!K$83=1,'3941'!G11,0)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29</v>
      </c>
      <c r="E12" s="13">
        <v>0</v>
      </c>
      <c r="F12" s="13">
        <v>29</v>
      </c>
      <c r="G12" s="46">
        <f t="shared" si="2"/>
        <v>58</v>
      </c>
      <c r="H12" s="47"/>
      <c r="I12" s="56">
        <v>1</v>
      </c>
      <c r="J12" s="56"/>
      <c r="K12" s="49">
        <f t="shared" si="3"/>
        <v>58</v>
      </c>
      <c r="L12" s="50">
        <f t="shared" si="4"/>
        <v>224728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IF('3941'!K$83=1,'3941'!G12,0)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6</v>
      </c>
      <c r="E13" s="13">
        <v>0</v>
      </c>
      <c r="F13" s="13">
        <v>6</v>
      </c>
      <c r="G13" s="46">
        <f t="shared" si="2"/>
        <v>12</v>
      </c>
      <c r="H13" s="47"/>
      <c r="I13" s="56">
        <f>I12</f>
        <v>1</v>
      </c>
      <c r="J13" s="56"/>
      <c r="K13" s="49">
        <f t="shared" si="3"/>
        <v>12</v>
      </c>
      <c r="L13" s="50">
        <f t="shared" si="4"/>
        <v>46495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IF('3941'!K$83=1,'3941'!G13,0)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IF('3941'!K$83=1,'3941'!G14,0)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IF('3941'!K$83=1,'3941'!G15,0)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IF('3941'!K$83=1,'3941'!G16,0)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IF('3941'!K$83=1,'3941'!G17,0)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IF('3941'!K$83=1,'3941'!G18,0)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IF('3941'!K$83=1,'3941'!G19,0)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IF('3941'!K$83=1,'3941'!G20,0)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IF('3941'!K$83=1,'3941'!G21,0)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0.5</v>
      </c>
      <c r="E22" s="13">
        <v>0</v>
      </c>
      <c r="F22" s="13">
        <v>0.5</v>
      </c>
      <c r="G22" s="46">
        <f t="shared" si="2"/>
        <v>1</v>
      </c>
      <c r="H22" s="47"/>
      <c r="I22" s="56">
        <v>1.145</v>
      </c>
      <c r="J22" s="56"/>
      <c r="K22" s="49">
        <f t="shared" si="3"/>
        <v>1.145</v>
      </c>
      <c r="L22" s="50">
        <f t="shared" si="4"/>
        <v>4436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IF('3941'!K$83=1,'3941'!G22,0)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IF('3941'!K$83=1,'3941'!G23,0)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IF('3941'!K$83=1,'3941'!G24,0)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IF('3941'!K$83=1,'3941'!G25,0)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140.5</v>
      </c>
      <c r="E26" s="62">
        <f t="shared" si="5"/>
        <v>0</v>
      </c>
      <c r="F26" s="62"/>
      <c r="G26" s="62">
        <f>SUM(G10:G25)</f>
        <v>281</v>
      </c>
      <c r="H26" s="63"/>
      <c r="I26" s="63"/>
      <c r="J26" s="64"/>
      <c r="K26" s="65">
        <f>SUM(K10:K25)</f>
        <v>307.39499999999998</v>
      </c>
      <c r="L26" s="66">
        <f>SUM(L10:L25)</f>
        <v>1191040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11</v>
      </c>
      <c r="E28" s="13">
        <v>0</v>
      </c>
      <c r="F28" s="78">
        <v>11</v>
      </c>
      <c r="G28" s="46">
        <f>IF(E28=0,D28*2,D28+E28)</f>
        <v>22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23034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5</v>
      </c>
      <c r="E31" s="13">
        <v>0</v>
      </c>
      <c r="F31" s="89">
        <v>5</v>
      </c>
      <c r="G31" s="46">
        <f t="shared" si="7"/>
        <v>10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20.5</v>
      </c>
      <c r="E37" s="62">
        <f t="shared" si="10"/>
        <v>0</v>
      </c>
      <c r="F37" s="62"/>
      <c r="G37" s="62">
        <f>SUM(G28:G36)</f>
        <v>41</v>
      </c>
      <c r="H37" s="63"/>
      <c r="I37" s="13" t="s">
        <v>82</v>
      </c>
      <c r="J37" s="13"/>
      <c r="K37" s="13"/>
      <c r="L37" s="50">
        <f>SUM(L28:L36)</f>
        <v>65436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54233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1310709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237.39500000000001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323614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70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65088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307.39499999999998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388702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307.39499999999998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1.57E-3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281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1.5740000000000001E-3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1.57E-3</v>
      </c>
      <c r="L59" s="50">
        <f>ROUND(I59*K59,0)</f>
        <v>6471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1.57E-3</v>
      </c>
      <c r="L67" s="50">
        <f>ROUND(I67*K67,0)</f>
        <v>143797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1.5740000000000001E-3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1.57E-3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1.57E-3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1.5740000000000001E-3</v>
      </c>
      <c r="L72" s="50">
        <f>ROUND(I72*K72,0)</f>
        <v>22284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1.57E-3</v>
      </c>
      <c r="L77" s="50">
        <f>ROUND(I77*K77,0)</f>
        <v>51981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1923944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1923944</v>
      </c>
      <c r="L85" s="82">
        <f>IF(G26=0,0,IF(G26&gt;250,-(((250/G26)*K85)*IF(M85="H",0.02,0.05)),IF(M85="H",-0.02*K85,-0.05*K85)))</f>
        <v>-85584.697508896803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1838359.3024911033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-153197-153197-153197-153196</f>
        <v>-612787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1225572.3024911033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153196.53781138791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10612.502491103209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316</v>
      </c>
      <c r="C122" s="218" t="s">
        <v>198</v>
      </c>
    </row>
    <row r="123" spans="2:3" hidden="1">
      <c r="B123" s="222" t="s">
        <v>317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41457.420451388898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A1:AD150"/>
  <sheetViews>
    <sheetView topLeftCell="B70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'3961'!B2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Gardens Sch of Tech Arts, Inc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'3961'!G7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47.5</v>
      </c>
      <c r="E10" s="45">
        <v>0</v>
      </c>
      <c r="F10" s="45">
        <v>40.5</v>
      </c>
      <c r="G10" s="46">
        <f>IF(E10=0,D10*2,D10+E10)</f>
        <v>95</v>
      </c>
      <c r="H10" s="47"/>
      <c r="I10" s="48">
        <v>1.125</v>
      </c>
      <c r="J10" s="48"/>
      <c r="K10" s="49">
        <f>ROUND(G10*I10,4)</f>
        <v>106.875</v>
      </c>
      <c r="L10" s="50">
        <f>ROUND(ROUND(K10*$G$7,4)*($K$7),0)</f>
        <v>414101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IF('3961'!K$83=1,'3961'!G10,0)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IF('3961'!K$83=1,'3961'!G11,0)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61.5</v>
      </c>
      <c r="E12" s="13">
        <v>0</v>
      </c>
      <c r="F12" s="13">
        <v>41</v>
      </c>
      <c r="G12" s="46">
        <f t="shared" si="2"/>
        <v>123</v>
      </c>
      <c r="H12" s="47"/>
      <c r="I12" s="56">
        <v>1</v>
      </c>
      <c r="J12" s="56"/>
      <c r="K12" s="49">
        <f t="shared" si="3"/>
        <v>123</v>
      </c>
      <c r="L12" s="50">
        <f t="shared" si="4"/>
        <v>476579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IF('3961'!K$83=1,'3961'!G12,0)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3</v>
      </c>
      <c r="E13" s="13">
        <v>0</v>
      </c>
      <c r="F13" s="13">
        <v>3</v>
      </c>
      <c r="G13" s="46">
        <f t="shared" si="2"/>
        <v>6</v>
      </c>
      <c r="H13" s="47"/>
      <c r="I13" s="56">
        <f>I12</f>
        <v>1</v>
      </c>
      <c r="J13" s="56"/>
      <c r="K13" s="49">
        <f t="shared" si="3"/>
        <v>6</v>
      </c>
      <c r="L13" s="50">
        <f t="shared" si="4"/>
        <v>23248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IF('3961'!K$83=1,'3961'!G13,0)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IF('3961'!K$83=1,'3961'!G14,0)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IF('3961'!K$83=1,'3961'!G15,0)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IF('3961'!K$83=1,'3961'!G16,0)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IF('3961'!K$83=1,'3961'!G17,0)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IF('3961'!K$83=1,'3961'!G18,0)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IF('3961'!K$83=1,'3961'!G19,0)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IF('3961'!K$83=1,'3961'!G20,0)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IF('3961'!K$83=1,'3961'!G21,0)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</v>
      </c>
      <c r="E22" s="13">
        <v>0</v>
      </c>
      <c r="F22" s="13">
        <v>1</v>
      </c>
      <c r="G22" s="46">
        <f t="shared" si="2"/>
        <v>2</v>
      </c>
      <c r="H22" s="47"/>
      <c r="I22" s="56">
        <v>1.145</v>
      </c>
      <c r="J22" s="56"/>
      <c r="K22" s="49">
        <f t="shared" si="3"/>
        <v>2.29</v>
      </c>
      <c r="L22" s="50">
        <f t="shared" si="4"/>
        <v>8873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IF('3961'!K$83=1,'3961'!G22,0)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IF('3961'!K$83=1,'3961'!G23,0)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IF('3961'!K$83=1,'3961'!G24,0)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IF('3961'!K$83=1,'3961'!G25,0)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116.5</v>
      </c>
      <c r="E26" s="62">
        <f t="shared" si="5"/>
        <v>0</v>
      </c>
      <c r="F26" s="62"/>
      <c r="G26" s="62">
        <f>SUM(G10:G25)</f>
        <v>233</v>
      </c>
      <c r="H26" s="63"/>
      <c r="I26" s="63"/>
      <c r="J26" s="64"/>
      <c r="K26" s="65">
        <f>SUM(K10:K25)</f>
        <v>246.04</v>
      </c>
      <c r="L26" s="66">
        <f>SUM(L10:L25)</f>
        <v>953314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3</v>
      </c>
      <c r="E31" s="13">
        <v>0</v>
      </c>
      <c r="F31" s="89">
        <v>3</v>
      </c>
      <c r="G31" s="46">
        <f t="shared" si="7"/>
        <v>6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7038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6.5</v>
      </c>
      <c r="E37" s="62">
        <f t="shared" si="10"/>
        <v>0</v>
      </c>
      <c r="F37" s="62"/>
      <c r="G37" s="62">
        <f>SUM(G28:G36)</f>
        <v>13</v>
      </c>
      <c r="H37" s="63"/>
      <c r="I37" s="13" t="s">
        <v>82</v>
      </c>
      <c r="J37" s="13"/>
      <c r="K37" s="13"/>
      <c r="L37" s="50">
        <f>SUM(L28:L36)</f>
        <v>14367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44969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1012650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117.04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159547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129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119949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246.04000000000002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279496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246.04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1.2570000000000001E-3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233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1.305E-3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1.2570000000000001E-3</v>
      </c>
      <c r="L59" s="50">
        <f>ROUND(I59*K59,0)</f>
        <v>5181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1.2570000000000001E-3</v>
      </c>
      <c r="L67" s="50">
        <f>ROUND(I67*K67,0)</f>
        <v>115129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1.305E-3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1.2570000000000001E-3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1.2570000000000001E-3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1.305E-3</v>
      </c>
      <c r="L72" s="50">
        <f>ROUND(I72*K72,0)</f>
        <v>18475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1.2570000000000001E-3</v>
      </c>
      <c r="L77" s="50">
        <f>ROUND(I77*K77,0)</f>
        <v>41618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1472549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1472549</v>
      </c>
      <c r="L85" s="82">
        <f>IF(G26=0,0,IF(G26&gt;250,-(((250/G26)*K85)*IF(M85="H",0.02,0.05)),IF(M85="H",-0.02*K85,-0.05*K85)))</f>
        <v>-73627.45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1398921.55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-90308-90308-90308-125333</f>
        <v>-396257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1002664.55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125333.06875000001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319</v>
      </c>
      <c r="C122" s="218" t="s">
        <v>198</v>
      </c>
    </row>
    <row r="123" spans="2:3" hidden="1">
      <c r="B123" s="222" t="s">
        <v>320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41457.420474537001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0"/>
  <dimension ref="A1:AD150"/>
  <sheetViews>
    <sheetView topLeftCell="B83" zoomScaleNormal="100" workbookViewId="0">
      <selection activeCell="L92" sqref="L92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'3971'!B2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Mavericks HS of Palm Springs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'3971'!G7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IF('3971'!K$83=1,'3971'!G10,0)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IF('3971'!K$83=1,'3971'!G11,0)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IF('3971'!K$83=1,'3971'!G12,0)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IF('3971'!K$83=1,'3971'!G13,0)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180.2</v>
      </c>
      <c r="E14" s="13">
        <v>0</v>
      </c>
      <c r="F14" s="13">
        <v>180.2</v>
      </c>
      <c r="G14" s="46">
        <f t="shared" si="2"/>
        <v>360.4</v>
      </c>
      <c r="H14" s="47"/>
      <c r="I14" s="56">
        <v>1.0109999999999999</v>
      </c>
      <c r="J14" s="56"/>
      <c r="K14" s="49">
        <f t="shared" si="3"/>
        <v>364.36439999999999</v>
      </c>
      <c r="L14" s="50">
        <f t="shared" si="4"/>
        <v>1411775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IF('3971'!K$83=1,'3971'!G14,0)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38.5</v>
      </c>
      <c r="E15" s="13">
        <v>0</v>
      </c>
      <c r="F15" s="13">
        <v>38.5</v>
      </c>
      <c r="G15" s="46">
        <f t="shared" si="2"/>
        <v>77</v>
      </c>
      <c r="H15" s="47"/>
      <c r="I15" s="56">
        <f>I14</f>
        <v>1.0109999999999999</v>
      </c>
      <c r="J15" s="56"/>
      <c r="K15" s="49">
        <f t="shared" si="3"/>
        <v>77.846999999999994</v>
      </c>
      <c r="L15" s="58">
        <f t="shared" si="4"/>
        <v>301628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IF('3971'!K$83=1,'3971'!G15,0)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IF('3971'!K$83=1,'3971'!G16,0)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IF('3971'!K$83=1,'3971'!G17,0)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IF('3971'!K$83=1,'3971'!G18,0)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IF('3971'!K$83=1,'3971'!G19,0)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IF('3971'!K$83=1,'3971'!G20,0)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IF('3971'!K$83=1,'3971'!G21,0)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IF('3971'!K$83=1,'3971'!G22,0)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IF('3971'!K$83=1,'3971'!G23,0)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3.3</v>
      </c>
      <c r="E24" s="13">
        <v>0</v>
      </c>
      <c r="F24" s="13">
        <v>3.3</v>
      </c>
      <c r="G24" s="46">
        <f t="shared" si="2"/>
        <v>6.6</v>
      </c>
      <c r="H24" s="47"/>
      <c r="I24" s="56">
        <f>I23</f>
        <v>1.145</v>
      </c>
      <c r="J24" s="56"/>
      <c r="K24" s="49">
        <f t="shared" si="3"/>
        <v>7.5570000000000004</v>
      </c>
      <c r="L24" s="50">
        <f t="shared" si="4"/>
        <v>29281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IF('3971'!K$83=1,'3971'!G24,0)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IF('3971'!K$83=1,'3971'!G25,0)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222</v>
      </c>
      <c r="E26" s="62">
        <f t="shared" si="5"/>
        <v>0</v>
      </c>
      <c r="F26" s="62"/>
      <c r="G26" s="62">
        <f>SUM(G10:G25)</f>
        <v>444</v>
      </c>
      <c r="H26" s="63"/>
      <c r="I26" s="63"/>
      <c r="J26" s="64"/>
      <c r="K26" s="65">
        <f>SUM(K10:K25)</f>
        <v>449.76839999999999</v>
      </c>
      <c r="L26" s="66">
        <f>SUM(L10:L25)</f>
        <v>1742684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37</v>
      </c>
      <c r="E34" s="13">
        <v>0</v>
      </c>
      <c r="F34" s="89">
        <v>37</v>
      </c>
      <c r="G34" s="46">
        <f t="shared" si="7"/>
        <v>74</v>
      </c>
      <c r="H34" s="79"/>
      <c r="I34" s="90" t="s">
        <v>78</v>
      </c>
      <c r="J34" s="51">
        <v>251</v>
      </c>
      <c r="K34" s="81">
        <v>835</v>
      </c>
      <c r="L34" s="82">
        <f t="shared" si="8"/>
        <v>61790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1.5</v>
      </c>
      <c r="E35" s="13">
        <v>0</v>
      </c>
      <c r="F35" s="89">
        <v>1.5</v>
      </c>
      <c r="G35" s="46">
        <f t="shared" si="7"/>
        <v>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9504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38.5</v>
      </c>
      <c r="E37" s="62">
        <f t="shared" si="10"/>
        <v>0</v>
      </c>
      <c r="F37" s="62"/>
      <c r="G37" s="62">
        <f>SUM(G28:G36)</f>
        <v>77</v>
      </c>
      <c r="H37" s="63"/>
      <c r="I37" s="13" t="s">
        <v>82</v>
      </c>
      <c r="J37" s="13"/>
      <c r="K37" s="13"/>
      <c r="L37" s="50">
        <f>SUM(L28:L36)</f>
        <v>71294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85692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1899670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449.76839999999999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419219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449.76839999999999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419219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449.76839999999999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2.2980000000000001E-3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444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2.4880000000000002E-3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2.2980000000000001E-3</v>
      </c>
      <c r="L59" s="50">
        <f>ROUND(I59*K59,0)</f>
        <v>9471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2.2980000000000001E-3</v>
      </c>
      <c r="L67" s="50">
        <f>ROUND(I67*K67,0)</f>
        <v>210475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2.4880000000000002E-3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2.2980000000000001E-3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2.2980000000000001E-3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2.4880000000000002E-3</v>
      </c>
      <c r="L72" s="50">
        <f>ROUND(I72*K72,0)</f>
        <v>35224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266</v>
      </c>
      <c r="E75" s="173">
        <v>266</v>
      </c>
      <c r="F75" s="173">
        <v>0</v>
      </c>
      <c r="G75" s="175">
        <f>IF(E75=0,D75,E75)</f>
        <v>266</v>
      </c>
      <c r="H75" s="176"/>
      <c r="I75" s="177">
        <f>AVERAGE(G75,D75)</f>
        <v>266</v>
      </c>
      <c r="J75" s="178" t="s">
        <v>129</v>
      </c>
      <c r="K75" s="179">
        <v>364</v>
      </c>
      <c r="L75" s="50">
        <f>ROUND(K75*I75,0)</f>
        <v>96824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2.2980000000000001E-3</v>
      </c>
      <c r="L77" s="50">
        <f>ROUND(I77*K77,0)</f>
        <v>76084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2746967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'3971'!AC80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2746967</v>
      </c>
      <c r="L85" s="82">
        <f>IF(G26=0,0,IF(G26&gt;250,-(((250/G26)*K85)*IF(M85="H",0.02,0.05)),IF(M85="H",-0.02*K85,-0.05*K85)))</f>
        <v>-77335.782657657663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2669631.2173423423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-214628-223182-223182-223182</f>
        <v>-884174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1785457.2173423423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223182.15216779278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60012.567342342343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322</v>
      </c>
      <c r="C122" s="218" t="s">
        <v>198</v>
      </c>
    </row>
    <row r="123" spans="2:3" hidden="1">
      <c r="B123" s="222" t="s">
        <v>323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41457.420486111099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1"/>
  <dimension ref="A1:AD150"/>
  <sheetViews>
    <sheetView topLeftCell="C70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'4000'!B2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Renaissance Cht SchPalmsWest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'4000'!G7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211</v>
      </c>
      <c r="E10" s="45">
        <v>0</v>
      </c>
      <c r="F10" s="45">
        <v>232.5</v>
      </c>
      <c r="G10" s="46">
        <f>IF(E10=0,D10*2,D10+E10)</f>
        <v>422</v>
      </c>
      <c r="H10" s="47"/>
      <c r="I10" s="48">
        <v>1.125</v>
      </c>
      <c r="J10" s="48"/>
      <c r="K10" s="49">
        <f>ROUND(G10*I10,4)</f>
        <v>474.75</v>
      </c>
      <c r="L10" s="50">
        <f>ROUND(ROUND(K10*$G$7,4)*($K$7),0)</f>
        <v>1839478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IF('4000'!K$83=1,'4000'!G10,0)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IF('4000'!K$83=1,'4000'!G11,0)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137</v>
      </c>
      <c r="E12" s="13">
        <v>0</v>
      </c>
      <c r="F12" s="13">
        <v>190</v>
      </c>
      <c r="G12" s="46">
        <f t="shared" si="2"/>
        <v>274</v>
      </c>
      <c r="H12" s="47"/>
      <c r="I12" s="56">
        <v>1</v>
      </c>
      <c r="J12" s="56"/>
      <c r="K12" s="49">
        <f t="shared" si="3"/>
        <v>274</v>
      </c>
      <c r="L12" s="50">
        <f t="shared" si="4"/>
        <v>1061647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IF('4000'!K$83=1,'4000'!G12,0)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IF('4000'!K$83=1,'4000'!G13,0)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IF('4000'!K$83=1,'4000'!G14,0)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IF('4000'!K$83=1,'4000'!G15,0)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IF('4000'!K$83=1,'4000'!G16,0)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IF('4000'!K$83=1,'4000'!G17,0)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IF('4000'!K$83=1,'4000'!G18,0)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IF('4000'!K$83=1,'4000'!G19,0)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IF('4000'!K$83=1,'4000'!G20,0)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IF('4000'!K$83=1,'4000'!G21,0)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IF('4000'!K$83=1,'4000'!G22,0)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IF('4000'!K$83=1,'4000'!G23,0)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IF('4000'!K$83=1,'4000'!G24,0)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IF('4000'!K$83=1,'4000'!G25,0)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348</v>
      </c>
      <c r="E26" s="62">
        <f t="shared" si="5"/>
        <v>0</v>
      </c>
      <c r="F26" s="62"/>
      <c r="G26" s="62">
        <f>SUM(G10:G25)</f>
        <v>696</v>
      </c>
      <c r="H26" s="63"/>
      <c r="I26" s="63"/>
      <c r="J26" s="64"/>
      <c r="K26" s="65">
        <f>SUM(K10:K25)</f>
        <v>748.75</v>
      </c>
      <c r="L26" s="66">
        <f>SUM(L10:L25)</f>
        <v>2901125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134328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3035453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474.75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647173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274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254775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748.75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901948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748.75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3.8249999999999998E-3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696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3.8999999999999998E-3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3.8249999999999998E-3</v>
      </c>
      <c r="L59" s="50">
        <f>ROUND(I59*K59,0)</f>
        <v>15764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3.8249999999999998E-3</v>
      </c>
      <c r="L67" s="50">
        <f>ROUND(I67*K67,0)</f>
        <v>350334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3.8999999999999998E-3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3.8249999999999998E-3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3.8249999999999998E-3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3.8999999999999998E-3</v>
      </c>
      <c r="L72" s="50">
        <f>ROUND(I72*K72,0)</f>
        <v>55214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3.8249999999999998E-3</v>
      </c>
      <c r="L77" s="50">
        <f>ROUND(I77*K77,0)</f>
        <v>126641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4485354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'4000'!AC80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4485354</v>
      </c>
      <c r="L85" s="82">
        <f>IF(G26=0,0,IF(G26&gt;250,-(((250/G26)*K85)*IF(M85="H",0.02,0.05)),IF(M85="H",-0.02*K85,-0.05*K85)))</f>
        <v>-80555.926724137928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4404798.0732758623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-442539-442539-442539-341909</f>
        <v>-1669526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2735272.0732758623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341909.00915948278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143711.7732758621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325</v>
      </c>
      <c r="C122" s="218" t="s">
        <v>198</v>
      </c>
    </row>
    <row r="123" spans="2:3" hidden="1">
      <c r="B123" s="222" t="s">
        <v>326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41457.420497685198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2"/>
  <dimension ref="A1:AD150"/>
  <sheetViews>
    <sheetView topLeftCell="B77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'4002'!B2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Renaissance Cht Sch at Summit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'4002'!G7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186.5</v>
      </c>
      <c r="E10" s="45">
        <v>0</v>
      </c>
      <c r="F10" s="45">
        <v>186.5</v>
      </c>
      <c r="G10" s="46">
        <f>IF(E10=0,D10*2,D10+E10)</f>
        <v>373</v>
      </c>
      <c r="H10" s="47"/>
      <c r="I10" s="48">
        <v>1.125</v>
      </c>
      <c r="J10" s="48"/>
      <c r="K10" s="49">
        <f>ROUND(G10*I10,4)</f>
        <v>419.625</v>
      </c>
      <c r="L10" s="50">
        <f>ROUND(ROUND(K10*$G$7,4)*($K$7),0)</f>
        <v>1625890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IF('4002'!K$83=1,'4002'!G10,0)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IF('4002'!K$83=1,'4002'!G11,0)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144</v>
      </c>
      <c r="E12" s="13">
        <v>0</v>
      </c>
      <c r="F12" s="13">
        <v>144</v>
      </c>
      <c r="G12" s="46">
        <f t="shared" si="2"/>
        <v>288</v>
      </c>
      <c r="H12" s="47"/>
      <c r="I12" s="56">
        <v>1</v>
      </c>
      <c r="J12" s="56"/>
      <c r="K12" s="49">
        <f t="shared" si="3"/>
        <v>288</v>
      </c>
      <c r="L12" s="50">
        <f t="shared" si="4"/>
        <v>1115892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IF('4002'!K$83=1,'4002'!G12,0)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IF('4002'!K$83=1,'4002'!G13,0)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IF('4002'!K$83=1,'4002'!G14,0)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IF('4002'!K$83=1,'4002'!G15,0)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IF('4002'!K$83=1,'4002'!G16,0)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IF('4002'!K$83=1,'4002'!G17,0)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IF('4002'!K$83=1,'4002'!G18,0)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IF('4002'!K$83=1,'4002'!G19,0)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IF('4002'!K$83=1,'4002'!G20,0)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IF('4002'!K$83=1,'4002'!G21,0)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IF('4002'!K$83=1,'4002'!G22,0)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IF('4002'!K$83=1,'4002'!G23,0)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IF('4002'!K$83=1,'4002'!G24,0)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IF('4002'!K$83=1,'4002'!G25,0)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330.5</v>
      </c>
      <c r="E26" s="62">
        <f t="shared" si="5"/>
        <v>0</v>
      </c>
      <c r="F26" s="62"/>
      <c r="G26" s="62">
        <f>SUM(G10:G25)</f>
        <v>661</v>
      </c>
      <c r="H26" s="63"/>
      <c r="I26" s="63"/>
      <c r="J26" s="64"/>
      <c r="K26" s="65">
        <f>SUM(K10:K25)</f>
        <v>707.625</v>
      </c>
      <c r="L26" s="66">
        <f>SUM(L10:L25)</f>
        <v>2741782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127573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2869355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419.625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572027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288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267793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707.625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839820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707.625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3.6150000000000002E-3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661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3.7030000000000001E-3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3.6150000000000002E-3</v>
      </c>
      <c r="L59" s="50">
        <f>ROUND(I59*K59,0)</f>
        <v>14899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3.6150000000000002E-3</v>
      </c>
      <c r="L67" s="50">
        <f>ROUND(I67*K67,0)</f>
        <v>331100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3.7030000000000001E-3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3.6150000000000002E-3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3.6150000000000002E-3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3.7030000000000001E-3</v>
      </c>
      <c r="L72" s="50">
        <f>ROUND(I72*K72,0)</f>
        <v>52425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3.6150000000000002E-3</v>
      </c>
      <c r="L77" s="50">
        <f>ROUND(I77*K77,0)</f>
        <v>119688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4227287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'4002'!AC80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4227287</v>
      </c>
      <c r="L85" s="82">
        <f>IF(G26=0,0,IF(G26&gt;250,-(((250/G26)*K85)*IF(M85="H",0.02,0.05)),IF(M85="H",-0.02*K85,-0.05*K85)))</f>
        <v>-79941.130862329795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4147345.8691376704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-345612-345612-345612-345612</f>
        <v>-1382448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2764897.8691376704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345612.2336422088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131423.21913767021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328</v>
      </c>
      <c r="C122" s="218" t="s">
        <v>198</v>
      </c>
    </row>
    <row r="123" spans="2:3" hidden="1">
      <c r="B123" s="222" t="s">
        <v>329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41457.420509259297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3"/>
  <dimension ref="A1:AD150"/>
  <sheetViews>
    <sheetView topLeftCell="B77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'4010'!B2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Belle Glade Excel Cht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'4010'!G7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59.5</v>
      </c>
      <c r="E10" s="45">
        <v>0</v>
      </c>
      <c r="F10" s="45">
        <v>59.5</v>
      </c>
      <c r="G10" s="46">
        <f>IF(E10=0,D10*2,D10+E10)</f>
        <v>119</v>
      </c>
      <c r="H10" s="47"/>
      <c r="I10" s="48">
        <v>1.125</v>
      </c>
      <c r="J10" s="48"/>
      <c r="K10" s="49">
        <f>ROUND(G10*I10,4)</f>
        <v>133.875</v>
      </c>
      <c r="L10" s="50">
        <f>ROUND(ROUND(K10*$G$7,4)*($K$7),0)</f>
        <v>518715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IF('4010'!K$83=1,'4010'!G10,0)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IF('4010'!K$83=1,'4010'!G11,0)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IF('4010'!K$83=1,'4010'!G12,0)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IF('4010'!K$83=1,'4010'!G13,0)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IF('4010'!K$83=1,'4010'!G14,0)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IF('4010'!K$83=1,'4010'!G15,0)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IF('4010'!K$83=1,'4010'!G16,0)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IF('4010'!K$83=1,'4010'!G17,0)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IF('4010'!K$83=1,'4010'!G18,0)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IF('4010'!K$83=1,'4010'!G19,0)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IF('4010'!K$83=1,'4010'!G20,0)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IF('4010'!K$83=1,'4010'!G21,0)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IF('4010'!K$83=1,'4010'!G22,0)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IF('4010'!K$83=1,'4010'!G23,0)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IF('4010'!K$83=1,'4010'!G24,0)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IF('4010'!K$83=1,'4010'!G25,0)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59.5</v>
      </c>
      <c r="E26" s="62">
        <f t="shared" si="5"/>
        <v>0</v>
      </c>
      <c r="F26" s="62"/>
      <c r="G26" s="62">
        <f>SUM(G10:G25)</f>
        <v>119</v>
      </c>
      <c r="H26" s="63"/>
      <c r="I26" s="63"/>
      <c r="J26" s="64"/>
      <c r="K26" s="65">
        <f>SUM(K10:K25)</f>
        <v>133.875</v>
      </c>
      <c r="L26" s="66">
        <f>SUM(L10:L25)</f>
        <v>518715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22967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541682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133.875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182497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133.875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182497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133.875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6.8400000000000004E-4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6.6699999999999995E-4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6.8400000000000004E-4</v>
      </c>
      <c r="L59" s="50">
        <f>ROUND(I59*K59,0)</f>
        <v>2819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6.8400000000000004E-4</v>
      </c>
      <c r="L67" s="50">
        <f>ROUND(I67*K67,0)</f>
        <v>62648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6.6699999999999995E-4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6.8400000000000004E-4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6.8400000000000004E-4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6.6699999999999995E-4</v>
      </c>
      <c r="L72" s="50">
        <f>ROUND(I72*K72,0)</f>
        <v>9443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6.8400000000000004E-4</v>
      </c>
      <c r="L77" s="50">
        <f>ROUND(I77*K77,0)</f>
        <v>22646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821735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821735</v>
      </c>
      <c r="L85" s="82">
        <f>IF(G26=0,0,IF(G26&gt;250,-(((250/G26)*K85)*IF(M85="H",0.02,0.05)),IF(M85="H",-0.02*K85,-0.05*K85)))</f>
        <v>-41086.75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780648.25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-65054-65054-65054-65054</f>
        <v>-260216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520432.25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65054.03125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331</v>
      </c>
      <c r="C122" s="218" t="s">
        <v>198</v>
      </c>
    </row>
    <row r="123" spans="2:3" hidden="1">
      <c r="B123" s="222" t="s">
        <v>332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41457.420520833301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4"/>
  <dimension ref="A1:AD150"/>
  <sheetViews>
    <sheetView topLeftCell="B74" zoomScaleNormal="100" workbookViewId="0">
      <selection activeCell="M29" sqref="M2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Igeneration Empowerment Acad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'4011'!G7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IF('4011'!K$83=1,'4011'!G10,0)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IF('4011'!K$83=1,'4011'!G11,0)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8.5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IF('4011'!K$83=1,'4011'!G12,0)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IF('4011'!K$83=1,'4011'!G13,0)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16.5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IF('4011'!K$83=1,'4011'!G14,0)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IF('4011'!K$83=1,'4011'!G15,0)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IF('4011'!K$83=1,'4011'!G16,0)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IF('4011'!K$83=1,'4011'!G17,0)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IF('4011'!K$83=1,'4011'!G18,0)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IF('4011'!K$83=1,'4011'!G19,0)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IF('4011'!K$83=1,'4011'!G20,0)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IF('4011'!K$83=1,'4011'!G21,0)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IF('4011'!K$83=1,'4011'!G22,0)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IF('4011'!K$83=1,'4011'!G23,0)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IF('4011'!K$83=1,'4011'!G24,0)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IF('4011'!K$83=1,'4011'!G25,0)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0</v>
      </c>
      <c r="E26" s="62">
        <f t="shared" si="5"/>
        <v>0</v>
      </c>
      <c r="F26" s="62"/>
      <c r="G26" s="62">
        <f>SUM(G10:G25)</f>
        <v>0</v>
      </c>
      <c r="H26" s="63"/>
      <c r="I26" s="63"/>
      <c r="J26" s="64"/>
      <c r="K26" s="65">
        <f>SUM(K10:K25)</f>
        <v>0</v>
      </c>
      <c r="L26" s="66">
        <f>SUM(L10:L25)</f>
        <v>0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0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0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0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0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0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0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0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0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0</v>
      </c>
      <c r="L59" s="50">
        <f>ROUND(I59*K59,0)</f>
        <v>0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0</v>
      </c>
      <c r="L67" s="50">
        <f>ROUND(I67*K67,0)</f>
        <v>0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0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0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0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0</v>
      </c>
      <c r="L72" s="50">
        <f>ROUND(I72*K72,0)</f>
        <v>0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0</v>
      </c>
      <c r="L77" s="50">
        <f>ROUND(I77*K77,0)</f>
        <v>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0</v>
      </c>
      <c r="L85" s="82">
        <f>IF(G26=0,0,IF(G26&gt;250,-(((250/G26)*K85)*IF(M85="H",0.02,0.05)),IF(M85="H",-0.02*K85,-0.05*K85)))</f>
        <v>0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0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-22860-34258</f>
        <v>-57118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-57118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/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49">
        <f>L89</f>
        <v>-57118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334</v>
      </c>
      <c r="C122" s="218" t="s">
        <v>198</v>
      </c>
    </row>
    <row r="123" spans="2:3" hidden="1">
      <c r="B123" s="222" t="s">
        <v>335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41457.420543981403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5"/>
  <dimension ref="A1:AD150"/>
  <sheetViews>
    <sheetView topLeftCell="B72" zoomScaleNormal="100" workbookViewId="0">
      <selection activeCell="L88" sqref="L88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'4012'!B2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Somerset Acad Canyons Md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'4012'!G7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IF('4012'!K$83=1,'4012'!G10,0)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IF('4012'!K$83=1,'4012'!G11,0)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287.5</v>
      </c>
      <c r="E12" s="13">
        <v>0</v>
      </c>
      <c r="F12" s="13">
        <v>287.5</v>
      </c>
      <c r="G12" s="46">
        <f t="shared" si="2"/>
        <v>575</v>
      </c>
      <c r="H12" s="47"/>
      <c r="I12" s="56">
        <v>1</v>
      </c>
      <c r="J12" s="56"/>
      <c r="K12" s="49">
        <f t="shared" si="3"/>
        <v>575</v>
      </c>
      <c r="L12" s="50">
        <f t="shared" si="4"/>
        <v>2227909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IF('4012'!K$83=1,'4012'!G12,0)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IF('4012'!K$83=1,'4012'!G13,0)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IF('4012'!K$83=1,'4012'!G14,0)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IF('4012'!K$83=1,'4012'!G15,0)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IF('4012'!K$83=1,'4012'!G16,0)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IF('4012'!K$83=1,'4012'!G17,0)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IF('4012'!K$83=1,'4012'!G18,0)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IF('4012'!K$83=1,'4012'!G19,0)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IF('4012'!K$83=1,'4012'!G20,0)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IF('4012'!K$83=1,'4012'!G21,0)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IF('4012'!K$83=1,'4012'!G22,0)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IF('4012'!K$83=1,'4012'!G23,0)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IF('4012'!K$83=1,'4012'!G24,0)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IF('4012'!K$83=1,'4012'!G25,0)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287.5</v>
      </c>
      <c r="E26" s="62">
        <f t="shared" si="5"/>
        <v>0</v>
      </c>
      <c r="F26" s="62"/>
      <c r="G26" s="62">
        <f>SUM(G10:G25)</f>
        <v>575</v>
      </c>
      <c r="H26" s="63"/>
      <c r="I26" s="63"/>
      <c r="J26" s="64"/>
      <c r="K26" s="65">
        <f>SUM(K10:K25)</f>
        <v>575</v>
      </c>
      <c r="L26" s="66">
        <f>SUM(L10:L25)</f>
        <v>2227909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110975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2338884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575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534655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575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534655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575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2.9380000000000001E-3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575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3.222E-3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2.9380000000000001E-3</v>
      </c>
      <c r="L59" s="50">
        <f>ROUND(I59*K59,0)</f>
        <v>12109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2.9380000000000001E-3</v>
      </c>
      <c r="L67" s="50">
        <f>ROUND(I67*K67,0)</f>
        <v>269093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3.222E-3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2.9380000000000001E-3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2.9380000000000001E-3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3.222E-3</v>
      </c>
      <c r="L72" s="50">
        <f>ROUND(I72*K72,0)</f>
        <v>45615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2.9380000000000001E-3</v>
      </c>
      <c r="L77" s="50">
        <f>ROUND(I77*K77,0)</f>
        <v>97274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3297630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3297630</v>
      </c>
      <c r="L85" s="82">
        <f>IF(G26=0,0,IF(G26&gt;250,-(((250/G26)*K85)*IF(M85="H",0.02,0.05)),IF(M85="H",-0.02*K85,-0.05*K85)))</f>
        <v>-71687.608695652176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3225942.3913043477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-268829-268828-268829-268828</f>
        <v>-1075314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2150628.3913043477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268828.54891304346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93193.891304347824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337</v>
      </c>
      <c r="C122" s="218" t="s">
        <v>198</v>
      </c>
    </row>
    <row r="123" spans="2:3" hidden="1">
      <c r="B123" s="222" t="s">
        <v>338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41457.420555555596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6"/>
  <dimension ref="A1:AD150"/>
  <sheetViews>
    <sheetView topLeftCell="B80" zoomScaleNormal="100" workbookViewId="0">
      <selection activeCell="J140" sqref="J140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'4013'!B2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Somerset Acad Canyons Hg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'4013'!G7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IF('4013'!K$83=1,'4013'!G10,0)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IF('4013'!K$83=1,'4013'!G11,0)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IF('4013'!K$83=1,'4013'!G12,0)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IF('4013'!K$83=1,'4013'!G13,0)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62.5</v>
      </c>
      <c r="E14" s="13">
        <v>0</v>
      </c>
      <c r="F14" s="13">
        <v>62.5</v>
      </c>
      <c r="G14" s="46">
        <f t="shared" si="2"/>
        <v>125</v>
      </c>
      <c r="H14" s="47"/>
      <c r="I14" s="56">
        <v>1.0109999999999999</v>
      </c>
      <c r="J14" s="56"/>
      <c r="K14" s="49">
        <f t="shared" si="3"/>
        <v>126.375</v>
      </c>
      <c r="L14" s="50">
        <f t="shared" si="4"/>
        <v>489656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IF('4013'!K$83=1,'4013'!G14,0)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IF('4013'!K$83=1,'4013'!G15,0)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IF('4013'!K$83=1,'4013'!G16,0)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IF('4013'!K$83=1,'4013'!G17,0)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IF('4013'!K$83=1,'4013'!G18,0)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IF('4013'!K$83=1,'4013'!G19,0)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IF('4013'!K$83=1,'4013'!G20,0)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IF('4013'!K$83=1,'4013'!G21,0)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IF('4013'!K$83=1,'4013'!G22,0)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IF('4013'!K$83=1,'4013'!G23,0)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IF('4013'!K$83=1,'4013'!G24,0)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IF('4013'!K$83=1,'4013'!G25,0)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62.5</v>
      </c>
      <c r="E26" s="62">
        <f t="shared" si="5"/>
        <v>0</v>
      </c>
      <c r="F26" s="62"/>
      <c r="G26" s="62">
        <f>SUM(G10:G25)</f>
        <v>125</v>
      </c>
      <c r="H26" s="63"/>
      <c r="I26" s="63"/>
      <c r="J26" s="64"/>
      <c r="K26" s="65">
        <f>SUM(K10:K25)</f>
        <v>126.375</v>
      </c>
      <c r="L26" s="66">
        <f>SUM(L10:L25)</f>
        <v>489656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24125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513781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126.375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117791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126.375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117791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126.375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6.4599999999999998E-4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125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6.9999999999999999E-4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6.4599999999999998E-4</v>
      </c>
      <c r="L59" s="50">
        <f>ROUND(I59*K59,0)</f>
        <v>2662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6.4599999999999998E-4</v>
      </c>
      <c r="L67" s="50">
        <f>ROUND(I67*K67,0)</f>
        <v>59167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6.9999999999999999E-4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6.4599999999999998E-4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6.4599999999999998E-4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6.9999999999999999E-4</v>
      </c>
      <c r="L72" s="50">
        <f>ROUND(I72*K72,0)</f>
        <v>9910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6.4599999999999998E-4</v>
      </c>
      <c r="L77" s="50">
        <f>ROUND(I77*K77,0)</f>
        <v>21388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724699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724699</v>
      </c>
      <c r="L85" s="82">
        <f>IF(G26=0,0,IF(G26&gt;250,-(((250/G26)*K85)*IF(M85="H",0.02,0.05)),IF(M85="H",-0.02*K85,-0.05*K85)))</f>
        <v>-36234.950000000004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688464.05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-57372-57372-57372-57372</f>
        <v>-229488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458976.05000000005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57372.006250000006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340</v>
      </c>
      <c r="C122" s="218" t="s">
        <v>198</v>
      </c>
    </row>
    <row r="123" spans="2:3" hidden="1">
      <c r="B123" s="222" t="s">
        <v>341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41457.4205671296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7"/>
  <dimension ref="A1:AD150"/>
  <sheetViews>
    <sheetView topLeftCell="B72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'4020'!B2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Franklin Academy Cht School B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'4020'!G7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279</v>
      </c>
      <c r="E10" s="45">
        <v>0</v>
      </c>
      <c r="F10" s="45">
        <v>279</v>
      </c>
      <c r="G10" s="46">
        <f>IF(E10=0,D10*2,D10+E10)</f>
        <v>558</v>
      </c>
      <c r="H10" s="47"/>
      <c r="I10" s="48">
        <v>1.125</v>
      </c>
      <c r="J10" s="48"/>
      <c r="K10" s="49">
        <f>ROUND(G10*I10,4)</f>
        <v>627.75</v>
      </c>
      <c r="L10" s="50">
        <f>ROUND(ROUND(K10*$G$7,4)*($K$7),0)</f>
        <v>2432296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IF('4020'!K$83=1,'4020'!G10,0)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IF('4020'!K$83=1,'4020'!G11,0)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286</v>
      </c>
      <c r="E12" s="13">
        <v>0</v>
      </c>
      <c r="F12" s="13">
        <v>286</v>
      </c>
      <c r="G12" s="46">
        <f t="shared" si="2"/>
        <v>572</v>
      </c>
      <c r="H12" s="47"/>
      <c r="I12" s="56">
        <v>1</v>
      </c>
      <c r="J12" s="56"/>
      <c r="K12" s="49">
        <f t="shared" si="3"/>
        <v>572</v>
      </c>
      <c r="L12" s="50">
        <f t="shared" si="4"/>
        <v>2216285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IF('4020'!K$83=1,'4020'!G12,0)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IF('4020'!K$83=1,'4020'!G13,0)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IF('4020'!K$83=1,'4020'!G14,0)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IF('4020'!K$83=1,'4020'!G15,0)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IF('4020'!K$83=1,'4020'!G16,0)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IF('4020'!K$83=1,'4020'!G17,0)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IF('4020'!K$83=1,'4020'!G18,0)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IF('4020'!K$83=1,'4020'!G19,0)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IF('4020'!K$83=1,'4020'!G20,0)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IF('4020'!K$83=1,'4020'!G21,0)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IF('4020'!K$83=1,'4020'!G22,0)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IF('4020'!K$83=1,'4020'!G23,0)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IF('4020'!K$83=1,'4020'!G24,0)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IF('4020'!K$83=1,'4020'!G25,0)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565</v>
      </c>
      <c r="E26" s="62">
        <f t="shared" si="5"/>
        <v>0</v>
      </c>
      <c r="F26" s="62"/>
      <c r="G26" s="62">
        <f>SUM(G10:G25)</f>
        <v>1130</v>
      </c>
      <c r="H26" s="63"/>
      <c r="I26" s="63"/>
      <c r="J26" s="64"/>
      <c r="K26" s="65">
        <f>SUM(K10:K25)</f>
        <v>1199.75</v>
      </c>
      <c r="L26" s="66">
        <f>SUM(L10:L25)</f>
        <v>4648581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218090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4866671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627.75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855741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572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531866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1199.75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1387607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1199.75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6.13E-3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1130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6.3309999999999998E-3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6.13E-3</v>
      </c>
      <c r="L59" s="50">
        <f>ROUND(I59*K59,0)</f>
        <v>25264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6.13E-3</v>
      </c>
      <c r="L67" s="50">
        <f>ROUND(I67*K67,0)</f>
        <v>561450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6.3309999999999998E-3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6.13E-3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6.13E-3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6.3309999999999998E-3</v>
      </c>
      <c r="L72" s="50">
        <f>ROUND(I72*K72,0)</f>
        <v>89630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6.13E-3</v>
      </c>
      <c r="L77" s="50">
        <f>ROUND(I77*K77,0)</f>
        <v>202957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7133579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'4020'!AC80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7133579</v>
      </c>
      <c r="L85" s="82">
        <f>IF(G26=0,0,IF(G26&gt;250,-(((250/G26)*K85)*IF(M85="H",0.02,0.05)),IF(M85="H",-0.02*K85,-0.05*K85)))</f>
        <v>-78911.27212389381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7054667.7278761063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-587889-587889-587889-587889</f>
        <v>-2351556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4703111.7278761063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587888.96598451328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277767.67787610623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343</v>
      </c>
      <c r="C122" s="218" t="s">
        <v>198</v>
      </c>
    </row>
    <row r="123" spans="2:3" hidden="1">
      <c r="B123" s="222" t="s">
        <v>344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41457.420578703699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46"/>
  <sheetViews>
    <sheetView topLeftCell="B74" zoomScaleNormal="100" workbookViewId="0">
      <selection activeCell="K94" sqref="K94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'0664'!B2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Academy for Positve Lrn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'0664'!G7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27</v>
      </c>
      <c r="E10" s="45">
        <v>0</v>
      </c>
      <c r="F10" s="45">
        <v>26</v>
      </c>
      <c r="G10" s="46">
        <f>IF(E10=0,D10*2,D10+E10)</f>
        <v>54</v>
      </c>
      <c r="H10" s="47"/>
      <c r="I10" s="48">
        <v>1.125</v>
      </c>
      <c r="J10" s="48"/>
      <c r="K10" s="49">
        <f>ROUND(G10*I10,4)</f>
        <v>60.75</v>
      </c>
      <c r="L10" s="50">
        <f>ROUND(ROUND(K10*$G$7,4)*($K$7),0)</f>
        <v>235383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IF('0664'!K$83=1,'0664'!G10,0)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IF('0664'!K$83=1,'0664'!G11,0)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30.57</v>
      </c>
      <c r="E12" s="13">
        <v>0</v>
      </c>
      <c r="F12" s="13">
        <v>25.07</v>
      </c>
      <c r="G12" s="46">
        <f t="shared" si="2"/>
        <v>61.14</v>
      </c>
      <c r="H12" s="47"/>
      <c r="I12" s="56">
        <v>1</v>
      </c>
      <c r="J12" s="56"/>
      <c r="K12" s="49">
        <f t="shared" si="3"/>
        <v>61.14</v>
      </c>
      <c r="L12" s="50">
        <f t="shared" si="4"/>
        <v>236895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IF('0664'!K$83=1,'0664'!G12,0)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IF('0664'!K$83=1,'0664'!G13,0)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IF('0664'!K$83=1,'0664'!G14,0)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IF('0664'!K$83=1,'0664'!G15,0)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IF('0664'!K$83=1,'0664'!G16,0)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IF('0664'!K$83=1,'0664'!G17,0)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IF('0664'!K$83=1,'0664'!G18,0)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IF('0664'!K$83=1,'0664'!G19,0)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IF('0664'!K$83=1,'0664'!G20,0)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IF('0664'!K$83=1,'0664'!G21,0)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4</v>
      </c>
      <c r="E22" s="13">
        <v>0</v>
      </c>
      <c r="F22" s="13">
        <v>4</v>
      </c>
      <c r="G22" s="46">
        <f t="shared" si="2"/>
        <v>8</v>
      </c>
      <c r="H22" s="47"/>
      <c r="I22" s="56">
        <v>1.145</v>
      </c>
      <c r="J22" s="56"/>
      <c r="K22" s="49">
        <f t="shared" si="3"/>
        <v>9.16</v>
      </c>
      <c r="L22" s="50">
        <f t="shared" si="4"/>
        <v>35492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IF('0664'!K$83=1,'0664'!G22,0)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0.93</v>
      </c>
      <c r="E23" s="13">
        <v>0</v>
      </c>
      <c r="F23" s="13">
        <v>0.93</v>
      </c>
      <c r="G23" s="46">
        <f t="shared" si="2"/>
        <v>1.86</v>
      </c>
      <c r="H23" s="47"/>
      <c r="I23" s="56">
        <f>I22</f>
        <v>1.145</v>
      </c>
      <c r="J23" s="56"/>
      <c r="K23" s="49">
        <f t="shared" si="3"/>
        <v>2.1297000000000001</v>
      </c>
      <c r="L23" s="50">
        <f t="shared" si="4"/>
        <v>8252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IF('0664'!K$83=1,'0664'!G23,0)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IF('0664'!K$83=1,'0664'!G24,0)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IF('0664'!K$83=1,'0664'!G25,0)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68</v>
      </c>
      <c r="E26" s="62">
        <f t="shared" si="5"/>
        <v>0</v>
      </c>
      <c r="F26" s="62"/>
      <c r="G26" s="62">
        <f>SUM(G10:G25)</f>
        <v>136</v>
      </c>
      <c r="H26" s="63"/>
      <c r="I26" s="63"/>
      <c r="J26" s="64"/>
      <c r="K26" s="65">
        <f>SUM(K10:K25)</f>
        <v>145.0547</v>
      </c>
      <c r="L26" s="66">
        <f>SUM(L10:L25)</f>
        <v>562033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259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259" t="s">
        <v>70</v>
      </c>
      <c r="AA29" s="259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259" t="s">
        <v>70</v>
      </c>
      <c r="AA30" s="259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259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259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259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259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259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259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5.5</v>
      </c>
      <c r="E37" s="62">
        <f t="shared" si="10"/>
        <v>0</v>
      </c>
      <c r="F37" s="62"/>
      <c r="G37" s="62">
        <f>SUM(G28:G36)</f>
        <v>11</v>
      </c>
      <c r="H37" s="63"/>
      <c r="I37" s="13" t="s">
        <v>82</v>
      </c>
      <c r="J37" s="13"/>
      <c r="K37" s="13"/>
      <c r="L37" s="50">
        <f>SUM(L28:L36)</f>
        <v>12021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26248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257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600302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254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56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77.784999999999997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106035</v>
      </c>
      <c r="L47" s="126"/>
      <c r="O47" s="1"/>
      <c r="V47" s="257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67.2697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62550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145.0547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168585</v>
      </c>
      <c r="N50" s="3"/>
      <c r="O50" s="1"/>
      <c r="V50" s="255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145.0547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7.4100000000000001E-4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136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7.6199999999999998E-4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2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7.4100000000000001E-4</v>
      </c>
      <c r="L59" s="50">
        <f>ROUND(I59*K59,0)</f>
        <v>3054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254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2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7.4100000000000001E-4</v>
      </c>
      <c r="L67" s="50">
        <f>ROUND(I67*K67,0)</f>
        <v>67869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2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7.6199999999999998E-4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2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7.4100000000000001E-4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2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7.4100000000000001E-4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2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7.6199999999999998E-4</v>
      </c>
      <c r="L72" s="50">
        <f>ROUND(I72*K72,0)</f>
        <v>10788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260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5.5</v>
      </c>
      <c r="E75" s="173">
        <v>5.5</v>
      </c>
      <c r="F75" s="173">
        <v>0</v>
      </c>
      <c r="G75" s="175">
        <f>IF(E75=0,D75,E75)</f>
        <v>5.5</v>
      </c>
      <c r="H75" s="176"/>
      <c r="I75" s="177">
        <f>AVERAGE(G75,D75)</f>
        <v>5.5</v>
      </c>
      <c r="J75" s="178" t="s">
        <v>129</v>
      </c>
      <c r="K75" s="179">
        <v>364</v>
      </c>
      <c r="L75" s="50">
        <f>ROUND(K75*I75,0)</f>
        <v>2002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260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260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7.4100000000000001E-4</v>
      </c>
      <c r="L77" s="50">
        <f>ROUND(I77*K77,0)</f>
        <v>24534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877134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'0664'!AC80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877134</v>
      </c>
      <c r="L85" s="82">
        <f>IF(G26=0,0,IF(G26&gt;250,-(((250/G26)*K85)*IF(M85="H",0.02,0.05)),IF(M85="H",-0.02*K85,-0.05*K85)))</f>
        <v>-43856.700000000004</v>
      </c>
      <c r="M85" s="196"/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833277.3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-65186-65364-65364-6979-70043</f>
        <v>-272936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560341.30000000005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70042.662500000006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215</v>
      </c>
      <c r="C122" s="218" t="s">
        <v>198</v>
      </c>
    </row>
    <row r="123" spans="2:3" hidden="1">
      <c r="B123" s="222" t="s">
        <v>216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41457.420046296298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8"/>
  <dimension ref="A1:AD150"/>
  <sheetViews>
    <sheetView topLeftCell="B80" zoomScaleNormal="100" workbookViewId="0">
      <selection activeCell="B88" sqref="B88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'4037'!B2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Learning Path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'4037'!G7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f>8.5+22.5</f>
        <v>31</v>
      </c>
      <c r="E10" s="45">
        <v>0</v>
      </c>
      <c r="F10" s="45">
        <v>8.5</v>
      </c>
      <c r="G10" s="46">
        <f>IF(E10=0,D10*2,D10+E10)</f>
        <v>62</v>
      </c>
      <c r="H10" s="47"/>
      <c r="I10" s="48">
        <v>1.125</v>
      </c>
      <c r="J10" s="48"/>
      <c r="K10" s="49">
        <f>ROUND(G10*I10,4)</f>
        <v>69.75</v>
      </c>
      <c r="L10" s="50">
        <f>ROUND(ROUND(K10*$G$7,4)*($K$7),0)</f>
        <v>270255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IF('4037'!K$83=1,'4037'!G10,0)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241">
        <v>20.5</v>
      </c>
      <c r="E11" s="13">
        <v>0</v>
      </c>
      <c r="F11" s="13">
        <v>20.5</v>
      </c>
      <c r="G11" s="46">
        <f t="shared" ref="G11:G25" si="2">IF(E11=0,D11*2,D11+E11)</f>
        <v>41</v>
      </c>
      <c r="H11" s="47"/>
      <c r="I11" s="56">
        <f>I10</f>
        <v>1.125</v>
      </c>
      <c r="J11" s="56"/>
      <c r="K11" s="49">
        <f t="shared" ref="K11:K25" si="3">ROUND(G11*I11,4)</f>
        <v>46.125</v>
      </c>
      <c r="L11" s="50">
        <f t="shared" ref="L11:L25" si="4">ROUND(ROUND(K11*$G$7,4)*($K$7),0)</f>
        <v>178717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IF('4037'!K$83=1,'4037'!G11,0)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241">
        <v>1.5</v>
      </c>
      <c r="E12" s="13">
        <v>0</v>
      </c>
      <c r="F12" s="13">
        <v>1.5</v>
      </c>
      <c r="G12" s="46">
        <f t="shared" si="2"/>
        <v>3</v>
      </c>
      <c r="H12" s="47"/>
      <c r="I12" s="56">
        <v>1</v>
      </c>
      <c r="J12" s="56"/>
      <c r="K12" s="49">
        <f t="shared" si="3"/>
        <v>3</v>
      </c>
      <c r="L12" s="50">
        <f t="shared" si="4"/>
        <v>11624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IF('4037'!K$83=1,'4037'!G12,0)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241">
        <v>1.5</v>
      </c>
      <c r="E13" s="13">
        <v>0</v>
      </c>
      <c r="F13" s="13">
        <v>1.5</v>
      </c>
      <c r="G13" s="46">
        <f t="shared" si="2"/>
        <v>3</v>
      </c>
      <c r="H13" s="47"/>
      <c r="I13" s="56">
        <f>I12</f>
        <v>1</v>
      </c>
      <c r="J13" s="56"/>
      <c r="K13" s="49">
        <f t="shared" si="3"/>
        <v>3</v>
      </c>
      <c r="L13" s="50">
        <f t="shared" si="4"/>
        <v>11624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IF('4037'!K$83=1,'4037'!G13,0)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IF('4037'!K$83=1,'4037'!G14,0)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IF('4037'!K$83=1,'4037'!G15,0)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IF('4037'!K$83=1,'4037'!G16,0)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IF('4037'!K$83=1,'4037'!G17,0)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IF('4037'!K$83=1,'4037'!G18,0)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IF('4037'!K$83=1,'4037'!G19,0)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IF('4037'!K$83=1,'4037'!G20,0)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IF('4037'!K$83=1,'4037'!G21,0)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IF('4037'!K$83=1,'4037'!G22,0)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IF('4037'!K$83=1,'4037'!G23,0)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IF('4037'!K$83=1,'4037'!G24,0)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IF('4037'!K$83=1,'4037'!G25,0)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54.5</v>
      </c>
      <c r="E26" s="62">
        <f t="shared" si="5"/>
        <v>0</v>
      </c>
      <c r="F26" s="62"/>
      <c r="G26" s="62">
        <f>SUM(G10:G25)</f>
        <v>109</v>
      </c>
      <c r="H26" s="63"/>
      <c r="I26" s="63"/>
      <c r="J26" s="64"/>
      <c r="K26" s="65">
        <f>SUM(K10:K25)</f>
        <v>121.875</v>
      </c>
      <c r="L26" s="66">
        <f>SUM(L10:L25)</f>
        <v>472220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241">
        <v>10</v>
      </c>
      <c r="E28" s="13">
        <v>0</v>
      </c>
      <c r="F28" s="78">
        <v>10</v>
      </c>
      <c r="G28" s="46">
        <f>IF(E28=0,D28*2,D28+E28)</f>
        <v>20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20940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241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241">
        <v>7</v>
      </c>
      <c r="E30" s="13">
        <v>0</v>
      </c>
      <c r="F30" s="89">
        <v>7</v>
      </c>
      <c r="G30" s="46">
        <f t="shared" si="7"/>
        <v>14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96544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241">
        <v>1</v>
      </c>
      <c r="E31" s="13">
        <v>0</v>
      </c>
      <c r="F31" s="89">
        <v>1</v>
      </c>
      <c r="G31" s="46">
        <f t="shared" si="7"/>
        <v>2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2346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241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22</v>
      </c>
      <c r="E37" s="62">
        <f t="shared" si="10"/>
        <v>0</v>
      </c>
      <c r="F37" s="62"/>
      <c r="G37" s="62">
        <f>SUM(G28:G36)</f>
        <v>44</v>
      </c>
      <c r="H37" s="63"/>
      <c r="I37" s="13" t="s">
        <v>82</v>
      </c>
      <c r="J37" s="13"/>
      <c r="K37" s="13"/>
      <c r="L37" s="50">
        <f>SUM(L28:L36)</f>
        <v>146996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21037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640253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115.875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157959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6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5579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121.875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163538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121.875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6.2299999999999996E-4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109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6.11E-4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6.2299999999999996E-4</v>
      </c>
      <c r="L59" s="50">
        <f>ROUND(I59*K59,0)</f>
        <v>2568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6.2299999999999996E-4</v>
      </c>
      <c r="L67" s="50">
        <f>ROUND(I67*K67,0)</f>
        <v>57061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6.11E-4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6.2299999999999996E-4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6.2299999999999996E-4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6.11E-4</v>
      </c>
      <c r="L72" s="50">
        <f>ROUND(I72*K72,0)</f>
        <v>8650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6.2299999999999996E-4</v>
      </c>
      <c r="L77" s="50">
        <f>ROUND(I77*K77,0)</f>
        <v>20627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892697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'4037'!AC80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892697</v>
      </c>
      <c r="L85" s="82">
        <f>IF(G26=0,0,IF(G26&gt;250,-(((250/G26)*K85)*IF(M85="H",0.02,0.05)),IF(M85="H",-0.02*K85,-0.05*K85)))</f>
        <v>-44634.850000000006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848062.15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-46068-72909-72909-72908</f>
        <v>-264794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583268.15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72908.518750000003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346</v>
      </c>
      <c r="C122" s="218" t="s">
        <v>198</v>
      </c>
    </row>
    <row r="123" spans="2:3" hidden="1">
      <c r="B123" s="222" t="s">
        <v>347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41457.420590277798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34"/>
  <sheetViews>
    <sheetView topLeftCell="A4" zoomScaleNormal="100" workbookViewId="0">
      <selection activeCell="H38" sqref="H38"/>
    </sheetView>
  </sheetViews>
  <sheetFormatPr defaultRowHeight="15"/>
  <cols>
    <col min="1" max="1" width="11.28515625" style="273" customWidth="1"/>
    <col min="2" max="2" width="40.5703125" style="273" bestFit="1" customWidth="1"/>
    <col min="3" max="3" width="17.42578125" style="273" customWidth="1"/>
    <col min="4" max="4" width="11.28515625" style="273" customWidth="1"/>
    <col min="5" max="5" width="14.140625" style="273" customWidth="1"/>
    <col min="6" max="6" width="15.85546875" style="273" customWidth="1"/>
    <col min="7" max="7" width="12" style="273" customWidth="1"/>
    <col min="8" max="8" width="13.28515625" style="273" customWidth="1"/>
    <col min="9" max="256" width="8.85546875" style="273"/>
    <col min="257" max="257" width="11.28515625" style="273" customWidth="1"/>
    <col min="258" max="258" width="40.5703125" style="273" bestFit="1" customWidth="1"/>
    <col min="259" max="259" width="17.42578125" style="273" customWidth="1"/>
    <col min="260" max="260" width="11.28515625" style="273" customWidth="1"/>
    <col min="261" max="261" width="14.140625" style="273" customWidth="1"/>
    <col min="262" max="262" width="15.85546875" style="273" customWidth="1"/>
    <col min="263" max="263" width="12" style="273" customWidth="1"/>
    <col min="264" max="264" width="13.28515625" style="273" customWidth="1"/>
    <col min="265" max="512" width="8.85546875" style="273"/>
    <col min="513" max="513" width="11.28515625" style="273" customWidth="1"/>
    <col min="514" max="514" width="40.5703125" style="273" bestFit="1" customWidth="1"/>
    <col min="515" max="515" width="17.42578125" style="273" customWidth="1"/>
    <col min="516" max="516" width="11.28515625" style="273" customWidth="1"/>
    <col min="517" max="517" width="14.140625" style="273" customWidth="1"/>
    <col min="518" max="518" width="15.85546875" style="273" customWidth="1"/>
    <col min="519" max="519" width="12" style="273" customWidth="1"/>
    <col min="520" max="520" width="13.28515625" style="273" customWidth="1"/>
    <col min="521" max="768" width="8.85546875" style="273"/>
    <col min="769" max="769" width="11.28515625" style="273" customWidth="1"/>
    <col min="770" max="770" width="40.5703125" style="273" bestFit="1" customWidth="1"/>
    <col min="771" max="771" width="17.42578125" style="273" customWidth="1"/>
    <col min="772" max="772" width="11.28515625" style="273" customWidth="1"/>
    <col min="773" max="773" width="14.140625" style="273" customWidth="1"/>
    <col min="774" max="774" width="15.85546875" style="273" customWidth="1"/>
    <col min="775" max="775" width="12" style="273" customWidth="1"/>
    <col min="776" max="776" width="13.28515625" style="273" customWidth="1"/>
    <col min="777" max="1024" width="8.85546875" style="273"/>
    <col min="1025" max="1025" width="11.28515625" style="273" customWidth="1"/>
    <col min="1026" max="1026" width="40.5703125" style="273" bestFit="1" customWidth="1"/>
    <col min="1027" max="1027" width="17.42578125" style="273" customWidth="1"/>
    <col min="1028" max="1028" width="11.28515625" style="273" customWidth="1"/>
    <col min="1029" max="1029" width="14.140625" style="273" customWidth="1"/>
    <col min="1030" max="1030" width="15.85546875" style="273" customWidth="1"/>
    <col min="1031" max="1031" width="12" style="273" customWidth="1"/>
    <col min="1032" max="1032" width="13.28515625" style="273" customWidth="1"/>
    <col min="1033" max="1280" width="8.85546875" style="273"/>
    <col min="1281" max="1281" width="11.28515625" style="273" customWidth="1"/>
    <col min="1282" max="1282" width="40.5703125" style="273" bestFit="1" customWidth="1"/>
    <col min="1283" max="1283" width="17.42578125" style="273" customWidth="1"/>
    <col min="1284" max="1284" width="11.28515625" style="273" customWidth="1"/>
    <col min="1285" max="1285" width="14.140625" style="273" customWidth="1"/>
    <col min="1286" max="1286" width="15.85546875" style="273" customWidth="1"/>
    <col min="1287" max="1287" width="12" style="273" customWidth="1"/>
    <col min="1288" max="1288" width="13.28515625" style="273" customWidth="1"/>
    <col min="1289" max="1536" width="8.85546875" style="273"/>
    <col min="1537" max="1537" width="11.28515625" style="273" customWidth="1"/>
    <col min="1538" max="1538" width="40.5703125" style="273" bestFit="1" customWidth="1"/>
    <col min="1539" max="1539" width="17.42578125" style="273" customWidth="1"/>
    <col min="1540" max="1540" width="11.28515625" style="273" customWidth="1"/>
    <col min="1541" max="1541" width="14.140625" style="273" customWidth="1"/>
    <col min="1542" max="1542" width="15.85546875" style="273" customWidth="1"/>
    <col min="1543" max="1543" width="12" style="273" customWidth="1"/>
    <col min="1544" max="1544" width="13.28515625" style="273" customWidth="1"/>
    <col min="1545" max="1792" width="8.85546875" style="273"/>
    <col min="1793" max="1793" width="11.28515625" style="273" customWidth="1"/>
    <col min="1794" max="1794" width="40.5703125" style="273" bestFit="1" customWidth="1"/>
    <col min="1795" max="1795" width="17.42578125" style="273" customWidth="1"/>
    <col min="1796" max="1796" width="11.28515625" style="273" customWidth="1"/>
    <col min="1797" max="1797" width="14.140625" style="273" customWidth="1"/>
    <col min="1798" max="1798" width="15.85546875" style="273" customWidth="1"/>
    <col min="1799" max="1799" width="12" style="273" customWidth="1"/>
    <col min="1800" max="1800" width="13.28515625" style="273" customWidth="1"/>
    <col min="1801" max="2048" width="8.85546875" style="273"/>
    <col min="2049" max="2049" width="11.28515625" style="273" customWidth="1"/>
    <col min="2050" max="2050" width="40.5703125" style="273" bestFit="1" customWidth="1"/>
    <col min="2051" max="2051" width="17.42578125" style="273" customWidth="1"/>
    <col min="2052" max="2052" width="11.28515625" style="273" customWidth="1"/>
    <col min="2053" max="2053" width="14.140625" style="273" customWidth="1"/>
    <col min="2054" max="2054" width="15.85546875" style="273" customWidth="1"/>
    <col min="2055" max="2055" width="12" style="273" customWidth="1"/>
    <col min="2056" max="2056" width="13.28515625" style="273" customWidth="1"/>
    <col min="2057" max="2304" width="8.85546875" style="273"/>
    <col min="2305" max="2305" width="11.28515625" style="273" customWidth="1"/>
    <col min="2306" max="2306" width="40.5703125" style="273" bestFit="1" customWidth="1"/>
    <col min="2307" max="2307" width="17.42578125" style="273" customWidth="1"/>
    <col min="2308" max="2308" width="11.28515625" style="273" customWidth="1"/>
    <col min="2309" max="2309" width="14.140625" style="273" customWidth="1"/>
    <col min="2310" max="2310" width="15.85546875" style="273" customWidth="1"/>
    <col min="2311" max="2311" width="12" style="273" customWidth="1"/>
    <col min="2312" max="2312" width="13.28515625" style="273" customWidth="1"/>
    <col min="2313" max="2560" width="8.85546875" style="273"/>
    <col min="2561" max="2561" width="11.28515625" style="273" customWidth="1"/>
    <col min="2562" max="2562" width="40.5703125" style="273" bestFit="1" customWidth="1"/>
    <col min="2563" max="2563" width="17.42578125" style="273" customWidth="1"/>
    <col min="2564" max="2564" width="11.28515625" style="273" customWidth="1"/>
    <col min="2565" max="2565" width="14.140625" style="273" customWidth="1"/>
    <col min="2566" max="2566" width="15.85546875" style="273" customWidth="1"/>
    <col min="2567" max="2567" width="12" style="273" customWidth="1"/>
    <col min="2568" max="2568" width="13.28515625" style="273" customWidth="1"/>
    <col min="2569" max="2816" width="8.85546875" style="273"/>
    <col min="2817" max="2817" width="11.28515625" style="273" customWidth="1"/>
    <col min="2818" max="2818" width="40.5703125" style="273" bestFit="1" customWidth="1"/>
    <col min="2819" max="2819" width="17.42578125" style="273" customWidth="1"/>
    <col min="2820" max="2820" width="11.28515625" style="273" customWidth="1"/>
    <col min="2821" max="2821" width="14.140625" style="273" customWidth="1"/>
    <col min="2822" max="2822" width="15.85546875" style="273" customWidth="1"/>
    <col min="2823" max="2823" width="12" style="273" customWidth="1"/>
    <col min="2824" max="2824" width="13.28515625" style="273" customWidth="1"/>
    <col min="2825" max="3072" width="8.85546875" style="273"/>
    <col min="3073" max="3073" width="11.28515625" style="273" customWidth="1"/>
    <col min="3074" max="3074" width="40.5703125" style="273" bestFit="1" customWidth="1"/>
    <col min="3075" max="3075" width="17.42578125" style="273" customWidth="1"/>
    <col min="3076" max="3076" width="11.28515625" style="273" customWidth="1"/>
    <col min="3077" max="3077" width="14.140625" style="273" customWidth="1"/>
    <col min="3078" max="3078" width="15.85546875" style="273" customWidth="1"/>
    <col min="3079" max="3079" width="12" style="273" customWidth="1"/>
    <col min="3080" max="3080" width="13.28515625" style="273" customWidth="1"/>
    <col min="3081" max="3328" width="8.85546875" style="273"/>
    <col min="3329" max="3329" width="11.28515625" style="273" customWidth="1"/>
    <col min="3330" max="3330" width="40.5703125" style="273" bestFit="1" customWidth="1"/>
    <col min="3331" max="3331" width="17.42578125" style="273" customWidth="1"/>
    <col min="3332" max="3332" width="11.28515625" style="273" customWidth="1"/>
    <col min="3333" max="3333" width="14.140625" style="273" customWidth="1"/>
    <col min="3334" max="3334" width="15.85546875" style="273" customWidth="1"/>
    <col min="3335" max="3335" width="12" style="273" customWidth="1"/>
    <col min="3336" max="3336" width="13.28515625" style="273" customWidth="1"/>
    <col min="3337" max="3584" width="8.85546875" style="273"/>
    <col min="3585" max="3585" width="11.28515625" style="273" customWidth="1"/>
    <col min="3586" max="3586" width="40.5703125" style="273" bestFit="1" customWidth="1"/>
    <col min="3587" max="3587" width="17.42578125" style="273" customWidth="1"/>
    <col min="3588" max="3588" width="11.28515625" style="273" customWidth="1"/>
    <col min="3589" max="3589" width="14.140625" style="273" customWidth="1"/>
    <col min="3590" max="3590" width="15.85546875" style="273" customWidth="1"/>
    <col min="3591" max="3591" width="12" style="273" customWidth="1"/>
    <col min="3592" max="3592" width="13.28515625" style="273" customWidth="1"/>
    <col min="3593" max="3840" width="8.85546875" style="273"/>
    <col min="3841" max="3841" width="11.28515625" style="273" customWidth="1"/>
    <col min="3842" max="3842" width="40.5703125" style="273" bestFit="1" customWidth="1"/>
    <col min="3843" max="3843" width="17.42578125" style="273" customWidth="1"/>
    <col min="3844" max="3844" width="11.28515625" style="273" customWidth="1"/>
    <col min="3845" max="3845" width="14.140625" style="273" customWidth="1"/>
    <col min="3846" max="3846" width="15.85546875" style="273" customWidth="1"/>
    <col min="3847" max="3847" width="12" style="273" customWidth="1"/>
    <col min="3848" max="3848" width="13.28515625" style="273" customWidth="1"/>
    <col min="3849" max="4096" width="8.85546875" style="273"/>
    <col min="4097" max="4097" width="11.28515625" style="273" customWidth="1"/>
    <col min="4098" max="4098" width="40.5703125" style="273" bestFit="1" customWidth="1"/>
    <col min="4099" max="4099" width="17.42578125" style="273" customWidth="1"/>
    <col min="4100" max="4100" width="11.28515625" style="273" customWidth="1"/>
    <col min="4101" max="4101" width="14.140625" style="273" customWidth="1"/>
    <col min="4102" max="4102" width="15.85546875" style="273" customWidth="1"/>
    <col min="4103" max="4103" width="12" style="273" customWidth="1"/>
    <col min="4104" max="4104" width="13.28515625" style="273" customWidth="1"/>
    <col min="4105" max="4352" width="8.85546875" style="273"/>
    <col min="4353" max="4353" width="11.28515625" style="273" customWidth="1"/>
    <col min="4354" max="4354" width="40.5703125" style="273" bestFit="1" customWidth="1"/>
    <col min="4355" max="4355" width="17.42578125" style="273" customWidth="1"/>
    <col min="4356" max="4356" width="11.28515625" style="273" customWidth="1"/>
    <col min="4357" max="4357" width="14.140625" style="273" customWidth="1"/>
    <col min="4358" max="4358" width="15.85546875" style="273" customWidth="1"/>
    <col min="4359" max="4359" width="12" style="273" customWidth="1"/>
    <col min="4360" max="4360" width="13.28515625" style="273" customWidth="1"/>
    <col min="4361" max="4608" width="8.85546875" style="273"/>
    <col min="4609" max="4609" width="11.28515625" style="273" customWidth="1"/>
    <col min="4610" max="4610" width="40.5703125" style="273" bestFit="1" customWidth="1"/>
    <col min="4611" max="4611" width="17.42578125" style="273" customWidth="1"/>
    <col min="4612" max="4612" width="11.28515625" style="273" customWidth="1"/>
    <col min="4613" max="4613" width="14.140625" style="273" customWidth="1"/>
    <col min="4614" max="4614" width="15.85546875" style="273" customWidth="1"/>
    <col min="4615" max="4615" width="12" style="273" customWidth="1"/>
    <col min="4616" max="4616" width="13.28515625" style="273" customWidth="1"/>
    <col min="4617" max="4864" width="8.85546875" style="273"/>
    <col min="4865" max="4865" width="11.28515625" style="273" customWidth="1"/>
    <col min="4866" max="4866" width="40.5703125" style="273" bestFit="1" customWidth="1"/>
    <col min="4867" max="4867" width="17.42578125" style="273" customWidth="1"/>
    <col min="4868" max="4868" width="11.28515625" style="273" customWidth="1"/>
    <col min="4869" max="4869" width="14.140625" style="273" customWidth="1"/>
    <col min="4870" max="4870" width="15.85546875" style="273" customWidth="1"/>
    <col min="4871" max="4871" width="12" style="273" customWidth="1"/>
    <col min="4872" max="4872" width="13.28515625" style="273" customWidth="1"/>
    <col min="4873" max="5120" width="8.85546875" style="273"/>
    <col min="5121" max="5121" width="11.28515625" style="273" customWidth="1"/>
    <col min="5122" max="5122" width="40.5703125" style="273" bestFit="1" customWidth="1"/>
    <col min="5123" max="5123" width="17.42578125" style="273" customWidth="1"/>
    <col min="5124" max="5124" width="11.28515625" style="273" customWidth="1"/>
    <col min="5125" max="5125" width="14.140625" style="273" customWidth="1"/>
    <col min="5126" max="5126" width="15.85546875" style="273" customWidth="1"/>
    <col min="5127" max="5127" width="12" style="273" customWidth="1"/>
    <col min="5128" max="5128" width="13.28515625" style="273" customWidth="1"/>
    <col min="5129" max="5376" width="8.85546875" style="273"/>
    <col min="5377" max="5377" width="11.28515625" style="273" customWidth="1"/>
    <col min="5378" max="5378" width="40.5703125" style="273" bestFit="1" customWidth="1"/>
    <col min="5379" max="5379" width="17.42578125" style="273" customWidth="1"/>
    <col min="5380" max="5380" width="11.28515625" style="273" customWidth="1"/>
    <col min="5381" max="5381" width="14.140625" style="273" customWidth="1"/>
    <col min="5382" max="5382" width="15.85546875" style="273" customWidth="1"/>
    <col min="5383" max="5383" width="12" style="273" customWidth="1"/>
    <col min="5384" max="5384" width="13.28515625" style="273" customWidth="1"/>
    <col min="5385" max="5632" width="8.85546875" style="273"/>
    <col min="5633" max="5633" width="11.28515625" style="273" customWidth="1"/>
    <col min="5634" max="5634" width="40.5703125" style="273" bestFit="1" customWidth="1"/>
    <col min="5635" max="5635" width="17.42578125" style="273" customWidth="1"/>
    <col min="5636" max="5636" width="11.28515625" style="273" customWidth="1"/>
    <col min="5637" max="5637" width="14.140625" style="273" customWidth="1"/>
    <col min="5638" max="5638" width="15.85546875" style="273" customWidth="1"/>
    <col min="5639" max="5639" width="12" style="273" customWidth="1"/>
    <col min="5640" max="5640" width="13.28515625" style="273" customWidth="1"/>
    <col min="5641" max="5888" width="8.85546875" style="273"/>
    <col min="5889" max="5889" width="11.28515625" style="273" customWidth="1"/>
    <col min="5890" max="5890" width="40.5703125" style="273" bestFit="1" customWidth="1"/>
    <col min="5891" max="5891" width="17.42578125" style="273" customWidth="1"/>
    <col min="5892" max="5892" width="11.28515625" style="273" customWidth="1"/>
    <col min="5893" max="5893" width="14.140625" style="273" customWidth="1"/>
    <col min="5894" max="5894" width="15.85546875" style="273" customWidth="1"/>
    <col min="5895" max="5895" width="12" style="273" customWidth="1"/>
    <col min="5896" max="5896" width="13.28515625" style="273" customWidth="1"/>
    <col min="5897" max="6144" width="8.85546875" style="273"/>
    <col min="6145" max="6145" width="11.28515625" style="273" customWidth="1"/>
    <col min="6146" max="6146" width="40.5703125" style="273" bestFit="1" customWidth="1"/>
    <col min="6147" max="6147" width="17.42578125" style="273" customWidth="1"/>
    <col min="6148" max="6148" width="11.28515625" style="273" customWidth="1"/>
    <col min="6149" max="6149" width="14.140625" style="273" customWidth="1"/>
    <col min="6150" max="6150" width="15.85546875" style="273" customWidth="1"/>
    <col min="6151" max="6151" width="12" style="273" customWidth="1"/>
    <col min="6152" max="6152" width="13.28515625" style="273" customWidth="1"/>
    <col min="6153" max="6400" width="8.85546875" style="273"/>
    <col min="6401" max="6401" width="11.28515625" style="273" customWidth="1"/>
    <col min="6402" max="6402" width="40.5703125" style="273" bestFit="1" customWidth="1"/>
    <col min="6403" max="6403" width="17.42578125" style="273" customWidth="1"/>
    <col min="6404" max="6404" width="11.28515625" style="273" customWidth="1"/>
    <col min="6405" max="6405" width="14.140625" style="273" customWidth="1"/>
    <col min="6406" max="6406" width="15.85546875" style="273" customWidth="1"/>
    <col min="6407" max="6407" width="12" style="273" customWidth="1"/>
    <col min="6408" max="6408" width="13.28515625" style="273" customWidth="1"/>
    <col min="6409" max="6656" width="8.85546875" style="273"/>
    <col min="6657" max="6657" width="11.28515625" style="273" customWidth="1"/>
    <col min="6658" max="6658" width="40.5703125" style="273" bestFit="1" customWidth="1"/>
    <col min="6659" max="6659" width="17.42578125" style="273" customWidth="1"/>
    <col min="6660" max="6660" width="11.28515625" style="273" customWidth="1"/>
    <col min="6661" max="6661" width="14.140625" style="273" customWidth="1"/>
    <col min="6662" max="6662" width="15.85546875" style="273" customWidth="1"/>
    <col min="6663" max="6663" width="12" style="273" customWidth="1"/>
    <col min="6664" max="6664" width="13.28515625" style="273" customWidth="1"/>
    <col min="6665" max="6912" width="8.85546875" style="273"/>
    <col min="6913" max="6913" width="11.28515625" style="273" customWidth="1"/>
    <col min="6914" max="6914" width="40.5703125" style="273" bestFit="1" customWidth="1"/>
    <col min="6915" max="6915" width="17.42578125" style="273" customWidth="1"/>
    <col min="6916" max="6916" width="11.28515625" style="273" customWidth="1"/>
    <col min="6917" max="6917" width="14.140625" style="273" customWidth="1"/>
    <col min="6918" max="6918" width="15.85546875" style="273" customWidth="1"/>
    <col min="6919" max="6919" width="12" style="273" customWidth="1"/>
    <col min="6920" max="6920" width="13.28515625" style="273" customWidth="1"/>
    <col min="6921" max="7168" width="8.85546875" style="273"/>
    <col min="7169" max="7169" width="11.28515625" style="273" customWidth="1"/>
    <col min="7170" max="7170" width="40.5703125" style="273" bestFit="1" customWidth="1"/>
    <col min="7171" max="7171" width="17.42578125" style="273" customWidth="1"/>
    <col min="7172" max="7172" width="11.28515625" style="273" customWidth="1"/>
    <col min="7173" max="7173" width="14.140625" style="273" customWidth="1"/>
    <col min="7174" max="7174" width="15.85546875" style="273" customWidth="1"/>
    <col min="7175" max="7175" width="12" style="273" customWidth="1"/>
    <col min="7176" max="7176" width="13.28515625" style="273" customWidth="1"/>
    <col min="7177" max="7424" width="8.85546875" style="273"/>
    <col min="7425" max="7425" width="11.28515625" style="273" customWidth="1"/>
    <col min="7426" max="7426" width="40.5703125" style="273" bestFit="1" customWidth="1"/>
    <col min="7427" max="7427" width="17.42578125" style="273" customWidth="1"/>
    <col min="7428" max="7428" width="11.28515625" style="273" customWidth="1"/>
    <col min="7429" max="7429" width="14.140625" style="273" customWidth="1"/>
    <col min="7430" max="7430" width="15.85546875" style="273" customWidth="1"/>
    <col min="7431" max="7431" width="12" style="273" customWidth="1"/>
    <col min="7432" max="7432" width="13.28515625" style="273" customWidth="1"/>
    <col min="7433" max="7680" width="8.85546875" style="273"/>
    <col min="7681" max="7681" width="11.28515625" style="273" customWidth="1"/>
    <col min="7682" max="7682" width="40.5703125" style="273" bestFit="1" customWidth="1"/>
    <col min="7683" max="7683" width="17.42578125" style="273" customWidth="1"/>
    <col min="7684" max="7684" width="11.28515625" style="273" customWidth="1"/>
    <col min="7685" max="7685" width="14.140625" style="273" customWidth="1"/>
    <col min="7686" max="7686" width="15.85546875" style="273" customWidth="1"/>
    <col min="7687" max="7687" width="12" style="273" customWidth="1"/>
    <col min="7688" max="7688" width="13.28515625" style="273" customWidth="1"/>
    <col min="7689" max="7936" width="8.85546875" style="273"/>
    <col min="7937" max="7937" width="11.28515625" style="273" customWidth="1"/>
    <col min="7938" max="7938" width="40.5703125" style="273" bestFit="1" customWidth="1"/>
    <col min="7939" max="7939" width="17.42578125" style="273" customWidth="1"/>
    <col min="7940" max="7940" width="11.28515625" style="273" customWidth="1"/>
    <col min="7941" max="7941" width="14.140625" style="273" customWidth="1"/>
    <col min="7942" max="7942" width="15.85546875" style="273" customWidth="1"/>
    <col min="7943" max="7943" width="12" style="273" customWidth="1"/>
    <col min="7944" max="7944" width="13.28515625" style="273" customWidth="1"/>
    <col min="7945" max="8192" width="8.85546875" style="273"/>
    <col min="8193" max="8193" width="11.28515625" style="273" customWidth="1"/>
    <col min="8194" max="8194" width="40.5703125" style="273" bestFit="1" customWidth="1"/>
    <col min="8195" max="8195" width="17.42578125" style="273" customWidth="1"/>
    <col min="8196" max="8196" width="11.28515625" style="273" customWidth="1"/>
    <col min="8197" max="8197" width="14.140625" style="273" customWidth="1"/>
    <col min="8198" max="8198" width="15.85546875" style="273" customWidth="1"/>
    <col min="8199" max="8199" width="12" style="273" customWidth="1"/>
    <col min="8200" max="8200" width="13.28515625" style="273" customWidth="1"/>
    <col min="8201" max="8448" width="8.85546875" style="273"/>
    <col min="8449" max="8449" width="11.28515625" style="273" customWidth="1"/>
    <col min="8450" max="8450" width="40.5703125" style="273" bestFit="1" customWidth="1"/>
    <col min="8451" max="8451" width="17.42578125" style="273" customWidth="1"/>
    <col min="8452" max="8452" width="11.28515625" style="273" customWidth="1"/>
    <col min="8453" max="8453" width="14.140625" style="273" customWidth="1"/>
    <col min="8454" max="8454" width="15.85546875" style="273" customWidth="1"/>
    <col min="8455" max="8455" width="12" style="273" customWidth="1"/>
    <col min="8456" max="8456" width="13.28515625" style="273" customWidth="1"/>
    <col min="8457" max="8704" width="8.85546875" style="273"/>
    <col min="8705" max="8705" width="11.28515625" style="273" customWidth="1"/>
    <col min="8706" max="8706" width="40.5703125" style="273" bestFit="1" customWidth="1"/>
    <col min="8707" max="8707" width="17.42578125" style="273" customWidth="1"/>
    <col min="8708" max="8708" width="11.28515625" style="273" customWidth="1"/>
    <col min="8709" max="8709" width="14.140625" style="273" customWidth="1"/>
    <col min="8710" max="8710" width="15.85546875" style="273" customWidth="1"/>
    <col min="8711" max="8711" width="12" style="273" customWidth="1"/>
    <col min="8712" max="8712" width="13.28515625" style="273" customWidth="1"/>
    <col min="8713" max="8960" width="8.85546875" style="273"/>
    <col min="8961" max="8961" width="11.28515625" style="273" customWidth="1"/>
    <col min="8962" max="8962" width="40.5703125" style="273" bestFit="1" customWidth="1"/>
    <col min="8963" max="8963" width="17.42578125" style="273" customWidth="1"/>
    <col min="8964" max="8964" width="11.28515625" style="273" customWidth="1"/>
    <col min="8965" max="8965" width="14.140625" style="273" customWidth="1"/>
    <col min="8966" max="8966" width="15.85546875" style="273" customWidth="1"/>
    <col min="8967" max="8967" width="12" style="273" customWidth="1"/>
    <col min="8968" max="8968" width="13.28515625" style="273" customWidth="1"/>
    <col min="8969" max="9216" width="8.85546875" style="273"/>
    <col min="9217" max="9217" width="11.28515625" style="273" customWidth="1"/>
    <col min="9218" max="9218" width="40.5703125" style="273" bestFit="1" customWidth="1"/>
    <col min="9219" max="9219" width="17.42578125" style="273" customWidth="1"/>
    <col min="9220" max="9220" width="11.28515625" style="273" customWidth="1"/>
    <col min="9221" max="9221" width="14.140625" style="273" customWidth="1"/>
    <col min="9222" max="9222" width="15.85546875" style="273" customWidth="1"/>
    <col min="9223" max="9223" width="12" style="273" customWidth="1"/>
    <col min="9224" max="9224" width="13.28515625" style="273" customWidth="1"/>
    <col min="9225" max="9472" width="8.85546875" style="273"/>
    <col min="9473" max="9473" width="11.28515625" style="273" customWidth="1"/>
    <col min="9474" max="9474" width="40.5703125" style="273" bestFit="1" customWidth="1"/>
    <col min="9475" max="9475" width="17.42578125" style="273" customWidth="1"/>
    <col min="9476" max="9476" width="11.28515625" style="273" customWidth="1"/>
    <col min="9477" max="9477" width="14.140625" style="273" customWidth="1"/>
    <col min="9478" max="9478" width="15.85546875" style="273" customWidth="1"/>
    <col min="9479" max="9479" width="12" style="273" customWidth="1"/>
    <col min="9480" max="9480" width="13.28515625" style="273" customWidth="1"/>
    <col min="9481" max="9728" width="8.85546875" style="273"/>
    <col min="9729" max="9729" width="11.28515625" style="273" customWidth="1"/>
    <col min="9730" max="9730" width="40.5703125" style="273" bestFit="1" customWidth="1"/>
    <col min="9731" max="9731" width="17.42578125" style="273" customWidth="1"/>
    <col min="9732" max="9732" width="11.28515625" style="273" customWidth="1"/>
    <col min="9733" max="9733" width="14.140625" style="273" customWidth="1"/>
    <col min="9734" max="9734" width="15.85546875" style="273" customWidth="1"/>
    <col min="9735" max="9735" width="12" style="273" customWidth="1"/>
    <col min="9736" max="9736" width="13.28515625" style="273" customWidth="1"/>
    <col min="9737" max="9984" width="8.85546875" style="273"/>
    <col min="9985" max="9985" width="11.28515625" style="273" customWidth="1"/>
    <col min="9986" max="9986" width="40.5703125" style="273" bestFit="1" customWidth="1"/>
    <col min="9987" max="9987" width="17.42578125" style="273" customWidth="1"/>
    <col min="9988" max="9988" width="11.28515625" style="273" customWidth="1"/>
    <col min="9989" max="9989" width="14.140625" style="273" customWidth="1"/>
    <col min="9990" max="9990" width="15.85546875" style="273" customWidth="1"/>
    <col min="9991" max="9991" width="12" style="273" customWidth="1"/>
    <col min="9992" max="9992" width="13.28515625" style="273" customWidth="1"/>
    <col min="9993" max="10240" width="8.85546875" style="273"/>
    <col min="10241" max="10241" width="11.28515625" style="273" customWidth="1"/>
    <col min="10242" max="10242" width="40.5703125" style="273" bestFit="1" customWidth="1"/>
    <col min="10243" max="10243" width="17.42578125" style="273" customWidth="1"/>
    <col min="10244" max="10244" width="11.28515625" style="273" customWidth="1"/>
    <col min="10245" max="10245" width="14.140625" style="273" customWidth="1"/>
    <col min="10246" max="10246" width="15.85546875" style="273" customWidth="1"/>
    <col min="10247" max="10247" width="12" style="273" customWidth="1"/>
    <col min="10248" max="10248" width="13.28515625" style="273" customWidth="1"/>
    <col min="10249" max="10496" width="8.85546875" style="273"/>
    <col min="10497" max="10497" width="11.28515625" style="273" customWidth="1"/>
    <col min="10498" max="10498" width="40.5703125" style="273" bestFit="1" customWidth="1"/>
    <col min="10499" max="10499" width="17.42578125" style="273" customWidth="1"/>
    <col min="10500" max="10500" width="11.28515625" style="273" customWidth="1"/>
    <col min="10501" max="10501" width="14.140625" style="273" customWidth="1"/>
    <col min="10502" max="10502" width="15.85546875" style="273" customWidth="1"/>
    <col min="10503" max="10503" width="12" style="273" customWidth="1"/>
    <col min="10504" max="10504" width="13.28515625" style="273" customWidth="1"/>
    <col min="10505" max="10752" width="8.85546875" style="273"/>
    <col min="10753" max="10753" width="11.28515625" style="273" customWidth="1"/>
    <col min="10754" max="10754" width="40.5703125" style="273" bestFit="1" customWidth="1"/>
    <col min="10755" max="10755" width="17.42578125" style="273" customWidth="1"/>
    <col min="10756" max="10756" width="11.28515625" style="273" customWidth="1"/>
    <col min="10757" max="10757" width="14.140625" style="273" customWidth="1"/>
    <col min="10758" max="10758" width="15.85546875" style="273" customWidth="1"/>
    <col min="10759" max="10759" width="12" style="273" customWidth="1"/>
    <col min="10760" max="10760" width="13.28515625" style="273" customWidth="1"/>
    <col min="10761" max="11008" width="8.85546875" style="273"/>
    <col min="11009" max="11009" width="11.28515625" style="273" customWidth="1"/>
    <col min="11010" max="11010" width="40.5703125" style="273" bestFit="1" customWidth="1"/>
    <col min="11011" max="11011" width="17.42578125" style="273" customWidth="1"/>
    <col min="11012" max="11012" width="11.28515625" style="273" customWidth="1"/>
    <col min="11013" max="11013" width="14.140625" style="273" customWidth="1"/>
    <col min="11014" max="11014" width="15.85546875" style="273" customWidth="1"/>
    <col min="11015" max="11015" width="12" style="273" customWidth="1"/>
    <col min="11016" max="11016" width="13.28515625" style="273" customWidth="1"/>
    <col min="11017" max="11264" width="8.85546875" style="273"/>
    <col min="11265" max="11265" width="11.28515625" style="273" customWidth="1"/>
    <col min="11266" max="11266" width="40.5703125" style="273" bestFit="1" customWidth="1"/>
    <col min="11267" max="11267" width="17.42578125" style="273" customWidth="1"/>
    <col min="11268" max="11268" width="11.28515625" style="273" customWidth="1"/>
    <col min="11269" max="11269" width="14.140625" style="273" customWidth="1"/>
    <col min="11270" max="11270" width="15.85546875" style="273" customWidth="1"/>
    <col min="11271" max="11271" width="12" style="273" customWidth="1"/>
    <col min="11272" max="11272" width="13.28515625" style="273" customWidth="1"/>
    <col min="11273" max="11520" width="8.85546875" style="273"/>
    <col min="11521" max="11521" width="11.28515625" style="273" customWidth="1"/>
    <col min="11522" max="11522" width="40.5703125" style="273" bestFit="1" customWidth="1"/>
    <col min="11523" max="11523" width="17.42578125" style="273" customWidth="1"/>
    <col min="11524" max="11524" width="11.28515625" style="273" customWidth="1"/>
    <col min="11525" max="11525" width="14.140625" style="273" customWidth="1"/>
    <col min="11526" max="11526" width="15.85546875" style="273" customWidth="1"/>
    <col min="11527" max="11527" width="12" style="273" customWidth="1"/>
    <col min="11528" max="11528" width="13.28515625" style="273" customWidth="1"/>
    <col min="11529" max="11776" width="8.85546875" style="273"/>
    <col min="11777" max="11777" width="11.28515625" style="273" customWidth="1"/>
    <col min="11778" max="11778" width="40.5703125" style="273" bestFit="1" customWidth="1"/>
    <col min="11779" max="11779" width="17.42578125" style="273" customWidth="1"/>
    <col min="11780" max="11780" width="11.28515625" style="273" customWidth="1"/>
    <col min="11781" max="11781" width="14.140625" style="273" customWidth="1"/>
    <col min="11782" max="11782" width="15.85546875" style="273" customWidth="1"/>
    <col min="11783" max="11783" width="12" style="273" customWidth="1"/>
    <col min="11784" max="11784" width="13.28515625" style="273" customWidth="1"/>
    <col min="11785" max="12032" width="8.85546875" style="273"/>
    <col min="12033" max="12033" width="11.28515625" style="273" customWidth="1"/>
    <col min="12034" max="12034" width="40.5703125" style="273" bestFit="1" customWidth="1"/>
    <col min="12035" max="12035" width="17.42578125" style="273" customWidth="1"/>
    <col min="12036" max="12036" width="11.28515625" style="273" customWidth="1"/>
    <col min="12037" max="12037" width="14.140625" style="273" customWidth="1"/>
    <col min="12038" max="12038" width="15.85546875" style="273" customWidth="1"/>
    <col min="12039" max="12039" width="12" style="273" customWidth="1"/>
    <col min="12040" max="12040" width="13.28515625" style="273" customWidth="1"/>
    <col min="12041" max="12288" width="8.85546875" style="273"/>
    <col min="12289" max="12289" width="11.28515625" style="273" customWidth="1"/>
    <col min="12290" max="12290" width="40.5703125" style="273" bestFit="1" customWidth="1"/>
    <col min="12291" max="12291" width="17.42578125" style="273" customWidth="1"/>
    <col min="12292" max="12292" width="11.28515625" style="273" customWidth="1"/>
    <col min="12293" max="12293" width="14.140625" style="273" customWidth="1"/>
    <col min="12294" max="12294" width="15.85546875" style="273" customWidth="1"/>
    <col min="12295" max="12295" width="12" style="273" customWidth="1"/>
    <col min="12296" max="12296" width="13.28515625" style="273" customWidth="1"/>
    <col min="12297" max="12544" width="8.85546875" style="273"/>
    <col min="12545" max="12545" width="11.28515625" style="273" customWidth="1"/>
    <col min="12546" max="12546" width="40.5703125" style="273" bestFit="1" customWidth="1"/>
    <col min="12547" max="12547" width="17.42578125" style="273" customWidth="1"/>
    <col min="12548" max="12548" width="11.28515625" style="273" customWidth="1"/>
    <col min="12549" max="12549" width="14.140625" style="273" customWidth="1"/>
    <col min="12550" max="12550" width="15.85546875" style="273" customWidth="1"/>
    <col min="12551" max="12551" width="12" style="273" customWidth="1"/>
    <col min="12552" max="12552" width="13.28515625" style="273" customWidth="1"/>
    <col min="12553" max="12800" width="8.85546875" style="273"/>
    <col min="12801" max="12801" width="11.28515625" style="273" customWidth="1"/>
    <col min="12802" max="12802" width="40.5703125" style="273" bestFit="1" customWidth="1"/>
    <col min="12803" max="12803" width="17.42578125" style="273" customWidth="1"/>
    <col min="12804" max="12804" width="11.28515625" style="273" customWidth="1"/>
    <col min="12805" max="12805" width="14.140625" style="273" customWidth="1"/>
    <col min="12806" max="12806" width="15.85546875" style="273" customWidth="1"/>
    <col min="12807" max="12807" width="12" style="273" customWidth="1"/>
    <col min="12808" max="12808" width="13.28515625" style="273" customWidth="1"/>
    <col min="12809" max="13056" width="8.85546875" style="273"/>
    <col min="13057" max="13057" width="11.28515625" style="273" customWidth="1"/>
    <col min="13058" max="13058" width="40.5703125" style="273" bestFit="1" customWidth="1"/>
    <col min="13059" max="13059" width="17.42578125" style="273" customWidth="1"/>
    <col min="13060" max="13060" width="11.28515625" style="273" customWidth="1"/>
    <col min="13061" max="13061" width="14.140625" style="273" customWidth="1"/>
    <col min="13062" max="13062" width="15.85546875" style="273" customWidth="1"/>
    <col min="13063" max="13063" width="12" style="273" customWidth="1"/>
    <col min="13064" max="13064" width="13.28515625" style="273" customWidth="1"/>
    <col min="13065" max="13312" width="8.85546875" style="273"/>
    <col min="13313" max="13313" width="11.28515625" style="273" customWidth="1"/>
    <col min="13314" max="13314" width="40.5703125" style="273" bestFit="1" customWidth="1"/>
    <col min="13315" max="13315" width="17.42578125" style="273" customWidth="1"/>
    <col min="13316" max="13316" width="11.28515625" style="273" customWidth="1"/>
    <col min="13317" max="13317" width="14.140625" style="273" customWidth="1"/>
    <col min="13318" max="13318" width="15.85546875" style="273" customWidth="1"/>
    <col min="13319" max="13319" width="12" style="273" customWidth="1"/>
    <col min="13320" max="13320" width="13.28515625" style="273" customWidth="1"/>
    <col min="13321" max="13568" width="8.85546875" style="273"/>
    <col min="13569" max="13569" width="11.28515625" style="273" customWidth="1"/>
    <col min="13570" max="13570" width="40.5703125" style="273" bestFit="1" customWidth="1"/>
    <col min="13571" max="13571" width="17.42578125" style="273" customWidth="1"/>
    <col min="13572" max="13572" width="11.28515625" style="273" customWidth="1"/>
    <col min="13573" max="13573" width="14.140625" style="273" customWidth="1"/>
    <col min="13574" max="13574" width="15.85546875" style="273" customWidth="1"/>
    <col min="13575" max="13575" width="12" style="273" customWidth="1"/>
    <col min="13576" max="13576" width="13.28515625" style="273" customWidth="1"/>
    <col min="13577" max="13824" width="8.85546875" style="273"/>
    <col min="13825" max="13825" width="11.28515625" style="273" customWidth="1"/>
    <col min="13826" max="13826" width="40.5703125" style="273" bestFit="1" customWidth="1"/>
    <col min="13827" max="13827" width="17.42578125" style="273" customWidth="1"/>
    <col min="13828" max="13828" width="11.28515625" style="273" customWidth="1"/>
    <col min="13829" max="13829" width="14.140625" style="273" customWidth="1"/>
    <col min="13830" max="13830" width="15.85546875" style="273" customWidth="1"/>
    <col min="13831" max="13831" width="12" style="273" customWidth="1"/>
    <col min="13832" max="13832" width="13.28515625" style="273" customWidth="1"/>
    <col min="13833" max="14080" width="8.85546875" style="273"/>
    <col min="14081" max="14081" width="11.28515625" style="273" customWidth="1"/>
    <col min="14082" max="14082" width="40.5703125" style="273" bestFit="1" customWidth="1"/>
    <col min="14083" max="14083" width="17.42578125" style="273" customWidth="1"/>
    <col min="14084" max="14084" width="11.28515625" style="273" customWidth="1"/>
    <col min="14085" max="14085" width="14.140625" style="273" customWidth="1"/>
    <col min="14086" max="14086" width="15.85546875" style="273" customWidth="1"/>
    <col min="14087" max="14087" width="12" style="273" customWidth="1"/>
    <col min="14088" max="14088" width="13.28515625" style="273" customWidth="1"/>
    <col min="14089" max="14336" width="8.85546875" style="273"/>
    <col min="14337" max="14337" width="11.28515625" style="273" customWidth="1"/>
    <col min="14338" max="14338" width="40.5703125" style="273" bestFit="1" customWidth="1"/>
    <col min="14339" max="14339" width="17.42578125" style="273" customWidth="1"/>
    <col min="14340" max="14340" width="11.28515625" style="273" customWidth="1"/>
    <col min="14341" max="14341" width="14.140625" style="273" customWidth="1"/>
    <col min="14342" max="14342" width="15.85546875" style="273" customWidth="1"/>
    <col min="14343" max="14343" width="12" style="273" customWidth="1"/>
    <col min="14344" max="14344" width="13.28515625" style="273" customWidth="1"/>
    <col min="14345" max="14592" width="8.85546875" style="273"/>
    <col min="14593" max="14593" width="11.28515625" style="273" customWidth="1"/>
    <col min="14594" max="14594" width="40.5703125" style="273" bestFit="1" customWidth="1"/>
    <col min="14595" max="14595" width="17.42578125" style="273" customWidth="1"/>
    <col min="14596" max="14596" width="11.28515625" style="273" customWidth="1"/>
    <col min="14597" max="14597" width="14.140625" style="273" customWidth="1"/>
    <col min="14598" max="14598" width="15.85546875" style="273" customWidth="1"/>
    <col min="14599" max="14599" width="12" style="273" customWidth="1"/>
    <col min="14600" max="14600" width="13.28515625" style="273" customWidth="1"/>
    <col min="14601" max="14848" width="8.85546875" style="273"/>
    <col min="14849" max="14849" width="11.28515625" style="273" customWidth="1"/>
    <col min="14850" max="14850" width="40.5703125" style="273" bestFit="1" customWidth="1"/>
    <col min="14851" max="14851" width="17.42578125" style="273" customWidth="1"/>
    <col min="14852" max="14852" width="11.28515625" style="273" customWidth="1"/>
    <col min="14853" max="14853" width="14.140625" style="273" customWidth="1"/>
    <col min="14854" max="14854" width="15.85546875" style="273" customWidth="1"/>
    <col min="14855" max="14855" width="12" style="273" customWidth="1"/>
    <col min="14856" max="14856" width="13.28515625" style="273" customWidth="1"/>
    <col min="14857" max="15104" width="8.85546875" style="273"/>
    <col min="15105" max="15105" width="11.28515625" style="273" customWidth="1"/>
    <col min="15106" max="15106" width="40.5703125" style="273" bestFit="1" customWidth="1"/>
    <col min="15107" max="15107" width="17.42578125" style="273" customWidth="1"/>
    <col min="15108" max="15108" width="11.28515625" style="273" customWidth="1"/>
    <col min="15109" max="15109" width="14.140625" style="273" customWidth="1"/>
    <col min="15110" max="15110" width="15.85546875" style="273" customWidth="1"/>
    <col min="15111" max="15111" width="12" style="273" customWidth="1"/>
    <col min="15112" max="15112" width="13.28515625" style="273" customWidth="1"/>
    <col min="15113" max="15360" width="8.85546875" style="273"/>
    <col min="15361" max="15361" width="11.28515625" style="273" customWidth="1"/>
    <col min="15362" max="15362" width="40.5703125" style="273" bestFit="1" customWidth="1"/>
    <col min="15363" max="15363" width="17.42578125" style="273" customWidth="1"/>
    <col min="15364" max="15364" width="11.28515625" style="273" customWidth="1"/>
    <col min="15365" max="15365" width="14.140625" style="273" customWidth="1"/>
    <col min="15366" max="15366" width="15.85546875" style="273" customWidth="1"/>
    <col min="15367" max="15367" width="12" style="273" customWidth="1"/>
    <col min="15368" max="15368" width="13.28515625" style="273" customWidth="1"/>
    <col min="15369" max="15616" width="8.85546875" style="273"/>
    <col min="15617" max="15617" width="11.28515625" style="273" customWidth="1"/>
    <col min="15618" max="15618" width="40.5703125" style="273" bestFit="1" customWidth="1"/>
    <col min="15619" max="15619" width="17.42578125" style="273" customWidth="1"/>
    <col min="15620" max="15620" width="11.28515625" style="273" customWidth="1"/>
    <col min="15621" max="15621" width="14.140625" style="273" customWidth="1"/>
    <col min="15622" max="15622" width="15.85546875" style="273" customWidth="1"/>
    <col min="15623" max="15623" width="12" style="273" customWidth="1"/>
    <col min="15624" max="15624" width="13.28515625" style="273" customWidth="1"/>
    <col min="15625" max="15872" width="8.85546875" style="273"/>
    <col min="15873" max="15873" width="11.28515625" style="273" customWidth="1"/>
    <col min="15874" max="15874" width="40.5703125" style="273" bestFit="1" customWidth="1"/>
    <col min="15875" max="15875" width="17.42578125" style="273" customWidth="1"/>
    <col min="15876" max="15876" width="11.28515625" style="273" customWidth="1"/>
    <col min="15877" max="15877" width="14.140625" style="273" customWidth="1"/>
    <col min="15878" max="15878" width="15.85546875" style="273" customWidth="1"/>
    <col min="15879" max="15879" width="12" style="273" customWidth="1"/>
    <col min="15880" max="15880" width="13.28515625" style="273" customWidth="1"/>
    <col min="15881" max="16128" width="8.85546875" style="273"/>
    <col min="16129" max="16129" width="11.28515625" style="273" customWidth="1"/>
    <col min="16130" max="16130" width="40.5703125" style="273" bestFit="1" customWidth="1"/>
    <col min="16131" max="16131" width="17.42578125" style="273" customWidth="1"/>
    <col min="16132" max="16132" width="11.28515625" style="273" customWidth="1"/>
    <col min="16133" max="16133" width="14.140625" style="273" customWidth="1"/>
    <col min="16134" max="16134" width="15.85546875" style="273" customWidth="1"/>
    <col min="16135" max="16135" width="12" style="273" customWidth="1"/>
    <col min="16136" max="16136" width="13.28515625" style="273" customWidth="1"/>
    <col min="16137" max="16384" width="8.85546875" style="273"/>
  </cols>
  <sheetData>
    <row r="1" spans="1:8">
      <c r="B1" s="273" t="s">
        <v>367</v>
      </c>
    </row>
    <row r="2" spans="1:8">
      <c r="B2" s="274" t="s">
        <v>368</v>
      </c>
      <c r="C2" s="275">
        <v>50</v>
      </c>
    </row>
    <row r="3" spans="1:8" ht="42" customHeight="1">
      <c r="A3" s="401" t="s">
        <v>369</v>
      </c>
      <c r="B3" s="401"/>
      <c r="C3" s="401"/>
      <c r="D3" s="401"/>
      <c r="E3" s="276"/>
      <c r="F3" s="276"/>
      <c r="G3" s="276"/>
      <c r="H3" s="276"/>
    </row>
    <row r="4" spans="1:8" ht="15.75">
      <c r="A4" s="402" t="s">
        <v>370</v>
      </c>
      <c r="B4" s="402"/>
      <c r="C4" s="402"/>
      <c r="D4" s="402"/>
      <c r="E4" s="277"/>
      <c r="F4" s="277"/>
      <c r="G4" s="277"/>
      <c r="H4" s="277"/>
    </row>
    <row r="6" spans="1:8">
      <c r="B6" s="278" t="s">
        <v>371</v>
      </c>
      <c r="C6" s="279" t="s">
        <v>8</v>
      </c>
    </row>
    <row r="8" spans="1:8">
      <c r="B8" s="280"/>
      <c r="C8" s="281" t="s">
        <v>372</v>
      </c>
    </row>
    <row r="9" spans="1:8">
      <c r="B9" s="282" t="s">
        <v>373</v>
      </c>
      <c r="C9" s="283">
        <v>758390072</v>
      </c>
    </row>
    <row r="10" spans="1:8">
      <c r="B10" s="282" t="s">
        <v>374</v>
      </c>
      <c r="C10" s="283">
        <v>0</v>
      </c>
    </row>
    <row r="11" spans="1:8">
      <c r="B11" s="282" t="s">
        <v>375</v>
      </c>
      <c r="C11" s="283">
        <v>93446654</v>
      </c>
    </row>
    <row r="12" spans="1:8">
      <c r="B12" s="282" t="s">
        <v>376</v>
      </c>
      <c r="C12" s="283">
        <v>0</v>
      </c>
    </row>
    <row r="13" spans="1:8">
      <c r="B13" s="282" t="s">
        <v>377</v>
      </c>
      <c r="C13" s="283">
        <v>8487039</v>
      </c>
    </row>
    <row r="14" spans="1:8">
      <c r="B14" s="282" t="s">
        <v>378</v>
      </c>
      <c r="C14" s="284">
        <v>14332349</v>
      </c>
      <c r="D14" s="285"/>
    </row>
    <row r="15" spans="1:8">
      <c r="B15" s="282" t="s">
        <v>379</v>
      </c>
      <c r="C15" s="286">
        <v>33108787</v>
      </c>
    </row>
    <row r="16" spans="1:8" ht="21.75" customHeight="1">
      <c r="B16" s="287" t="s">
        <v>380</v>
      </c>
      <c r="C16" s="288">
        <f>SUM(C9:C15)</f>
        <v>907764901</v>
      </c>
    </row>
    <row r="17" spans="2:5" ht="21.75" customHeight="1">
      <c r="B17" s="289" t="s">
        <v>381</v>
      </c>
      <c r="C17" s="290">
        <v>178481.41</v>
      </c>
    </row>
    <row r="18" spans="2:5" ht="21.75" customHeight="1">
      <c r="B18" s="289" t="s">
        <v>382</v>
      </c>
      <c r="C18" s="291">
        <f>ROUND(C16/C17,2)</f>
        <v>5086.05</v>
      </c>
    </row>
    <row r="19" spans="2:5" ht="21.75" customHeight="1">
      <c r="B19" s="289" t="s">
        <v>383</v>
      </c>
      <c r="C19" s="292">
        <f>IF(C18&gt;5200,0,5200-C18)</f>
        <v>113.94999999999982</v>
      </c>
    </row>
    <row r="20" spans="2:5" ht="21.75" customHeight="1" thickBot="1">
      <c r="B20" s="289" t="s">
        <v>384</v>
      </c>
      <c r="C20" s="293">
        <f>C18+C19</f>
        <v>5200</v>
      </c>
    </row>
    <row r="21" spans="2:5" ht="15.75" thickTop="1"/>
    <row r="22" spans="2:5">
      <c r="B22" s="289" t="s">
        <v>385</v>
      </c>
      <c r="C22" s="294">
        <f>C20</f>
        <v>5200</v>
      </c>
    </row>
    <row r="23" spans="2:5">
      <c r="B23" s="295" t="s">
        <v>64</v>
      </c>
      <c r="C23" s="296">
        <v>91</v>
      </c>
    </row>
    <row r="24" spans="2:5">
      <c r="B24" s="295" t="s">
        <v>386</v>
      </c>
      <c r="C24" s="294">
        <f>C20*C23</f>
        <v>473200</v>
      </c>
    </row>
    <row r="25" spans="2:5">
      <c r="B25" s="295" t="s">
        <v>387</v>
      </c>
      <c r="C25" s="297">
        <v>0.7</v>
      </c>
      <c r="D25" s="273" t="s">
        <v>388</v>
      </c>
    </row>
    <row r="26" spans="2:5">
      <c r="B26" s="295" t="s">
        <v>389</v>
      </c>
      <c r="C26" s="294">
        <f>C24*C25</f>
        <v>331240</v>
      </c>
    </row>
    <row r="27" spans="2:5">
      <c r="B27" s="295" t="s">
        <v>390</v>
      </c>
      <c r="C27" s="298">
        <f>-(C26*0.05)</f>
        <v>-16562</v>
      </c>
    </row>
    <row r="28" spans="2:5">
      <c r="B28" s="295" t="s">
        <v>151</v>
      </c>
      <c r="C28" s="294">
        <f>C26+C27</f>
        <v>314678</v>
      </c>
      <c r="E28" s="294"/>
    </row>
    <row r="29" spans="2:5">
      <c r="E29" s="294"/>
    </row>
    <row r="30" spans="2:5">
      <c r="B30" s="295" t="s">
        <v>153</v>
      </c>
      <c r="C30" s="299">
        <v>34964</v>
      </c>
      <c r="E30" s="294"/>
    </row>
    <row r="31" spans="2:5">
      <c r="B31" s="300" t="s">
        <v>154</v>
      </c>
      <c r="C31" s="294">
        <f>C28-C30</f>
        <v>279714</v>
      </c>
    </row>
    <row r="32" spans="2:5">
      <c r="B32" s="300" t="s">
        <v>155</v>
      </c>
      <c r="C32" s="273">
        <v>8</v>
      </c>
    </row>
    <row r="33" spans="2:3" ht="15.75" thickBot="1">
      <c r="B33" s="300" t="s">
        <v>156</v>
      </c>
      <c r="C33" s="301">
        <f>ROUND((C31/C32),0)</f>
        <v>34964</v>
      </c>
    </row>
    <row r="34" spans="2:3" ht="15.75" thickTop="1"/>
  </sheetData>
  <mergeCells count="2">
    <mergeCell ref="A3:D3"/>
    <mergeCell ref="A4:D4"/>
  </mergeCells>
  <printOptions horizontalCentered="1"/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D150"/>
  <sheetViews>
    <sheetView topLeftCell="B71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'4041'!B2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Somerset Academy Boca Middle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'4041'!G7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8.5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IF('4041'!K$83=1,'4041'!G10,0)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20.5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IF('4041'!K$83=1,'4041'!G11,0)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12</v>
      </c>
      <c r="E12" s="13">
        <v>0</v>
      </c>
      <c r="F12" s="13">
        <v>1.5</v>
      </c>
      <c r="G12" s="46">
        <f t="shared" si="2"/>
        <v>24</v>
      </c>
      <c r="H12" s="47"/>
      <c r="I12" s="56">
        <v>1</v>
      </c>
      <c r="J12" s="56"/>
      <c r="K12" s="49">
        <f t="shared" si="3"/>
        <v>24</v>
      </c>
      <c r="L12" s="50">
        <f t="shared" si="4"/>
        <v>92991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IF('4041'!K$83=1,'4041'!G12,0)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1.5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IF('4041'!K$83=1,'4041'!G13,0)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IF('4041'!K$83=1,'4041'!G14,0)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IF('4041'!K$83=1,'4041'!G15,0)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IF('4041'!K$83=1,'4041'!G16,0)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IF('4041'!K$83=1,'4041'!G17,0)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IF('4041'!K$83=1,'4041'!G18,0)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IF('4041'!K$83=1,'4041'!G19,0)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IF('4041'!K$83=1,'4041'!G20,0)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IF('4041'!K$83=1,'4041'!G21,0)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IF('4041'!K$83=1,'4041'!G22,0)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IF('4041'!K$83=1,'4041'!G23,0)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IF('4041'!K$83=1,'4041'!G24,0)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IF('4041'!K$83=1,'4041'!G25,0)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12</v>
      </c>
      <c r="E26" s="62">
        <f t="shared" si="5"/>
        <v>0</v>
      </c>
      <c r="F26" s="62"/>
      <c r="G26" s="62">
        <f>SUM(G10:G25)</f>
        <v>24</v>
      </c>
      <c r="H26" s="63"/>
      <c r="I26" s="63"/>
      <c r="J26" s="64"/>
      <c r="K26" s="65">
        <f>SUM(K10:K25)</f>
        <v>24</v>
      </c>
      <c r="L26" s="66">
        <f>SUM(L10:L25)</f>
        <v>92991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10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239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3.5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239" t="s">
        <v>70</v>
      </c>
      <c r="AA29" s="239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7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239" t="s">
        <v>70</v>
      </c>
      <c r="AA30" s="239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1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239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0.5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239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239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239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239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239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4632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237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97623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234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36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237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22316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22316</v>
      </c>
      <c r="N50" s="3"/>
      <c r="O50" s="1"/>
      <c r="V50" s="235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1.2300000000000001E-4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24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1.34E-4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23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1.2300000000000001E-4</v>
      </c>
      <c r="L59" s="50">
        <f>ROUND(I59*K59,0)</f>
        <v>507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234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23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1.2300000000000001E-4</v>
      </c>
      <c r="L67" s="50">
        <f>ROUND(I67*K67,0)</f>
        <v>11266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23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1.34E-4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23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1.2300000000000001E-4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23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1.2300000000000001E-4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23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1.34E-4</v>
      </c>
      <c r="L72" s="50">
        <f>ROUND(I72*K72,0)</f>
        <v>1897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0</v>
      </c>
      <c r="AA74" s="240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240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240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1.2300000000000001E-4</v>
      </c>
      <c r="L77" s="50">
        <f>ROUND(I77*K77,0)</f>
        <v>4072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137681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137681</v>
      </c>
      <c r="L85" s="82">
        <f>IF(G26=0,0,IF(G26&gt;250,-(((250/G26)*K85)*IF(M85="H",0.02,0.05)),IF(M85="H",-0.02*K85,-0.05*K85)))</f>
        <v>-6884.05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130796.95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-13080-13080</f>
        <v>-26160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104636.95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242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13079.61875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346</v>
      </c>
      <c r="C122" s="218" t="s">
        <v>198</v>
      </c>
    </row>
    <row r="123" spans="2:3" hidden="1">
      <c r="B123" s="222" t="s">
        <v>350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41457.420590277798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D150"/>
  <sheetViews>
    <sheetView topLeftCell="B74" zoomScaleNormal="100" workbookViewId="0">
      <selection activeCell="L91" sqref="L91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'1461'!B2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Inlet Grove Community High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'1461'!G7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IF('1461'!K$83=1,'1461'!G10,0)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IF('1461'!K$83=1,'1461'!G11,0)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IF('1461'!K$83=1,'1461'!G12,0)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IF('1461'!K$83=1,'1461'!G13,0)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296.77</v>
      </c>
      <c r="E14" s="13">
        <v>0</v>
      </c>
      <c r="F14" s="13">
        <v>287.85000000000002</v>
      </c>
      <c r="G14" s="46">
        <f t="shared" si="2"/>
        <v>593.54</v>
      </c>
      <c r="H14" s="47"/>
      <c r="I14" s="56">
        <v>1.0109999999999999</v>
      </c>
      <c r="J14" s="56"/>
      <c r="K14" s="49">
        <f t="shared" si="3"/>
        <v>600.06889999999999</v>
      </c>
      <c r="L14" s="50">
        <f t="shared" si="4"/>
        <v>2325042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IF('1461'!K$83=1,'1461'!G14,0)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31.18</v>
      </c>
      <c r="E15" s="13">
        <v>0</v>
      </c>
      <c r="F15" s="13">
        <v>31.18</v>
      </c>
      <c r="G15" s="46">
        <f t="shared" si="2"/>
        <v>62.36</v>
      </c>
      <c r="H15" s="47"/>
      <c r="I15" s="56">
        <f>I14</f>
        <v>1.0109999999999999</v>
      </c>
      <c r="J15" s="56"/>
      <c r="K15" s="49">
        <f t="shared" si="3"/>
        <v>63.045999999999999</v>
      </c>
      <c r="L15" s="58">
        <f t="shared" si="4"/>
        <v>244280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IF('1461'!K$83=1,'1461'!G15,0)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IF('1461'!K$83=1,'1461'!G16,0)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IF('1461'!K$83=1,'1461'!G17,0)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IF('1461'!K$83=1,'1461'!G18,0)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IF('1461'!K$83=1,'1461'!G19,0)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IF('1461'!K$83=1,'1461'!G20,0)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IF('1461'!K$83=1,'1461'!G21,0)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IF('1461'!K$83=1,'1461'!G22,0)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IF('1461'!K$83=1,'1461'!G23,0)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10.43</v>
      </c>
      <c r="E24" s="13">
        <v>0</v>
      </c>
      <c r="F24" s="13">
        <v>10.43</v>
      </c>
      <c r="G24" s="46">
        <f t="shared" si="2"/>
        <v>20.86</v>
      </c>
      <c r="H24" s="47"/>
      <c r="I24" s="56">
        <f>I23</f>
        <v>1.145</v>
      </c>
      <c r="J24" s="56"/>
      <c r="K24" s="49">
        <f t="shared" si="3"/>
        <v>23.884699999999999</v>
      </c>
      <c r="L24" s="50">
        <f t="shared" si="4"/>
        <v>92544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IF('1461'!K$83=1,'1461'!G24,0)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27.28</v>
      </c>
      <c r="E25" s="13">
        <v>0</v>
      </c>
      <c r="F25" s="13">
        <v>27.28</v>
      </c>
      <c r="G25" s="60">
        <f t="shared" si="2"/>
        <v>54.56</v>
      </c>
      <c r="H25" s="47"/>
      <c r="I25" s="56">
        <v>1.0109999999999999</v>
      </c>
      <c r="J25" s="56"/>
      <c r="K25" s="49">
        <f t="shared" si="3"/>
        <v>55.160200000000003</v>
      </c>
      <c r="L25" s="50">
        <f t="shared" si="4"/>
        <v>213725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IF('1461'!K$83=1,'1461'!G25,0)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365.65999999999997</v>
      </c>
      <c r="E26" s="62">
        <f t="shared" si="5"/>
        <v>0</v>
      </c>
      <c r="F26" s="62"/>
      <c r="G26" s="62">
        <f>SUM(G10:G25)</f>
        <v>731.31999999999994</v>
      </c>
      <c r="H26" s="63"/>
      <c r="I26" s="63"/>
      <c r="J26" s="64"/>
      <c r="K26" s="65">
        <f>SUM(K10:K25)</f>
        <v>742.15980000000002</v>
      </c>
      <c r="L26" s="66">
        <f>SUM(L10:L25)</f>
        <v>2875591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30.18</v>
      </c>
      <c r="E34" s="13">
        <v>0</v>
      </c>
      <c r="F34" s="89">
        <v>30.18</v>
      </c>
      <c r="G34" s="46">
        <f t="shared" si="7"/>
        <v>60.36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50401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31.18</v>
      </c>
      <c r="E37" s="62">
        <f t="shared" si="10"/>
        <v>0</v>
      </c>
      <c r="F37" s="62"/>
      <c r="G37" s="62">
        <f>SUM(G28:G36)</f>
        <v>62.36</v>
      </c>
      <c r="H37" s="63"/>
      <c r="I37" s="13" t="s">
        <v>82</v>
      </c>
      <c r="J37" s="13"/>
      <c r="K37" s="13"/>
      <c r="L37" s="50">
        <f>SUM(L28:L36)</f>
        <v>56737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141145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3073473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742.15980000000002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691750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742.15980000000002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691750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742.15980000000002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3.7919999999999998E-3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731.31999999999994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4.0969999999999999E-3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3.7919999999999998E-3</v>
      </c>
      <c r="L59" s="50">
        <f>ROUND(I59*K59,0)</f>
        <v>15628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3.7919999999999998E-3</v>
      </c>
      <c r="L67" s="50">
        <f>ROUND(I67*K67,0)</f>
        <v>347311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4.0969999999999999E-3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3.7919999999999998E-3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3.7919999999999998E-3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4.0969999999999999E-3</v>
      </c>
      <c r="L72" s="50">
        <f>ROUND(I72*K72,0)</f>
        <v>58003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38</v>
      </c>
      <c r="E75" s="173">
        <v>38</v>
      </c>
      <c r="F75" s="173">
        <v>0</v>
      </c>
      <c r="G75" s="175">
        <f>IF(E75=0,D75,E75)</f>
        <v>38</v>
      </c>
      <c r="H75" s="176"/>
      <c r="I75" s="177">
        <f>AVERAGE(G75,D75)</f>
        <v>38</v>
      </c>
      <c r="J75" s="178" t="s">
        <v>129</v>
      </c>
      <c r="K75" s="179">
        <v>364</v>
      </c>
      <c r="L75" s="50">
        <f>ROUND(K75*I75,0)</f>
        <v>13832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3.7919999999999998E-3</v>
      </c>
      <c r="L77" s="50">
        <f>ROUND(I77*K77,0)</f>
        <v>125549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4325546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'1461'!AC80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4325546</v>
      </c>
      <c r="L85" s="82">
        <f>IF(G26=0,0,IF(G26&gt;250,-(((250/G26)*K85)*IF(M85="H",0.02,0.05)),IF(M85="H",-0.02*K85,-0.05*K85)))</f>
        <v>-73933.879833725325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4251612.1201662747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-353168-354404-354404-354404</f>
        <v>-1416380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2835232.1201662747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354404.01502078434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142343.42016627471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L96" s="261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218</v>
      </c>
      <c r="C122" s="218" t="s">
        <v>198</v>
      </c>
    </row>
    <row r="123" spans="2:3" hidden="1">
      <c r="B123" s="222" t="s">
        <v>219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12" hidden="1">
      <c r="B129" s="222" t="s">
        <v>207</v>
      </c>
      <c r="C129" s="218" t="s">
        <v>208</v>
      </c>
    </row>
    <row r="130" spans="2:12" hidden="1">
      <c r="B130" s="222" t="s">
        <v>201</v>
      </c>
      <c r="C130" s="218" t="s">
        <v>209</v>
      </c>
    </row>
    <row r="131" spans="2:12" hidden="1">
      <c r="B131" s="218"/>
      <c r="C131" s="218"/>
    </row>
    <row r="132" spans="2:12" hidden="1">
      <c r="B132" s="218"/>
      <c r="C132" s="218"/>
    </row>
    <row r="133" spans="2:12" hidden="1">
      <c r="B133" s="224"/>
      <c r="C133" s="224"/>
    </row>
    <row r="134" spans="2:12" hidden="1">
      <c r="B134" s="224">
        <f>NvsElapsedTime</f>
        <v>1.15740695036948E-5</v>
      </c>
      <c r="C134" s="224"/>
    </row>
    <row r="135" spans="2:12" hidden="1">
      <c r="B135" s="225">
        <f>NvsEndTime</f>
        <v>41457.420057870397</v>
      </c>
      <c r="C135" s="225" t="s">
        <v>210</v>
      </c>
    </row>
    <row r="136" spans="2:12">
      <c r="B136" s="218"/>
      <c r="C136" s="226"/>
      <c r="L136" s="261"/>
    </row>
    <row r="137" spans="2:12">
      <c r="B137" s="218"/>
      <c r="C137" s="218"/>
      <c r="L137" s="262"/>
    </row>
    <row r="138" spans="2:12">
      <c r="B138" s="218"/>
      <c r="C138" s="218"/>
    </row>
    <row r="139" spans="2:12">
      <c r="B139" s="218"/>
      <c r="C139" s="218"/>
    </row>
    <row r="140" spans="2:12">
      <c r="B140" s="218"/>
      <c r="C140" s="218"/>
    </row>
    <row r="141" spans="2:12">
      <c r="B141" s="218"/>
      <c r="C141" s="218"/>
    </row>
    <row r="142" spans="2:12">
      <c r="B142" s="218"/>
      <c r="C142" s="218"/>
    </row>
    <row r="143" spans="2:12">
      <c r="B143" s="218"/>
      <c r="C143" s="218"/>
    </row>
    <row r="144" spans="2:12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D150"/>
  <sheetViews>
    <sheetView topLeftCell="B77" zoomScaleNormal="100" workbookViewId="0">
      <selection activeCell="E75" sqref="E75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'1571'!B2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South Tech Community High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'1571'!G7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IF('1571'!K$83=1,'1571'!G10,0)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IF('1571'!K$83=1,'1571'!G11,0)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IF('1571'!K$83=1,'1571'!G12,0)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IF('1571'!K$83=1,'1571'!G13,0)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296.23</v>
      </c>
      <c r="E14" s="13">
        <v>0</v>
      </c>
      <c r="F14" s="13">
        <v>291.75</v>
      </c>
      <c r="G14" s="46">
        <f t="shared" si="2"/>
        <v>592.46</v>
      </c>
      <c r="H14" s="47"/>
      <c r="I14" s="56">
        <v>1.0109999999999999</v>
      </c>
      <c r="J14" s="56"/>
      <c r="K14" s="49">
        <f t="shared" si="3"/>
        <v>598.97709999999995</v>
      </c>
      <c r="L14" s="50">
        <f t="shared" si="4"/>
        <v>2320812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IF('1571'!K$83=1,'1571'!G14,0)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152.49</v>
      </c>
      <c r="E15" s="13">
        <v>0</v>
      </c>
      <c r="F15" s="13">
        <v>152.49</v>
      </c>
      <c r="G15" s="46">
        <f t="shared" si="2"/>
        <v>304.98</v>
      </c>
      <c r="H15" s="47"/>
      <c r="I15" s="56">
        <f>I14</f>
        <v>1.0109999999999999</v>
      </c>
      <c r="J15" s="56"/>
      <c r="K15" s="49">
        <f t="shared" si="3"/>
        <v>308.33479999999997</v>
      </c>
      <c r="L15" s="58">
        <f t="shared" si="4"/>
        <v>1194682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IF('1571'!K$83=1,'1571'!G15,0)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IF('1571'!K$83=1,'1571'!G16,0)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IF('1571'!K$83=1,'1571'!G17,0)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IF('1571'!K$83=1,'1571'!G18,0)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IF('1571'!K$83=1,'1571'!G19,0)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IF('1571'!K$83=1,'1571'!G20,0)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IF('1571'!K$83=1,'1571'!G21,0)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IF('1571'!K$83=1,'1571'!G22,0)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IF('1571'!K$83=1,'1571'!G23,0)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4.92</v>
      </c>
      <c r="E24" s="13">
        <v>0</v>
      </c>
      <c r="F24" s="13">
        <v>4.92</v>
      </c>
      <c r="G24" s="46">
        <f t="shared" si="2"/>
        <v>9.84</v>
      </c>
      <c r="H24" s="47"/>
      <c r="I24" s="56">
        <f>I23</f>
        <v>1.145</v>
      </c>
      <c r="J24" s="56"/>
      <c r="K24" s="49">
        <f t="shared" si="3"/>
        <v>11.2668</v>
      </c>
      <c r="L24" s="50">
        <f t="shared" si="4"/>
        <v>43655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IF('1571'!K$83=1,'1571'!G24,0)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119.05</v>
      </c>
      <c r="E25" s="13">
        <v>0</v>
      </c>
      <c r="F25" s="13">
        <v>119.05</v>
      </c>
      <c r="G25" s="60">
        <f t="shared" si="2"/>
        <v>238.1</v>
      </c>
      <c r="H25" s="47"/>
      <c r="I25" s="56">
        <v>1.0109999999999999</v>
      </c>
      <c r="J25" s="56"/>
      <c r="K25" s="49">
        <f t="shared" si="3"/>
        <v>240.7191</v>
      </c>
      <c r="L25" s="50">
        <f t="shared" si="4"/>
        <v>932696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IF('1571'!K$83=1,'1571'!G25,0)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572.69000000000005</v>
      </c>
      <c r="E26" s="62">
        <f t="shared" si="5"/>
        <v>0</v>
      </c>
      <c r="F26" s="62"/>
      <c r="G26" s="62">
        <f>SUM(G10:G25)</f>
        <v>1145.3800000000001</v>
      </c>
      <c r="H26" s="63"/>
      <c r="I26" s="63"/>
      <c r="J26" s="64"/>
      <c r="K26" s="65">
        <f>SUM(K10:K25)</f>
        <v>1159.2977999999998</v>
      </c>
      <c r="L26" s="66">
        <f>SUM(L10:L25)</f>
        <v>4491845</v>
      </c>
      <c r="N26" s="53"/>
      <c r="O26" s="67"/>
      <c r="P26" s="53"/>
      <c r="Q26" s="53"/>
      <c r="V26" s="378" t="s">
        <v>62</v>
      </c>
      <c r="W26" s="378"/>
      <c r="X26" s="367">
        <f>SUM(X10:X25)</f>
        <v>0</v>
      </c>
      <c r="Y26" s="367"/>
      <c r="Z26" s="379"/>
      <c r="AA26" s="380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70.989999999999995</v>
      </c>
      <c r="E34" s="13">
        <v>0</v>
      </c>
      <c r="F34" s="89">
        <v>70.989999999999995</v>
      </c>
      <c r="G34" s="46">
        <f t="shared" si="7"/>
        <v>141.97999999999999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118553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81</v>
      </c>
      <c r="E35" s="13">
        <v>0</v>
      </c>
      <c r="F35" s="89">
        <v>81</v>
      </c>
      <c r="G35" s="46">
        <f t="shared" si="7"/>
        <v>162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513216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152.49</v>
      </c>
      <c r="E37" s="62">
        <f t="shared" si="10"/>
        <v>0</v>
      </c>
      <c r="F37" s="62"/>
      <c r="G37" s="62">
        <f>SUM(G28:G36)</f>
        <v>304.98</v>
      </c>
      <c r="H37" s="63"/>
      <c r="I37" s="13" t="s">
        <v>82</v>
      </c>
      <c r="J37" s="13"/>
      <c r="K37" s="13"/>
      <c r="L37" s="50">
        <f>SUM(L28:L36)</f>
        <v>638454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221058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5351357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1159.2977999999998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1080554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1159.2977999999998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1080554</v>
      </c>
      <c r="N50" s="3"/>
      <c r="O50" s="1"/>
      <c r="V50" s="147" t="s">
        <v>98</v>
      </c>
      <c r="W50" s="148">
        <f>SUM(W47:W49)</f>
        <v>0</v>
      </c>
      <c r="X50" s="350" t="s">
        <v>99</v>
      </c>
      <c r="Y50" s="351"/>
      <c r="Z50" s="351"/>
      <c r="AA50" s="351"/>
      <c r="AB50" s="351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1159.2977999999998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0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5.9230000000000003E-3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0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1145.3800000000001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0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6.417E-3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0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5.9230000000000003E-3</v>
      </c>
      <c r="L59" s="50">
        <f>ROUND(I59*K59,0)</f>
        <v>24411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5.9230000000000003E-3</v>
      </c>
      <c r="L67" s="50">
        <f>ROUND(I67*K67,0)</f>
        <v>542490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6.417E-3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5.9230000000000003E-3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5.9230000000000003E-3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6.417E-3</v>
      </c>
      <c r="L72" s="50">
        <f>ROUND(I72*K72,0)</f>
        <v>90848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972</v>
      </c>
      <c r="E75" s="173">
        <v>972</v>
      </c>
      <c r="F75" s="173">
        <v>0</v>
      </c>
      <c r="G75" s="175">
        <f>IF(E75=0,D75,E75)</f>
        <v>972</v>
      </c>
      <c r="H75" s="176"/>
      <c r="I75" s="177">
        <f>AVERAGE(G75,D75)</f>
        <v>972</v>
      </c>
      <c r="J75" s="178" t="s">
        <v>129</v>
      </c>
      <c r="K75" s="179">
        <v>364</v>
      </c>
      <c r="L75" s="50">
        <f>ROUND(K75*I75,0)</f>
        <v>353808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5.9230000000000003E-3</v>
      </c>
      <c r="L77" s="50">
        <f>ROUND(I77*K77,0)</f>
        <v>196103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7639571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'1571'!AC80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7639571</v>
      </c>
      <c r="L85" s="82">
        <f>IF(G26=0,0,IF(G26&gt;250,-(((250/G26)*K85)*IF(M85="H",0.02,0.05)),IF(M85="H",-0.02*K85,-0.05*K85)))</f>
        <v>-83373.760236777307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7556197.2397632226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-600521-600914-600914-600914</f>
        <v>-2403263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5152934.2397632226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644116.77997040283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298604.78976322274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221</v>
      </c>
      <c r="C122" s="218" t="s">
        <v>198</v>
      </c>
    </row>
    <row r="123" spans="2:3" hidden="1">
      <c r="B123" s="222" t="s">
        <v>222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41457.420069444401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D150"/>
  <sheetViews>
    <sheetView topLeftCell="B74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0.85546875" style="1" customWidth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'2521'!B2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Ed Venture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'2521'!G7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IF('2521'!K$83=1,'2521'!G10,0)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IF('2521'!K$83=1,'2521'!G11,0)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IF('2521'!K$83=1,'2521'!G12,0)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IF('2521'!K$83=1,'2521'!G13,0)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IF('2521'!K$83=1,'2521'!G14,0)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48.5</v>
      </c>
      <c r="E15" s="13">
        <v>0</v>
      </c>
      <c r="F15" s="13">
        <v>48.5</v>
      </c>
      <c r="G15" s="46">
        <f t="shared" si="2"/>
        <v>97</v>
      </c>
      <c r="H15" s="47"/>
      <c r="I15" s="56">
        <f>I14</f>
        <v>1.0109999999999999</v>
      </c>
      <c r="J15" s="56"/>
      <c r="K15" s="49">
        <f t="shared" si="3"/>
        <v>98.066999999999993</v>
      </c>
      <c r="L15" s="58">
        <f t="shared" si="4"/>
        <v>379973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IF('2521'!K$83=1,'2521'!G15,0)</f>
        <v>97</v>
      </c>
      <c r="Y15" s="376"/>
      <c r="Z15" s="377">
        <v>1</v>
      </c>
      <c r="AA15" s="377"/>
      <c r="AB15" s="54">
        <f t="shared" si="0"/>
        <v>97</v>
      </c>
      <c r="AC15" s="59">
        <f t="shared" si="1"/>
        <v>375839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IF('2521'!K$83=1,'2521'!G16,0)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IF('2521'!K$83=1,'2521'!G17,0)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11</v>
      </c>
      <c r="E18" s="13">
        <v>0</v>
      </c>
      <c r="F18" s="13">
        <v>11</v>
      </c>
      <c r="G18" s="46">
        <f t="shared" si="2"/>
        <v>22</v>
      </c>
      <c r="H18" s="47"/>
      <c r="I18" s="56">
        <f>I17</f>
        <v>3.5579999999999998</v>
      </c>
      <c r="J18" s="56"/>
      <c r="K18" s="49">
        <f t="shared" si="3"/>
        <v>78.275999999999996</v>
      </c>
      <c r="L18" s="50">
        <f t="shared" si="4"/>
        <v>303290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IF('2521'!K$83=1,'2521'!G18,0)</f>
        <v>22</v>
      </c>
      <c r="Y18" s="376"/>
      <c r="Z18" s="377">
        <v>1</v>
      </c>
      <c r="AA18" s="377"/>
      <c r="AB18" s="54">
        <f t="shared" si="0"/>
        <v>22</v>
      </c>
      <c r="AC18" s="55">
        <f t="shared" si="1"/>
        <v>85242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IF('2521'!K$83=1,'2521'!G19,0)</f>
        <v>0</v>
      </c>
      <c r="Y19" s="376"/>
      <c r="Z19" s="377">
        <v>1</v>
      </c>
      <c r="AA19" s="377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IF('2521'!K$83=1,'2521'!G20,0)</f>
        <v>0</v>
      </c>
      <c r="Y20" s="376"/>
      <c r="Z20" s="377">
        <v>1</v>
      </c>
      <c r="AA20" s="377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IF('2521'!K$83=1,'2521'!G21,0)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IF('2521'!K$83=1,'2521'!G22,0)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IF('2521'!K$83=1,'2521'!G23,0)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IF('2521'!K$83=1,'2521'!G24,0)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IF('2521'!K$83=1,'2521'!G25,0)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59.5</v>
      </c>
      <c r="E26" s="62">
        <f t="shared" si="5"/>
        <v>0</v>
      </c>
      <c r="F26" s="62"/>
      <c r="G26" s="62">
        <f>SUM(G10:G25)</f>
        <v>119</v>
      </c>
      <c r="H26" s="63"/>
      <c r="I26" s="63"/>
      <c r="J26" s="64"/>
      <c r="K26" s="65">
        <f>SUM(K10:K25)</f>
        <v>176.34299999999999</v>
      </c>
      <c r="L26" s="66">
        <f>SUM(L10:L25)</f>
        <v>683263</v>
      </c>
      <c r="N26" s="53"/>
      <c r="O26" s="67"/>
      <c r="P26" s="53"/>
      <c r="Q26" s="53"/>
      <c r="V26" s="378" t="s">
        <v>62</v>
      </c>
      <c r="W26" s="378"/>
      <c r="X26" s="367">
        <f>SUM(X10:X25)</f>
        <v>119</v>
      </c>
      <c r="Y26" s="367"/>
      <c r="Z26" s="379"/>
      <c r="AA26" s="380"/>
      <c r="AB26" s="68">
        <f>SUM(AB10:AB25)</f>
        <v>119</v>
      </c>
      <c r="AC26" s="69">
        <f>SUM(AC10:AC25)</f>
        <v>461081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1.5</v>
      </c>
      <c r="E34" s="13">
        <v>0</v>
      </c>
      <c r="F34" s="89">
        <v>1.5</v>
      </c>
      <c r="G34" s="46">
        <f t="shared" si="7"/>
        <v>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2505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6.5</v>
      </c>
      <c r="E35" s="13">
        <v>0</v>
      </c>
      <c r="F35" s="89">
        <v>6.5</v>
      </c>
      <c r="G35" s="46">
        <f t="shared" si="7"/>
        <v>13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41184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40.5</v>
      </c>
      <c r="E36" s="13">
        <v>0</v>
      </c>
      <c r="F36" s="89">
        <v>40.5</v>
      </c>
      <c r="G36" s="46">
        <f t="shared" si="7"/>
        <v>81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541485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48.5</v>
      </c>
      <c r="E37" s="62">
        <f t="shared" si="10"/>
        <v>0</v>
      </c>
      <c r="F37" s="62"/>
      <c r="G37" s="62">
        <f>SUM(G28:G36)</f>
        <v>97</v>
      </c>
      <c r="H37" s="63"/>
      <c r="I37" s="13" t="s">
        <v>82</v>
      </c>
      <c r="J37" s="13"/>
      <c r="K37" s="13"/>
      <c r="L37" s="50">
        <f>SUM(L28:L36)</f>
        <v>585174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22967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22967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1291404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484048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176.34299999999999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164365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119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110917</v>
      </c>
      <c r="AC49" s="134"/>
      <c r="AD49" s="109"/>
    </row>
    <row r="50" spans="2:30" ht="24" customHeight="1" thickBot="1">
      <c r="B50" s="142" t="s">
        <v>98</v>
      </c>
      <c r="C50" s="143">
        <f>SUM(C47:C49)</f>
        <v>176.34299999999999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164365</v>
      </c>
      <c r="N50" s="3"/>
      <c r="O50" s="1"/>
      <c r="V50" s="147" t="s">
        <v>98</v>
      </c>
      <c r="W50" s="148">
        <f>SUM(W47:W49)</f>
        <v>119</v>
      </c>
      <c r="X50" s="350" t="s">
        <v>99</v>
      </c>
      <c r="Y50" s="351"/>
      <c r="Z50" s="351"/>
      <c r="AA50" s="351"/>
      <c r="AB50" s="351"/>
      <c r="AC50" s="55">
        <f>IF(V2=75,0,AB49+AB48+AB47)</f>
        <v>110917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176.34299999999999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119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9.01E-4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6.0800000000000003E-4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119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6.6699999999999995E-4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6.6699999999999995E-4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6.0800000000000003E-4</v>
      </c>
      <c r="AC58" s="55">
        <f>ROUND(Y58*AB58,0)</f>
        <v>2506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9.01E-4</v>
      </c>
      <c r="L59" s="50">
        <f>ROUND(I59*K59,0)</f>
        <v>3713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6.0800000000000003E-4</v>
      </c>
      <c r="AC66" s="55">
        <f>ROUND(Y66*AB66,0)</f>
        <v>55687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9.01E-4</v>
      </c>
      <c r="L67" s="50">
        <f>ROUND(I67*K67,0)</f>
        <v>82523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6.6699999999999995E-4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6.6699999999999995E-4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6.0800000000000003E-4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9.01E-4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6.0800000000000003E-4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9.01E-4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6.6699999999999995E-4</v>
      </c>
      <c r="AC71" s="55">
        <f>ROUND(Y71*AB71,0)</f>
        <v>9443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6.6699999999999995E-4</v>
      </c>
      <c r="L72" s="50">
        <f>ROUND(I72*K72,0)</f>
        <v>9443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95</v>
      </c>
      <c r="AA74" s="171" t="s">
        <v>129</v>
      </c>
      <c r="AB74" s="172">
        <f>+K75</f>
        <v>364</v>
      </c>
      <c r="AC74" s="55">
        <f>ROUND(AB74*Z74,0)</f>
        <v>34580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95</v>
      </c>
      <c r="E75" s="173">
        <v>95</v>
      </c>
      <c r="F75" s="173">
        <v>0</v>
      </c>
      <c r="G75" s="175">
        <f>IF(E75=0,D75,E75)</f>
        <v>95</v>
      </c>
      <c r="H75" s="176"/>
      <c r="I75" s="177">
        <f>AVERAGE(G75,D75)</f>
        <v>95</v>
      </c>
      <c r="J75" s="178" t="s">
        <v>129</v>
      </c>
      <c r="K75" s="179">
        <v>364</v>
      </c>
      <c r="L75" s="50">
        <f>ROUND(K75*I75,0)</f>
        <v>34580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6.0800000000000003E-4</v>
      </c>
      <c r="AC76" s="55">
        <f>ROUND(Y76*AB76,0)</f>
        <v>20130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9.01E-4</v>
      </c>
      <c r="L77" s="50">
        <f>ROUND(I77*K77,0)</f>
        <v>29831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717311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1615859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'2521'!AC80</f>
        <v>717311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717311</v>
      </c>
      <c r="L85" s="82">
        <f>IF(G26=0,0,IF(G26&gt;250,-(((250/G26)*K85)*IF(M85="H",0.02,0.05)),IF(M85="H",-0.02*K85,-0.05*K85)))</f>
        <v>-35865.550000000003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1579993.45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-128929-131915-131915-131915</f>
        <v>-524674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1055319.45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131914.93124999999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224</v>
      </c>
      <c r="C122" s="218" t="s">
        <v>198</v>
      </c>
    </row>
    <row r="123" spans="2:3" hidden="1">
      <c r="B123" s="222" t="s">
        <v>225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41457.420081018499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D150"/>
  <sheetViews>
    <sheetView topLeftCell="B71" zoomScaleNormal="100" workbookViewId="0">
      <selection activeCell="L89" sqref="L89"/>
    </sheetView>
  </sheetViews>
  <sheetFormatPr defaultColWidth="9.140625"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2" style="1" customWidth="1"/>
    <col min="25" max="25" width="15.140625" style="1" customWidth="1"/>
    <col min="26" max="26" width="12.85546875" style="1" customWidth="1"/>
    <col min="27" max="27" width="10.85546875" style="1" customWidth="1"/>
    <col min="28" max="28" width="13.140625" style="1" bestFit="1" customWidth="1"/>
    <col min="29" max="29" width="14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'2531'!B2</f>
        <v>50</v>
      </c>
      <c r="W2" s="393" t="s">
        <v>4</v>
      </c>
      <c r="X2" s="394"/>
      <c r="Y2" s="395"/>
      <c r="Z2" s="395"/>
      <c r="AA2" s="395"/>
      <c r="AB2" s="395"/>
      <c r="AC2" s="395"/>
      <c r="AD2" s="9"/>
    </row>
    <row r="3" spans="1:30" ht="20.25">
      <c r="B3" s="10" t="str">
        <f>"Revenue Estimate Worksheet for "&amp;B123</f>
        <v>Revenue Estimate Worksheet for Potentials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6" t="s">
        <v>5</v>
      </c>
      <c r="W3" s="396"/>
      <c r="X3" s="396"/>
      <c r="Y3" s="396"/>
      <c r="Z3" s="396"/>
      <c r="AA3" s="396"/>
      <c r="AB3" s="396"/>
      <c r="AC3" s="396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7" t="s">
        <v>6</v>
      </c>
      <c r="W4" s="397"/>
      <c r="X4" s="397"/>
      <c r="Y4" s="397"/>
      <c r="Z4" s="397"/>
      <c r="AA4" s="397"/>
      <c r="AB4" s="397"/>
      <c r="AC4" s="397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8" t="s">
        <v>7</v>
      </c>
      <c r="W5" s="398"/>
      <c r="X5" s="399" t="s">
        <v>8</v>
      </c>
      <c r="Y5" s="399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400" t="s">
        <v>9</v>
      </c>
      <c r="W6" s="400"/>
      <c r="X6" s="400"/>
      <c r="Y6" s="400"/>
      <c r="Z6" s="400"/>
      <c r="AA6" s="400"/>
      <c r="AB6" s="400"/>
      <c r="AC6" s="400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386" t="s">
        <v>10</v>
      </c>
      <c r="W7" s="386"/>
      <c r="X7" s="387">
        <f>'2531'!G7</f>
        <v>3752.3</v>
      </c>
      <c r="Y7" s="387"/>
      <c r="Z7" s="388" t="s">
        <v>11</v>
      </c>
      <c r="AA7" s="388"/>
      <c r="AB7" s="389">
        <f>+K7</f>
        <v>1.0326</v>
      </c>
      <c r="AC7" s="389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390" t="s">
        <v>12</v>
      </c>
      <c r="W8" s="390"/>
      <c r="X8" s="391" t="s">
        <v>15</v>
      </c>
      <c r="Y8" s="391"/>
      <c r="Z8" s="392" t="s">
        <v>16</v>
      </c>
      <c r="AA8" s="392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381" t="s">
        <v>22</v>
      </c>
      <c r="W9" s="381"/>
      <c r="X9" s="382" t="s">
        <v>23</v>
      </c>
      <c r="Y9" s="382"/>
      <c r="Z9" s="383" t="s">
        <v>24</v>
      </c>
      <c r="AA9" s="383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384" t="s">
        <v>28</v>
      </c>
      <c r="W10" s="384"/>
      <c r="X10" s="376">
        <f>IF('2531'!K$83=1,'2531'!G10,0)</f>
        <v>0</v>
      </c>
      <c r="Y10" s="376"/>
      <c r="Z10" s="385">
        <v>1</v>
      </c>
      <c r="AA10" s="385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37" t="s">
        <v>30</v>
      </c>
      <c r="W11" s="337"/>
      <c r="X11" s="376">
        <f>IF('2531'!K$83=1,'2531'!G11,0)</f>
        <v>0</v>
      </c>
      <c r="Y11" s="376"/>
      <c r="Z11" s="377">
        <v>1</v>
      </c>
      <c r="AA11" s="377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37" t="s">
        <v>33</v>
      </c>
      <c r="W12" s="337"/>
      <c r="X12" s="376">
        <f>IF('2531'!K$83=1,'2531'!G12,0)</f>
        <v>0</v>
      </c>
      <c r="Y12" s="376"/>
      <c r="Z12" s="377">
        <v>1</v>
      </c>
      <c r="AA12" s="377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37" t="s">
        <v>35</v>
      </c>
      <c r="W13" s="337"/>
      <c r="X13" s="376">
        <f>IF('2531'!K$83=1,'2531'!G13,0)</f>
        <v>0</v>
      </c>
      <c r="Y13" s="376"/>
      <c r="Z13" s="377">
        <v>1</v>
      </c>
      <c r="AA13" s="377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37" t="s">
        <v>38</v>
      </c>
      <c r="W14" s="337"/>
      <c r="X14" s="376">
        <f>IF('2531'!K$83=1,'2531'!G14,0)</f>
        <v>0</v>
      </c>
      <c r="Y14" s="376"/>
      <c r="Z14" s="377">
        <v>1</v>
      </c>
      <c r="AA14" s="377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37" t="s">
        <v>40</v>
      </c>
      <c r="W15" s="337"/>
      <c r="X15" s="376">
        <f>IF('2531'!K$83=1,'2531'!G15,0)</f>
        <v>0</v>
      </c>
      <c r="Y15" s="376"/>
      <c r="Z15" s="377">
        <v>1</v>
      </c>
      <c r="AA15" s="377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37" t="s">
        <v>43</v>
      </c>
      <c r="W16" s="337"/>
      <c r="X16" s="376">
        <f>IF('2531'!K$83=1,'2531'!G16,0)</f>
        <v>0</v>
      </c>
      <c r="Y16" s="376"/>
      <c r="Z16" s="377">
        <v>1</v>
      </c>
      <c r="AA16" s="377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37" t="s">
        <v>45</v>
      </c>
      <c r="W17" s="337"/>
      <c r="X17" s="376">
        <f>IF('2531'!K$83=1,'2531'!G17,0)</f>
        <v>0</v>
      </c>
      <c r="Y17" s="376"/>
      <c r="Z17" s="377">
        <v>1</v>
      </c>
      <c r="AA17" s="377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37" t="s">
        <v>47</v>
      </c>
      <c r="W18" s="337"/>
      <c r="X18" s="376">
        <f>IF('2531'!K$83=1,'2531'!G18,0)</f>
        <v>0</v>
      </c>
      <c r="Y18" s="376"/>
      <c r="Z18" s="377">
        <v>1</v>
      </c>
      <c r="AA18" s="377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13</v>
      </c>
      <c r="E19" s="13">
        <v>0</v>
      </c>
      <c r="F19" s="13">
        <v>13</v>
      </c>
      <c r="G19" s="46">
        <f t="shared" si="2"/>
        <v>26</v>
      </c>
      <c r="H19" s="47"/>
      <c r="I19" s="56">
        <v>5.0890000000000004</v>
      </c>
      <c r="J19" s="56"/>
      <c r="K19" s="49">
        <f t="shared" si="3"/>
        <v>132.31399999999999</v>
      </c>
      <c r="L19" s="50">
        <f t="shared" si="4"/>
        <v>512667</v>
      </c>
      <c r="N19" s="51">
        <v>5101</v>
      </c>
      <c r="O19" s="1">
        <v>255</v>
      </c>
      <c r="Q19" s="53"/>
      <c r="V19" s="337" t="s">
        <v>49</v>
      </c>
      <c r="W19" s="337"/>
      <c r="X19" s="376">
        <f>IF('2531'!K$83=1,'2531'!G19,0)</f>
        <v>26</v>
      </c>
      <c r="Y19" s="376"/>
      <c r="Z19" s="377">
        <v>1</v>
      </c>
      <c r="AA19" s="377"/>
      <c r="AB19" s="54">
        <f t="shared" si="0"/>
        <v>26</v>
      </c>
      <c r="AC19" s="55">
        <f t="shared" si="1"/>
        <v>100740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0.5</v>
      </c>
      <c r="E20" s="13">
        <v>0</v>
      </c>
      <c r="F20" s="13">
        <v>0.5</v>
      </c>
      <c r="G20" s="46">
        <f t="shared" si="2"/>
        <v>1</v>
      </c>
      <c r="H20" s="47"/>
      <c r="I20" s="56">
        <f>I19</f>
        <v>5.0890000000000004</v>
      </c>
      <c r="J20" s="56"/>
      <c r="K20" s="49">
        <f t="shared" si="3"/>
        <v>5.0890000000000004</v>
      </c>
      <c r="L20" s="50">
        <f t="shared" si="4"/>
        <v>19718</v>
      </c>
      <c r="N20" s="51">
        <v>5102</v>
      </c>
      <c r="O20" s="53">
        <v>255</v>
      </c>
      <c r="Q20" s="53"/>
      <c r="V20" s="337" t="s">
        <v>51</v>
      </c>
      <c r="W20" s="337"/>
      <c r="X20" s="376">
        <f>IF('2531'!K$83=1,'2531'!G20,0)</f>
        <v>1</v>
      </c>
      <c r="Y20" s="376"/>
      <c r="Z20" s="377">
        <v>1</v>
      </c>
      <c r="AA20" s="377"/>
      <c r="AB20" s="54">
        <f t="shared" si="0"/>
        <v>1</v>
      </c>
      <c r="AC20" s="55">
        <f t="shared" si="1"/>
        <v>3875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37" t="s">
        <v>53</v>
      </c>
      <c r="W21" s="337"/>
      <c r="X21" s="376">
        <f>IF('2531'!K$83=1,'2531'!G21,0)</f>
        <v>0</v>
      </c>
      <c r="Y21" s="376"/>
      <c r="Z21" s="377">
        <v>1</v>
      </c>
      <c r="AA21" s="377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37" t="s">
        <v>55</v>
      </c>
      <c r="W22" s="337"/>
      <c r="X22" s="376">
        <f>IF('2531'!K$83=1,'2531'!G22,0)</f>
        <v>0</v>
      </c>
      <c r="Y22" s="376"/>
      <c r="Z22" s="377">
        <v>1</v>
      </c>
      <c r="AA22" s="377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37" t="s">
        <v>57</v>
      </c>
      <c r="W23" s="337"/>
      <c r="X23" s="376">
        <f>IF('2531'!K$83=1,'2531'!G23,0)</f>
        <v>0</v>
      </c>
      <c r="Y23" s="376"/>
      <c r="Z23" s="377">
        <v>1</v>
      </c>
      <c r="AA23" s="377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37" t="s">
        <v>59</v>
      </c>
      <c r="W24" s="337"/>
      <c r="X24" s="376">
        <f>IF('2531'!K$83=1,'2531'!G24,0)</f>
        <v>0</v>
      </c>
      <c r="Y24" s="376"/>
      <c r="Z24" s="377">
        <v>1</v>
      </c>
      <c r="AA24" s="377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37" t="s">
        <v>61</v>
      </c>
      <c r="W25" s="337"/>
      <c r="X25" s="376">
        <f>IF('2531'!K$83=1,'2531'!G25,0)</f>
        <v>0</v>
      </c>
      <c r="Y25" s="376"/>
      <c r="Z25" s="377">
        <v>1</v>
      </c>
      <c r="AA25" s="377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13.5</v>
      </c>
      <c r="E26" s="62">
        <f t="shared" si="5"/>
        <v>0</v>
      </c>
      <c r="F26" s="62"/>
      <c r="G26" s="62">
        <f>SUM(G10:G25)</f>
        <v>27</v>
      </c>
      <c r="H26" s="63"/>
      <c r="I26" s="63"/>
      <c r="J26" s="64"/>
      <c r="K26" s="65">
        <f>SUM(K10:K25)</f>
        <v>137.40299999999999</v>
      </c>
      <c r="L26" s="66">
        <f>SUM(L10:L25)</f>
        <v>532385</v>
      </c>
      <c r="N26" s="53"/>
      <c r="O26" s="67"/>
      <c r="P26" s="53"/>
      <c r="Q26" s="53"/>
      <c r="V26" s="378" t="s">
        <v>62</v>
      </c>
      <c r="W26" s="378"/>
      <c r="X26" s="367">
        <f>SUM(X10:X25)</f>
        <v>27</v>
      </c>
      <c r="Y26" s="367"/>
      <c r="Z26" s="379"/>
      <c r="AA26" s="380"/>
      <c r="AB26" s="68">
        <f>SUM(AB10:AB25)</f>
        <v>27</v>
      </c>
      <c r="AC26" s="69">
        <f>SUM(AC10:AC25)</f>
        <v>104615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48" t="s">
        <v>63</v>
      </c>
      <c r="W27" s="348"/>
      <c r="X27" s="368" t="s">
        <v>64</v>
      </c>
      <c r="Y27" s="36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69" t="s">
        <v>69</v>
      </c>
      <c r="C28" s="37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75" t="s">
        <v>69</v>
      </c>
      <c r="W28" s="375"/>
      <c r="X28" s="364"/>
      <c r="Y28" s="364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71"/>
      <c r="C29" s="37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75"/>
      <c r="W29" s="375"/>
      <c r="X29" s="364"/>
      <c r="Y29" s="364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71"/>
      <c r="C30" s="37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75"/>
      <c r="W30" s="375"/>
      <c r="X30" s="364"/>
      <c r="Y30" s="364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71"/>
      <c r="C31" s="37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75"/>
      <c r="W31" s="375"/>
      <c r="X31" s="364"/>
      <c r="Y31" s="364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71"/>
      <c r="C32" s="37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75"/>
      <c r="W32" s="375"/>
      <c r="X32" s="364"/>
      <c r="Y32" s="364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71"/>
      <c r="C33" s="37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75"/>
      <c r="W33" s="375"/>
      <c r="X33" s="364"/>
      <c r="Y33" s="364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71"/>
      <c r="C34" s="37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75"/>
      <c r="W34" s="375"/>
      <c r="X34" s="364"/>
      <c r="Y34" s="364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71"/>
      <c r="C35" s="37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75"/>
      <c r="W35" s="375"/>
      <c r="X35" s="364"/>
      <c r="Y35" s="364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73"/>
      <c r="C36" s="37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75"/>
      <c r="W36" s="375"/>
      <c r="X36" s="365"/>
      <c r="Y36" s="365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66" t="s">
        <v>81</v>
      </c>
      <c r="W37" s="366"/>
      <c r="X37" s="367">
        <f>SUM(X28:X36)</f>
        <v>0</v>
      </c>
      <c r="Y37" s="367"/>
      <c r="Z37" s="366" t="s">
        <v>82</v>
      </c>
      <c r="AA37" s="366"/>
      <c r="AB37" s="366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54" t="s">
        <v>83</v>
      </c>
      <c r="W38" s="354"/>
      <c r="X38" s="354"/>
      <c r="Y38" s="354"/>
      <c r="Z38" s="354"/>
      <c r="AA38" s="354"/>
      <c r="AB38" s="354"/>
      <c r="AC38" s="354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59" t="s">
        <v>84</v>
      </c>
      <c r="W39" s="359"/>
      <c r="X39" s="360">
        <f>+G39</f>
        <v>34389540</v>
      </c>
      <c r="Y39" s="360"/>
      <c r="Z39" s="361" t="s">
        <v>85</v>
      </c>
      <c r="AA39" s="361"/>
      <c r="AB39" s="361"/>
      <c r="AC39" s="361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5211</v>
      </c>
      <c r="N40" s="103"/>
      <c r="O40" s="103"/>
      <c r="P40" s="103"/>
      <c r="Q40" s="103"/>
      <c r="V40" s="362" t="s">
        <v>86</v>
      </c>
      <c r="W40" s="362"/>
      <c r="X40" s="363">
        <f>+G40</f>
        <v>178481.41</v>
      </c>
      <c r="Y40" s="363"/>
      <c r="Z40" s="363"/>
      <c r="AA40" s="363"/>
      <c r="AB40" s="55">
        <f>ROUND(X39/X40,0)</f>
        <v>193</v>
      </c>
      <c r="AC40" s="55">
        <f>ROUND(AB40*$X$26,0)</f>
        <v>5211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53" t="s">
        <v>87</v>
      </c>
      <c r="W41" s="353"/>
      <c r="X41" s="353"/>
      <c r="Y41" s="353"/>
      <c r="Z41" s="353"/>
      <c r="AA41" s="353"/>
      <c r="AB41" s="353"/>
      <c r="AC41" s="353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54" t="s">
        <v>88</v>
      </c>
      <c r="W42" s="354"/>
      <c r="X42" s="354"/>
      <c r="Y42" s="354"/>
      <c r="Z42" s="354"/>
      <c r="AA42" s="354"/>
      <c r="AB42" s="354"/>
      <c r="AC42" s="354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55" t="s">
        <v>89</v>
      </c>
      <c r="W43" s="355"/>
      <c r="X43" s="355"/>
      <c r="Y43" s="355"/>
      <c r="Z43" s="355"/>
      <c r="AA43" s="355"/>
      <c r="AB43" s="355"/>
      <c r="AC43" s="355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537596</v>
      </c>
      <c r="O44" s="1"/>
      <c r="V44" s="356" t="s">
        <v>90</v>
      </c>
      <c r="W44" s="356"/>
      <c r="X44" s="356"/>
      <c r="Y44" s="356"/>
      <c r="Z44" s="356"/>
      <c r="AA44" s="356"/>
      <c r="AB44" s="356"/>
      <c r="AC44" s="111">
        <f>SUM(AC26,AC37,AC40)</f>
        <v>109826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54" t="s">
        <v>91</v>
      </c>
      <c r="W45" s="354"/>
      <c r="X45" s="354"/>
      <c r="Y45" s="354"/>
      <c r="Z45" s="354"/>
      <c r="AA45" s="354"/>
      <c r="AB45" s="354"/>
      <c r="AC45" s="354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57" t="s">
        <v>95</v>
      </c>
      <c r="Y46" s="357"/>
      <c r="Z46" s="358" t="s">
        <v>94</v>
      </c>
      <c r="AA46" s="358"/>
      <c r="AB46" s="358"/>
      <c r="AC46" s="358"/>
      <c r="AD46" s="120"/>
    </row>
    <row r="47" spans="1:30" ht="18.75" customHeight="1">
      <c r="B47" s="103" t="s">
        <v>96</v>
      </c>
      <c r="C47" s="121">
        <f>K10+K11+K16+K19+K22</f>
        <v>132.31399999999999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180369</v>
      </c>
      <c r="L47" s="126"/>
      <c r="O47" s="1"/>
      <c r="V47" s="106" t="s">
        <v>96</v>
      </c>
      <c r="W47" s="127">
        <f>AB10+AB11+AB16+AB19+AB22</f>
        <v>26</v>
      </c>
      <c r="X47" s="349">
        <f>AB7</f>
        <v>1.0326</v>
      </c>
      <c r="Y47" s="349"/>
      <c r="Z47" s="128">
        <f>+I47</f>
        <v>1320.15</v>
      </c>
      <c r="AA47" s="129" t="s">
        <v>97</v>
      </c>
      <c r="AB47" s="130">
        <f>ROUND(W47*X47*Z47,0)</f>
        <v>35443</v>
      </c>
      <c r="AC47" s="131"/>
      <c r="AD47" s="9"/>
    </row>
    <row r="48" spans="1:30" ht="18" customHeight="1">
      <c r="B48" s="132" t="s">
        <v>74</v>
      </c>
      <c r="C48" s="121">
        <f>K12+K13+K17+K20+K23</f>
        <v>5.0890000000000004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4732</v>
      </c>
      <c r="L48" s="61"/>
      <c r="O48" s="1"/>
      <c r="V48" s="133" t="s">
        <v>74</v>
      </c>
      <c r="W48" s="127">
        <f>AB12+AB13+AB17+AB20+AB23</f>
        <v>1</v>
      </c>
      <c r="X48" s="349">
        <f>AB7</f>
        <v>1.0326</v>
      </c>
      <c r="Y48" s="349"/>
      <c r="Z48" s="128">
        <f>+I48</f>
        <v>900.48</v>
      </c>
      <c r="AA48" s="129" t="s">
        <v>97</v>
      </c>
      <c r="AB48" s="130">
        <f>ROUND(W48*X48*Z48,0)</f>
        <v>930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49">
        <f>AB7</f>
        <v>1.0326</v>
      </c>
      <c r="Y49" s="349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137.40299999999999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185101</v>
      </c>
      <c r="N50" s="3"/>
      <c r="O50" s="1"/>
      <c r="V50" s="147" t="s">
        <v>98</v>
      </c>
      <c r="W50" s="148">
        <f>SUM(W47:W49)</f>
        <v>27</v>
      </c>
      <c r="X50" s="350" t="s">
        <v>99</v>
      </c>
      <c r="Y50" s="351"/>
      <c r="Z50" s="351"/>
      <c r="AA50" s="351"/>
      <c r="AB50" s="351"/>
      <c r="AC50" s="55">
        <f>IF(V2=75,0,AB49+AB48+AB47)</f>
        <v>36373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52" t="s">
        <v>100</v>
      </c>
      <c r="W51" s="352"/>
      <c r="X51" s="352"/>
      <c r="Y51" s="352"/>
      <c r="Z51" s="352"/>
      <c r="AA51" s="352"/>
      <c r="AB51" s="352"/>
      <c r="AC51" s="352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4" t="s">
        <v>101</v>
      </c>
      <c r="W52" s="334"/>
      <c r="X52" s="334"/>
      <c r="Y52" s="334"/>
      <c r="Z52" s="334"/>
      <c r="AA52" s="334"/>
      <c r="AB52" s="334"/>
      <c r="AC52" s="334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137.40299999999999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44" t="s">
        <v>102</v>
      </c>
      <c r="W53" s="344"/>
      <c r="X53" s="153">
        <f>AB26</f>
        <v>27</v>
      </c>
      <c r="Y53" s="345" t="s">
        <v>103</v>
      </c>
      <c r="Z53" s="345"/>
      <c r="AA53" s="346">
        <f>+J53</f>
        <v>195732.51000000004</v>
      </c>
      <c r="AB53" s="346"/>
      <c r="AC53" s="346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7.0200000000000004E-4</v>
      </c>
      <c r="L54" s="154"/>
      <c r="N54" s="67"/>
      <c r="O54" s="1"/>
      <c r="V54" s="344" t="s">
        <v>104</v>
      </c>
      <c r="W54" s="344"/>
      <c r="X54" s="344"/>
      <c r="Y54" s="344"/>
      <c r="Z54" s="344"/>
      <c r="AA54" s="344"/>
      <c r="AB54" s="347">
        <f>ROUND(X53/AA53,6)</f>
        <v>1.3799999999999999E-4</v>
      </c>
      <c r="AC54" s="347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4" t="s">
        <v>105</v>
      </c>
      <c r="W55" s="334"/>
      <c r="X55" s="334"/>
      <c r="Y55" s="334"/>
      <c r="Z55" s="334"/>
      <c r="AA55" s="334"/>
      <c r="AB55" s="334"/>
      <c r="AC55" s="334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27</v>
      </c>
      <c r="H56" s="56" t="s">
        <v>107</v>
      </c>
      <c r="I56" s="56"/>
      <c r="J56" s="152">
        <v>178481.41</v>
      </c>
      <c r="K56" s="152"/>
      <c r="L56" s="152"/>
      <c r="O56" s="1"/>
      <c r="V56" s="344" t="s">
        <v>106</v>
      </c>
      <c r="W56" s="344"/>
      <c r="X56" s="156">
        <f>X26</f>
        <v>27</v>
      </c>
      <c r="Y56" s="345" t="s">
        <v>107</v>
      </c>
      <c r="Z56" s="345"/>
      <c r="AA56" s="346">
        <f>+J56</f>
        <v>178481.41</v>
      </c>
      <c r="AB56" s="346"/>
      <c r="AC56" s="346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1.5100000000000001E-4</v>
      </c>
      <c r="L57" s="154"/>
      <c r="O57" s="1"/>
      <c r="V57" s="344" t="s">
        <v>108</v>
      </c>
      <c r="W57" s="344"/>
      <c r="X57" s="344"/>
      <c r="Y57" s="344"/>
      <c r="Z57" s="344"/>
      <c r="AA57" s="344"/>
      <c r="AB57" s="347">
        <f>ROUND(X56/AA56,6)</f>
        <v>1.5100000000000001E-4</v>
      </c>
      <c r="AC57" s="347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48" t="s">
        <v>110</v>
      </c>
      <c r="W58" s="348"/>
      <c r="X58" s="348"/>
      <c r="Y58" s="335">
        <f>X65+X64+X62+X61+X60</f>
        <v>4121394</v>
      </c>
      <c r="Z58" s="335"/>
      <c r="AA58" s="158" t="s">
        <v>111</v>
      </c>
      <c r="AB58" s="159">
        <f>AB54</f>
        <v>1.3799999999999999E-4</v>
      </c>
      <c r="AC58" s="55">
        <f>ROUND(Y58*AB58,0)</f>
        <v>569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7.0200000000000004E-4</v>
      </c>
      <c r="L59" s="50">
        <f>ROUND(I59*K59,0)</f>
        <v>2893</v>
      </c>
      <c r="O59" s="1"/>
      <c r="P59" s="161"/>
      <c r="Q59" s="161"/>
      <c r="V59" s="341" t="s">
        <v>112</v>
      </c>
      <c r="W59" s="341"/>
      <c r="X59" s="341"/>
      <c r="Y59" s="341"/>
      <c r="Z59" s="341"/>
      <c r="AA59" s="341"/>
      <c r="AB59" s="341"/>
      <c r="AC59" s="341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2" t="s">
        <v>113</v>
      </c>
      <c r="W60" s="342"/>
      <c r="X60" s="343">
        <f>+G61</f>
        <v>0</v>
      </c>
      <c r="Y60" s="343"/>
      <c r="Z60" s="343"/>
      <c r="AA60" s="343"/>
      <c r="AB60" s="343"/>
      <c r="AC60" s="343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2" t="s">
        <v>114</v>
      </c>
      <c r="W61" s="342"/>
      <c r="X61" s="343">
        <f>+G62</f>
        <v>0</v>
      </c>
      <c r="Y61" s="343"/>
      <c r="Z61" s="343"/>
      <c r="AA61" s="343"/>
      <c r="AB61" s="343"/>
      <c r="AC61" s="343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2" t="s">
        <v>115</v>
      </c>
      <c r="W62" s="342"/>
      <c r="X62" s="343">
        <v>0</v>
      </c>
      <c r="Y62" s="343"/>
      <c r="Z62" s="343"/>
      <c r="AA62" s="343"/>
      <c r="AB62" s="343"/>
      <c r="AC62" s="343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1" t="s">
        <v>116</v>
      </c>
      <c r="W63" s="341"/>
      <c r="X63" s="341"/>
      <c r="Y63" s="341"/>
      <c r="Z63" s="341"/>
      <c r="AA63" s="341"/>
      <c r="AB63" s="341"/>
      <c r="AC63" s="341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2" t="s">
        <v>117</v>
      </c>
      <c r="W64" s="342"/>
      <c r="X64" s="343">
        <f>+G65</f>
        <v>4121394</v>
      </c>
      <c r="Y64" s="343"/>
      <c r="Z64" s="343"/>
      <c r="AA64" s="343"/>
      <c r="AB64" s="343"/>
      <c r="AC64" s="343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2" t="s">
        <v>118</v>
      </c>
      <c r="W65" s="342"/>
      <c r="X65" s="343">
        <f>+G66</f>
        <v>0</v>
      </c>
      <c r="Y65" s="343"/>
      <c r="Z65" s="343"/>
      <c r="AA65" s="343"/>
      <c r="AB65" s="343"/>
      <c r="AC65" s="343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34" t="s">
        <v>119</v>
      </c>
      <c r="W66" s="334"/>
      <c r="X66" s="334"/>
      <c r="Y66" s="335">
        <f>+I67</f>
        <v>91590460</v>
      </c>
      <c r="Z66" s="335"/>
      <c r="AA66" s="158" t="s">
        <v>111</v>
      </c>
      <c r="AB66" s="159">
        <f>AB54</f>
        <v>1.3799999999999999E-4</v>
      </c>
      <c r="AC66" s="55">
        <f>ROUND(Y66*AB66,0)</f>
        <v>12639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7.0200000000000004E-4</v>
      </c>
      <c r="L67" s="50">
        <f>ROUND(I67*K67,0)</f>
        <v>64297</v>
      </c>
      <c r="O67" s="1"/>
      <c r="V67" s="334" t="s">
        <v>120</v>
      </c>
      <c r="W67" s="334"/>
      <c r="X67" s="334"/>
      <c r="Y67" s="334"/>
      <c r="Z67" s="334"/>
      <c r="AA67" s="334"/>
      <c r="AB67" s="334"/>
      <c r="AC67" s="334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39" t="s">
        <v>121</v>
      </c>
      <c r="W68" s="339"/>
      <c r="X68" s="339"/>
      <c r="Y68" s="335">
        <f>+I69</f>
        <v>0</v>
      </c>
      <c r="Z68" s="335"/>
      <c r="AA68" s="158" t="s">
        <v>111</v>
      </c>
      <c r="AB68" s="159">
        <f>AB57</f>
        <v>1.5100000000000001E-4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1.5100000000000001E-4</v>
      </c>
      <c r="L69" s="50">
        <f>ROUND(I69*K69,0)</f>
        <v>0</v>
      </c>
      <c r="O69" s="1"/>
      <c r="V69" s="334" t="s">
        <v>122</v>
      </c>
      <c r="W69" s="334"/>
      <c r="X69" s="334"/>
      <c r="Y69" s="340">
        <f>+I70</f>
        <v>0</v>
      </c>
      <c r="Z69" s="340"/>
      <c r="AA69" s="158" t="s">
        <v>111</v>
      </c>
      <c r="AB69" s="159">
        <f>AB54</f>
        <v>1.3799999999999999E-4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7.0200000000000004E-4</v>
      </c>
      <c r="L70" s="50">
        <f>ROUND(I70*K70,0)</f>
        <v>0</v>
      </c>
      <c r="O70" s="1"/>
      <c r="V70" s="334" t="s">
        <v>123</v>
      </c>
      <c r="W70" s="334"/>
      <c r="X70" s="334"/>
      <c r="Y70" s="336">
        <f>+I71</f>
        <v>0</v>
      </c>
      <c r="Z70" s="336"/>
      <c r="AA70" s="158" t="s">
        <v>111</v>
      </c>
      <c r="AB70" s="159">
        <f>AB54</f>
        <v>1.3799999999999999E-4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7.0200000000000004E-4</v>
      </c>
      <c r="L71" s="50">
        <f>ROUND(I71*K71,0)</f>
        <v>0</v>
      </c>
      <c r="O71" s="1"/>
      <c r="V71" s="334" t="s">
        <v>124</v>
      </c>
      <c r="W71" s="334"/>
      <c r="X71" s="334"/>
      <c r="Y71" s="336">
        <f>+I72</f>
        <v>14157394</v>
      </c>
      <c r="Z71" s="336"/>
      <c r="AA71" s="158" t="s">
        <v>111</v>
      </c>
      <c r="AB71" s="159">
        <f>AB57</f>
        <v>1.5100000000000001E-4</v>
      </c>
      <c r="AC71" s="55">
        <f>ROUND(Y71*AB71,0)</f>
        <v>2138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1.5100000000000001E-4</v>
      </c>
      <c r="L72" s="50">
        <f>ROUND(I72*K72,0)</f>
        <v>2138</v>
      </c>
      <c r="O72" s="1"/>
      <c r="V72" s="337" t="s">
        <v>125</v>
      </c>
      <c r="W72" s="337"/>
      <c r="X72" s="337"/>
      <c r="Y72" s="337"/>
      <c r="Z72" s="337"/>
      <c r="AA72" s="337"/>
      <c r="AB72" s="337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34" t="s">
        <v>126</v>
      </c>
      <c r="W73" s="334"/>
      <c r="X73" s="334"/>
      <c r="Y73" s="334"/>
      <c r="Z73" s="334"/>
      <c r="AA73" s="334"/>
      <c r="AB73" s="334"/>
      <c r="AC73" s="334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38" t="s">
        <v>127</v>
      </c>
      <c r="W74" s="338"/>
      <c r="X74" s="168" t="s">
        <v>128</v>
      </c>
      <c r="Y74" s="169"/>
      <c r="Z74" s="170">
        <f>+I75</f>
        <v>14.5</v>
      </c>
      <c r="AA74" s="171" t="s">
        <v>129</v>
      </c>
      <c r="AB74" s="172">
        <f>+K75</f>
        <v>364</v>
      </c>
      <c r="AC74" s="55">
        <f>ROUND(AB74*Z74,0)</f>
        <v>5278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14.5</v>
      </c>
      <c r="E75" s="173">
        <v>14.5</v>
      </c>
      <c r="F75" s="173">
        <v>0</v>
      </c>
      <c r="G75" s="175">
        <f>IF(E75=0,D75,E75)</f>
        <v>14.5</v>
      </c>
      <c r="H75" s="176"/>
      <c r="I75" s="177">
        <f>AVERAGE(G75,D75)</f>
        <v>14.5</v>
      </c>
      <c r="J75" s="178" t="s">
        <v>129</v>
      </c>
      <c r="K75" s="179">
        <v>364</v>
      </c>
      <c r="L75" s="50">
        <f>ROUND(K75*I75,0)</f>
        <v>5278</v>
      </c>
      <c r="N75" s="1">
        <v>7802</v>
      </c>
      <c r="O75" s="1">
        <v>0</v>
      </c>
      <c r="V75" s="338" t="s">
        <v>127</v>
      </c>
      <c r="W75" s="338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34" t="s">
        <v>133</v>
      </c>
      <c r="W76" s="334"/>
      <c r="X76" s="334"/>
      <c r="Y76" s="335">
        <f>+I77</f>
        <v>33108787</v>
      </c>
      <c r="Z76" s="335"/>
      <c r="AA76" s="171" t="s">
        <v>129</v>
      </c>
      <c r="AB76" s="159">
        <f>AB54</f>
        <v>1.3799999999999999E-4</v>
      </c>
      <c r="AC76" s="55">
        <f>ROUND(Y76*AB76,0)</f>
        <v>4569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7.0200000000000004E-4</v>
      </c>
      <c r="L77" s="50">
        <f>ROUND(I77*K77,0)</f>
        <v>23242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171392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820545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'2531'!AC80</f>
        <v>171392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171392</v>
      </c>
      <c r="L85" s="82">
        <f>IF(G26=0,0,IF(G26&gt;250,-(((250/G26)*K85)*IF(M85="H",0.02,0.05)),IF(M85="H",-0.02*K85,-0.05*K85)))</f>
        <v>-8569.6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811975.4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-67247-67703-67703-67702</f>
        <v>-270355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541620.4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8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67702.55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227</v>
      </c>
      <c r="C122" s="218" t="s">
        <v>198</v>
      </c>
    </row>
    <row r="123" spans="2:3" hidden="1">
      <c r="B123" s="222" t="s">
        <v>228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41457.420092592598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2404</vt:i4>
      </vt:variant>
    </vt:vector>
  </HeadingPairs>
  <TitlesOfParts>
    <vt:vector size="2456" baseType="lpstr">
      <vt:lpstr>Net Payment</vt:lpstr>
      <vt:lpstr>Charter Schools</vt:lpstr>
      <vt:lpstr>0054</vt:lpstr>
      <vt:lpstr>0642</vt:lpstr>
      <vt:lpstr>0664</vt:lpstr>
      <vt:lpstr>1461</vt:lpstr>
      <vt:lpstr>1571</vt:lpstr>
      <vt:lpstr>2521</vt:lpstr>
      <vt:lpstr>2531</vt:lpstr>
      <vt:lpstr>2641</vt:lpstr>
      <vt:lpstr>2661</vt:lpstr>
      <vt:lpstr>2791</vt:lpstr>
      <vt:lpstr>2801</vt:lpstr>
      <vt:lpstr>2911</vt:lpstr>
      <vt:lpstr>2941</vt:lpstr>
      <vt:lpstr>3083</vt:lpstr>
      <vt:lpstr>3344</vt:lpstr>
      <vt:lpstr>3345</vt:lpstr>
      <vt:lpstr>3347</vt:lpstr>
      <vt:lpstr>3381</vt:lpstr>
      <vt:lpstr>3382</vt:lpstr>
      <vt:lpstr>3384</vt:lpstr>
      <vt:lpstr>3385</vt:lpstr>
      <vt:lpstr>3386</vt:lpstr>
      <vt:lpstr>3391</vt:lpstr>
      <vt:lpstr>3392</vt:lpstr>
      <vt:lpstr>3394</vt:lpstr>
      <vt:lpstr>3395</vt:lpstr>
      <vt:lpstr>3396</vt:lpstr>
      <vt:lpstr>3398</vt:lpstr>
      <vt:lpstr>3400</vt:lpstr>
      <vt:lpstr>3401</vt:lpstr>
      <vt:lpstr>3411</vt:lpstr>
      <vt:lpstr>3413</vt:lpstr>
      <vt:lpstr>3421</vt:lpstr>
      <vt:lpstr>3431</vt:lpstr>
      <vt:lpstr>3436</vt:lpstr>
      <vt:lpstr>3441</vt:lpstr>
      <vt:lpstr>3443</vt:lpstr>
      <vt:lpstr>3941</vt:lpstr>
      <vt:lpstr>3961</vt:lpstr>
      <vt:lpstr>3971</vt:lpstr>
      <vt:lpstr>4000</vt:lpstr>
      <vt:lpstr>4002</vt:lpstr>
      <vt:lpstr>4010</vt:lpstr>
      <vt:lpstr>4011</vt:lpstr>
      <vt:lpstr>4012</vt:lpstr>
      <vt:lpstr>4013</vt:lpstr>
      <vt:lpstr>4020</vt:lpstr>
      <vt:lpstr>4037</vt:lpstr>
      <vt:lpstr>4040</vt:lpstr>
      <vt:lpstr>4041</vt:lpstr>
      <vt:lpstr>'0054'!_1.__2009_10_FEFP_State_and_Local_Funding</vt:lpstr>
      <vt:lpstr>'0642'!_1.__2009_10_FEFP_State_and_Local_Funding</vt:lpstr>
      <vt:lpstr>'0664'!_1.__2009_10_FEFP_State_and_Local_Funding</vt:lpstr>
      <vt:lpstr>'1461'!_1.__2009_10_FEFP_State_and_Local_Funding</vt:lpstr>
      <vt:lpstr>'1571'!_1.__2009_10_FEFP_State_and_Local_Funding</vt:lpstr>
      <vt:lpstr>'2521'!_1.__2009_10_FEFP_State_and_Local_Funding</vt:lpstr>
      <vt:lpstr>'2531'!_1.__2009_10_FEFP_State_and_Local_Funding</vt:lpstr>
      <vt:lpstr>'2641'!_1.__2009_10_FEFP_State_and_Local_Funding</vt:lpstr>
      <vt:lpstr>'2661'!_1.__2009_10_FEFP_State_and_Local_Funding</vt:lpstr>
      <vt:lpstr>'2791'!_1.__2009_10_FEFP_State_and_Local_Funding</vt:lpstr>
      <vt:lpstr>'2801'!_1.__2009_10_FEFP_State_and_Local_Funding</vt:lpstr>
      <vt:lpstr>'2911'!_1.__2009_10_FEFP_State_and_Local_Funding</vt:lpstr>
      <vt:lpstr>'2941'!_1.__2009_10_FEFP_State_and_Local_Funding</vt:lpstr>
      <vt:lpstr>'3083'!_1.__2009_10_FEFP_State_and_Local_Funding</vt:lpstr>
      <vt:lpstr>'3344'!_1.__2009_10_FEFP_State_and_Local_Funding</vt:lpstr>
      <vt:lpstr>'3345'!_1.__2009_10_FEFP_State_and_Local_Funding</vt:lpstr>
      <vt:lpstr>'3347'!_1.__2009_10_FEFP_State_and_Local_Funding</vt:lpstr>
      <vt:lpstr>'3381'!_1.__2009_10_FEFP_State_and_Local_Funding</vt:lpstr>
      <vt:lpstr>'3382'!_1.__2009_10_FEFP_State_and_Local_Funding</vt:lpstr>
      <vt:lpstr>'3384'!_1.__2009_10_FEFP_State_and_Local_Funding</vt:lpstr>
      <vt:lpstr>'3385'!_1.__2009_10_FEFP_State_and_Local_Funding</vt:lpstr>
      <vt:lpstr>'3386'!_1.__2009_10_FEFP_State_and_Local_Funding</vt:lpstr>
      <vt:lpstr>'3391'!_1.__2009_10_FEFP_State_and_Local_Funding</vt:lpstr>
      <vt:lpstr>'3392'!_1.__2009_10_FEFP_State_and_Local_Funding</vt:lpstr>
      <vt:lpstr>'3394'!_1.__2009_10_FEFP_State_and_Local_Funding</vt:lpstr>
      <vt:lpstr>'3395'!_1.__2009_10_FEFP_State_and_Local_Funding</vt:lpstr>
      <vt:lpstr>'3396'!_1.__2009_10_FEFP_State_and_Local_Funding</vt:lpstr>
      <vt:lpstr>'3398'!_1.__2009_10_FEFP_State_and_Local_Funding</vt:lpstr>
      <vt:lpstr>'3400'!_1.__2009_10_FEFP_State_and_Local_Funding</vt:lpstr>
      <vt:lpstr>'3401'!_1.__2009_10_FEFP_State_and_Local_Funding</vt:lpstr>
      <vt:lpstr>'3411'!_1.__2009_10_FEFP_State_and_Local_Funding</vt:lpstr>
      <vt:lpstr>'3413'!_1.__2009_10_FEFP_State_and_Local_Funding</vt:lpstr>
      <vt:lpstr>'3421'!_1.__2009_10_FEFP_State_and_Local_Funding</vt:lpstr>
      <vt:lpstr>'3431'!_1.__2009_10_FEFP_State_and_Local_Funding</vt:lpstr>
      <vt:lpstr>'3436'!_1.__2009_10_FEFP_State_and_Local_Funding</vt:lpstr>
      <vt:lpstr>'3441'!_1.__2009_10_FEFP_State_and_Local_Funding</vt:lpstr>
      <vt:lpstr>'3443'!_1.__2009_10_FEFP_State_and_Local_Funding</vt:lpstr>
      <vt:lpstr>'3941'!_1.__2009_10_FEFP_State_and_Local_Funding</vt:lpstr>
      <vt:lpstr>'3961'!_1.__2009_10_FEFP_State_and_Local_Funding</vt:lpstr>
      <vt:lpstr>'3971'!_1.__2009_10_FEFP_State_and_Local_Funding</vt:lpstr>
      <vt:lpstr>'4000'!_1.__2009_10_FEFP_State_and_Local_Funding</vt:lpstr>
      <vt:lpstr>'4002'!_1.__2009_10_FEFP_State_and_Local_Funding</vt:lpstr>
      <vt:lpstr>'4010'!_1.__2009_10_FEFP_State_and_Local_Funding</vt:lpstr>
      <vt:lpstr>'4011'!_1.__2009_10_FEFP_State_and_Local_Funding</vt:lpstr>
      <vt:lpstr>'4012'!_1.__2009_10_FEFP_State_and_Local_Funding</vt:lpstr>
      <vt:lpstr>'4013'!_1.__2009_10_FEFP_State_and_Local_Funding</vt:lpstr>
      <vt:lpstr>'4020'!_1.__2009_10_FEFP_State_and_Local_Funding</vt:lpstr>
      <vt:lpstr>'4037'!_1.__2009_10_FEFP_State_and_Local_Funding</vt:lpstr>
      <vt:lpstr>'4041'!_1.__2009_10_FEFP_State_and_Local_Funding</vt:lpstr>
      <vt:lpstr>'0054'!_1.__2010_11_FEFP_State_and_Local_Funding</vt:lpstr>
      <vt:lpstr>'0642'!_1.__2010_11_FEFP_State_and_Local_Funding</vt:lpstr>
      <vt:lpstr>'0664'!_1.__2010_11_FEFP_State_and_Local_Funding</vt:lpstr>
      <vt:lpstr>'1461'!_1.__2010_11_FEFP_State_and_Local_Funding</vt:lpstr>
      <vt:lpstr>'1571'!_1.__2010_11_FEFP_State_and_Local_Funding</vt:lpstr>
      <vt:lpstr>'2521'!_1.__2010_11_FEFP_State_and_Local_Funding</vt:lpstr>
      <vt:lpstr>'2531'!_1.__2010_11_FEFP_State_and_Local_Funding</vt:lpstr>
      <vt:lpstr>'2641'!_1.__2010_11_FEFP_State_and_Local_Funding</vt:lpstr>
      <vt:lpstr>'2661'!_1.__2010_11_FEFP_State_and_Local_Funding</vt:lpstr>
      <vt:lpstr>'2791'!_1.__2010_11_FEFP_State_and_Local_Funding</vt:lpstr>
      <vt:lpstr>'2801'!_1.__2010_11_FEFP_State_and_Local_Funding</vt:lpstr>
      <vt:lpstr>'2911'!_1.__2010_11_FEFP_State_and_Local_Funding</vt:lpstr>
      <vt:lpstr>'2941'!_1.__2010_11_FEFP_State_and_Local_Funding</vt:lpstr>
      <vt:lpstr>'3083'!_1.__2010_11_FEFP_State_and_Local_Funding</vt:lpstr>
      <vt:lpstr>'3344'!_1.__2010_11_FEFP_State_and_Local_Funding</vt:lpstr>
      <vt:lpstr>'3345'!_1.__2010_11_FEFP_State_and_Local_Funding</vt:lpstr>
      <vt:lpstr>'3347'!_1.__2010_11_FEFP_State_and_Local_Funding</vt:lpstr>
      <vt:lpstr>'3381'!_1.__2010_11_FEFP_State_and_Local_Funding</vt:lpstr>
      <vt:lpstr>'3382'!_1.__2010_11_FEFP_State_and_Local_Funding</vt:lpstr>
      <vt:lpstr>'3384'!_1.__2010_11_FEFP_State_and_Local_Funding</vt:lpstr>
      <vt:lpstr>'3385'!_1.__2010_11_FEFP_State_and_Local_Funding</vt:lpstr>
      <vt:lpstr>'3386'!_1.__2010_11_FEFP_State_and_Local_Funding</vt:lpstr>
      <vt:lpstr>'3391'!_1.__2010_11_FEFP_State_and_Local_Funding</vt:lpstr>
      <vt:lpstr>'3392'!_1.__2010_11_FEFP_State_and_Local_Funding</vt:lpstr>
      <vt:lpstr>'3394'!_1.__2010_11_FEFP_State_and_Local_Funding</vt:lpstr>
      <vt:lpstr>'3395'!_1.__2010_11_FEFP_State_and_Local_Funding</vt:lpstr>
      <vt:lpstr>'3396'!_1.__2010_11_FEFP_State_and_Local_Funding</vt:lpstr>
      <vt:lpstr>'3398'!_1.__2010_11_FEFP_State_and_Local_Funding</vt:lpstr>
      <vt:lpstr>'3400'!_1.__2010_11_FEFP_State_and_Local_Funding</vt:lpstr>
      <vt:lpstr>'3401'!_1.__2010_11_FEFP_State_and_Local_Funding</vt:lpstr>
      <vt:lpstr>'3411'!_1.__2010_11_FEFP_State_and_Local_Funding</vt:lpstr>
      <vt:lpstr>'3413'!_1.__2010_11_FEFP_State_and_Local_Funding</vt:lpstr>
      <vt:lpstr>'3421'!_1.__2010_11_FEFP_State_and_Local_Funding</vt:lpstr>
      <vt:lpstr>'3431'!_1.__2010_11_FEFP_State_and_Local_Funding</vt:lpstr>
      <vt:lpstr>'3436'!_1.__2010_11_FEFP_State_and_Local_Funding</vt:lpstr>
      <vt:lpstr>'3441'!_1.__2010_11_FEFP_State_and_Local_Funding</vt:lpstr>
      <vt:lpstr>'3443'!_1.__2010_11_FEFP_State_and_Local_Funding</vt:lpstr>
      <vt:lpstr>'3941'!_1.__2010_11_FEFP_State_and_Local_Funding</vt:lpstr>
      <vt:lpstr>'3961'!_1.__2010_11_FEFP_State_and_Local_Funding</vt:lpstr>
      <vt:lpstr>'3971'!_1.__2010_11_FEFP_State_and_Local_Funding</vt:lpstr>
      <vt:lpstr>'4000'!_1.__2010_11_FEFP_State_and_Local_Funding</vt:lpstr>
      <vt:lpstr>'4002'!_1.__2010_11_FEFP_State_and_Local_Funding</vt:lpstr>
      <vt:lpstr>'4010'!_1.__2010_11_FEFP_State_and_Local_Funding</vt:lpstr>
      <vt:lpstr>'4011'!_1.__2010_11_FEFP_State_and_Local_Funding</vt:lpstr>
      <vt:lpstr>'4012'!_1.__2010_11_FEFP_State_and_Local_Funding</vt:lpstr>
      <vt:lpstr>'4013'!_1.__2010_11_FEFP_State_and_Local_Funding</vt:lpstr>
      <vt:lpstr>'4020'!_1.__2010_11_FEFP_State_and_Local_Funding</vt:lpstr>
      <vt:lpstr>'4037'!_1.__2010_11_FEFP_State_and_Local_Funding</vt:lpstr>
      <vt:lpstr>'4041'!_1.__2010_11_FEFP_State_and_Local_Funding</vt:lpstr>
      <vt:lpstr>'0054'!_101_Basic_K_3</vt:lpstr>
      <vt:lpstr>'0642'!_101_Basic_K_3</vt:lpstr>
      <vt:lpstr>'0664'!_101_Basic_K_3</vt:lpstr>
      <vt:lpstr>'1461'!_101_Basic_K_3</vt:lpstr>
      <vt:lpstr>'1571'!_101_Basic_K_3</vt:lpstr>
      <vt:lpstr>'2521'!_101_Basic_K_3</vt:lpstr>
      <vt:lpstr>'2531'!_101_Basic_K_3</vt:lpstr>
      <vt:lpstr>'2641'!_101_Basic_K_3</vt:lpstr>
      <vt:lpstr>'2661'!_101_Basic_K_3</vt:lpstr>
      <vt:lpstr>'2791'!_101_Basic_K_3</vt:lpstr>
      <vt:lpstr>'2801'!_101_Basic_K_3</vt:lpstr>
      <vt:lpstr>'2911'!_101_Basic_K_3</vt:lpstr>
      <vt:lpstr>'2941'!_101_Basic_K_3</vt:lpstr>
      <vt:lpstr>'3083'!_101_Basic_K_3</vt:lpstr>
      <vt:lpstr>'3344'!_101_Basic_K_3</vt:lpstr>
      <vt:lpstr>'3345'!_101_Basic_K_3</vt:lpstr>
      <vt:lpstr>'3347'!_101_Basic_K_3</vt:lpstr>
      <vt:lpstr>'3381'!_101_Basic_K_3</vt:lpstr>
      <vt:lpstr>'3382'!_101_Basic_K_3</vt:lpstr>
      <vt:lpstr>'3384'!_101_Basic_K_3</vt:lpstr>
      <vt:lpstr>'3385'!_101_Basic_K_3</vt:lpstr>
      <vt:lpstr>'3386'!_101_Basic_K_3</vt:lpstr>
      <vt:lpstr>'3391'!_101_Basic_K_3</vt:lpstr>
      <vt:lpstr>'3392'!_101_Basic_K_3</vt:lpstr>
      <vt:lpstr>'3394'!_101_Basic_K_3</vt:lpstr>
      <vt:lpstr>'3395'!_101_Basic_K_3</vt:lpstr>
      <vt:lpstr>'3396'!_101_Basic_K_3</vt:lpstr>
      <vt:lpstr>'3398'!_101_Basic_K_3</vt:lpstr>
      <vt:lpstr>'3400'!_101_Basic_K_3</vt:lpstr>
      <vt:lpstr>'3401'!_101_Basic_K_3</vt:lpstr>
      <vt:lpstr>'3411'!_101_Basic_K_3</vt:lpstr>
      <vt:lpstr>'3413'!_101_Basic_K_3</vt:lpstr>
      <vt:lpstr>'3421'!_101_Basic_K_3</vt:lpstr>
      <vt:lpstr>'3431'!_101_Basic_K_3</vt:lpstr>
      <vt:lpstr>'3436'!_101_Basic_K_3</vt:lpstr>
      <vt:lpstr>'3441'!_101_Basic_K_3</vt:lpstr>
      <vt:lpstr>'3443'!_101_Basic_K_3</vt:lpstr>
      <vt:lpstr>'3941'!_101_Basic_K_3</vt:lpstr>
      <vt:lpstr>'3961'!_101_Basic_K_3</vt:lpstr>
      <vt:lpstr>'3971'!_101_Basic_K_3</vt:lpstr>
      <vt:lpstr>'4000'!_101_Basic_K_3</vt:lpstr>
      <vt:lpstr>'4002'!_101_Basic_K_3</vt:lpstr>
      <vt:lpstr>'4010'!_101_Basic_K_3</vt:lpstr>
      <vt:lpstr>'4011'!_101_Basic_K_3</vt:lpstr>
      <vt:lpstr>'4012'!_101_Basic_K_3</vt:lpstr>
      <vt:lpstr>'4013'!_101_Basic_K_3</vt:lpstr>
      <vt:lpstr>'4020'!_101_Basic_K_3</vt:lpstr>
      <vt:lpstr>'4037'!_101_Basic_K_3</vt:lpstr>
      <vt:lpstr>'4041'!_101_Basic_K_3</vt:lpstr>
      <vt:lpstr>'0054'!_102_Basic_4_8</vt:lpstr>
      <vt:lpstr>'0642'!_102_Basic_4_8</vt:lpstr>
      <vt:lpstr>'0664'!_102_Basic_4_8</vt:lpstr>
      <vt:lpstr>'1461'!_102_Basic_4_8</vt:lpstr>
      <vt:lpstr>'1571'!_102_Basic_4_8</vt:lpstr>
      <vt:lpstr>'2521'!_102_Basic_4_8</vt:lpstr>
      <vt:lpstr>'2531'!_102_Basic_4_8</vt:lpstr>
      <vt:lpstr>'2641'!_102_Basic_4_8</vt:lpstr>
      <vt:lpstr>'2661'!_102_Basic_4_8</vt:lpstr>
      <vt:lpstr>'2791'!_102_Basic_4_8</vt:lpstr>
      <vt:lpstr>'2801'!_102_Basic_4_8</vt:lpstr>
      <vt:lpstr>'2911'!_102_Basic_4_8</vt:lpstr>
      <vt:lpstr>'2941'!_102_Basic_4_8</vt:lpstr>
      <vt:lpstr>'3083'!_102_Basic_4_8</vt:lpstr>
      <vt:lpstr>'3344'!_102_Basic_4_8</vt:lpstr>
      <vt:lpstr>'3345'!_102_Basic_4_8</vt:lpstr>
      <vt:lpstr>'3347'!_102_Basic_4_8</vt:lpstr>
      <vt:lpstr>'3381'!_102_Basic_4_8</vt:lpstr>
      <vt:lpstr>'3382'!_102_Basic_4_8</vt:lpstr>
      <vt:lpstr>'3384'!_102_Basic_4_8</vt:lpstr>
      <vt:lpstr>'3385'!_102_Basic_4_8</vt:lpstr>
      <vt:lpstr>'3386'!_102_Basic_4_8</vt:lpstr>
      <vt:lpstr>'3391'!_102_Basic_4_8</vt:lpstr>
      <vt:lpstr>'3392'!_102_Basic_4_8</vt:lpstr>
      <vt:lpstr>'3394'!_102_Basic_4_8</vt:lpstr>
      <vt:lpstr>'3395'!_102_Basic_4_8</vt:lpstr>
      <vt:lpstr>'3396'!_102_Basic_4_8</vt:lpstr>
      <vt:lpstr>'3398'!_102_Basic_4_8</vt:lpstr>
      <vt:lpstr>'3400'!_102_Basic_4_8</vt:lpstr>
      <vt:lpstr>'3401'!_102_Basic_4_8</vt:lpstr>
      <vt:lpstr>'3411'!_102_Basic_4_8</vt:lpstr>
      <vt:lpstr>'3413'!_102_Basic_4_8</vt:lpstr>
      <vt:lpstr>'3421'!_102_Basic_4_8</vt:lpstr>
      <vt:lpstr>'3431'!_102_Basic_4_8</vt:lpstr>
      <vt:lpstr>'3436'!_102_Basic_4_8</vt:lpstr>
      <vt:lpstr>'3441'!_102_Basic_4_8</vt:lpstr>
      <vt:lpstr>'3443'!_102_Basic_4_8</vt:lpstr>
      <vt:lpstr>'3941'!_102_Basic_4_8</vt:lpstr>
      <vt:lpstr>'3961'!_102_Basic_4_8</vt:lpstr>
      <vt:lpstr>'3971'!_102_Basic_4_8</vt:lpstr>
      <vt:lpstr>'4000'!_102_Basic_4_8</vt:lpstr>
      <vt:lpstr>'4002'!_102_Basic_4_8</vt:lpstr>
      <vt:lpstr>'4010'!_102_Basic_4_8</vt:lpstr>
      <vt:lpstr>'4011'!_102_Basic_4_8</vt:lpstr>
      <vt:lpstr>'4012'!_102_Basic_4_8</vt:lpstr>
      <vt:lpstr>'4013'!_102_Basic_4_8</vt:lpstr>
      <vt:lpstr>'4020'!_102_Basic_4_8</vt:lpstr>
      <vt:lpstr>'4037'!_102_Basic_4_8</vt:lpstr>
      <vt:lpstr>'4041'!_102_Basic_4_8</vt:lpstr>
      <vt:lpstr>'0054'!_103_Basic_9_12</vt:lpstr>
      <vt:lpstr>'0642'!_103_Basic_9_12</vt:lpstr>
      <vt:lpstr>'0664'!_103_Basic_9_12</vt:lpstr>
      <vt:lpstr>'1461'!_103_Basic_9_12</vt:lpstr>
      <vt:lpstr>'1571'!_103_Basic_9_12</vt:lpstr>
      <vt:lpstr>'2521'!_103_Basic_9_12</vt:lpstr>
      <vt:lpstr>'2531'!_103_Basic_9_12</vt:lpstr>
      <vt:lpstr>'2641'!_103_Basic_9_12</vt:lpstr>
      <vt:lpstr>'2661'!_103_Basic_9_12</vt:lpstr>
      <vt:lpstr>'2791'!_103_Basic_9_12</vt:lpstr>
      <vt:lpstr>'2801'!_103_Basic_9_12</vt:lpstr>
      <vt:lpstr>'2911'!_103_Basic_9_12</vt:lpstr>
      <vt:lpstr>'2941'!_103_Basic_9_12</vt:lpstr>
      <vt:lpstr>'3083'!_103_Basic_9_12</vt:lpstr>
      <vt:lpstr>'3344'!_103_Basic_9_12</vt:lpstr>
      <vt:lpstr>'3345'!_103_Basic_9_12</vt:lpstr>
      <vt:lpstr>'3347'!_103_Basic_9_12</vt:lpstr>
      <vt:lpstr>'3381'!_103_Basic_9_12</vt:lpstr>
      <vt:lpstr>'3382'!_103_Basic_9_12</vt:lpstr>
      <vt:lpstr>'3384'!_103_Basic_9_12</vt:lpstr>
      <vt:lpstr>'3385'!_103_Basic_9_12</vt:lpstr>
      <vt:lpstr>'3386'!_103_Basic_9_12</vt:lpstr>
      <vt:lpstr>'3391'!_103_Basic_9_12</vt:lpstr>
      <vt:lpstr>'3392'!_103_Basic_9_12</vt:lpstr>
      <vt:lpstr>'3394'!_103_Basic_9_12</vt:lpstr>
      <vt:lpstr>'3395'!_103_Basic_9_12</vt:lpstr>
      <vt:lpstr>'3396'!_103_Basic_9_12</vt:lpstr>
      <vt:lpstr>'3398'!_103_Basic_9_12</vt:lpstr>
      <vt:lpstr>'3400'!_103_Basic_9_12</vt:lpstr>
      <vt:lpstr>'3401'!_103_Basic_9_12</vt:lpstr>
      <vt:lpstr>'3411'!_103_Basic_9_12</vt:lpstr>
      <vt:lpstr>'3413'!_103_Basic_9_12</vt:lpstr>
      <vt:lpstr>'3421'!_103_Basic_9_12</vt:lpstr>
      <vt:lpstr>'3431'!_103_Basic_9_12</vt:lpstr>
      <vt:lpstr>'3436'!_103_Basic_9_12</vt:lpstr>
      <vt:lpstr>'3441'!_103_Basic_9_12</vt:lpstr>
      <vt:lpstr>'3443'!_103_Basic_9_12</vt:lpstr>
      <vt:lpstr>'3941'!_103_Basic_9_12</vt:lpstr>
      <vt:lpstr>'3961'!_103_Basic_9_12</vt:lpstr>
      <vt:lpstr>'3971'!_103_Basic_9_12</vt:lpstr>
      <vt:lpstr>'4000'!_103_Basic_9_12</vt:lpstr>
      <vt:lpstr>'4002'!_103_Basic_9_12</vt:lpstr>
      <vt:lpstr>'4010'!_103_Basic_9_12</vt:lpstr>
      <vt:lpstr>'4011'!_103_Basic_9_12</vt:lpstr>
      <vt:lpstr>'4012'!_103_Basic_9_12</vt:lpstr>
      <vt:lpstr>'4013'!_103_Basic_9_12</vt:lpstr>
      <vt:lpstr>'4020'!_103_Basic_9_12</vt:lpstr>
      <vt:lpstr>'4037'!_103_Basic_9_12</vt:lpstr>
      <vt:lpstr>'4041'!_103_Basic_9_12</vt:lpstr>
      <vt:lpstr>'0054'!_111_Basic_K_3_with_ESE_Services</vt:lpstr>
      <vt:lpstr>'0642'!_111_Basic_K_3_with_ESE_Services</vt:lpstr>
      <vt:lpstr>'0664'!_111_Basic_K_3_with_ESE_Services</vt:lpstr>
      <vt:lpstr>'1461'!_111_Basic_K_3_with_ESE_Services</vt:lpstr>
      <vt:lpstr>'1571'!_111_Basic_K_3_with_ESE_Services</vt:lpstr>
      <vt:lpstr>'2521'!_111_Basic_K_3_with_ESE_Services</vt:lpstr>
      <vt:lpstr>'2531'!_111_Basic_K_3_with_ESE_Services</vt:lpstr>
      <vt:lpstr>'2641'!_111_Basic_K_3_with_ESE_Services</vt:lpstr>
      <vt:lpstr>'2661'!_111_Basic_K_3_with_ESE_Services</vt:lpstr>
      <vt:lpstr>'2791'!_111_Basic_K_3_with_ESE_Services</vt:lpstr>
      <vt:lpstr>'2801'!_111_Basic_K_3_with_ESE_Services</vt:lpstr>
      <vt:lpstr>'2911'!_111_Basic_K_3_with_ESE_Services</vt:lpstr>
      <vt:lpstr>'2941'!_111_Basic_K_3_with_ESE_Services</vt:lpstr>
      <vt:lpstr>'3083'!_111_Basic_K_3_with_ESE_Services</vt:lpstr>
      <vt:lpstr>'3344'!_111_Basic_K_3_with_ESE_Services</vt:lpstr>
      <vt:lpstr>'3345'!_111_Basic_K_3_with_ESE_Services</vt:lpstr>
      <vt:lpstr>'3347'!_111_Basic_K_3_with_ESE_Services</vt:lpstr>
      <vt:lpstr>'3381'!_111_Basic_K_3_with_ESE_Services</vt:lpstr>
      <vt:lpstr>'3382'!_111_Basic_K_3_with_ESE_Services</vt:lpstr>
      <vt:lpstr>'3384'!_111_Basic_K_3_with_ESE_Services</vt:lpstr>
      <vt:lpstr>'3385'!_111_Basic_K_3_with_ESE_Services</vt:lpstr>
      <vt:lpstr>'3386'!_111_Basic_K_3_with_ESE_Services</vt:lpstr>
      <vt:lpstr>'3391'!_111_Basic_K_3_with_ESE_Services</vt:lpstr>
      <vt:lpstr>'3392'!_111_Basic_K_3_with_ESE_Services</vt:lpstr>
      <vt:lpstr>'3394'!_111_Basic_K_3_with_ESE_Services</vt:lpstr>
      <vt:lpstr>'3395'!_111_Basic_K_3_with_ESE_Services</vt:lpstr>
      <vt:lpstr>'3396'!_111_Basic_K_3_with_ESE_Services</vt:lpstr>
      <vt:lpstr>'3398'!_111_Basic_K_3_with_ESE_Services</vt:lpstr>
      <vt:lpstr>'3400'!_111_Basic_K_3_with_ESE_Services</vt:lpstr>
      <vt:lpstr>'3401'!_111_Basic_K_3_with_ESE_Services</vt:lpstr>
      <vt:lpstr>'3411'!_111_Basic_K_3_with_ESE_Services</vt:lpstr>
      <vt:lpstr>'3413'!_111_Basic_K_3_with_ESE_Services</vt:lpstr>
      <vt:lpstr>'3421'!_111_Basic_K_3_with_ESE_Services</vt:lpstr>
      <vt:lpstr>'3431'!_111_Basic_K_3_with_ESE_Services</vt:lpstr>
      <vt:lpstr>'3436'!_111_Basic_K_3_with_ESE_Services</vt:lpstr>
      <vt:lpstr>'3441'!_111_Basic_K_3_with_ESE_Services</vt:lpstr>
      <vt:lpstr>'3443'!_111_Basic_K_3_with_ESE_Services</vt:lpstr>
      <vt:lpstr>'3941'!_111_Basic_K_3_with_ESE_Services</vt:lpstr>
      <vt:lpstr>'3961'!_111_Basic_K_3_with_ESE_Services</vt:lpstr>
      <vt:lpstr>'3971'!_111_Basic_K_3_with_ESE_Services</vt:lpstr>
      <vt:lpstr>'4000'!_111_Basic_K_3_with_ESE_Services</vt:lpstr>
      <vt:lpstr>'4002'!_111_Basic_K_3_with_ESE_Services</vt:lpstr>
      <vt:lpstr>'4010'!_111_Basic_K_3_with_ESE_Services</vt:lpstr>
      <vt:lpstr>'4011'!_111_Basic_K_3_with_ESE_Services</vt:lpstr>
      <vt:lpstr>'4012'!_111_Basic_K_3_with_ESE_Services</vt:lpstr>
      <vt:lpstr>'4013'!_111_Basic_K_3_with_ESE_Services</vt:lpstr>
      <vt:lpstr>'4020'!_111_Basic_K_3_with_ESE_Services</vt:lpstr>
      <vt:lpstr>'4037'!_111_Basic_K_3_with_ESE_Services</vt:lpstr>
      <vt:lpstr>'4041'!_111_Basic_K_3_with_ESE_Services</vt:lpstr>
      <vt:lpstr>'0054'!_112_Basic_4_8_with_ESE_Services</vt:lpstr>
      <vt:lpstr>'0642'!_112_Basic_4_8_with_ESE_Services</vt:lpstr>
      <vt:lpstr>'0664'!_112_Basic_4_8_with_ESE_Services</vt:lpstr>
      <vt:lpstr>'1461'!_112_Basic_4_8_with_ESE_Services</vt:lpstr>
      <vt:lpstr>'1571'!_112_Basic_4_8_with_ESE_Services</vt:lpstr>
      <vt:lpstr>'2521'!_112_Basic_4_8_with_ESE_Services</vt:lpstr>
      <vt:lpstr>'2531'!_112_Basic_4_8_with_ESE_Services</vt:lpstr>
      <vt:lpstr>'2641'!_112_Basic_4_8_with_ESE_Services</vt:lpstr>
      <vt:lpstr>'2661'!_112_Basic_4_8_with_ESE_Services</vt:lpstr>
      <vt:lpstr>'2791'!_112_Basic_4_8_with_ESE_Services</vt:lpstr>
      <vt:lpstr>'2801'!_112_Basic_4_8_with_ESE_Services</vt:lpstr>
      <vt:lpstr>'2911'!_112_Basic_4_8_with_ESE_Services</vt:lpstr>
      <vt:lpstr>'2941'!_112_Basic_4_8_with_ESE_Services</vt:lpstr>
      <vt:lpstr>'3083'!_112_Basic_4_8_with_ESE_Services</vt:lpstr>
      <vt:lpstr>'3344'!_112_Basic_4_8_with_ESE_Services</vt:lpstr>
      <vt:lpstr>'3345'!_112_Basic_4_8_with_ESE_Services</vt:lpstr>
      <vt:lpstr>'3347'!_112_Basic_4_8_with_ESE_Services</vt:lpstr>
      <vt:lpstr>'3381'!_112_Basic_4_8_with_ESE_Services</vt:lpstr>
      <vt:lpstr>'3382'!_112_Basic_4_8_with_ESE_Services</vt:lpstr>
      <vt:lpstr>'3384'!_112_Basic_4_8_with_ESE_Services</vt:lpstr>
      <vt:lpstr>'3385'!_112_Basic_4_8_with_ESE_Services</vt:lpstr>
      <vt:lpstr>'3386'!_112_Basic_4_8_with_ESE_Services</vt:lpstr>
      <vt:lpstr>'3391'!_112_Basic_4_8_with_ESE_Services</vt:lpstr>
      <vt:lpstr>'3392'!_112_Basic_4_8_with_ESE_Services</vt:lpstr>
      <vt:lpstr>'3394'!_112_Basic_4_8_with_ESE_Services</vt:lpstr>
      <vt:lpstr>'3395'!_112_Basic_4_8_with_ESE_Services</vt:lpstr>
      <vt:lpstr>'3396'!_112_Basic_4_8_with_ESE_Services</vt:lpstr>
      <vt:lpstr>'3398'!_112_Basic_4_8_with_ESE_Services</vt:lpstr>
      <vt:lpstr>'3400'!_112_Basic_4_8_with_ESE_Services</vt:lpstr>
      <vt:lpstr>'3401'!_112_Basic_4_8_with_ESE_Services</vt:lpstr>
      <vt:lpstr>'3411'!_112_Basic_4_8_with_ESE_Services</vt:lpstr>
      <vt:lpstr>'3413'!_112_Basic_4_8_with_ESE_Services</vt:lpstr>
      <vt:lpstr>'3421'!_112_Basic_4_8_with_ESE_Services</vt:lpstr>
      <vt:lpstr>'3431'!_112_Basic_4_8_with_ESE_Services</vt:lpstr>
      <vt:lpstr>'3436'!_112_Basic_4_8_with_ESE_Services</vt:lpstr>
      <vt:lpstr>'3441'!_112_Basic_4_8_with_ESE_Services</vt:lpstr>
      <vt:lpstr>'3443'!_112_Basic_4_8_with_ESE_Services</vt:lpstr>
      <vt:lpstr>'3941'!_112_Basic_4_8_with_ESE_Services</vt:lpstr>
      <vt:lpstr>'3961'!_112_Basic_4_8_with_ESE_Services</vt:lpstr>
      <vt:lpstr>'3971'!_112_Basic_4_8_with_ESE_Services</vt:lpstr>
      <vt:lpstr>'4000'!_112_Basic_4_8_with_ESE_Services</vt:lpstr>
      <vt:lpstr>'4002'!_112_Basic_4_8_with_ESE_Services</vt:lpstr>
      <vt:lpstr>'4010'!_112_Basic_4_8_with_ESE_Services</vt:lpstr>
      <vt:lpstr>'4011'!_112_Basic_4_8_with_ESE_Services</vt:lpstr>
      <vt:lpstr>'4012'!_112_Basic_4_8_with_ESE_Services</vt:lpstr>
      <vt:lpstr>'4013'!_112_Basic_4_8_with_ESE_Services</vt:lpstr>
      <vt:lpstr>'4020'!_112_Basic_4_8_with_ESE_Services</vt:lpstr>
      <vt:lpstr>'4037'!_112_Basic_4_8_with_ESE_Services</vt:lpstr>
      <vt:lpstr>'4041'!_112_Basic_4_8_with_ESE_Services</vt:lpstr>
      <vt:lpstr>'0054'!_113_Basic_9_12_with_ESE_Services</vt:lpstr>
      <vt:lpstr>'0642'!_113_Basic_9_12_with_ESE_Services</vt:lpstr>
      <vt:lpstr>'0664'!_113_Basic_9_12_with_ESE_Services</vt:lpstr>
      <vt:lpstr>'1461'!_113_Basic_9_12_with_ESE_Services</vt:lpstr>
      <vt:lpstr>'1571'!_113_Basic_9_12_with_ESE_Services</vt:lpstr>
      <vt:lpstr>'2521'!_113_Basic_9_12_with_ESE_Services</vt:lpstr>
      <vt:lpstr>'2531'!_113_Basic_9_12_with_ESE_Services</vt:lpstr>
      <vt:lpstr>'2641'!_113_Basic_9_12_with_ESE_Services</vt:lpstr>
      <vt:lpstr>'2661'!_113_Basic_9_12_with_ESE_Services</vt:lpstr>
      <vt:lpstr>'2791'!_113_Basic_9_12_with_ESE_Services</vt:lpstr>
      <vt:lpstr>'2801'!_113_Basic_9_12_with_ESE_Services</vt:lpstr>
      <vt:lpstr>'2911'!_113_Basic_9_12_with_ESE_Services</vt:lpstr>
      <vt:lpstr>'2941'!_113_Basic_9_12_with_ESE_Services</vt:lpstr>
      <vt:lpstr>'3083'!_113_Basic_9_12_with_ESE_Services</vt:lpstr>
      <vt:lpstr>'3344'!_113_Basic_9_12_with_ESE_Services</vt:lpstr>
      <vt:lpstr>'3345'!_113_Basic_9_12_with_ESE_Services</vt:lpstr>
      <vt:lpstr>'3347'!_113_Basic_9_12_with_ESE_Services</vt:lpstr>
      <vt:lpstr>'3381'!_113_Basic_9_12_with_ESE_Services</vt:lpstr>
      <vt:lpstr>'3382'!_113_Basic_9_12_with_ESE_Services</vt:lpstr>
      <vt:lpstr>'3384'!_113_Basic_9_12_with_ESE_Services</vt:lpstr>
      <vt:lpstr>'3385'!_113_Basic_9_12_with_ESE_Services</vt:lpstr>
      <vt:lpstr>'3386'!_113_Basic_9_12_with_ESE_Services</vt:lpstr>
      <vt:lpstr>'3391'!_113_Basic_9_12_with_ESE_Services</vt:lpstr>
      <vt:lpstr>'3392'!_113_Basic_9_12_with_ESE_Services</vt:lpstr>
      <vt:lpstr>'3394'!_113_Basic_9_12_with_ESE_Services</vt:lpstr>
      <vt:lpstr>'3395'!_113_Basic_9_12_with_ESE_Services</vt:lpstr>
      <vt:lpstr>'3396'!_113_Basic_9_12_with_ESE_Services</vt:lpstr>
      <vt:lpstr>'3398'!_113_Basic_9_12_with_ESE_Services</vt:lpstr>
      <vt:lpstr>'3400'!_113_Basic_9_12_with_ESE_Services</vt:lpstr>
      <vt:lpstr>'3401'!_113_Basic_9_12_with_ESE_Services</vt:lpstr>
      <vt:lpstr>'3411'!_113_Basic_9_12_with_ESE_Services</vt:lpstr>
      <vt:lpstr>'3413'!_113_Basic_9_12_with_ESE_Services</vt:lpstr>
      <vt:lpstr>'3421'!_113_Basic_9_12_with_ESE_Services</vt:lpstr>
      <vt:lpstr>'3431'!_113_Basic_9_12_with_ESE_Services</vt:lpstr>
      <vt:lpstr>'3436'!_113_Basic_9_12_with_ESE_Services</vt:lpstr>
      <vt:lpstr>'3441'!_113_Basic_9_12_with_ESE_Services</vt:lpstr>
      <vt:lpstr>'3443'!_113_Basic_9_12_with_ESE_Services</vt:lpstr>
      <vt:lpstr>'3941'!_113_Basic_9_12_with_ESE_Services</vt:lpstr>
      <vt:lpstr>'3961'!_113_Basic_9_12_with_ESE_Services</vt:lpstr>
      <vt:lpstr>'3971'!_113_Basic_9_12_with_ESE_Services</vt:lpstr>
      <vt:lpstr>'4000'!_113_Basic_9_12_with_ESE_Services</vt:lpstr>
      <vt:lpstr>'4002'!_113_Basic_9_12_with_ESE_Services</vt:lpstr>
      <vt:lpstr>'4010'!_113_Basic_9_12_with_ESE_Services</vt:lpstr>
      <vt:lpstr>'4011'!_113_Basic_9_12_with_ESE_Services</vt:lpstr>
      <vt:lpstr>'4012'!_113_Basic_9_12_with_ESE_Services</vt:lpstr>
      <vt:lpstr>'4013'!_113_Basic_9_12_with_ESE_Services</vt:lpstr>
      <vt:lpstr>'4020'!_113_Basic_9_12_with_ESE_Services</vt:lpstr>
      <vt:lpstr>'4037'!_113_Basic_9_12_with_ESE_Services</vt:lpstr>
      <vt:lpstr>'4041'!_113_Basic_9_12_with_ESE_Services</vt:lpstr>
      <vt:lpstr>'0054'!_130_ESOL__Grade_Level_4_8</vt:lpstr>
      <vt:lpstr>'0642'!_130_ESOL__Grade_Level_4_8</vt:lpstr>
      <vt:lpstr>'0664'!_130_ESOL__Grade_Level_4_8</vt:lpstr>
      <vt:lpstr>'1461'!_130_ESOL__Grade_Level_4_8</vt:lpstr>
      <vt:lpstr>'1571'!_130_ESOL__Grade_Level_4_8</vt:lpstr>
      <vt:lpstr>'2521'!_130_ESOL__Grade_Level_4_8</vt:lpstr>
      <vt:lpstr>'2531'!_130_ESOL__Grade_Level_4_8</vt:lpstr>
      <vt:lpstr>'2641'!_130_ESOL__Grade_Level_4_8</vt:lpstr>
      <vt:lpstr>'2661'!_130_ESOL__Grade_Level_4_8</vt:lpstr>
      <vt:lpstr>'2791'!_130_ESOL__Grade_Level_4_8</vt:lpstr>
      <vt:lpstr>'2801'!_130_ESOL__Grade_Level_4_8</vt:lpstr>
      <vt:lpstr>'2911'!_130_ESOL__Grade_Level_4_8</vt:lpstr>
      <vt:lpstr>'2941'!_130_ESOL__Grade_Level_4_8</vt:lpstr>
      <vt:lpstr>'3083'!_130_ESOL__Grade_Level_4_8</vt:lpstr>
      <vt:lpstr>'3344'!_130_ESOL__Grade_Level_4_8</vt:lpstr>
      <vt:lpstr>'3345'!_130_ESOL__Grade_Level_4_8</vt:lpstr>
      <vt:lpstr>'3347'!_130_ESOL__Grade_Level_4_8</vt:lpstr>
      <vt:lpstr>'3381'!_130_ESOL__Grade_Level_4_8</vt:lpstr>
      <vt:lpstr>'3382'!_130_ESOL__Grade_Level_4_8</vt:lpstr>
      <vt:lpstr>'3384'!_130_ESOL__Grade_Level_4_8</vt:lpstr>
      <vt:lpstr>'3385'!_130_ESOL__Grade_Level_4_8</vt:lpstr>
      <vt:lpstr>'3386'!_130_ESOL__Grade_Level_4_8</vt:lpstr>
      <vt:lpstr>'3391'!_130_ESOL__Grade_Level_4_8</vt:lpstr>
      <vt:lpstr>'3392'!_130_ESOL__Grade_Level_4_8</vt:lpstr>
      <vt:lpstr>'3394'!_130_ESOL__Grade_Level_4_8</vt:lpstr>
      <vt:lpstr>'3395'!_130_ESOL__Grade_Level_4_8</vt:lpstr>
      <vt:lpstr>'3396'!_130_ESOL__Grade_Level_4_8</vt:lpstr>
      <vt:lpstr>'3398'!_130_ESOL__Grade_Level_4_8</vt:lpstr>
      <vt:lpstr>'3400'!_130_ESOL__Grade_Level_4_8</vt:lpstr>
      <vt:lpstr>'3401'!_130_ESOL__Grade_Level_4_8</vt:lpstr>
      <vt:lpstr>'3411'!_130_ESOL__Grade_Level_4_8</vt:lpstr>
      <vt:lpstr>'3413'!_130_ESOL__Grade_Level_4_8</vt:lpstr>
      <vt:lpstr>'3421'!_130_ESOL__Grade_Level_4_8</vt:lpstr>
      <vt:lpstr>'3431'!_130_ESOL__Grade_Level_4_8</vt:lpstr>
      <vt:lpstr>'3436'!_130_ESOL__Grade_Level_4_8</vt:lpstr>
      <vt:lpstr>'3441'!_130_ESOL__Grade_Level_4_8</vt:lpstr>
      <vt:lpstr>'3443'!_130_ESOL__Grade_Level_4_8</vt:lpstr>
      <vt:lpstr>'3941'!_130_ESOL__Grade_Level_4_8</vt:lpstr>
      <vt:lpstr>'3961'!_130_ESOL__Grade_Level_4_8</vt:lpstr>
      <vt:lpstr>'3971'!_130_ESOL__Grade_Level_4_8</vt:lpstr>
      <vt:lpstr>'4000'!_130_ESOL__Grade_Level_4_8</vt:lpstr>
      <vt:lpstr>'4002'!_130_ESOL__Grade_Level_4_8</vt:lpstr>
      <vt:lpstr>'4010'!_130_ESOL__Grade_Level_4_8</vt:lpstr>
      <vt:lpstr>'4011'!_130_ESOL__Grade_Level_4_8</vt:lpstr>
      <vt:lpstr>'4012'!_130_ESOL__Grade_Level_4_8</vt:lpstr>
      <vt:lpstr>'4013'!_130_ESOL__Grade_Level_4_8</vt:lpstr>
      <vt:lpstr>'4020'!_130_ESOL__Grade_Level_4_8</vt:lpstr>
      <vt:lpstr>'4037'!_130_ESOL__Grade_Level_4_8</vt:lpstr>
      <vt:lpstr>'4041'!_130_ESOL__Grade_Level_4_8</vt:lpstr>
      <vt:lpstr>'0054'!_130_ESOL__Grade_Level_9_12</vt:lpstr>
      <vt:lpstr>'0642'!_130_ESOL__Grade_Level_9_12</vt:lpstr>
      <vt:lpstr>'0664'!_130_ESOL__Grade_Level_9_12</vt:lpstr>
      <vt:lpstr>'1461'!_130_ESOL__Grade_Level_9_12</vt:lpstr>
      <vt:lpstr>'1571'!_130_ESOL__Grade_Level_9_12</vt:lpstr>
      <vt:lpstr>'2521'!_130_ESOL__Grade_Level_9_12</vt:lpstr>
      <vt:lpstr>'2531'!_130_ESOL__Grade_Level_9_12</vt:lpstr>
      <vt:lpstr>'2641'!_130_ESOL__Grade_Level_9_12</vt:lpstr>
      <vt:lpstr>'2661'!_130_ESOL__Grade_Level_9_12</vt:lpstr>
      <vt:lpstr>'2791'!_130_ESOL__Grade_Level_9_12</vt:lpstr>
      <vt:lpstr>'2801'!_130_ESOL__Grade_Level_9_12</vt:lpstr>
      <vt:lpstr>'2911'!_130_ESOL__Grade_Level_9_12</vt:lpstr>
      <vt:lpstr>'2941'!_130_ESOL__Grade_Level_9_12</vt:lpstr>
      <vt:lpstr>'3083'!_130_ESOL__Grade_Level_9_12</vt:lpstr>
      <vt:lpstr>'3344'!_130_ESOL__Grade_Level_9_12</vt:lpstr>
      <vt:lpstr>'3345'!_130_ESOL__Grade_Level_9_12</vt:lpstr>
      <vt:lpstr>'3347'!_130_ESOL__Grade_Level_9_12</vt:lpstr>
      <vt:lpstr>'3381'!_130_ESOL__Grade_Level_9_12</vt:lpstr>
      <vt:lpstr>'3382'!_130_ESOL__Grade_Level_9_12</vt:lpstr>
      <vt:lpstr>'3384'!_130_ESOL__Grade_Level_9_12</vt:lpstr>
      <vt:lpstr>'3385'!_130_ESOL__Grade_Level_9_12</vt:lpstr>
      <vt:lpstr>'3386'!_130_ESOL__Grade_Level_9_12</vt:lpstr>
      <vt:lpstr>'3391'!_130_ESOL__Grade_Level_9_12</vt:lpstr>
      <vt:lpstr>'3392'!_130_ESOL__Grade_Level_9_12</vt:lpstr>
      <vt:lpstr>'3394'!_130_ESOL__Grade_Level_9_12</vt:lpstr>
      <vt:lpstr>'3395'!_130_ESOL__Grade_Level_9_12</vt:lpstr>
      <vt:lpstr>'3396'!_130_ESOL__Grade_Level_9_12</vt:lpstr>
      <vt:lpstr>'3398'!_130_ESOL__Grade_Level_9_12</vt:lpstr>
      <vt:lpstr>'3400'!_130_ESOL__Grade_Level_9_12</vt:lpstr>
      <vt:lpstr>'3401'!_130_ESOL__Grade_Level_9_12</vt:lpstr>
      <vt:lpstr>'3411'!_130_ESOL__Grade_Level_9_12</vt:lpstr>
      <vt:lpstr>'3413'!_130_ESOL__Grade_Level_9_12</vt:lpstr>
      <vt:lpstr>'3421'!_130_ESOL__Grade_Level_9_12</vt:lpstr>
      <vt:lpstr>'3431'!_130_ESOL__Grade_Level_9_12</vt:lpstr>
      <vt:lpstr>'3436'!_130_ESOL__Grade_Level_9_12</vt:lpstr>
      <vt:lpstr>'3441'!_130_ESOL__Grade_Level_9_12</vt:lpstr>
      <vt:lpstr>'3443'!_130_ESOL__Grade_Level_9_12</vt:lpstr>
      <vt:lpstr>'3941'!_130_ESOL__Grade_Level_9_12</vt:lpstr>
      <vt:lpstr>'3961'!_130_ESOL__Grade_Level_9_12</vt:lpstr>
      <vt:lpstr>'3971'!_130_ESOL__Grade_Level_9_12</vt:lpstr>
      <vt:lpstr>'4000'!_130_ESOL__Grade_Level_9_12</vt:lpstr>
      <vt:lpstr>'4002'!_130_ESOL__Grade_Level_9_12</vt:lpstr>
      <vt:lpstr>'4010'!_130_ESOL__Grade_Level_9_12</vt:lpstr>
      <vt:lpstr>'4011'!_130_ESOL__Grade_Level_9_12</vt:lpstr>
      <vt:lpstr>'4012'!_130_ESOL__Grade_Level_9_12</vt:lpstr>
      <vt:lpstr>'4013'!_130_ESOL__Grade_Level_9_12</vt:lpstr>
      <vt:lpstr>'4020'!_130_ESOL__Grade_Level_9_12</vt:lpstr>
      <vt:lpstr>'4037'!_130_ESOL__Grade_Level_9_12</vt:lpstr>
      <vt:lpstr>'4041'!_130_ESOL__Grade_Level_9_12</vt:lpstr>
      <vt:lpstr>'0054'!_130_ESOL__Grade_Level_PK_3</vt:lpstr>
      <vt:lpstr>'0642'!_130_ESOL__Grade_Level_PK_3</vt:lpstr>
      <vt:lpstr>'0664'!_130_ESOL__Grade_Level_PK_3</vt:lpstr>
      <vt:lpstr>'1461'!_130_ESOL__Grade_Level_PK_3</vt:lpstr>
      <vt:lpstr>'1571'!_130_ESOL__Grade_Level_PK_3</vt:lpstr>
      <vt:lpstr>'2521'!_130_ESOL__Grade_Level_PK_3</vt:lpstr>
      <vt:lpstr>'2531'!_130_ESOL__Grade_Level_PK_3</vt:lpstr>
      <vt:lpstr>'2641'!_130_ESOL__Grade_Level_PK_3</vt:lpstr>
      <vt:lpstr>'2661'!_130_ESOL__Grade_Level_PK_3</vt:lpstr>
      <vt:lpstr>'2791'!_130_ESOL__Grade_Level_PK_3</vt:lpstr>
      <vt:lpstr>'2801'!_130_ESOL__Grade_Level_PK_3</vt:lpstr>
      <vt:lpstr>'2911'!_130_ESOL__Grade_Level_PK_3</vt:lpstr>
      <vt:lpstr>'2941'!_130_ESOL__Grade_Level_PK_3</vt:lpstr>
      <vt:lpstr>'3083'!_130_ESOL__Grade_Level_PK_3</vt:lpstr>
      <vt:lpstr>'3344'!_130_ESOL__Grade_Level_PK_3</vt:lpstr>
      <vt:lpstr>'3345'!_130_ESOL__Grade_Level_PK_3</vt:lpstr>
      <vt:lpstr>'3347'!_130_ESOL__Grade_Level_PK_3</vt:lpstr>
      <vt:lpstr>'3381'!_130_ESOL__Grade_Level_PK_3</vt:lpstr>
      <vt:lpstr>'3382'!_130_ESOL__Grade_Level_PK_3</vt:lpstr>
      <vt:lpstr>'3384'!_130_ESOL__Grade_Level_PK_3</vt:lpstr>
      <vt:lpstr>'3385'!_130_ESOL__Grade_Level_PK_3</vt:lpstr>
      <vt:lpstr>'3386'!_130_ESOL__Grade_Level_PK_3</vt:lpstr>
      <vt:lpstr>'3391'!_130_ESOL__Grade_Level_PK_3</vt:lpstr>
      <vt:lpstr>'3392'!_130_ESOL__Grade_Level_PK_3</vt:lpstr>
      <vt:lpstr>'3394'!_130_ESOL__Grade_Level_PK_3</vt:lpstr>
      <vt:lpstr>'3395'!_130_ESOL__Grade_Level_PK_3</vt:lpstr>
      <vt:lpstr>'3396'!_130_ESOL__Grade_Level_PK_3</vt:lpstr>
      <vt:lpstr>'3398'!_130_ESOL__Grade_Level_PK_3</vt:lpstr>
      <vt:lpstr>'3400'!_130_ESOL__Grade_Level_PK_3</vt:lpstr>
      <vt:lpstr>'3401'!_130_ESOL__Grade_Level_PK_3</vt:lpstr>
      <vt:lpstr>'3411'!_130_ESOL__Grade_Level_PK_3</vt:lpstr>
      <vt:lpstr>'3413'!_130_ESOL__Grade_Level_PK_3</vt:lpstr>
      <vt:lpstr>'3421'!_130_ESOL__Grade_Level_PK_3</vt:lpstr>
      <vt:lpstr>'3431'!_130_ESOL__Grade_Level_PK_3</vt:lpstr>
      <vt:lpstr>'3436'!_130_ESOL__Grade_Level_PK_3</vt:lpstr>
      <vt:lpstr>'3441'!_130_ESOL__Grade_Level_PK_3</vt:lpstr>
      <vt:lpstr>'3443'!_130_ESOL__Grade_Level_PK_3</vt:lpstr>
      <vt:lpstr>'3941'!_130_ESOL__Grade_Level_PK_3</vt:lpstr>
      <vt:lpstr>'3961'!_130_ESOL__Grade_Level_PK_3</vt:lpstr>
      <vt:lpstr>'3971'!_130_ESOL__Grade_Level_PK_3</vt:lpstr>
      <vt:lpstr>'4000'!_130_ESOL__Grade_Level_PK_3</vt:lpstr>
      <vt:lpstr>'4002'!_130_ESOL__Grade_Level_PK_3</vt:lpstr>
      <vt:lpstr>'4010'!_130_ESOL__Grade_Level_PK_3</vt:lpstr>
      <vt:lpstr>'4011'!_130_ESOL__Grade_Level_PK_3</vt:lpstr>
      <vt:lpstr>'4012'!_130_ESOL__Grade_Level_PK_3</vt:lpstr>
      <vt:lpstr>'4013'!_130_ESOL__Grade_Level_PK_3</vt:lpstr>
      <vt:lpstr>'4020'!_130_ESOL__Grade_Level_PK_3</vt:lpstr>
      <vt:lpstr>'4037'!_130_ESOL__Grade_Level_PK_3</vt:lpstr>
      <vt:lpstr>'4041'!_130_ESOL__Grade_Level_PK_3</vt:lpstr>
      <vt:lpstr>'0054'!_2.__ESE_Guaranteed_Allocation</vt:lpstr>
      <vt:lpstr>'0642'!_2.__ESE_Guaranteed_Allocation</vt:lpstr>
      <vt:lpstr>'0664'!_2.__ESE_Guaranteed_Allocation</vt:lpstr>
      <vt:lpstr>'1461'!_2.__ESE_Guaranteed_Allocation</vt:lpstr>
      <vt:lpstr>'1571'!_2.__ESE_Guaranteed_Allocation</vt:lpstr>
      <vt:lpstr>'2521'!_2.__ESE_Guaranteed_Allocation</vt:lpstr>
      <vt:lpstr>'2531'!_2.__ESE_Guaranteed_Allocation</vt:lpstr>
      <vt:lpstr>'2641'!_2.__ESE_Guaranteed_Allocation</vt:lpstr>
      <vt:lpstr>'2661'!_2.__ESE_Guaranteed_Allocation</vt:lpstr>
      <vt:lpstr>'2791'!_2.__ESE_Guaranteed_Allocation</vt:lpstr>
      <vt:lpstr>'2801'!_2.__ESE_Guaranteed_Allocation</vt:lpstr>
      <vt:lpstr>'2911'!_2.__ESE_Guaranteed_Allocation</vt:lpstr>
      <vt:lpstr>'2941'!_2.__ESE_Guaranteed_Allocation</vt:lpstr>
      <vt:lpstr>'3083'!_2.__ESE_Guaranteed_Allocation</vt:lpstr>
      <vt:lpstr>'3344'!_2.__ESE_Guaranteed_Allocation</vt:lpstr>
      <vt:lpstr>'3345'!_2.__ESE_Guaranteed_Allocation</vt:lpstr>
      <vt:lpstr>'3347'!_2.__ESE_Guaranteed_Allocation</vt:lpstr>
      <vt:lpstr>'3381'!_2.__ESE_Guaranteed_Allocation</vt:lpstr>
      <vt:lpstr>'3382'!_2.__ESE_Guaranteed_Allocation</vt:lpstr>
      <vt:lpstr>'3384'!_2.__ESE_Guaranteed_Allocation</vt:lpstr>
      <vt:lpstr>'3385'!_2.__ESE_Guaranteed_Allocation</vt:lpstr>
      <vt:lpstr>'3386'!_2.__ESE_Guaranteed_Allocation</vt:lpstr>
      <vt:lpstr>'3391'!_2.__ESE_Guaranteed_Allocation</vt:lpstr>
      <vt:lpstr>'3392'!_2.__ESE_Guaranteed_Allocation</vt:lpstr>
      <vt:lpstr>'3394'!_2.__ESE_Guaranteed_Allocation</vt:lpstr>
      <vt:lpstr>'3395'!_2.__ESE_Guaranteed_Allocation</vt:lpstr>
      <vt:lpstr>'3396'!_2.__ESE_Guaranteed_Allocation</vt:lpstr>
      <vt:lpstr>'3398'!_2.__ESE_Guaranteed_Allocation</vt:lpstr>
      <vt:lpstr>'3400'!_2.__ESE_Guaranteed_Allocation</vt:lpstr>
      <vt:lpstr>'3401'!_2.__ESE_Guaranteed_Allocation</vt:lpstr>
      <vt:lpstr>'3411'!_2.__ESE_Guaranteed_Allocation</vt:lpstr>
      <vt:lpstr>'3413'!_2.__ESE_Guaranteed_Allocation</vt:lpstr>
      <vt:lpstr>'3421'!_2.__ESE_Guaranteed_Allocation</vt:lpstr>
      <vt:lpstr>'3431'!_2.__ESE_Guaranteed_Allocation</vt:lpstr>
      <vt:lpstr>'3436'!_2.__ESE_Guaranteed_Allocation</vt:lpstr>
      <vt:lpstr>'3441'!_2.__ESE_Guaranteed_Allocation</vt:lpstr>
      <vt:lpstr>'3443'!_2.__ESE_Guaranteed_Allocation</vt:lpstr>
      <vt:lpstr>'3941'!_2.__ESE_Guaranteed_Allocation</vt:lpstr>
      <vt:lpstr>'3961'!_2.__ESE_Guaranteed_Allocation</vt:lpstr>
      <vt:lpstr>'3971'!_2.__ESE_Guaranteed_Allocation</vt:lpstr>
      <vt:lpstr>'4000'!_2.__ESE_Guaranteed_Allocation</vt:lpstr>
      <vt:lpstr>'4002'!_2.__ESE_Guaranteed_Allocation</vt:lpstr>
      <vt:lpstr>'4010'!_2.__ESE_Guaranteed_Allocation</vt:lpstr>
      <vt:lpstr>'4011'!_2.__ESE_Guaranteed_Allocation</vt:lpstr>
      <vt:lpstr>'4012'!_2.__ESE_Guaranteed_Allocation</vt:lpstr>
      <vt:lpstr>'4013'!_2.__ESE_Guaranteed_Allocation</vt:lpstr>
      <vt:lpstr>'4020'!_2.__ESE_Guaranteed_Allocation</vt:lpstr>
      <vt:lpstr>'4037'!_2.__ESE_Guaranteed_Allocation</vt:lpstr>
      <vt:lpstr>'4041'!_2.__ESE_Guaranteed_Allocation</vt:lpstr>
      <vt:lpstr>'0054'!_2010_11_Base_Funding_WFTE_x_BSA_x_DCD</vt:lpstr>
      <vt:lpstr>'0642'!_2010_11_Base_Funding_WFTE_x_BSA_x_DCD</vt:lpstr>
      <vt:lpstr>'0664'!_2010_11_Base_Funding_WFTE_x_BSA_x_DCD</vt:lpstr>
      <vt:lpstr>'1461'!_2010_11_Base_Funding_WFTE_x_BSA_x_DCD</vt:lpstr>
      <vt:lpstr>'1571'!_2010_11_Base_Funding_WFTE_x_BSA_x_DCD</vt:lpstr>
      <vt:lpstr>'2521'!_2010_11_Base_Funding_WFTE_x_BSA_x_DCD</vt:lpstr>
      <vt:lpstr>'2531'!_2010_11_Base_Funding_WFTE_x_BSA_x_DCD</vt:lpstr>
      <vt:lpstr>'2641'!_2010_11_Base_Funding_WFTE_x_BSA_x_DCD</vt:lpstr>
      <vt:lpstr>'2661'!_2010_11_Base_Funding_WFTE_x_BSA_x_DCD</vt:lpstr>
      <vt:lpstr>'2791'!_2010_11_Base_Funding_WFTE_x_BSA_x_DCD</vt:lpstr>
      <vt:lpstr>'2801'!_2010_11_Base_Funding_WFTE_x_BSA_x_DCD</vt:lpstr>
      <vt:lpstr>'2911'!_2010_11_Base_Funding_WFTE_x_BSA_x_DCD</vt:lpstr>
      <vt:lpstr>'2941'!_2010_11_Base_Funding_WFTE_x_BSA_x_DCD</vt:lpstr>
      <vt:lpstr>'3083'!_2010_11_Base_Funding_WFTE_x_BSA_x_DCD</vt:lpstr>
      <vt:lpstr>'3344'!_2010_11_Base_Funding_WFTE_x_BSA_x_DCD</vt:lpstr>
      <vt:lpstr>'3345'!_2010_11_Base_Funding_WFTE_x_BSA_x_DCD</vt:lpstr>
      <vt:lpstr>'3347'!_2010_11_Base_Funding_WFTE_x_BSA_x_DCD</vt:lpstr>
      <vt:lpstr>'3381'!_2010_11_Base_Funding_WFTE_x_BSA_x_DCD</vt:lpstr>
      <vt:lpstr>'3382'!_2010_11_Base_Funding_WFTE_x_BSA_x_DCD</vt:lpstr>
      <vt:lpstr>'3384'!_2010_11_Base_Funding_WFTE_x_BSA_x_DCD</vt:lpstr>
      <vt:lpstr>'3385'!_2010_11_Base_Funding_WFTE_x_BSA_x_DCD</vt:lpstr>
      <vt:lpstr>'3386'!_2010_11_Base_Funding_WFTE_x_BSA_x_DCD</vt:lpstr>
      <vt:lpstr>'3391'!_2010_11_Base_Funding_WFTE_x_BSA_x_DCD</vt:lpstr>
      <vt:lpstr>'3392'!_2010_11_Base_Funding_WFTE_x_BSA_x_DCD</vt:lpstr>
      <vt:lpstr>'3394'!_2010_11_Base_Funding_WFTE_x_BSA_x_DCD</vt:lpstr>
      <vt:lpstr>'3395'!_2010_11_Base_Funding_WFTE_x_BSA_x_DCD</vt:lpstr>
      <vt:lpstr>'3396'!_2010_11_Base_Funding_WFTE_x_BSA_x_DCD</vt:lpstr>
      <vt:lpstr>'3398'!_2010_11_Base_Funding_WFTE_x_BSA_x_DCD</vt:lpstr>
      <vt:lpstr>'3400'!_2010_11_Base_Funding_WFTE_x_BSA_x_DCD</vt:lpstr>
      <vt:lpstr>'3401'!_2010_11_Base_Funding_WFTE_x_BSA_x_DCD</vt:lpstr>
      <vt:lpstr>'3411'!_2010_11_Base_Funding_WFTE_x_BSA_x_DCD</vt:lpstr>
      <vt:lpstr>'3413'!_2010_11_Base_Funding_WFTE_x_BSA_x_DCD</vt:lpstr>
      <vt:lpstr>'3421'!_2010_11_Base_Funding_WFTE_x_BSA_x_DCD</vt:lpstr>
      <vt:lpstr>'3431'!_2010_11_Base_Funding_WFTE_x_BSA_x_DCD</vt:lpstr>
      <vt:lpstr>'3436'!_2010_11_Base_Funding_WFTE_x_BSA_x_DCD</vt:lpstr>
      <vt:lpstr>'3441'!_2010_11_Base_Funding_WFTE_x_BSA_x_DCD</vt:lpstr>
      <vt:lpstr>'3443'!_2010_11_Base_Funding_WFTE_x_BSA_x_DCD</vt:lpstr>
      <vt:lpstr>'3941'!_2010_11_Base_Funding_WFTE_x_BSA_x_DCD</vt:lpstr>
      <vt:lpstr>'3961'!_2010_11_Base_Funding_WFTE_x_BSA_x_DCD</vt:lpstr>
      <vt:lpstr>'3971'!_2010_11_Base_Funding_WFTE_x_BSA_x_DCD</vt:lpstr>
      <vt:lpstr>'4000'!_2010_11_Base_Funding_WFTE_x_BSA_x_DCD</vt:lpstr>
      <vt:lpstr>'4002'!_2010_11_Base_Funding_WFTE_x_BSA_x_DCD</vt:lpstr>
      <vt:lpstr>'4010'!_2010_11_Base_Funding_WFTE_x_BSA_x_DCD</vt:lpstr>
      <vt:lpstr>'4011'!_2010_11_Base_Funding_WFTE_x_BSA_x_DCD</vt:lpstr>
      <vt:lpstr>'4012'!_2010_11_Base_Funding_WFTE_x_BSA_x_DCD</vt:lpstr>
      <vt:lpstr>'4013'!_2010_11_Base_Funding_WFTE_x_BSA_x_DCD</vt:lpstr>
      <vt:lpstr>'4020'!_2010_11_Base_Funding_WFTE_x_BSA_x_DCD</vt:lpstr>
      <vt:lpstr>'4037'!_2010_11_Base_Funding_WFTE_x_BSA_x_DCD</vt:lpstr>
      <vt:lpstr>'4041'!_2010_11_Base_Funding_WFTE_x_BSA_x_DCD</vt:lpstr>
      <vt:lpstr>'0054'!_254_ESE_Level_4__Grade_Level_4_8</vt:lpstr>
      <vt:lpstr>'0642'!_254_ESE_Level_4__Grade_Level_4_8</vt:lpstr>
      <vt:lpstr>'0664'!_254_ESE_Level_4__Grade_Level_4_8</vt:lpstr>
      <vt:lpstr>'1461'!_254_ESE_Level_4__Grade_Level_4_8</vt:lpstr>
      <vt:lpstr>'1571'!_254_ESE_Level_4__Grade_Level_4_8</vt:lpstr>
      <vt:lpstr>'2521'!_254_ESE_Level_4__Grade_Level_4_8</vt:lpstr>
      <vt:lpstr>'2531'!_254_ESE_Level_4__Grade_Level_4_8</vt:lpstr>
      <vt:lpstr>'2641'!_254_ESE_Level_4__Grade_Level_4_8</vt:lpstr>
      <vt:lpstr>'2661'!_254_ESE_Level_4__Grade_Level_4_8</vt:lpstr>
      <vt:lpstr>'2791'!_254_ESE_Level_4__Grade_Level_4_8</vt:lpstr>
      <vt:lpstr>'2801'!_254_ESE_Level_4__Grade_Level_4_8</vt:lpstr>
      <vt:lpstr>'2911'!_254_ESE_Level_4__Grade_Level_4_8</vt:lpstr>
      <vt:lpstr>'2941'!_254_ESE_Level_4__Grade_Level_4_8</vt:lpstr>
      <vt:lpstr>'3083'!_254_ESE_Level_4__Grade_Level_4_8</vt:lpstr>
      <vt:lpstr>'3344'!_254_ESE_Level_4__Grade_Level_4_8</vt:lpstr>
      <vt:lpstr>'3345'!_254_ESE_Level_4__Grade_Level_4_8</vt:lpstr>
      <vt:lpstr>'3347'!_254_ESE_Level_4__Grade_Level_4_8</vt:lpstr>
      <vt:lpstr>'3381'!_254_ESE_Level_4__Grade_Level_4_8</vt:lpstr>
      <vt:lpstr>'3382'!_254_ESE_Level_4__Grade_Level_4_8</vt:lpstr>
      <vt:lpstr>'3384'!_254_ESE_Level_4__Grade_Level_4_8</vt:lpstr>
      <vt:lpstr>'3385'!_254_ESE_Level_4__Grade_Level_4_8</vt:lpstr>
      <vt:lpstr>'3386'!_254_ESE_Level_4__Grade_Level_4_8</vt:lpstr>
      <vt:lpstr>'3391'!_254_ESE_Level_4__Grade_Level_4_8</vt:lpstr>
      <vt:lpstr>'3392'!_254_ESE_Level_4__Grade_Level_4_8</vt:lpstr>
      <vt:lpstr>'3394'!_254_ESE_Level_4__Grade_Level_4_8</vt:lpstr>
      <vt:lpstr>'3395'!_254_ESE_Level_4__Grade_Level_4_8</vt:lpstr>
      <vt:lpstr>'3396'!_254_ESE_Level_4__Grade_Level_4_8</vt:lpstr>
      <vt:lpstr>'3398'!_254_ESE_Level_4__Grade_Level_4_8</vt:lpstr>
      <vt:lpstr>'3400'!_254_ESE_Level_4__Grade_Level_4_8</vt:lpstr>
      <vt:lpstr>'3401'!_254_ESE_Level_4__Grade_Level_4_8</vt:lpstr>
      <vt:lpstr>'3411'!_254_ESE_Level_4__Grade_Level_4_8</vt:lpstr>
      <vt:lpstr>'3413'!_254_ESE_Level_4__Grade_Level_4_8</vt:lpstr>
      <vt:lpstr>'3421'!_254_ESE_Level_4__Grade_Level_4_8</vt:lpstr>
      <vt:lpstr>'3431'!_254_ESE_Level_4__Grade_Level_4_8</vt:lpstr>
      <vt:lpstr>'3436'!_254_ESE_Level_4__Grade_Level_4_8</vt:lpstr>
      <vt:lpstr>'3441'!_254_ESE_Level_4__Grade_Level_4_8</vt:lpstr>
      <vt:lpstr>'3443'!_254_ESE_Level_4__Grade_Level_4_8</vt:lpstr>
      <vt:lpstr>'3941'!_254_ESE_Level_4__Grade_Level_4_8</vt:lpstr>
      <vt:lpstr>'3961'!_254_ESE_Level_4__Grade_Level_4_8</vt:lpstr>
      <vt:lpstr>'3971'!_254_ESE_Level_4__Grade_Level_4_8</vt:lpstr>
      <vt:lpstr>'4000'!_254_ESE_Level_4__Grade_Level_4_8</vt:lpstr>
      <vt:lpstr>'4002'!_254_ESE_Level_4__Grade_Level_4_8</vt:lpstr>
      <vt:lpstr>'4010'!_254_ESE_Level_4__Grade_Level_4_8</vt:lpstr>
      <vt:lpstr>'4011'!_254_ESE_Level_4__Grade_Level_4_8</vt:lpstr>
      <vt:lpstr>'4012'!_254_ESE_Level_4__Grade_Level_4_8</vt:lpstr>
      <vt:lpstr>'4013'!_254_ESE_Level_4__Grade_Level_4_8</vt:lpstr>
      <vt:lpstr>'4020'!_254_ESE_Level_4__Grade_Level_4_8</vt:lpstr>
      <vt:lpstr>'4037'!_254_ESE_Level_4__Grade_Level_4_8</vt:lpstr>
      <vt:lpstr>'4041'!_254_ESE_Level_4__Grade_Level_4_8</vt:lpstr>
      <vt:lpstr>'0054'!_254_ESE_Level_4__Grade_Level_9_12</vt:lpstr>
      <vt:lpstr>'0642'!_254_ESE_Level_4__Grade_Level_9_12</vt:lpstr>
      <vt:lpstr>'0664'!_254_ESE_Level_4__Grade_Level_9_12</vt:lpstr>
      <vt:lpstr>'1461'!_254_ESE_Level_4__Grade_Level_9_12</vt:lpstr>
      <vt:lpstr>'1571'!_254_ESE_Level_4__Grade_Level_9_12</vt:lpstr>
      <vt:lpstr>'2521'!_254_ESE_Level_4__Grade_Level_9_12</vt:lpstr>
      <vt:lpstr>'2531'!_254_ESE_Level_4__Grade_Level_9_12</vt:lpstr>
      <vt:lpstr>'2641'!_254_ESE_Level_4__Grade_Level_9_12</vt:lpstr>
      <vt:lpstr>'2661'!_254_ESE_Level_4__Grade_Level_9_12</vt:lpstr>
      <vt:lpstr>'2791'!_254_ESE_Level_4__Grade_Level_9_12</vt:lpstr>
      <vt:lpstr>'2801'!_254_ESE_Level_4__Grade_Level_9_12</vt:lpstr>
      <vt:lpstr>'2911'!_254_ESE_Level_4__Grade_Level_9_12</vt:lpstr>
      <vt:lpstr>'2941'!_254_ESE_Level_4__Grade_Level_9_12</vt:lpstr>
      <vt:lpstr>'3083'!_254_ESE_Level_4__Grade_Level_9_12</vt:lpstr>
      <vt:lpstr>'3344'!_254_ESE_Level_4__Grade_Level_9_12</vt:lpstr>
      <vt:lpstr>'3345'!_254_ESE_Level_4__Grade_Level_9_12</vt:lpstr>
      <vt:lpstr>'3347'!_254_ESE_Level_4__Grade_Level_9_12</vt:lpstr>
      <vt:lpstr>'3381'!_254_ESE_Level_4__Grade_Level_9_12</vt:lpstr>
      <vt:lpstr>'3382'!_254_ESE_Level_4__Grade_Level_9_12</vt:lpstr>
      <vt:lpstr>'3384'!_254_ESE_Level_4__Grade_Level_9_12</vt:lpstr>
      <vt:lpstr>'3385'!_254_ESE_Level_4__Grade_Level_9_12</vt:lpstr>
      <vt:lpstr>'3386'!_254_ESE_Level_4__Grade_Level_9_12</vt:lpstr>
      <vt:lpstr>'3391'!_254_ESE_Level_4__Grade_Level_9_12</vt:lpstr>
      <vt:lpstr>'3392'!_254_ESE_Level_4__Grade_Level_9_12</vt:lpstr>
      <vt:lpstr>'3394'!_254_ESE_Level_4__Grade_Level_9_12</vt:lpstr>
      <vt:lpstr>'3395'!_254_ESE_Level_4__Grade_Level_9_12</vt:lpstr>
      <vt:lpstr>'3396'!_254_ESE_Level_4__Grade_Level_9_12</vt:lpstr>
      <vt:lpstr>'3398'!_254_ESE_Level_4__Grade_Level_9_12</vt:lpstr>
      <vt:lpstr>'3400'!_254_ESE_Level_4__Grade_Level_9_12</vt:lpstr>
      <vt:lpstr>'3401'!_254_ESE_Level_4__Grade_Level_9_12</vt:lpstr>
      <vt:lpstr>'3411'!_254_ESE_Level_4__Grade_Level_9_12</vt:lpstr>
      <vt:lpstr>'3413'!_254_ESE_Level_4__Grade_Level_9_12</vt:lpstr>
      <vt:lpstr>'3421'!_254_ESE_Level_4__Grade_Level_9_12</vt:lpstr>
      <vt:lpstr>'3431'!_254_ESE_Level_4__Grade_Level_9_12</vt:lpstr>
      <vt:lpstr>'3436'!_254_ESE_Level_4__Grade_Level_9_12</vt:lpstr>
      <vt:lpstr>'3441'!_254_ESE_Level_4__Grade_Level_9_12</vt:lpstr>
      <vt:lpstr>'3443'!_254_ESE_Level_4__Grade_Level_9_12</vt:lpstr>
      <vt:lpstr>'3941'!_254_ESE_Level_4__Grade_Level_9_12</vt:lpstr>
      <vt:lpstr>'3961'!_254_ESE_Level_4__Grade_Level_9_12</vt:lpstr>
      <vt:lpstr>'3971'!_254_ESE_Level_4__Grade_Level_9_12</vt:lpstr>
      <vt:lpstr>'4000'!_254_ESE_Level_4__Grade_Level_9_12</vt:lpstr>
      <vt:lpstr>'4002'!_254_ESE_Level_4__Grade_Level_9_12</vt:lpstr>
      <vt:lpstr>'4010'!_254_ESE_Level_4__Grade_Level_9_12</vt:lpstr>
      <vt:lpstr>'4011'!_254_ESE_Level_4__Grade_Level_9_12</vt:lpstr>
      <vt:lpstr>'4012'!_254_ESE_Level_4__Grade_Level_9_12</vt:lpstr>
      <vt:lpstr>'4013'!_254_ESE_Level_4__Grade_Level_9_12</vt:lpstr>
      <vt:lpstr>'4020'!_254_ESE_Level_4__Grade_Level_9_12</vt:lpstr>
      <vt:lpstr>'4037'!_254_ESE_Level_4__Grade_Level_9_12</vt:lpstr>
      <vt:lpstr>'4041'!_254_ESE_Level_4__Grade_Level_9_12</vt:lpstr>
      <vt:lpstr>'0054'!_254_ESE_Level_4__Grade_Level_PK_3</vt:lpstr>
      <vt:lpstr>'0642'!_254_ESE_Level_4__Grade_Level_PK_3</vt:lpstr>
      <vt:lpstr>'0664'!_254_ESE_Level_4__Grade_Level_PK_3</vt:lpstr>
      <vt:lpstr>'1461'!_254_ESE_Level_4__Grade_Level_PK_3</vt:lpstr>
      <vt:lpstr>'1571'!_254_ESE_Level_4__Grade_Level_PK_3</vt:lpstr>
      <vt:lpstr>'2521'!_254_ESE_Level_4__Grade_Level_PK_3</vt:lpstr>
      <vt:lpstr>'2531'!_254_ESE_Level_4__Grade_Level_PK_3</vt:lpstr>
      <vt:lpstr>'2641'!_254_ESE_Level_4__Grade_Level_PK_3</vt:lpstr>
      <vt:lpstr>'2661'!_254_ESE_Level_4__Grade_Level_PK_3</vt:lpstr>
      <vt:lpstr>'2791'!_254_ESE_Level_4__Grade_Level_PK_3</vt:lpstr>
      <vt:lpstr>'2801'!_254_ESE_Level_4__Grade_Level_PK_3</vt:lpstr>
      <vt:lpstr>'2911'!_254_ESE_Level_4__Grade_Level_PK_3</vt:lpstr>
      <vt:lpstr>'2941'!_254_ESE_Level_4__Grade_Level_PK_3</vt:lpstr>
      <vt:lpstr>'3083'!_254_ESE_Level_4__Grade_Level_PK_3</vt:lpstr>
      <vt:lpstr>'3344'!_254_ESE_Level_4__Grade_Level_PK_3</vt:lpstr>
      <vt:lpstr>'3345'!_254_ESE_Level_4__Grade_Level_PK_3</vt:lpstr>
      <vt:lpstr>'3347'!_254_ESE_Level_4__Grade_Level_PK_3</vt:lpstr>
      <vt:lpstr>'3381'!_254_ESE_Level_4__Grade_Level_PK_3</vt:lpstr>
      <vt:lpstr>'3382'!_254_ESE_Level_4__Grade_Level_PK_3</vt:lpstr>
      <vt:lpstr>'3384'!_254_ESE_Level_4__Grade_Level_PK_3</vt:lpstr>
      <vt:lpstr>'3385'!_254_ESE_Level_4__Grade_Level_PK_3</vt:lpstr>
      <vt:lpstr>'3386'!_254_ESE_Level_4__Grade_Level_PK_3</vt:lpstr>
      <vt:lpstr>'3391'!_254_ESE_Level_4__Grade_Level_PK_3</vt:lpstr>
      <vt:lpstr>'3392'!_254_ESE_Level_4__Grade_Level_PK_3</vt:lpstr>
      <vt:lpstr>'3394'!_254_ESE_Level_4__Grade_Level_PK_3</vt:lpstr>
      <vt:lpstr>'3395'!_254_ESE_Level_4__Grade_Level_PK_3</vt:lpstr>
      <vt:lpstr>'3396'!_254_ESE_Level_4__Grade_Level_PK_3</vt:lpstr>
      <vt:lpstr>'3398'!_254_ESE_Level_4__Grade_Level_PK_3</vt:lpstr>
      <vt:lpstr>'3400'!_254_ESE_Level_4__Grade_Level_PK_3</vt:lpstr>
      <vt:lpstr>'3401'!_254_ESE_Level_4__Grade_Level_PK_3</vt:lpstr>
      <vt:lpstr>'3411'!_254_ESE_Level_4__Grade_Level_PK_3</vt:lpstr>
      <vt:lpstr>'3413'!_254_ESE_Level_4__Grade_Level_PK_3</vt:lpstr>
      <vt:lpstr>'3421'!_254_ESE_Level_4__Grade_Level_PK_3</vt:lpstr>
      <vt:lpstr>'3431'!_254_ESE_Level_4__Grade_Level_PK_3</vt:lpstr>
      <vt:lpstr>'3436'!_254_ESE_Level_4__Grade_Level_PK_3</vt:lpstr>
      <vt:lpstr>'3441'!_254_ESE_Level_4__Grade_Level_PK_3</vt:lpstr>
      <vt:lpstr>'3443'!_254_ESE_Level_4__Grade_Level_PK_3</vt:lpstr>
      <vt:lpstr>'3941'!_254_ESE_Level_4__Grade_Level_PK_3</vt:lpstr>
      <vt:lpstr>'3961'!_254_ESE_Level_4__Grade_Level_PK_3</vt:lpstr>
      <vt:lpstr>'3971'!_254_ESE_Level_4__Grade_Level_PK_3</vt:lpstr>
      <vt:lpstr>'4000'!_254_ESE_Level_4__Grade_Level_PK_3</vt:lpstr>
      <vt:lpstr>'4002'!_254_ESE_Level_4__Grade_Level_PK_3</vt:lpstr>
      <vt:lpstr>'4010'!_254_ESE_Level_4__Grade_Level_PK_3</vt:lpstr>
      <vt:lpstr>'4011'!_254_ESE_Level_4__Grade_Level_PK_3</vt:lpstr>
      <vt:lpstr>'4012'!_254_ESE_Level_4__Grade_Level_PK_3</vt:lpstr>
      <vt:lpstr>'4013'!_254_ESE_Level_4__Grade_Level_PK_3</vt:lpstr>
      <vt:lpstr>'4020'!_254_ESE_Level_4__Grade_Level_PK_3</vt:lpstr>
      <vt:lpstr>'4037'!_254_ESE_Level_4__Grade_Level_PK_3</vt:lpstr>
      <vt:lpstr>'4041'!_254_ESE_Level_4__Grade_Level_PK_3</vt:lpstr>
      <vt:lpstr>'0054'!_255_ESE_Level_5__Grade_Level_4_8</vt:lpstr>
      <vt:lpstr>'0642'!_255_ESE_Level_5__Grade_Level_4_8</vt:lpstr>
      <vt:lpstr>'0664'!_255_ESE_Level_5__Grade_Level_4_8</vt:lpstr>
      <vt:lpstr>'1461'!_255_ESE_Level_5__Grade_Level_4_8</vt:lpstr>
      <vt:lpstr>'1571'!_255_ESE_Level_5__Grade_Level_4_8</vt:lpstr>
      <vt:lpstr>'2521'!_255_ESE_Level_5__Grade_Level_4_8</vt:lpstr>
      <vt:lpstr>'2531'!_255_ESE_Level_5__Grade_Level_4_8</vt:lpstr>
      <vt:lpstr>'2641'!_255_ESE_Level_5__Grade_Level_4_8</vt:lpstr>
      <vt:lpstr>'2661'!_255_ESE_Level_5__Grade_Level_4_8</vt:lpstr>
      <vt:lpstr>'2791'!_255_ESE_Level_5__Grade_Level_4_8</vt:lpstr>
      <vt:lpstr>'2801'!_255_ESE_Level_5__Grade_Level_4_8</vt:lpstr>
      <vt:lpstr>'2911'!_255_ESE_Level_5__Grade_Level_4_8</vt:lpstr>
      <vt:lpstr>'2941'!_255_ESE_Level_5__Grade_Level_4_8</vt:lpstr>
      <vt:lpstr>'3083'!_255_ESE_Level_5__Grade_Level_4_8</vt:lpstr>
      <vt:lpstr>'3344'!_255_ESE_Level_5__Grade_Level_4_8</vt:lpstr>
      <vt:lpstr>'3345'!_255_ESE_Level_5__Grade_Level_4_8</vt:lpstr>
      <vt:lpstr>'3347'!_255_ESE_Level_5__Grade_Level_4_8</vt:lpstr>
      <vt:lpstr>'3381'!_255_ESE_Level_5__Grade_Level_4_8</vt:lpstr>
      <vt:lpstr>'3382'!_255_ESE_Level_5__Grade_Level_4_8</vt:lpstr>
      <vt:lpstr>'3384'!_255_ESE_Level_5__Grade_Level_4_8</vt:lpstr>
      <vt:lpstr>'3385'!_255_ESE_Level_5__Grade_Level_4_8</vt:lpstr>
      <vt:lpstr>'3386'!_255_ESE_Level_5__Grade_Level_4_8</vt:lpstr>
      <vt:lpstr>'3391'!_255_ESE_Level_5__Grade_Level_4_8</vt:lpstr>
      <vt:lpstr>'3392'!_255_ESE_Level_5__Grade_Level_4_8</vt:lpstr>
      <vt:lpstr>'3394'!_255_ESE_Level_5__Grade_Level_4_8</vt:lpstr>
      <vt:lpstr>'3395'!_255_ESE_Level_5__Grade_Level_4_8</vt:lpstr>
      <vt:lpstr>'3396'!_255_ESE_Level_5__Grade_Level_4_8</vt:lpstr>
      <vt:lpstr>'3398'!_255_ESE_Level_5__Grade_Level_4_8</vt:lpstr>
      <vt:lpstr>'3400'!_255_ESE_Level_5__Grade_Level_4_8</vt:lpstr>
      <vt:lpstr>'3401'!_255_ESE_Level_5__Grade_Level_4_8</vt:lpstr>
      <vt:lpstr>'3411'!_255_ESE_Level_5__Grade_Level_4_8</vt:lpstr>
      <vt:lpstr>'3413'!_255_ESE_Level_5__Grade_Level_4_8</vt:lpstr>
      <vt:lpstr>'3421'!_255_ESE_Level_5__Grade_Level_4_8</vt:lpstr>
      <vt:lpstr>'3431'!_255_ESE_Level_5__Grade_Level_4_8</vt:lpstr>
      <vt:lpstr>'3436'!_255_ESE_Level_5__Grade_Level_4_8</vt:lpstr>
      <vt:lpstr>'3441'!_255_ESE_Level_5__Grade_Level_4_8</vt:lpstr>
      <vt:lpstr>'3443'!_255_ESE_Level_5__Grade_Level_4_8</vt:lpstr>
      <vt:lpstr>'3941'!_255_ESE_Level_5__Grade_Level_4_8</vt:lpstr>
      <vt:lpstr>'3961'!_255_ESE_Level_5__Grade_Level_4_8</vt:lpstr>
      <vt:lpstr>'3971'!_255_ESE_Level_5__Grade_Level_4_8</vt:lpstr>
      <vt:lpstr>'4000'!_255_ESE_Level_5__Grade_Level_4_8</vt:lpstr>
      <vt:lpstr>'4002'!_255_ESE_Level_5__Grade_Level_4_8</vt:lpstr>
      <vt:lpstr>'4010'!_255_ESE_Level_5__Grade_Level_4_8</vt:lpstr>
      <vt:lpstr>'4011'!_255_ESE_Level_5__Grade_Level_4_8</vt:lpstr>
      <vt:lpstr>'4012'!_255_ESE_Level_5__Grade_Level_4_8</vt:lpstr>
      <vt:lpstr>'4013'!_255_ESE_Level_5__Grade_Level_4_8</vt:lpstr>
      <vt:lpstr>'4020'!_255_ESE_Level_5__Grade_Level_4_8</vt:lpstr>
      <vt:lpstr>'4037'!_255_ESE_Level_5__Grade_Level_4_8</vt:lpstr>
      <vt:lpstr>'4041'!_255_ESE_Level_5__Grade_Level_4_8</vt:lpstr>
      <vt:lpstr>'0054'!_255_ESE_Level_5__Grade_Level_9_12</vt:lpstr>
      <vt:lpstr>'0642'!_255_ESE_Level_5__Grade_Level_9_12</vt:lpstr>
      <vt:lpstr>'0664'!_255_ESE_Level_5__Grade_Level_9_12</vt:lpstr>
      <vt:lpstr>'1461'!_255_ESE_Level_5__Grade_Level_9_12</vt:lpstr>
      <vt:lpstr>'1571'!_255_ESE_Level_5__Grade_Level_9_12</vt:lpstr>
      <vt:lpstr>'2521'!_255_ESE_Level_5__Grade_Level_9_12</vt:lpstr>
      <vt:lpstr>'2531'!_255_ESE_Level_5__Grade_Level_9_12</vt:lpstr>
      <vt:lpstr>'2641'!_255_ESE_Level_5__Grade_Level_9_12</vt:lpstr>
      <vt:lpstr>'2661'!_255_ESE_Level_5__Grade_Level_9_12</vt:lpstr>
      <vt:lpstr>'2791'!_255_ESE_Level_5__Grade_Level_9_12</vt:lpstr>
      <vt:lpstr>'2801'!_255_ESE_Level_5__Grade_Level_9_12</vt:lpstr>
      <vt:lpstr>'2911'!_255_ESE_Level_5__Grade_Level_9_12</vt:lpstr>
      <vt:lpstr>'2941'!_255_ESE_Level_5__Grade_Level_9_12</vt:lpstr>
      <vt:lpstr>'3083'!_255_ESE_Level_5__Grade_Level_9_12</vt:lpstr>
      <vt:lpstr>'3344'!_255_ESE_Level_5__Grade_Level_9_12</vt:lpstr>
      <vt:lpstr>'3345'!_255_ESE_Level_5__Grade_Level_9_12</vt:lpstr>
      <vt:lpstr>'3347'!_255_ESE_Level_5__Grade_Level_9_12</vt:lpstr>
      <vt:lpstr>'3381'!_255_ESE_Level_5__Grade_Level_9_12</vt:lpstr>
      <vt:lpstr>'3382'!_255_ESE_Level_5__Grade_Level_9_12</vt:lpstr>
      <vt:lpstr>'3384'!_255_ESE_Level_5__Grade_Level_9_12</vt:lpstr>
      <vt:lpstr>'3385'!_255_ESE_Level_5__Grade_Level_9_12</vt:lpstr>
      <vt:lpstr>'3386'!_255_ESE_Level_5__Grade_Level_9_12</vt:lpstr>
      <vt:lpstr>'3391'!_255_ESE_Level_5__Grade_Level_9_12</vt:lpstr>
      <vt:lpstr>'3392'!_255_ESE_Level_5__Grade_Level_9_12</vt:lpstr>
      <vt:lpstr>'3394'!_255_ESE_Level_5__Grade_Level_9_12</vt:lpstr>
      <vt:lpstr>'3395'!_255_ESE_Level_5__Grade_Level_9_12</vt:lpstr>
      <vt:lpstr>'3396'!_255_ESE_Level_5__Grade_Level_9_12</vt:lpstr>
      <vt:lpstr>'3398'!_255_ESE_Level_5__Grade_Level_9_12</vt:lpstr>
      <vt:lpstr>'3400'!_255_ESE_Level_5__Grade_Level_9_12</vt:lpstr>
      <vt:lpstr>'3401'!_255_ESE_Level_5__Grade_Level_9_12</vt:lpstr>
      <vt:lpstr>'3411'!_255_ESE_Level_5__Grade_Level_9_12</vt:lpstr>
      <vt:lpstr>'3413'!_255_ESE_Level_5__Grade_Level_9_12</vt:lpstr>
      <vt:lpstr>'3421'!_255_ESE_Level_5__Grade_Level_9_12</vt:lpstr>
      <vt:lpstr>'3431'!_255_ESE_Level_5__Grade_Level_9_12</vt:lpstr>
      <vt:lpstr>'3436'!_255_ESE_Level_5__Grade_Level_9_12</vt:lpstr>
      <vt:lpstr>'3441'!_255_ESE_Level_5__Grade_Level_9_12</vt:lpstr>
      <vt:lpstr>'3443'!_255_ESE_Level_5__Grade_Level_9_12</vt:lpstr>
      <vt:lpstr>'3941'!_255_ESE_Level_5__Grade_Level_9_12</vt:lpstr>
      <vt:lpstr>'3961'!_255_ESE_Level_5__Grade_Level_9_12</vt:lpstr>
      <vt:lpstr>'3971'!_255_ESE_Level_5__Grade_Level_9_12</vt:lpstr>
      <vt:lpstr>'4000'!_255_ESE_Level_5__Grade_Level_9_12</vt:lpstr>
      <vt:lpstr>'4002'!_255_ESE_Level_5__Grade_Level_9_12</vt:lpstr>
      <vt:lpstr>'4010'!_255_ESE_Level_5__Grade_Level_9_12</vt:lpstr>
      <vt:lpstr>'4011'!_255_ESE_Level_5__Grade_Level_9_12</vt:lpstr>
      <vt:lpstr>'4012'!_255_ESE_Level_5__Grade_Level_9_12</vt:lpstr>
      <vt:lpstr>'4013'!_255_ESE_Level_5__Grade_Level_9_12</vt:lpstr>
      <vt:lpstr>'4020'!_255_ESE_Level_5__Grade_Level_9_12</vt:lpstr>
      <vt:lpstr>'4037'!_255_ESE_Level_5__Grade_Level_9_12</vt:lpstr>
      <vt:lpstr>'4041'!_255_ESE_Level_5__Grade_Level_9_12</vt:lpstr>
      <vt:lpstr>'0054'!_255_ESE_Level_5__Grade_Level_PK_3</vt:lpstr>
      <vt:lpstr>'0642'!_255_ESE_Level_5__Grade_Level_PK_3</vt:lpstr>
      <vt:lpstr>'0664'!_255_ESE_Level_5__Grade_Level_PK_3</vt:lpstr>
      <vt:lpstr>'1461'!_255_ESE_Level_5__Grade_Level_PK_3</vt:lpstr>
      <vt:lpstr>'1571'!_255_ESE_Level_5__Grade_Level_PK_3</vt:lpstr>
      <vt:lpstr>'2521'!_255_ESE_Level_5__Grade_Level_PK_3</vt:lpstr>
      <vt:lpstr>'2531'!_255_ESE_Level_5__Grade_Level_PK_3</vt:lpstr>
      <vt:lpstr>'2641'!_255_ESE_Level_5__Grade_Level_PK_3</vt:lpstr>
      <vt:lpstr>'2661'!_255_ESE_Level_5__Grade_Level_PK_3</vt:lpstr>
      <vt:lpstr>'2791'!_255_ESE_Level_5__Grade_Level_PK_3</vt:lpstr>
      <vt:lpstr>'2801'!_255_ESE_Level_5__Grade_Level_PK_3</vt:lpstr>
      <vt:lpstr>'2911'!_255_ESE_Level_5__Grade_Level_PK_3</vt:lpstr>
      <vt:lpstr>'2941'!_255_ESE_Level_5__Grade_Level_PK_3</vt:lpstr>
      <vt:lpstr>'3083'!_255_ESE_Level_5__Grade_Level_PK_3</vt:lpstr>
      <vt:lpstr>'3344'!_255_ESE_Level_5__Grade_Level_PK_3</vt:lpstr>
      <vt:lpstr>'3345'!_255_ESE_Level_5__Grade_Level_PK_3</vt:lpstr>
      <vt:lpstr>'3347'!_255_ESE_Level_5__Grade_Level_PK_3</vt:lpstr>
      <vt:lpstr>'3381'!_255_ESE_Level_5__Grade_Level_PK_3</vt:lpstr>
      <vt:lpstr>'3382'!_255_ESE_Level_5__Grade_Level_PK_3</vt:lpstr>
      <vt:lpstr>'3384'!_255_ESE_Level_5__Grade_Level_PK_3</vt:lpstr>
      <vt:lpstr>'3385'!_255_ESE_Level_5__Grade_Level_PK_3</vt:lpstr>
      <vt:lpstr>'3386'!_255_ESE_Level_5__Grade_Level_PK_3</vt:lpstr>
      <vt:lpstr>'3391'!_255_ESE_Level_5__Grade_Level_PK_3</vt:lpstr>
      <vt:lpstr>'3392'!_255_ESE_Level_5__Grade_Level_PK_3</vt:lpstr>
      <vt:lpstr>'3394'!_255_ESE_Level_5__Grade_Level_PK_3</vt:lpstr>
      <vt:lpstr>'3395'!_255_ESE_Level_5__Grade_Level_PK_3</vt:lpstr>
      <vt:lpstr>'3396'!_255_ESE_Level_5__Grade_Level_PK_3</vt:lpstr>
      <vt:lpstr>'3398'!_255_ESE_Level_5__Grade_Level_PK_3</vt:lpstr>
      <vt:lpstr>'3400'!_255_ESE_Level_5__Grade_Level_PK_3</vt:lpstr>
      <vt:lpstr>'3401'!_255_ESE_Level_5__Grade_Level_PK_3</vt:lpstr>
      <vt:lpstr>'3411'!_255_ESE_Level_5__Grade_Level_PK_3</vt:lpstr>
      <vt:lpstr>'3413'!_255_ESE_Level_5__Grade_Level_PK_3</vt:lpstr>
      <vt:lpstr>'3421'!_255_ESE_Level_5__Grade_Level_PK_3</vt:lpstr>
      <vt:lpstr>'3431'!_255_ESE_Level_5__Grade_Level_PK_3</vt:lpstr>
      <vt:lpstr>'3436'!_255_ESE_Level_5__Grade_Level_PK_3</vt:lpstr>
      <vt:lpstr>'3441'!_255_ESE_Level_5__Grade_Level_PK_3</vt:lpstr>
      <vt:lpstr>'3443'!_255_ESE_Level_5__Grade_Level_PK_3</vt:lpstr>
      <vt:lpstr>'3941'!_255_ESE_Level_5__Grade_Level_PK_3</vt:lpstr>
      <vt:lpstr>'3961'!_255_ESE_Level_5__Grade_Level_PK_3</vt:lpstr>
      <vt:lpstr>'3971'!_255_ESE_Level_5__Grade_Level_PK_3</vt:lpstr>
      <vt:lpstr>'4000'!_255_ESE_Level_5__Grade_Level_PK_3</vt:lpstr>
      <vt:lpstr>'4002'!_255_ESE_Level_5__Grade_Level_PK_3</vt:lpstr>
      <vt:lpstr>'4010'!_255_ESE_Level_5__Grade_Level_PK_3</vt:lpstr>
      <vt:lpstr>'4011'!_255_ESE_Level_5__Grade_Level_PK_3</vt:lpstr>
      <vt:lpstr>'4012'!_255_ESE_Level_5__Grade_Level_PK_3</vt:lpstr>
      <vt:lpstr>'4013'!_255_ESE_Level_5__Grade_Level_PK_3</vt:lpstr>
      <vt:lpstr>'4020'!_255_ESE_Level_5__Grade_Level_PK_3</vt:lpstr>
      <vt:lpstr>'4037'!_255_ESE_Level_5__Grade_Level_PK_3</vt:lpstr>
      <vt:lpstr>'4041'!_255_ESE_Level_5__Grade_Level_PK_3</vt:lpstr>
      <vt:lpstr>'0054'!_3.__Supplemental_Academic_Instruction</vt:lpstr>
      <vt:lpstr>'0642'!_3.__Supplemental_Academic_Instruction</vt:lpstr>
      <vt:lpstr>'0664'!_3.__Supplemental_Academic_Instruction</vt:lpstr>
      <vt:lpstr>'1461'!_3.__Supplemental_Academic_Instruction</vt:lpstr>
      <vt:lpstr>'1571'!_3.__Supplemental_Academic_Instruction</vt:lpstr>
      <vt:lpstr>'2521'!_3.__Supplemental_Academic_Instruction</vt:lpstr>
      <vt:lpstr>'2531'!_3.__Supplemental_Academic_Instruction</vt:lpstr>
      <vt:lpstr>'2641'!_3.__Supplemental_Academic_Instruction</vt:lpstr>
      <vt:lpstr>'2661'!_3.__Supplemental_Academic_Instruction</vt:lpstr>
      <vt:lpstr>'2791'!_3.__Supplemental_Academic_Instruction</vt:lpstr>
      <vt:lpstr>'2801'!_3.__Supplemental_Academic_Instruction</vt:lpstr>
      <vt:lpstr>'2911'!_3.__Supplemental_Academic_Instruction</vt:lpstr>
      <vt:lpstr>'2941'!_3.__Supplemental_Academic_Instruction</vt:lpstr>
      <vt:lpstr>'3083'!_3.__Supplemental_Academic_Instruction</vt:lpstr>
      <vt:lpstr>'3344'!_3.__Supplemental_Academic_Instruction</vt:lpstr>
      <vt:lpstr>'3345'!_3.__Supplemental_Academic_Instruction</vt:lpstr>
      <vt:lpstr>'3347'!_3.__Supplemental_Academic_Instruction</vt:lpstr>
      <vt:lpstr>'3381'!_3.__Supplemental_Academic_Instruction</vt:lpstr>
      <vt:lpstr>'3382'!_3.__Supplemental_Academic_Instruction</vt:lpstr>
      <vt:lpstr>'3384'!_3.__Supplemental_Academic_Instruction</vt:lpstr>
      <vt:lpstr>'3385'!_3.__Supplemental_Academic_Instruction</vt:lpstr>
      <vt:lpstr>'3386'!_3.__Supplemental_Academic_Instruction</vt:lpstr>
      <vt:lpstr>'3391'!_3.__Supplemental_Academic_Instruction</vt:lpstr>
      <vt:lpstr>'3392'!_3.__Supplemental_Academic_Instruction</vt:lpstr>
      <vt:lpstr>'3394'!_3.__Supplemental_Academic_Instruction</vt:lpstr>
      <vt:lpstr>'3395'!_3.__Supplemental_Academic_Instruction</vt:lpstr>
      <vt:lpstr>'3396'!_3.__Supplemental_Academic_Instruction</vt:lpstr>
      <vt:lpstr>'3398'!_3.__Supplemental_Academic_Instruction</vt:lpstr>
      <vt:lpstr>'3400'!_3.__Supplemental_Academic_Instruction</vt:lpstr>
      <vt:lpstr>'3401'!_3.__Supplemental_Academic_Instruction</vt:lpstr>
      <vt:lpstr>'3411'!_3.__Supplemental_Academic_Instruction</vt:lpstr>
      <vt:lpstr>'3413'!_3.__Supplemental_Academic_Instruction</vt:lpstr>
      <vt:lpstr>'3421'!_3.__Supplemental_Academic_Instruction</vt:lpstr>
      <vt:lpstr>'3431'!_3.__Supplemental_Academic_Instruction</vt:lpstr>
      <vt:lpstr>'3436'!_3.__Supplemental_Academic_Instruction</vt:lpstr>
      <vt:lpstr>'3441'!_3.__Supplemental_Academic_Instruction</vt:lpstr>
      <vt:lpstr>'3443'!_3.__Supplemental_Academic_Instruction</vt:lpstr>
      <vt:lpstr>'3941'!_3.__Supplemental_Academic_Instruction</vt:lpstr>
      <vt:lpstr>'3961'!_3.__Supplemental_Academic_Instruction</vt:lpstr>
      <vt:lpstr>'3971'!_3.__Supplemental_Academic_Instruction</vt:lpstr>
      <vt:lpstr>'4000'!_3.__Supplemental_Academic_Instruction</vt:lpstr>
      <vt:lpstr>'4002'!_3.__Supplemental_Academic_Instruction</vt:lpstr>
      <vt:lpstr>'4010'!_3.__Supplemental_Academic_Instruction</vt:lpstr>
      <vt:lpstr>'4011'!_3.__Supplemental_Academic_Instruction</vt:lpstr>
      <vt:lpstr>'4012'!_3.__Supplemental_Academic_Instruction</vt:lpstr>
      <vt:lpstr>'4013'!_3.__Supplemental_Academic_Instruction</vt:lpstr>
      <vt:lpstr>'4020'!_3.__Supplemental_Academic_Instruction</vt:lpstr>
      <vt:lpstr>'4037'!_3.__Supplemental_Academic_Instruction</vt:lpstr>
      <vt:lpstr>'4041'!_3.__Supplemental_Academic_Instruction</vt:lpstr>
      <vt:lpstr>'0054'!_300_Career_Education__Grades_9_12</vt:lpstr>
      <vt:lpstr>'0642'!_300_Career_Education__Grades_9_12</vt:lpstr>
      <vt:lpstr>'0664'!_300_Career_Education__Grades_9_12</vt:lpstr>
      <vt:lpstr>'1461'!_300_Career_Education__Grades_9_12</vt:lpstr>
      <vt:lpstr>'1571'!_300_Career_Education__Grades_9_12</vt:lpstr>
      <vt:lpstr>'2521'!_300_Career_Education__Grades_9_12</vt:lpstr>
      <vt:lpstr>'2531'!_300_Career_Education__Grades_9_12</vt:lpstr>
      <vt:lpstr>'2641'!_300_Career_Education__Grades_9_12</vt:lpstr>
      <vt:lpstr>'2661'!_300_Career_Education__Grades_9_12</vt:lpstr>
      <vt:lpstr>'2791'!_300_Career_Education__Grades_9_12</vt:lpstr>
      <vt:lpstr>'2801'!_300_Career_Education__Grades_9_12</vt:lpstr>
      <vt:lpstr>'2911'!_300_Career_Education__Grades_9_12</vt:lpstr>
      <vt:lpstr>'2941'!_300_Career_Education__Grades_9_12</vt:lpstr>
      <vt:lpstr>'3083'!_300_Career_Education__Grades_9_12</vt:lpstr>
      <vt:lpstr>'3344'!_300_Career_Education__Grades_9_12</vt:lpstr>
      <vt:lpstr>'3345'!_300_Career_Education__Grades_9_12</vt:lpstr>
      <vt:lpstr>'3347'!_300_Career_Education__Grades_9_12</vt:lpstr>
      <vt:lpstr>'3381'!_300_Career_Education__Grades_9_12</vt:lpstr>
      <vt:lpstr>'3382'!_300_Career_Education__Grades_9_12</vt:lpstr>
      <vt:lpstr>'3384'!_300_Career_Education__Grades_9_12</vt:lpstr>
      <vt:lpstr>'3385'!_300_Career_Education__Grades_9_12</vt:lpstr>
      <vt:lpstr>'3386'!_300_Career_Education__Grades_9_12</vt:lpstr>
      <vt:lpstr>'3391'!_300_Career_Education__Grades_9_12</vt:lpstr>
      <vt:lpstr>'3392'!_300_Career_Education__Grades_9_12</vt:lpstr>
      <vt:lpstr>'3394'!_300_Career_Education__Grades_9_12</vt:lpstr>
      <vt:lpstr>'3395'!_300_Career_Education__Grades_9_12</vt:lpstr>
      <vt:lpstr>'3396'!_300_Career_Education__Grades_9_12</vt:lpstr>
      <vt:lpstr>'3398'!_300_Career_Education__Grades_9_12</vt:lpstr>
      <vt:lpstr>'3400'!_300_Career_Education__Grades_9_12</vt:lpstr>
      <vt:lpstr>'3401'!_300_Career_Education__Grades_9_12</vt:lpstr>
      <vt:lpstr>'3411'!_300_Career_Education__Grades_9_12</vt:lpstr>
      <vt:lpstr>'3413'!_300_Career_Education__Grades_9_12</vt:lpstr>
      <vt:lpstr>'3421'!_300_Career_Education__Grades_9_12</vt:lpstr>
      <vt:lpstr>'3431'!_300_Career_Education__Grades_9_12</vt:lpstr>
      <vt:lpstr>'3436'!_300_Career_Education__Grades_9_12</vt:lpstr>
      <vt:lpstr>'3441'!_300_Career_Education__Grades_9_12</vt:lpstr>
      <vt:lpstr>'3443'!_300_Career_Education__Grades_9_12</vt:lpstr>
      <vt:lpstr>'3941'!_300_Career_Education__Grades_9_12</vt:lpstr>
      <vt:lpstr>'3961'!_300_Career_Education__Grades_9_12</vt:lpstr>
      <vt:lpstr>'3971'!_300_Career_Education__Grades_9_12</vt:lpstr>
      <vt:lpstr>'4000'!_300_Career_Education__Grades_9_12</vt:lpstr>
      <vt:lpstr>'4002'!_300_Career_Education__Grades_9_12</vt:lpstr>
      <vt:lpstr>'4010'!_300_Career_Education__Grades_9_12</vt:lpstr>
      <vt:lpstr>'4011'!_300_Career_Education__Grades_9_12</vt:lpstr>
      <vt:lpstr>'4012'!_300_Career_Education__Grades_9_12</vt:lpstr>
      <vt:lpstr>'4013'!_300_Career_Education__Grades_9_12</vt:lpstr>
      <vt:lpstr>'4020'!_300_Career_Education__Grades_9_12</vt:lpstr>
      <vt:lpstr>'4037'!_300_Career_Education__Grades_9_12</vt:lpstr>
      <vt:lpstr>'4041'!_300_Career_Education__Grades_9_12</vt:lpstr>
      <vt:lpstr>'0054'!_4_8</vt:lpstr>
      <vt:lpstr>'0642'!_4_8</vt:lpstr>
      <vt:lpstr>'0664'!_4_8</vt:lpstr>
      <vt:lpstr>'1461'!_4_8</vt:lpstr>
      <vt:lpstr>'1571'!_4_8</vt:lpstr>
      <vt:lpstr>'2521'!_4_8</vt:lpstr>
      <vt:lpstr>'2531'!_4_8</vt:lpstr>
      <vt:lpstr>'2641'!_4_8</vt:lpstr>
      <vt:lpstr>'2661'!_4_8</vt:lpstr>
      <vt:lpstr>'2791'!_4_8</vt:lpstr>
      <vt:lpstr>'2801'!_4_8</vt:lpstr>
      <vt:lpstr>'2911'!_4_8</vt:lpstr>
      <vt:lpstr>'2941'!_4_8</vt:lpstr>
      <vt:lpstr>'3083'!_4_8</vt:lpstr>
      <vt:lpstr>'3344'!_4_8</vt:lpstr>
      <vt:lpstr>'3345'!_4_8</vt:lpstr>
      <vt:lpstr>'3347'!_4_8</vt:lpstr>
      <vt:lpstr>'3381'!_4_8</vt:lpstr>
      <vt:lpstr>'3382'!_4_8</vt:lpstr>
      <vt:lpstr>'3384'!_4_8</vt:lpstr>
      <vt:lpstr>'3385'!_4_8</vt:lpstr>
      <vt:lpstr>'3386'!_4_8</vt:lpstr>
      <vt:lpstr>'3391'!_4_8</vt:lpstr>
      <vt:lpstr>'3392'!_4_8</vt:lpstr>
      <vt:lpstr>'3394'!_4_8</vt:lpstr>
      <vt:lpstr>'3395'!_4_8</vt:lpstr>
      <vt:lpstr>'3396'!_4_8</vt:lpstr>
      <vt:lpstr>'3398'!_4_8</vt:lpstr>
      <vt:lpstr>'3400'!_4_8</vt:lpstr>
      <vt:lpstr>'3401'!_4_8</vt:lpstr>
      <vt:lpstr>'3411'!_4_8</vt:lpstr>
      <vt:lpstr>'3413'!_4_8</vt:lpstr>
      <vt:lpstr>'3421'!_4_8</vt:lpstr>
      <vt:lpstr>'3431'!_4_8</vt:lpstr>
      <vt:lpstr>'3436'!_4_8</vt:lpstr>
      <vt:lpstr>'3441'!_4_8</vt:lpstr>
      <vt:lpstr>'3443'!_4_8</vt:lpstr>
      <vt:lpstr>'3941'!_4_8</vt:lpstr>
      <vt:lpstr>'3961'!_4_8</vt:lpstr>
      <vt:lpstr>'3971'!_4_8</vt:lpstr>
      <vt:lpstr>'4000'!_4_8</vt:lpstr>
      <vt:lpstr>'4002'!_4_8</vt:lpstr>
      <vt:lpstr>'4010'!_4_8</vt:lpstr>
      <vt:lpstr>'4011'!_4_8</vt:lpstr>
      <vt:lpstr>'4012'!_4_8</vt:lpstr>
      <vt:lpstr>'4013'!_4_8</vt:lpstr>
      <vt:lpstr>'4020'!_4_8</vt:lpstr>
      <vt:lpstr>'4037'!_4_8</vt:lpstr>
      <vt:lpstr>'4041'!_4_8</vt:lpstr>
      <vt:lpstr>'0054'!_9_12</vt:lpstr>
      <vt:lpstr>'0642'!_9_12</vt:lpstr>
      <vt:lpstr>'0664'!_9_12</vt:lpstr>
      <vt:lpstr>'1461'!_9_12</vt:lpstr>
      <vt:lpstr>'1571'!_9_12</vt:lpstr>
      <vt:lpstr>'2521'!_9_12</vt:lpstr>
      <vt:lpstr>'2531'!_9_12</vt:lpstr>
      <vt:lpstr>'2641'!_9_12</vt:lpstr>
      <vt:lpstr>'2661'!_9_12</vt:lpstr>
      <vt:lpstr>'2791'!_9_12</vt:lpstr>
      <vt:lpstr>'2801'!_9_12</vt:lpstr>
      <vt:lpstr>'2911'!_9_12</vt:lpstr>
      <vt:lpstr>'2941'!_9_12</vt:lpstr>
      <vt:lpstr>'3083'!_9_12</vt:lpstr>
      <vt:lpstr>'3344'!_9_12</vt:lpstr>
      <vt:lpstr>'3345'!_9_12</vt:lpstr>
      <vt:lpstr>'3347'!_9_12</vt:lpstr>
      <vt:lpstr>'3381'!_9_12</vt:lpstr>
      <vt:lpstr>'3382'!_9_12</vt:lpstr>
      <vt:lpstr>'3384'!_9_12</vt:lpstr>
      <vt:lpstr>'3385'!_9_12</vt:lpstr>
      <vt:lpstr>'3386'!_9_12</vt:lpstr>
      <vt:lpstr>'3391'!_9_12</vt:lpstr>
      <vt:lpstr>'3392'!_9_12</vt:lpstr>
      <vt:lpstr>'3394'!_9_12</vt:lpstr>
      <vt:lpstr>'3395'!_9_12</vt:lpstr>
      <vt:lpstr>'3396'!_9_12</vt:lpstr>
      <vt:lpstr>'3398'!_9_12</vt:lpstr>
      <vt:lpstr>'3400'!_9_12</vt:lpstr>
      <vt:lpstr>'3401'!_9_12</vt:lpstr>
      <vt:lpstr>'3411'!_9_12</vt:lpstr>
      <vt:lpstr>'3413'!_9_12</vt:lpstr>
      <vt:lpstr>'3421'!_9_12</vt:lpstr>
      <vt:lpstr>'3431'!_9_12</vt:lpstr>
      <vt:lpstr>'3436'!_9_12</vt:lpstr>
      <vt:lpstr>'3441'!_9_12</vt:lpstr>
      <vt:lpstr>'3443'!_9_12</vt:lpstr>
      <vt:lpstr>'3941'!_9_12</vt:lpstr>
      <vt:lpstr>'3961'!_9_12</vt:lpstr>
      <vt:lpstr>'3971'!_9_12</vt:lpstr>
      <vt:lpstr>'4000'!_9_12</vt:lpstr>
      <vt:lpstr>'4002'!_9_12</vt:lpstr>
      <vt:lpstr>'4010'!_9_12</vt:lpstr>
      <vt:lpstr>'4011'!_9_12</vt:lpstr>
      <vt:lpstr>'4012'!_9_12</vt:lpstr>
      <vt:lpstr>'4013'!_9_12</vt:lpstr>
      <vt:lpstr>'4020'!_9_12</vt:lpstr>
      <vt:lpstr>'4037'!_9_12</vt:lpstr>
      <vt:lpstr>'4041'!_9_12</vt:lpstr>
      <vt:lpstr>'0054'!Allocation_factors</vt:lpstr>
      <vt:lpstr>'0642'!Allocation_factors</vt:lpstr>
      <vt:lpstr>'0664'!Allocation_factors</vt:lpstr>
      <vt:lpstr>'1461'!Allocation_factors</vt:lpstr>
      <vt:lpstr>'1571'!Allocation_factors</vt:lpstr>
      <vt:lpstr>'2521'!Allocation_factors</vt:lpstr>
      <vt:lpstr>'2531'!Allocation_factors</vt:lpstr>
      <vt:lpstr>'2641'!Allocation_factors</vt:lpstr>
      <vt:lpstr>'2661'!Allocation_factors</vt:lpstr>
      <vt:lpstr>'2791'!Allocation_factors</vt:lpstr>
      <vt:lpstr>'2801'!Allocation_factors</vt:lpstr>
      <vt:lpstr>'2911'!Allocation_factors</vt:lpstr>
      <vt:lpstr>'2941'!Allocation_factors</vt:lpstr>
      <vt:lpstr>'3083'!Allocation_factors</vt:lpstr>
      <vt:lpstr>'3344'!Allocation_factors</vt:lpstr>
      <vt:lpstr>'3345'!Allocation_factors</vt:lpstr>
      <vt:lpstr>'3347'!Allocation_factors</vt:lpstr>
      <vt:lpstr>'3381'!Allocation_factors</vt:lpstr>
      <vt:lpstr>'3382'!Allocation_factors</vt:lpstr>
      <vt:lpstr>'3384'!Allocation_factors</vt:lpstr>
      <vt:lpstr>'3385'!Allocation_factors</vt:lpstr>
      <vt:lpstr>'3386'!Allocation_factors</vt:lpstr>
      <vt:lpstr>'3391'!Allocation_factors</vt:lpstr>
      <vt:lpstr>'3392'!Allocation_factors</vt:lpstr>
      <vt:lpstr>'3394'!Allocation_factors</vt:lpstr>
      <vt:lpstr>'3395'!Allocation_factors</vt:lpstr>
      <vt:lpstr>'3396'!Allocation_factors</vt:lpstr>
      <vt:lpstr>'3398'!Allocation_factors</vt:lpstr>
      <vt:lpstr>'3400'!Allocation_factors</vt:lpstr>
      <vt:lpstr>'3401'!Allocation_factors</vt:lpstr>
      <vt:lpstr>'3411'!Allocation_factors</vt:lpstr>
      <vt:lpstr>'3413'!Allocation_factors</vt:lpstr>
      <vt:lpstr>'3421'!Allocation_factors</vt:lpstr>
      <vt:lpstr>'3431'!Allocation_factors</vt:lpstr>
      <vt:lpstr>'3436'!Allocation_factors</vt:lpstr>
      <vt:lpstr>'3441'!Allocation_factors</vt:lpstr>
      <vt:lpstr>'3443'!Allocation_factors</vt:lpstr>
      <vt:lpstr>'3941'!Allocation_factors</vt:lpstr>
      <vt:lpstr>'3961'!Allocation_factors</vt:lpstr>
      <vt:lpstr>'3971'!Allocation_factors</vt:lpstr>
      <vt:lpstr>'4000'!Allocation_factors</vt:lpstr>
      <vt:lpstr>'4002'!Allocation_factors</vt:lpstr>
      <vt:lpstr>'4010'!Allocation_factors</vt:lpstr>
      <vt:lpstr>'4011'!Allocation_factors</vt:lpstr>
      <vt:lpstr>'4012'!Allocation_factors</vt:lpstr>
      <vt:lpstr>'4013'!Allocation_factors</vt:lpstr>
      <vt:lpstr>'4020'!Allocation_factors</vt:lpstr>
      <vt:lpstr>'4037'!Allocation_factors</vt:lpstr>
      <vt:lpstr>'4041'!Allocation_factors</vt:lpstr>
      <vt:lpstr>'0054'!Base_Student_Allocation</vt:lpstr>
      <vt:lpstr>'0642'!Base_Student_Allocation</vt:lpstr>
      <vt:lpstr>'0664'!Base_Student_Allocation</vt:lpstr>
      <vt:lpstr>'1461'!Base_Student_Allocation</vt:lpstr>
      <vt:lpstr>'1571'!Base_Student_Allocation</vt:lpstr>
      <vt:lpstr>'2521'!Base_Student_Allocation</vt:lpstr>
      <vt:lpstr>'2531'!Base_Student_Allocation</vt:lpstr>
      <vt:lpstr>'2641'!Base_Student_Allocation</vt:lpstr>
      <vt:lpstr>'2661'!Base_Student_Allocation</vt:lpstr>
      <vt:lpstr>'2791'!Base_Student_Allocation</vt:lpstr>
      <vt:lpstr>'2801'!Base_Student_Allocation</vt:lpstr>
      <vt:lpstr>'2911'!Base_Student_Allocation</vt:lpstr>
      <vt:lpstr>'2941'!Base_Student_Allocation</vt:lpstr>
      <vt:lpstr>'3083'!Base_Student_Allocation</vt:lpstr>
      <vt:lpstr>'3344'!Base_Student_Allocation</vt:lpstr>
      <vt:lpstr>'3345'!Base_Student_Allocation</vt:lpstr>
      <vt:lpstr>'3347'!Base_Student_Allocation</vt:lpstr>
      <vt:lpstr>'3381'!Base_Student_Allocation</vt:lpstr>
      <vt:lpstr>'3382'!Base_Student_Allocation</vt:lpstr>
      <vt:lpstr>'3384'!Base_Student_Allocation</vt:lpstr>
      <vt:lpstr>'3385'!Base_Student_Allocation</vt:lpstr>
      <vt:lpstr>'3386'!Base_Student_Allocation</vt:lpstr>
      <vt:lpstr>'3391'!Base_Student_Allocation</vt:lpstr>
      <vt:lpstr>'3392'!Base_Student_Allocation</vt:lpstr>
      <vt:lpstr>'3394'!Base_Student_Allocation</vt:lpstr>
      <vt:lpstr>'3395'!Base_Student_Allocation</vt:lpstr>
      <vt:lpstr>'3396'!Base_Student_Allocation</vt:lpstr>
      <vt:lpstr>'3398'!Base_Student_Allocation</vt:lpstr>
      <vt:lpstr>'3400'!Base_Student_Allocation</vt:lpstr>
      <vt:lpstr>'3401'!Base_Student_Allocation</vt:lpstr>
      <vt:lpstr>'3411'!Base_Student_Allocation</vt:lpstr>
      <vt:lpstr>'3413'!Base_Student_Allocation</vt:lpstr>
      <vt:lpstr>'3421'!Base_Student_Allocation</vt:lpstr>
      <vt:lpstr>'3431'!Base_Student_Allocation</vt:lpstr>
      <vt:lpstr>'3436'!Base_Student_Allocation</vt:lpstr>
      <vt:lpstr>'3441'!Base_Student_Allocation</vt:lpstr>
      <vt:lpstr>'3443'!Base_Student_Allocation</vt:lpstr>
      <vt:lpstr>'3941'!Base_Student_Allocation</vt:lpstr>
      <vt:lpstr>'3961'!Base_Student_Allocation</vt:lpstr>
      <vt:lpstr>'3971'!Base_Student_Allocation</vt:lpstr>
      <vt:lpstr>'4000'!Base_Student_Allocation</vt:lpstr>
      <vt:lpstr>'4002'!Base_Student_Allocation</vt:lpstr>
      <vt:lpstr>'4010'!Base_Student_Allocation</vt:lpstr>
      <vt:lpstr>'4011'!Base_Student_Allocation</vt:lpstr>
      <vt:lpstr>'4012'!Base_Student_Allocation</vt:lpstr>
      <vt:lpstr>'4013'!Base_Student_Allocation</vt:lpstr>
      <vt:lpstr>'4020'!Base_Student_Allocation</vt:lpstr>
      <vt:lpstr>'4037'!Base_Student_Allocation</vt:lpstr>
      <vt:lpstr>'4041'!Base_Student_Allocation</vt:lpstr>
      <vt:lpstr>'0054'!Based_on_the_Second_Calculation_of_the_FEFP_2010_11</vt:lpstr>
      <vt:lpstr>'0642'!Based_on_the_Second_Calculation_of_the_FEFP_2010_11</vt:lpstr>
      <vt:lpstr>'0664'!Based_on_the_Second_Calculation_of_the_FEFP_2010_11</vt:lpstr>
      <vt:lpstr>'1461'!Based_on_the_Second_Calculation_of_the_FEFP_2010_11</vt:lpstr>
      <vt:lpstr>'1571'!Based_on_the_Second_Calculation_of_the_FEFP_2010_11</vt:lpstr>
      <vt:lpstr>'2521'!Based_on_the_Second_Calculation_of_the_FEFP_2010_11</vt:lpstr>
      <vt:lpstr>'2531'!Based_on_the_Second_Calculation_of_the_FEFP_2010_11</vt:lpstr>
      <vt:lpstr>'2641'!Based_on_the_Second_Calculation_of_the_FEFP_2010_11</vt:lpstr>
      <vt:lpstr>'2661'!Based_on_the_Second_Calculation_of_the_FEFP_2010_11</vt:lpstr>
      <vt:lpstr>'2791'!Based_on_the_Second_Calculation_of_the_FEFP_2010_11</vt:lpstr>
      <vt:lpstr>'2801'!Based_on_the_Second_Calculation_of_the_FEFP_2010_11</vt:lpstr>
      <vt:lpstr>'2911'!Based_on_the_Second_Calculation_of_the_FEFP_2010_11</vt:lpstr>
      <vt:lpstr>'2941'!Based_on_the_Second_Calculation_of_the_FEFP_2010_11</vt:lpstr>
      <vt:lpstr>'3083'!Based_on_the_Second_Calculation_of_the_FEFP_2010_11</vt:lpstr>
      <vt:lpstr>'3344'!Based_on_the_Second_Calculation_of_the_FEFP_2010_11</vt:lpstr>
      <vt:lpstr>'3345'!Based_on_the_Second_Calculation_of_the_FEFP_2010_11</vt:lpstr>
      <vt:lpstr>'3347'!Based_on_the_Second_Calculation_of_the_FEFP_2010_11</vt:lpstr>
      <vt:lpstr>'3381'!Based_on_the_Second_Calculation_of_the_FEFP_2010_11</vt:lpstr>
      <vt:lpstr>'3382'!Based_on_the_Second_Calculation_of_the_FEFP_2010_11</vt:lpstr>
      <vt:lpstr>'3384'!Based_on_the_Second_Calculation_of_the_FEFP_2010_11</vt:lpstr>
      <vt:lpstr>'3385'!Based_on_the_Second_Calculation_of_the_FEFP_2010_11</vt:lpstr>
      <vt:lpstr>'3386'!Based_on_the_Second_Calculation_of_the_FEFP_2010_11</vt:lpstr>
      <vt:lpstr>'3391'!Based_on_the_Second_Calculation_of_the_FEFP_2010_11</vt:lpstr>
      <vt:lpstr>'3392'!Based_on_the_Second_Calculation_of_the_FEFP_2010_11</vt:lpstr>
      <vt:lpstr>'3394'!Based_on_the_Second_Calculation_of_the_FEFP_2010_11</vt:lpstr>
      <vt:lpstr>'3395'!Based_on_the_Second_Calculation_of_the_FEFP_2010_11</vt:lpstr>
      <vt:lpstr>'3396'!Based_on_the_Second_Calculation_of_the_FEFP_2010_11</vt:lpstr>
      <vt:lpstr>'3398'!Based_on_the_Second_Calculation_of_the_FEFP_2010_11</vt:lpstr>
      <vt:lpstr>'3400'!Based_on_the_Second_Calculation_of_the_FEFP_2010_11</vt:lpstr>
      <vt:lpstr>'3401'!Based_on_the_Second_Calculation_of_the_FEFP_2010_11</vt:lpstr>
      <vt:lpstr>'3411'!Based_on_the_Second_Calculation_of_the_FEFP_2010_11</vt:lpstr>
      <vt:lpstr>'3413'!Based_on_the_Second_Calculation_of_the_FEFP_2010_11</vt:lpstr>
      <vt:lpstr>'3421'!Based_on_the_Second_Calculation_of_the_FEFP_2010_11</vt:lpstr>
      <vt:lpstr>'3431'!Based_on_the_Second_Calculation_of_the_FEFP_2010_11</vt:lpstr>
      <vt:lpstr>'3436'!Based_on_the_Second_Calculation_of_the_FEFP_2010_11</vt:lpstr>
      <vt:lpstr>'3441'!Based_on_the_Second_Calculation_of_the_FEFP_2010_11</vt:lpstr>
      <vt:lpstr>'3443'!Based_on_the_Second_Calculation_of_the_FEFP_2010_11</vt:lpstr>
      <vt:lpstr>'3941'!Based_on_the_Second_Calculation_of_the_FEFP_2010_11</vt:lpstr>
      <vt:lpstr>'3961'!Based_on_the_Second_Calculation_of_the_FEFP_2010_11</vt:lpstr>
      <vt:lpstr>'3971'!Based_on_the_Second_Calculation_of_the_FEFP_2010_11</vt:lpstr>
      <vt:lpstr>'4000'!Based_on_the_Second_Calculation_of_the_FEFP_2010_11</vt:lpstr>
      <vt:lpstr>'4002'!Based_on_the_Second_Calculation_of_the_FEFP_2010_11</vt:lpstr>
      <vt:lpstr>'4010'!Based_on_the_Second_Calculation_of_the_FEFP_2010_11</vt:lpstr>
      <vt:lpstr>'4011'!Based_on_the_Second_Calculation_of_the_FEFP_2010_11</vt:lpstr>
      <vt:lpstr>'4012'!Based_on_the_Second_Calculation_of_the_FEFP_2010_11</vt:lpstr>
      <vt:lpstr>'4013'!Based_on_the_Second_Calculation_of_the_FEFP_2010_11</vt:lpstr>
      <vt:lpstr>'4020'!Based_on_the_Second_Calculation_of_the_FEFP_2010_11</vt:lpstr>
      <vt:lpstr>'4037'!Based_on_the_Second_Calculation_of_the_FEFP_2010_11</vt:lpstr>
      <vt:lpstr>'4041'!Based_on_the_Second_Calculation_of_the_FEFP_2010_11</vt:lpstr>
      <vt:lpstr>'0054'!DCD</vt:lpstr>
      <vt:lpstr>'0642'!DCD</vt:lpstr>
      <vt:lpstr>'0664'!DCD</vt:lpstr>
      <vt:lpstr>'1461'!DCD</vt:lpstr>
      <vt:lpstr>'1571'!DCD</vt:lpstr>
      <vt:lpstr>'2521'!DCD</vt:lpstr>
      <vt:lpstr>'2531'!DCD</vt:lpstr>
      <vt:lpstr>'2641'!DCD</vt:lpstr>
      <vt:lpstr>'2661'!DCD</vt:lpstr>
      <vt:lpstr>'2791'!DCD</vt:lpstr>
      <vt:lpstr>'2801'!DCD</vt:lpstr>
      <vt:lpstr>'2911'!DCD</vt:lpstr>
      <vt:lpstr>'2941'!DCD</vt:lpstr>
      <vt:lpstr>'3083'!DCD</vt:lpstr>
      <vt:lpstr>'3344'!DCD</vt:lpstr>
      <vt:lpstr>'3345'!DCD</vt:lpstr>
      <vt:lpstr>'3347'!DCD</vt:lpstr>
      <vt:lpstr>'3381'!DCD</vt:lpstr>
      <vt:lpstr>'3382'!DCD</vt:lpstr>
      <vt:lpstr>'3384'!DCD</vt:lpstr>
      <vt:lpstr>'3385'!DCD</vt:lpstr>
      <vt:lpstr>'3386'!DCD</vt:lpstr>
      <vt:lpstr>'3391'!DCD</vt:lpstr>
      <vt:lpstr>'3392'!DCD</vt:lpstr>
      <vt:lpstr>'3394'!DCD</vt:lpstr>
      <vt:lpstr>'3395'!DCD</vt:lpstr>
      <vt:lpstr>'3396'!DCD</vt:lpstr>
      <vt:lpstr>'3398'!DCD</vt:lpstr>
      <vt:lpstr>'3400'!DCD</vt:lpstr>
      <vt:lpstr>'3401'!DCD</vt:lpstr>
      <vt:lpstr>'3411'!DCD</vt:lpstr>
      <vt:lpstr>'3413'!DCD</vt:lpstr>
      <vt:lpstr>'3421'!DCD</vt:lpstr>
      <vt:lpstr>'3431'!DCD</vt:lpstr>
      <vt:lpstr>'3436'!DCD</vt:lpstr>
      <vt:lpstr>'3441'!DCD</vt:lpstr>
      <vt:lpstr>'3443'!DCD</vt:lpstr>
      <vt:lpstr>'3941'!DCD</vt:lpstr>
      <vt:lpstr>'3961'!DCD</vt:lpstr>
      <vt:lpstr>'3971'!DCD</vt:lpstr>
      <vt:lpstr>'4000'!DCD</vt:lpstr>
      <vt:lpstr>'4002'!DCD</vt:lpstr>
      <vt:lpstr>'4010'!DCD</vt:lpstr>
      <vt:lpstr>'4011'!DCD</vt:lpstr>
      <vt:lpstr>'4012'!DCD</vt:lpstr>
      <vt:lpstr>'4013'!DCD</vt:lpstr>
      <vt:lpstr>'4020'!DCD</vt:lpstr>
      <vt:lpstr>'4037'!DCD</vt:lpstr>
      <vt:lpstr>'4041'!DCD</vt:lpstr>
      <vt:lpstr>'0054'!District_Cost_Differential</vt:lpstr>
      <vt:lpstr>'0642'!District_Cost_Differential</vt:lpstr>
      <vt:lpstr>'0664'!District_Cost_Differential</vt:lpstr>
      <vt:lpstr>'1461'!District_Cost_Differential</vt:lpstr>
      <vt:lpstr>'1571'!District_Cost_Differential</vt:lpstr>
      <vt:lpstr>'2521'!District_Cost_Differential</vt:lpstr>
      <vt:lpstr>'2531'!District_Cost_Differential</vt:lpstr>
      <vt:lpstr>'2641'!District_Cost_Differential</vt:lpstr>
      <vt:lpstr>'2661'!District_Cost_Differential</vt:lpstr>
      <vt:lpstr>'2791'!District_Cost_Differential</vt:lpstr>
      <vt:lpstr>'2801'!District_Cost_Differential</vt:lpstr>
      <vt:lpstr>'2911'!District_Cost_Differential</vt:lpstr>
      <vt:lpstr>'2941'!District_Cost_Differential</vt:lpstr>
      <vt:lpstr>'3083'!District_Cost_Differential</vt:lpstr>
      <vt:lpstr>'3344'!District_Cost_Differential</vt:lpstr>
      <vt:lpstr>'3345'!District_Cost_Differential</vt:lpstr>
      <vt:lpstr>'3347'!District_Cost_Differential</vt:lpstr>
      <vt:lpstr>'3381'!District_Cost_Differential</vt:lpstr>
      <vt:lpstr>'3382'!District_Cost_Differential</vt:lpstr>
      <vt:lpstr>'3384'!District_Cost_Differential</vt:lpstr>
      <vt:lpstr>'3385'!District_Cost_Differential</vt:lpstr>
      <vt:lpstr>'3386'!District_Cost_Differential</vt:lpstr>
      <vt:lpstr>'3391'!District_Cost_Differential</vt:lpstr>
      <vt:lpstr>'3392'!District_Cost_Differential</vt:lpstr>
      <vt:lpstr>'3394'!District_Cost_Differential</vt:lpstr>
      <vt:lpstr>'3395'!District_Cost_Differential</vt:lpstr>
      <vt:lpstr>'3396'!District_Cost_Differential</vt:lpstr>
      <vt:lpstr>'3398'!District_Cost_Differential</vt:lpstr>
      <vt:lpstr>'3400'!District_Cost_Differential</vt:lpstr>
      <vt:lpstr>'3401'!District_Cost_Differential</vt:lpstr>
      <vt:lpstr>'3411'!District_Cost_Differential</vt:lpstr>
      <vt:lpstr>'3413'!District_Cost_Differential</vt:lpstr>
      <vt:lpstr>'3421'!District_Cost_Differential</vt:lpstr>
      <vt:lpstr>'3431'!District_Cost_Differential</vt:lpstr>
      <vt:lpstr>'3436'!District_Cost_Differential</vt:lpstr>
      <vt:lpstr>'3441'!District_Cost_Differential</vt:lpstr>
      <vt:lpstr>'3443'!District_Cost_Differential</vt:lpstr>
      <vt:lpstr>'3941'!District_Cost_Differential</vt:lpstr>
      <vt:lpstr>'3961'!District_Cost_Differential</vt:lpstr>
      <vt:lpstr>'3971'!District_Cost_Differential</vt:lpstr>
      <vt:lpstr>'4000'!District_Cost_Differential</vt:lpstr>
      <vt:lpstr>'4002'!District_Cost_Differential</vt:lpstr>
      <vt:lpstr>'4010'!District_Cost_Differential</vt:lpstr>
      <vt:lpstr>'4011'!District_Cost_Differential</vt:lpstr>
      <vt:lpstr>'4012'!District_Cost_Differential</vt:lpstr>
      <vt:lpstr>'4013'!District_Cost_Differential</vt:lpstr>
      <vt:lpstr>'4020'!District_Cost_Differential</vt:lpstr>
      <vt:lpstr>'4037'!District_Cost_Differential</vt:lpstr>
      <vt:lpstr>'4041'!District_Cost_Differential</vt:lpstr>
      <vt:lpstr>'0054'!District_SAI_Allocation</vt:lpstr>
      <vt:lpstr>'0642'!District_SAI_Allocation</vt:lpstr>
      <vt:lpstr>'0664'!District_SAI_Allocation</vt:lpstr>
      <vt:lpstr>'1461'!District_SAI_Allocation</vt:lpstr>
      <vt:lpstr>'1571'!District_SAI_Allocation</vt:lpstr>
      <vt:lpstr>'2521'!District_SAI_Allocation</vt:lpstr>
      <vt:lpstr>'2531'!District_SAI_Allocation</vt:lpstr>
      <vt:lpstr>'2641'!District_SAI_Allocation</vt:lpstr>
      <vt:lpstr>'2661'!District_SAI_Allocation</vt:lpstr>
      <vt:lpstr>'2791'!District_SAI_Allocation</vt:lpstr>
      <vt:lpstr>'2801'!District_SAI_Allocation</vt:lpstr>
      <vt:lpstr>'2911'!District_SAI_Allocation</vt:lpstr>
      <vt:lpstr>'2941'!District_SAI_Allocation</vt:lpstr>
      <vt:lpstr>'3083'!District_SAI_Allocation</vt:lpstr>
      <vt:lpstr>'3344'!District_SAI_Allocation</vt:lpstr>
      <vt:lpstr>'3345'!District_SAI_Allocation</vt:lpstr>
      <vt:lpstr>'3347'!District_SAI_Allocation</vt:lpstr>
      <vt:lpstr>'3381'!District_SAI_Allocation</vt:lpstr>
      <vt:lpstr>'3382'!District_SAI_Allocation</vt:lpstr>
      <vt:lpstr>'3384'!District_SAI_Allocation</vt:lpstr>
      <vt:lpstr>'3385'!District_SAI_Allocation</vt:lpstr>
      <vt:lpstr>'3386'!District_SAI_Allocation</vt:lpstr>
      <vt:lpstr>'3391'!District_SAI_Allocation</vt:lpstr>
      <vt:lpstr>'3392'!District_SAI_Allocation</vt:lpstr>
      <vt:lpstr>'3394'!District_SAI_Allocation</vt:lpstr>
      <vt:lpstr>'3395'!District_SAI_Allocation</vt:lpstr>
      <vt:lpstr>'3396'!District_SAI_Allocation</vt:lpstr>
      <vt:lpstr>'3398'!District_SAI_Allocation</vt:lpstr>
      <vt:lpstr>'3400'!District_SAI_Allocation</vt:lpstr>
      <vt:lpstr>'3401'!District_SAI_Allocation</vt:lpstr>
      <vt:lpstr>'3411'!District_SAI_Allocation</vt:lpstr>
      <vt:lpstr>'3413'!District_SAI_Allocation</vt:lpstr>
      <vt:lpstr>'3421'!District_SAI_Allocation</vt:lpstr>
      <vt:lpstr>'3431'!District_SAI_Allocation</vt:lpstr>
      <vt:lpstr>'3436'!District_SAI_Allocation</vt:lpstr>
      <vt:lpstr>'3441'!District_SAI_Allocation</vt:lpstr>
      <vt:lpstr>'3443'!District_SAI_Allocation</vt:lpstr>
      <vt:lpstr>'3941'!District_SAI_Allocation</vt:lpstr>
      <vt:lpstr>'3961'!District_SAI_Allocation</vt:lpstr>
      <vt:lpstr>'3971'!District_SAI_Allocation</vt:lpstr>
      <vt:lpstr>'4000'!District_SAI_Allocation</vt:lpstr>
      <vt:lpstr>'4002'!District_SAI_Allocation</vt:lpstr>
      <vt:lpstr>'4010'!District_SAI_Allocation</vt:lpstr>
      <vt:lpstr>'4011'!District_SAI_Allocation</vt:lpstr>
      <vt:lpstr>'4012'!District_SAI_Allocation</vt:lpstr>
      <vt:lpstr>'4013'!District_SAI_Allocation</vt:lpstr>
      <vt:lpstr>'4020'!District_SAI_Allocation</vt:lpstr>
      <vt:lpstr>'4037'!District_SAI_Allocation</vt:lpstr>
      <vt:lpstr>'4041'!District_SAI_Allocation</vt:lpstr>
      <vt:lpstr>'0054'!divided_by_district_FTE</vt:lpstr>
      <vt:lpstr>'0642'!divided_by_district_FTE</vt:lpstr>
      <vt:lpstr>'0664'!divided_by_district_FTE</vt:lpstr>
      <vt:lpstr>'1461'!divided_by_district_FTE</vt:lpstr>
      <vt:lpstr>'1571'!divided_by_district_FTE</vt:lpstr>
      <vt:lpstr>'2521'!divided_by_district_FTE</vt:lpstr>
      <vt:lpstr>'2531'!divided_by_district_FTE</vt:lpstr>
      <vt:lpstr>'2641'!divided_by_district_FTE</vt:lpstr>
      <vt:lpstr>'2661'!divided_by_district_FTE</vt:lpstr>
      <vt:lpstr>'2791'!divided_by_district_FTE</vt:lpstr>
      <vt:lpstr>'2801'!divided_by_district_FTE</vt:lpstr>
      <vt:lpstr>'2911'!divided_by_district_FTE</vt:lpstr>
      <vt:lpstr>'2941'!divided_by_district_FTE</vt:lpstr>
      <vt:lpstr>'3083'!divided_by_district_FTE</vt:lpstr>
      <vt:lpstr>'3344'!divided_by_district_FTE</vt:lpstr>
      <vt:lpstr>'3345'!divided_by_district_FTE</vt:lpstr>
      <vt:lpstr>'3347'!divided_by_district_FTE</vt:lpstr>
      <vt:lpstr>'3381'!divided_by_district_FTE</vt:lpstr>
      <vt:lpstr>'3382'!divided_by_district_FTE</vt:lpstr>
      <vt:lpstr>'3384'!divided_by_district_FTE</vt:lpstr>
      <vt:lpstr>'3385'!divided_by_district_FTE</vt:lpstr>
      <vt:lpstr>'3386'!divided_by_district_FTE</vt:lpstr>
      <vt:lpstr>'3391'!divided_by_district_FTE</vt:lpstr>
      <vt:lpstr>'3392'!divided_by_district_FTE</vt:lpstr>
      <vt:lpstr>'3394'!divided_by_district_FTE</vt:lpstr>
      <vt:lpstr>'3395'!divided_by_district_FTE</vt:lpstr>
      <vt:lpstr>'3396'!divided_by_district_FTE</vt:lpstr>
      <vt:lpstr>'3398'!divided_by_district_FTE</vt:lpstr>
      <vt:lpstr>'3400'!divided_by_district_FTE</vt:lpstr>
      <vt:lpstr>'3401'!divided_by_district_FTE</vt:lpstr>
      <vt:lpstr>'3411'!divided_by_district_FTE</vt:lpstr>
      <vt:lpstr>'3413'!divided_by_district_FTE</vt:lpstr>
      <vt:lpstr>'3421'!divided_by_district_FTE</vt:lpstr>
      <vt:lpstr>'3431'!divided_by_district_FTE</vt:lpstr>
      <vt:lpstr>'3436'!divided_by_district_FTE</vt:lpstr>
      <vt:lpstr>'3441'!divided_by_district_FTE</vt:lpstr>
      <vt:lpstr>'3443'!divided_by_district_FTE</vt:lpstr>
      <vt:lpstr>'3941'!divided_by_district_FTE</vt:lpstr>
      <vt:lpstr>'3961'!divided_by_district_FTE</vt:lpstr>
      <vt:lpstr>'3971'!divided_by_district_FTE</vt:lpstr>
      <vt:lpstr>'4000'!divided_by_district_FTE</vt:lpstr>
      <vt:lpstr>'4002'!divided_by_district_FTE</vt:lpstr>
      <vt:lpstr>'4010'!divided_by_district_FTE</vt:lpstr>
      <vt:lpstr>'4011'!divided_by_district_FTE</vt:lpstr>
      <vt:lpstr>'4012'!divided_by_district_FTE</vt:lpstr>
      <vt:lpstr>'4013'!divided_by_district_FTE</vt:lpstr>
      <vt:lpstr>'4020'!divided_by_district_FTE</vt:lpstr>
      <vt:lpstr>'4037'!divided_by_district_FTE</vt:lpstr>
      <vt:lpstr>'4041'!divided_by_district_FTE</vt:lpstr>
      <vt:lpstr>'0054'!FTE</vt:lpstr>
      <vt:lpstr>'0642'!FTE</vt:lpstr>
      <vt:lpstr>'0664'!FTE</vt:lpstr>
      <vt:lpstr>'1461'!FTE</vt:lpstr>
      <vt:lpstr>'1571'!FTE</vt:lpstr>
      <vt:lpstr>'2521'!FTE</vt:lpstr>
      <vt:lpstr>'2531'!FTE</vt:lpstr>
      <vt:lpstr>'2641'!FTE</vt:lpstr>
      <vt:lpstr>'2661'!FTE</vt:lpstr>
      <vt:lpstr>'2791'!FTE</vt:lpstr>
      <vt:lpstr>'2801'!FTE</vt:lpstr>
      <vt:lpstr>'2911'!FTE</vt:lpstr>
      <vt:lpstr>'2941'!FTE</vt:lpstr>
      <vt:lpstr>'3083'!FTE</vt:lpstr>
      <vt:lpstr>'3344'!FTE</vt:lpstr>
      <vt:lpstr>'3345'!FTE</vt:lpstr>
      <vt:lpstr>'3347'!FTE</vt:lpstr>
      <vt:lpstr>'3381'!FTE</vt:lpstr>
      <vt:lpstr>'3382'!FTE</vt:lpstr>
      <vt:lpstr>'3384'!FTE</vt:lpstr>
      <vt:lpstr>'3385'!FTE</vt:lpstr>
      <vt:lpstr>'3386'!FTE</vt:lpstr>
      <vt:lpstr>'3391'!FTE</vt:lpstr>
      <vt:lpstr>'3392'!FTE</vt:lpstr>
      <vt:lpstr>'3394'!FTE</vt:lpstr>
      <vt:lpstr>'3395'!FTE</vt:lpstr>
      <vt:lpstr>'3396'!FTE</vt:lpstr>
      <vt:lpstr>'3398'!FTE</vt:lpstr>
      <vt:lpstr>'3400'!FTE</vt:lpstr>
      <vt:lpstr>'3401'!FTE</vt:lpstr>
      <vt:lpstr>'3411'!FTE</vt:lpstr>
      <vt:lpstr>'3413'!FTE</vt:lpstr>
      <vt:lpstr>'3421'!FTE</vt:lpstr>
      <vt:lpstr>'3431'!FTE</vt:lpstr>
      <vt:lpstr>'3436'!FTE</vt:lpstr>
      <vt:lpstr>'3441'!FTE</vt:lpstr>
      <vt:lpstr>'3443'!FTE</vt:lpstr>
      <vt:lpstr>'3941'!FTE</vt:lpstr>
      <vt:lpstr>'3961'!FTE</vt:lpstr>
      <vt:lpstr>'3971'!FTE</vt:lpstr>
      <vt:lpstr>'4000'!FTE</vt:lpstr>
      <vt:lpstr>'4002'!FTE</vt:lpstr>
      <vt:lpstr>'4010'!FTE</vt:lpstr>
      <vt:lpstr>'4011'!FTE</vt:lpstr>
      <vt:lpstr>'4012'!FTE</vt:lpstr>
      <vt:lpstr>'4013'!FTE</vt:lpstr>
      <vt:lpstr>'4020'!FTE</vt:lpstr>
      <vt:lpstr>'4037'!FTE</vt:lpstr>
      <vt:lpstr>'4041'!FTE</vt:lpstr>
      <vt:lpstr>'0054'!Grade_Level</vt:lpstr>
      <vt:lpstr>'0642'!Grade_Level</vt:lpstr>
      <vt:lpstr>'0664'!Grade_Level</vt:lpstr>
      <vt:lpstr>'1461'!Grade_Level</vt:lpstr>
      <vt:lpstr>'1571'!Grade_Level</vt:lpstr>
      <vt:lpstr>'2521'!Grade_Level</vt:lpstr>
      <vt:lpstr>'2531'!Grade_Level</vt:lpstr>
      <vt:lpstr>'2641'!Grade_Level</vt:lpstr>
      <vt:lpstr>'2661'!Grade_Level</vt:lpstr>
      <vt:lpstr>'2791'!Grade_Level</vt:lpstr>
      <vt:lpstr>'2801'!Grade_Level</vt:lpstr>
      <vt:lpstr>'2911'!Grade_Level</vt:lpstr>
      <vt:lpstr>'2941'!Grade_Level</vt:lpstr>
      <vt:lpstr>'3083'!Grade_Level</vt:lpstr>
      <vt:lpstr>'3344'!Grade_Level</vt:lpstr>
      <vt:lpstr>'3345'!Grade_Level</vt:lpstr>
      <vt:lpstr>'3347'!Grade_Level</vt:lpstr>
      <vt:lpstr>'3381'!Grade_Level</vt:lpstr>
      <vt:lpstr>'3382'!Grade_Level</vt:lpstr>
      <vt:lpstr>'3384'!Grade_Level</vt:lpstr>
      <vt:lpstr>'3385'!Grade_Level</vt:lpstr>
      <vt:lpstr>'3386'!Grade_Level</vt:lpstr>
      <vt:lpstr>'3391'!Grade_Level</vt:lpstr>
      <vt:lpstr>'3392'!Grade_Level</vt:lpstr>
      <vt:lpstr>'3394'!Grade_Level</vt:lpstr>
      <vt:lpstr>'3395'!Grade_Level</vt:lpstr>
      <vt:lpstr>'3396'!Grade_Level</vt:lpstr>
      <vt:lpstr>'3398'!Grade_Level</vt:lpstr>
      <vt:lpstr>'3400'!Grade_Level</vt:lpstr>
      <vt:lpstr>'3401'!Grade_Level</vt:lpstr>
      <vt:lpstr>'3411'!Grade_Level</vt:lpstr>
      <vt:lpstr>'3413'!Grade_Level</vt:lpstr>
      <vt:lpstr>'3421'!Grade_Level</vt:lpstr>
      <vt:lpstr>'3431'!Grade_Level</vt:lpstr>
      <vt:lpstr>'3436'!Grade_Level</vt:lpstr>
      <vt:lpstr>'3441'!Grade_Level</vt:lpstr>
      <vt:lpstr>'3443'!Grade_Level</vt:lpstr>
      <vt:lpstr>'3941'!Grade_Level</vt:lpstr>
      <vt:lpstr>'3961'!Grade_Level</vt:lpstr>
      <vt:lpstr>'3971'!Grade_Level</vt:lpstr>
      <vt:lpstr>'4000'!Grade_Level</vt:lpstr>
      <vt:lpstr>'4002'!Grade_Level</vt:lpstr>
      <vt:lpstr>'4010'!Grade_Level</vt:lpstr>
      <vt:lpstr>'4011'!Grade_Level</vt:lpstr>
      <vt:lpstr>'4012'!Grade_Level</vt:lpstr>
      <vt:lpstr>'4013'!Grade_Level</vt:lpstr>
      <vt:lpstr>'4020'!Grade_Level</vt:lpstr>
      <vt:lpstr>'4037'!Grade_Level</vt:lpstr>
      <vt:lpstr>'4041'!Grade_Level</vt:lpstr>
      <vt:lpstr>'0054'!Guarantee_Per_Student</vt:lpstr>
      <vt:lpstr>'0642'!Guarantee_Per_Student</vt:lpstr>
      <vt:lpstr>'0664'!Guarantee_Per_Student</vt:lpstr>
      <vt:lpstr>'1461'!Guarantee_Per_Student</vt:lpstr>
      <vt:lpstr>'1571'!Guarantee_Per_Student</vt:lpstr>
      <vt:lpstr>'2521'!Guarantee_Per_Student</vt:lpstr>
      <vt:lpstr>'2531'!Guarantee_Per_Student</vt:lpstr>
      <vt:lpstr>'2641'!Guarantee_Per_Student</vt:lpstr>
      <vt:lpstr>'2661'!Guarantee_Per_Student</vt:lpstr>
      <vt:lpstr>'2791'!Guarantee_Per_Student</vt:lpstr>
      <vt:lpstr>'2801'!Guarantee_Per_Student</vt:lpstr>
      <vt:lpstr>'2911'!Guarantee_Per_Student</vt:lpstr>
      <vt:lpstr>'2941'!Guarantee_Per_Student</vt:lpstr>
      <vt:lpstr>'3083'!Guarantee_Per_Student</vt:lpstr>
      <vt:lpstr>'3344'!Guarantee_Per_Student</vt:lpstr>
      <vt:lpstr>'3345'!Guarantee_Per_Student</vt:lpstr>
      <vt:lpstr>'3347'!Guarantee_Per_Student</vt:lpstr>
      <vt:lpstr>'3381'!Guarantee_Per_Student</vt:lpstr>
      <vt:lpstr>'3382'!Guarantee_Per_Student</vt:lpstr>
      <vt:lpstr>'3384'!Guarantee_Per_Student</vt:lpstr>
      <vt:lpstr>'3385'!Guarantee_Per_Student</vt:lpstr>
      <vt:lpstr>'3386'!Guarantee_Per_Student</vt:lpstr>
      <vt:lpstr>'3391'!Guarantee_Per_Student</vt:lpstr>
      <vt:lpstr>'3392'!Guarantee_Per_Student</vt:lpstr>
      <vt:lpstr>'3394'!Guarantee_Per_Student</vt:lpstr>
      <vt:lpstr>'3395'!Guarantee_Per_Student</vt:lpstr>
      <vt:lpstr>'3396'!Guarantee_Per_Student</vt:lpstr>
      <vt:lpstr>'3398'!Guarantee_Per_Student</vt:lpstr>
      <vt:lpstr>'3400'!Guarantee_Per_Student</vt:lpstr>
      <vt:lpstr>'3401'!Guarantee_Per_Student</vt:lpstr>
      <vt:lpstr>'3411'!Guarantee_Per_Student</vt:lpstr>
      <vt:lpstr>'3413'!Guarantee_Per_Student</vt:lpstr>
      <vt:lpstr>'3421'!Guarantee_Per_Student</vt:lpstr>
      <vt:lpstr>'3431'!Guarantee_Per_Student</vt:lpstr>
      <vt:lpstr>'3436'!Guarantee_Per_Student</vt:lpstr>
      <vt:lpstr>'3441'!Guarantee_Per_Student</vt:lpstr>
      <vt:lpstr>'3443'!Guarantee_Per_Student</vt:lpstr>
      <vt:lpstr>'3941'!Guarantee_Per_Student</vt:lpstr>
      <vt:lpstr>'3961'!Guarantee_Per_Student</vt:lpstr>
      <vt:lpstr>'3971'!Guarantee_Per_Student</vt:lpstr>
      <vt:lpstr>'4000'!Guarantee_Per_Student</vt:lpstr>
      <vt:lpstr>'4002'!Guarantee_Per_Student</vt:lpstr>
      <vt:lpstr>'4010'!Guarantee_Per_Student</vt:lpstr>
      <vt:lpstr>'4011'!Guarantee_Per_Student</vt:lpstr>
      <vt:lpstr>'4012'!Guarantee_Per_Student</vt:lpstr>
      <vt:lpstr>'4013'!Guarantee_Per_Student</vt:lpstr>
      <vt:lpstr>'4020'!Guarantee_Per_Student</vt:lpstr>
      <vt:lpstr>'4037'!Guarantee_Per_Student</vt:lpstr>
      <vt:lpstr>'4041'!Guarantee_Per_Student</vt:lpstr>
      <vt:lpstr>'0054'!Matrix_Level</vt:lpstr>
      <vt:lpstr>'0642'!Matrix_Level</vt:lpstr>
      <vt:lpstr>'0664'!Matrix_Level</vt:lpstr>
      <vt:lpstr>'1461'!Matrix_Level</vt:lpstr>
      <vt:lpstr>'1571'!Matrix_Level</vt:lpstr>
      <vt:lpstr>'2521'!Matrix_Level</vt:lpstr>
      <vt:lpstr>'2531'!Matrix_Level</vt:lpstr>
      <vt:lpstr>'2641'!Matrix_Level</vt:lpstr>
      <vt:lpstr>'2661'!Matrix_Level</vt:lpstr>
      <vt:lpstr>'2791'!Matrix_Level</vt:lpstr>
      <vt:lpstr>'2801'!Matrix_Level</vt:lpstr>
      <vt:lpstr>'2911'!Matrix_Level</vt:lpstr>
      <vt:lpstr>'2941'!Matrix_Level</vt:lpstr>
      <vt:lpstr>'3083'!Matrix_Level</vt:lpstr>
      <vt:lpstr>'3344'!Matrix_Level</vt:lpstr>
      <vt:lpstr>'3345'!Matrix_Level</vt:lpstr>
      <vt:lpstr>'3347'!Matrix_Level</vt:lpstr>
      <vt:lpstr>'3381'!Matrix_Level</vt:lpstr>
      <vt:lpstr>'3382'!Matrix_Level</vt:lpstr>
      <vt:lpstr>'3384'!Matrix_Level</vt:lpstr>
      <vt:lpstr>'3385'!Matrix_Level</vt:lpstr>
      <vt:lpstr>'3386'!Matrix_Level</vt:lpstr>
      <vt:lpstr>'3391'!Matrix_Level</vt:lpstr>
      <vt:lpstr>'3392'!Matrix_Level</vt:lpstr>
      <vt:lpstr>'3394'!Matrix_Level</vt:lpstr>
      <vt:lpstr>'3395'!Matrix_Level</vt:lpstr>
      <vt:lpstr>'3396'!Matrix_Level</vt:lpstr>
      <vt:lpstr>'3398'!Matrix_Level</vt:lpstr>
      <vt:lpstr>'3400'!Matrix_Level</vt:lpstr>
      <vt:lpstr>'3401'!Matrix_Level</vt:lpstr>
      <vt:lpstr>'3411'!Matrix_Level</vt:lpstr>
      <vt:lpstr>'3413'!Matrix_Level</vt:lpstr>
      <vt:lpstr>'3421'!Matrix_Level</vt:lpstr>
      <vt:lpstr>'3431'!Matrix_Level</vt:lpstr>
      <vt:lpstr>'3436'!Matrix_Level</vt:lpstr>
      <vt:lpstr>'3441'!Matrix_Level</vt:lpstr>
      <vt:lpstr>'3443'!Matrix_Level</vt:lpstr>
      <vt:lpstr>'3941'!Matrix_Level</vt:lpstr>
      <vt:lpstr>'3961'!Matrix_Level</vt:lpstr>
      <vt:lpstr>'3971'!Matrix_Level</vt:lpstr>
      <vt:lpstr>'4000'!Matrix_Level</vt:lpstr>
      <vt:lpstr>'4002'!Matrix_Level</vt:lpstr>
      <vt:lpstr>'4010'!Matrix_Level</vt:lpstr>
      <vt:lpstr>'4011'!Matrix_Level</vt:lpstr>
      <vt:lpstr>'4012'!Matrix_Level</vt:lpstr>
      <vt:lpstr>'4013'!Matrix_Level</vt:lpstr>
      <vt:lpstr>'4020'!Matrix_Level</vt:lpstr>
      <vt:lpstr>'4037'!Matrix_Level</vt:lpstr>
      <vt:lpstr>'4041'!Matrix_Level</vt:lpstr>
      <vt:lpstr>'0054'!Number_of_FTE</vt:lpstr>
      <vt:lpstr>'0642'!Number_of_FTE</vt:lpstr>
      <vt:lpstr>'0664'!Number_of_FTE</vt:lpstr>
      <vt:lpstr>'1461'!Number_of_FTE</vt:lpstr>
      <vt:lpstr>'1571'!Number_of_FTE</vt:lpstr>
      <vt:lpstr>'2521'!Number_of_FTE</vt:lpstr>
      <vt:lpstr>'2531'!Number_of_FTE</vt:lpstr>
      <vt:lpstr>'2641'!Number_of_FTE</vt:lpstr>
      <vt:lpstr>'2661'!Number_of_FTE</vt:lpstr>
      <vt:lpstr>'2791'!Number_of_FTE</vt:lpstr>
      <vt:lpstr>'2801'!Number_of_FTE</vt:lpstr>
      <vt:lpstr>'2911'!Number_of_FTE</vt:lpstr>
      <vt:lpstr>'2941'!Number_of_FTE</vt:lpstr>
      <vt:lpstr>'3083'!Number_of_FTE</vt:lpstr>
      <vt:lpstr>'3344'!Number_of_FTE</vt:lpstr>
      <vt:lpstr>'3345'!Number_of_FTE</vt:lpstr>
      <vt:lpstr>'3347'!Number_of_FTE</vt:lpstr>
      <vt:lpstr>'3381'!Number_of_FTE</vt:lpstr>
      <vt:lpstr>'3382'!Number_of_FTE</vt:lpstr>
      <vt:lpstr>'3384'!Number_of_FTE</vt:lpstr>
      <vt:lpstr>'3385'!Number_of_FTE</vt:lpstr>
      <vt:lpstr>'3386'!Number_of_FTE</vt:lpstr>
      <vt:lpstr>'3391'!Number_of_FTE</vt:lpstr>
      <vt:lpstr>'3392'!Number_of_FTE</vt:lpstr>
      <vt:lpstr>'3394'!Number_of_FTE</vt:lpstr>
      <vt:lpstr>'3395'!Number_of_FTE</vt:lpstr>
      <vt:lpstr>'3396'!Number_of_FTE</vt:lpstr>
      <vt:lpstr>'3398'!Number_of_FTE</vt:lpstr>
      <vt:lpstr>'3400'!Number_of_FTE</vt:lpstr>
      <vt:lpstr>'3401'!Number_of_FTE</vt:lpstr>
      <vt:lpstr>'3411'!Number_of_FTE</vt:lpstr>
      <vt:lpstr>'3413'!Number_of_FTE</vt:lpstr>
      <vt:lpstr>'3421'!Number_of_FTE</vt:lpstr>
      <vt:lpstr>'3431'!Number_of_FTE</vt:lpstr>
      <vt:lpstr>'3436'!Number_of_FTE</vt:lpstr>
      <vt:lpstr>'3441'!Number_of_FTE</vt:lpstr>
      <vt:lpstr>'3443'!Number_of_FTE</vt:lpstr>
      <vt:lpstr>'3941'!Number_of_FTE</vt:lpstr>
      <vt:lpstr>'3961'!Number_of_FTE</vt:lpstr>
      <vt:lpstr>'3971'!Number_of_FTE</vt:lpstr>
      <vt:lpstr>'4000'!Number_of_FTE</vt:lpstr>
      <vt:lpstr>'4002'!Number_of_FTE</vt:lpstr>
      <vt:lpstr>'4010'!Number_of_FTE</vt:lpstr>
      <vt:lpstr>'4011'!Number_of_FTE</vt:lpstr>
      <vt:lpstr>'4012'!Number_of_FTE</vt:lpstr>
      <vt:lpstr>'4013'!Number_of_FTE</vt:lpstr>
      <vt:lpstr>'4020'!Number_of_FTE</vt:lpstr>
      <vt:lpstr>'4037'!Number_of_FTE</vt:lpstr>
      <vt:lpstr>'4041'!Number_of_FTE</vt:lpstr>
      <vt:lpstr>'0054'!Per_Student</vt:lpstr>
      <vt:lpstr>'0642'!Per_Student</vt:lpstr>
      <vt:lpstr>'0664'!Per_Student</vt:lpstr>
      <vt:lpstr>'1461'!Per_Student</vt:lpstr>
      <vt:lpstr>'1571'!Per_Student</vt:lpstr>
      <vt:lpstr>'2521'!Per_Student</vt:lpstr>
      <vt:lpstr>'2531'!Per_Student</vt:lpstr>
      <vt:lpstr>'2641'!Per_Student</vt:lpstr>
      <vt:lpstr>'2661'!Per_Student</vt:lpstr>
      <vt:lpstr>'2791'!Per_Student</vt:lpstr>
      <vt:lpstr>'2801'!Per_Student</vt:lpstr>
      <vt:lpstr>'2911'!Per_Student</vt:lpstr>
      <vt:lpstr>'2941'!Per_Student</vt:lpstr>
      <vt:lpstr>'3083'!Per_Student</vt:lpstr>
      <vt:lpstr>'3344'!Per_Student</vt:lpstr>
      <vt:lpstr>'3345'!Per_Student</vt:lpstr>
      <vt:lpstr>'3347'!Per_Student</vt:lpstr>
      <vt:lpstr>'3381'!Per_Student</vt:lpstr>
      <vt:lpstr>'3382'!Per_Student</vt:lpstr>
      <vt:lpstr>'3384'!Per_Student</vt:lpstr>
      <vt:lpstr>'3385'!Per_Student</vt:lpstr>
      <vt:lpstr>'3386'!Per_Student</vt:lpstr>
      <vt:lpstr>'3391'!Per_Student</vt:lpstr>
      <vt:lpstr>'3392'!Per_Student</vt:lpstr>
      <vt:lpstr>'3394'!Per_Student</vt:lpstr>
      <vt:lpstr>'3395'!Per_Student</vt:lpstr>
      <vt:lpstr>'3396'!Per_Student</vt:lpstr>
      <vt:lpstr>'3398'!Per_Student</vt:lpstr>
      <vt:lpstr>'3400'!Per_Student</vt:lpstr>
      <vt:lpstr>'3401'!Per_Student</vt:lpstr>
      <vt:lpstr>'3411'!Per_Student</vt:lpstr>
      <vt:lpstr>'3413'!Per_Student</vt:lpstr>
      <vt:lpstr>'3421'!Per_Student</vt:lpstr>
      <vt:lpstr>'3431'!Per_Student</vt:lpstr>
      <vt:lpstr>'3436'!Per_Student</vt:lpstr>
      <vt:lpstr>'3441'!Per_Student</vt:lpstr>
      <vt:lpstr>'3443'!Per_Student</vt:lpstr>
      <vt:lpstr>'3941'!Per_Student</vt:lpstr>
      <vt:lpstr>'3961'!Per_Student</vt:lpstr>
      <vt:lpstr>'3971'!Per_Student</vt:lpstr>
      <vt:lpstr>'4000'!Per_Student</vt:lpstr>
      <vt:lpstr>'4002'!Per_Student</vt:lpstr>
      <vt:lpstr>'4010'!Per_Student</vt:lpstr>
      <vt:lpstr>'4011'!Per_Student</vt:lpstr>
      <vt:lpstr>'4012'!Per_Student</vt:lpstr>
      <vt:lpstr>'4013'!Per_Student</vt:lpstr>
      <vt:lpstr>'4020'!Per_Student</vt:lpstr>
      <vt:lpstr>'4037'!Per_Student</vt:lpstr>
      <vt:lpstr>'4041'!Per_Student</vt:lpstr>
      <vt:lpstr>'0054'!PK___3</vt:lpstr>
      <vt:lpstr>'0642'!PK___3</vt:lpstr>
      <vt:lpstr>'0664'!PK___3</vt:lpstr>
      <vt:lpstr>'1461'!PK___3</vt:lpstr>
      <vt:lpstr>'1571'!PK___3</vt:lpstr>
      <vt:lpstr>'2521'!PK___3</vt:lpstr>
      <vt:lpstr>'2531'!PK___3</vt:lpstr>
      <vt:lpstr>'2641'!PK___3</vt:lpstr>
      <vt:lpstr>'2661'!PK___3</vt:lpstr>
      <vt:lpstr>'2791'!PK___3</vt:lpstr>
      <vt:lpstr>'2801'!PK___3</vt:lpstr>
      <vt:lpstr>'2911'!PK___3</vt:lpstr>
      <vt:lpstr>'2941'!PK___3</vt:lpstr>
      <vt:lpstr>'3083'!PK___3</vt:lpstr>
      <vt:lpstr>'3344'!PK___3</vt:lpstr>
      <vt:lpstr>'3345'!PK___3</vt:lpstr>
      <vt:lpstr>'3347'!PK___3</vt:lpstr>
      <vt:lpstr>'3381'!PK___3</vt:lpstr>
      <vt:lpstr>'3382'!PK___3</vt:lpstr>
      <vt:lpstr>'3384'!PK___3</vt:lpstr>
      <vt:lpstr>'3385'!PK___3</vt:lpstr>
      <vt:lpstr>'3386'!PK___3</vt:lpstr>
      <vt:lpstr>'3391'!PK___3</vt:lpstr>
      <vt:lpstr>'3392'!PK___3</vt:lpstr>
      <vt:lpstr>'3394'!PK___3</vt:lpstr>
      <vt:lpstr>'3395'!PK___3</vt:lpstr>
      <vt:lpstr>'3396'!PK___3</vt:lpstr>
      <vt:lpstr>'3398'!PK___3</vt:lpstr>
      <vt:lpstr>'3400'!PK___3</vt:lpstr>
      <vt:lpstr>'3401'!PK___3</vt:lpstr>
      <vt:lpstr>'3411'!PK___3</vt:lpstr>
      <vt:lpstr>'3413'!PK___3</vt:lpstr>
      <vt:lpstr>'3421'!PK___3</vt:lpstr>
      <vt:lpstr>'3431'!PK___3</vt:lpstr>
      <vt:lpstr>'3436'!PK___3</vt:lpstr>
      <vt:lpstr>'3441'!PK___3</vt:lpstr>
      <vt:lpstr>'3443'!PK___3</vt:lpstr>
      <vt:lpstr>'3941'!PK___3</vt:lpstr>
      <vt:lpstr>'3961'!PK___3</vt:lpstr>
      <vt:lpstr>'3971'!PK___3</vt:lpstr>
      <vt:lpstr>'4000'!PK___3</vt:lpstr>
      <vt:lpstr>'4002'!PK___3</vt:lpstr>
      <vt:lpstr>'4010'!PK___3</vt:lpstr>
      <vt:lpstr>'4011'!PK___3</vt:lpstr>
      <vt:lpstr>'4012'!PK___3</vt:lpstr>
      <vt:lpstr>'4013'!PK___3</vt:lpstr>
      <vt:lpstr>'4020'!PK___3</vt:lpstr>
      <vt:lpstr>'4037'!PK___3</vt:lpstr>
      <vt:lpstr>'4041'!PK___3</vt:lpstr>
      <vt:lpstr>'0054'!Print_Area</vt:lpstr>
      <vt:lpstr>'0642'!Print_Area</vt:lpstr>
      <vt:lpstr>'0664'!Print_Area</vt:lpstr>
      <vt:lpstr>'1461'!Print_Area</vt:lpstr>
      <vt:lpstr>'1571'!Print_Area</vt:lpstr>
      <vt:lpstr>'2521'!Print_Area</vt:lpstr>
      <vt:lpstr>'2531'!Print_Area</vt:lpstr>
      <vt:lpstr>'2641'!Print_Area</vt:lpstr>
      <vt:lpstr>'2661'!Print_Area</vt:lpstr>
      <vt:lpstr>'2791'!Print_Area</vt:lpstr>
      <vt:lpstr>'2801'!Print_Area</vt:lpstr>
      <vt:lpstr>'2911'!Print_Area</vt:lpstr>
      <vt:lpstr>'2941'!Print_Area</vt:lpstr>
      <vt:lpstr>'3083'!Print_Area</vt:lpstr>
      <vt:lpstr>'3344'!Print_Area</vt:lpstr>
      <vt:lpstr>'3345'!Print_Area</vt:lpstr>
      <vt:lpstr>'3347'!Print_Area</vt:lpstr>
      <vt:lpstr>'3381'!Print_Area</vt:lpstr>
      <vt:lpstr>'3382'!Print_Area</vt:lpstr>
      <vt:lpstr>'3384'!Print_Area</vt:lpstr>
      <vt:lpstr>'3385'!Print_Area</vt:lpstr>
      <vt:lpstr>'3386'!Print_Area</vt:lpstr>
      <vt:lpstr>'3391'!Print_Area</vt:lpstr>
      <vt:lpstr>'3392'!Print_Area</vt:lpstr>
      <vt:lpstr>'3394'!Print_Area</vt:lpstr>
      <vt:lpstr>'3395'!Print_Area</vt:lpstr>
      <vt:lpstr>'3396'!Print_Area</vt:lpstr>
      <vt:lpstr>'3398'!Print_Area</vt:lpstr>
      <vt:lpstr>'3400'!Print_Area</vt:lpstr>
      <vt:lpstr>'3401'!Print_Area</vt:lpstr>
      <vt:lpstr>'3411'!Print_Area</vt:lpstr>
      <vt:lpstr>'3413'!Print_Area</vt:lpstr>
      <vt:lpstr>'3421'!Print_Area</vt:lpstr>
      <vt:lpstr>'3431'!Print_Area</vt:lpstr>
      <vt:lpstr>'3436'!Print_Area</vt:lpstr>
      <vt:lpstr>'3441'!Print_Area</vt:lpstr>
      <vt:lpstr>'3443'!Print_Area</vt:lpstr>
      <vt:lpstr>'3941'!Print_Area</vt:lpstr>
      <vt:lpstr>'3961'!Print_Area</vt:lpstr>
      <vt:lpstr>'3971'!Print_Area</vt:lpstr>
      <vt:lpstr>'4000'!Print_Area</vt:lpstr>
      <vt:lpstr>'4002'!Print_Area</vt:lpstr>
      <vt:lpstr>'4010'!Print_Area</vt:lpstr>
      <vt:lpstr>'4011'!Print_Area</vt:lpstr>
      <vt:lpstr>'4012'!Print_Area</vt:lpstr>
      <vt:lpstr>'4013'!Print_Area</vt:lpstr>
      <vt:lpstr>'4020'!Print_Area</vt:lpstr>
      <vt:lpstr>'4037'!Print_Area</vt:lpstr>
      <vt:lpstr>'4040'!Print_Area</vt:lpstr>
      <vt:lpstr>'4041'!Print_Area</vt:lpstr>
      <vt:lpstr>'Net Payment'!Print_Area</vt:lpstr>
      <vt:lpstr>'Net Payment'!Print_Titles</vt:lpstr>
      <vt:lpstr>'0054'!Program</vt:lpstr>
      <vt:lpstr>'0642'!Program</vt:lpstr>
      <vt:lpstr>'0664'!Program</vt:lpstr>
      <vt:lpstr>'1461'!Program</vt:lpstr>
      <vt:lpstr>'1571'!Program</vt:lpstr>
      <vt:lpstr>'2521'!Program</vt:lpstr>
      <vt:lpstr>'2531'!Program</vt:lpstr>
      <vt:lpstr>'2641'!Program</vt:lpstr>
      <vt:lpstr>'2661'!Program</vt:lpstr>
      <vt:lpstr>'2791'!Program</vt:lpstr>
      <vt:lpstr>'2801'!Program</vt:lpstr>
      <vt:lpstr>'2911'!Program</vt:lpstr>
      <vt:lpstr>'2941'!Program</vt:lpstr>
      <vt:lpstr>'3083'!Program</vt:lpstr>
      <vt:lpstr>'3344'!Program</vt:lpstr>
      <vt:lpstr>'3345'!Program</vt:lpstr>
      <vt:lpstr>'3347'!Program</vt:lpstr>
      <vt:lpstr>'3381'!Program</vt:lpstr>
      <vt:lpstr>'3382'!Program</vt:lpstr>
      <vt:lpstr>'3384'!Program</vt:lpstr>
      <vt:lpstr>'3385'!Program</vt:lpstr>
      <vt:lpstr>'3386'!Program</vt:lpstr>
      <vt:lpstr>'3391'!Program</vt:lpstr>
      <vt:lpstr>'3392'!Program</vt:lpstr>
      <vt:lpstr>'3394'!Program</vt:lpstr>
      <vt:lpstr>'3395'!Program</vt:lpstr>
      <vt:lpstr>'3396'!Program</vt:lpstr>
      <vt:lpstr>'3398'!Program</vt:lpstr>
      <vt:lpstr>'3400'!Program</vt:lpstr>
      <vt:lpstr>'3401'!Program</vt:lpstr>
      <vt:lpstr>'3411'!Program</vt:lpstr>
      <vt:lpstr>'3413'!Program</vt:lpstr>
      <vt:lpstr>'3421'!Program</vt:lpstr>
      <vt:lpstr>'3431'!Program</vt:lpstr>
      <vt:lpstr>'3436'!Program</vt:lpstr>
      <vt:lpstr>'3441'!Program</vt:lpstr>
      <vt:lpstr>'3443'!Program</vt:lpstr>
      <vt:lpstr>'3941'!Program</vt:lpstr>
      <vt:lpstr>'3961'!Program</vt:lpstr>
      <vt:lpstr>'3971'!Program</vt:lpstr>
      <vt:lpstr>'4000'!Program</vt:lpstr>
      <vt:lpstr>'4002'!Program</vt:lpstr>
      <vt:lpstr>'4010'!Program</vt:lpstr>
      <vt:lpstr>'4011'!Program</vt:lpstr>
      <vt:lpstr>'4012'!Program</vt:lpstr>
      <vt:lpstr>'4013'!Program</vt:lpstr>
      <vt:lpstr>'4020'!Program</vt:lpstr>
      <vt:lpstr>'4037'!Program</vt:lpstr>
      <vt:lpstr>'4041'!Program</vt:lpstr>
      <vt:lpstr>'0054'!Program______________________________Cost_Factor</vt:lpstr>
      <vt:lpstr>'0642'!Program______________________________Cost_Factor</vt:lpstr>
      <vt:lpstr>'0664'!Program______________________________Cost_Factor</vt:lpstr>
      <vt:lpstr>'1461'!Program______________________________Cost_Factor</vt:lpstr>
      <vt:lpstr>'1571'!Program______________________________Cost_Factor</vt:lpstr>
      <vt:lpstr>'2521'!Program______________________________Cost_Factor</vt:lpstr>
      <vt:lpstr>'2531'!Program______________________________Cost_Factor</vt:lpstr>
      <vt:lpstr>'2641'!Program______________________________Cost_Factor</vt:lpstr>
      <vt:lpstr>'2661'!Program______________________________Cost_Factor</vt:lpstr>
      <vt:lpstr>'2791'!Program______________________________Cost_Factor</vt:lpstr>
      <vt:lpstr>'2801'!Program______________________________Cost_Factor</vt:lpstr>
      <vt:lpstr>'2911'!Program______________________________Cost_Factor</vt:lpstr>
      <vt:lpstr>'2941'!Program______________________________Cost_Factor</vt:lpstr>
      <vt:lpstr>'3083'!Program______________________________Cost_Factor</vt:lpstr>
      <vt:lpstr>'3344'!Program______________________________Cost_Factor</vt:lpstr>
      <vt:lpstr>'3345'!Program______________________________Cost_Factor</vt:lpstr>
      <vt:lpstr>'3347'!Program______________________________Cost_Factor</vt:lpstr>
      <vt:lpstr>'3381'!Program______________________________Cost_Factor</vt:lpstr>
      <vt:lpstr>'3382'!Program______________________________Cost_Factor</vt:lpstr>
      <vt:lpstr>'3384'!Program______________________________Cost_Factor</vt:lpstr>
      <vt:lpstr>'3385'!Program______________________________Cost_Factor</vt:lpstr>
      <vt:lpstr>'3386'!Program______________________________Cost_Factor</vt:lpstr>
      <vt:lpstr>'3391'!Program______________________________Cost_Factor</vt:lpstr>
      <vt:lpstr>'3392'!Program______________________________Cost_Factor</vt:lpstr>
      <vt:lpstr>'3394'!Program______________________________Cost_Factor</vt:lpstr>
      <vt:lpstr>'3395'!Program______________________________Cost_Factor</vt:lpstr>
      <vt:lpstr>'3396'!Program______________________________Cost_Factor</vt:lpstr>
      <vt:lpstr>'3398'!Program______________________________Cost_Factor</vt:lpstr>
      <vt:lpstr>'3400'!Program______________________________Cost_Factor</vt:lpstr>
      <vt:lpstr>'3401'!Program______________________________Cost_Factor</vt:lpstr>
      <vt:lpstr>'3411'!Program______________________________Cost_Factor</vt:lpstr>
      <vt:lpstr>'3413'!Program______________________________Cost_Factor</vt:lpstr>
      <vt:lpstr>'3421'!Program______________________________Cost_Factor</vt:lpstr>
      <vt:lpstr>'3431'!Program______________________________Cost_Factor</vt:lpstr>
      <vt:lpstr>'3436'!Program______________________________Cost_Factor</vt:lpstr>
      <vt:lpstr>'3441'!Program______________________________Cost_Factor</vt:lpstr>
      <vt:lpstr>'3443'!Program______________________________Cost_Factor</vt:lpstr>
      <vt:lpstr>'3941'!Program______________________________Cost_Factor</vt:lpstr>
      <vt:lpstr>'3961'!Program______________________________Cost_Factor</vt:lpstr>
      <vt:lpstr>'3971'!Program______________________________Cost_Factor</vt:lpstr>
      <vt:lpstr>'4000'!Program______________________________Cost_Factor</vt:lpstr>
      <vt:lpstr>'4002'!Program______________________________Cost_Factor</vt:lpstr>
      <vt:lpstr>'4010'!Program______________________________Cost_Factor</vt:lpstr>
      <vt:lpstr>'4011'!Program______________________________Cost_Factor</vt:lpstr>
      <vt:lpstr>'4012'!Program______________________________Cost_Factor</vt:lpstr>
      <vt:lpstr>'4013'!Program______________________________Cost_Factor</vt:lpstr>
      <vt:lpstr>'4020'!Program______________________________Cost_Factor</vt:lpstr>
      <vt:lpstr>'4037'!Program______________________________Cost_Factor</vt:lpstr>
      <vt:lpstr>'4041'!Program______________________________Cost_Factor</vt:lpstr>
      <vt:lpstr>'0054'!Revenue_Estimate_Worksheet_for___________Charter_School</vt:lpstr>
      <vt:lpstr>'0642'!Revenue_Estimate_Worksheet_for___________Charter_School</vt:lpstr>
      <vt:lpstr>'0664'!Revenue_Estimate_Worksheet_for___________Charter_School</vt:lpstr>
      <vt:lpstr>'1461'!Revenue_Estimate_Worksheet_for___________Charter_School</vt:lpstr>
      <vt:lpstr>'1571'!Revenue_Estimate_Worksheet_for___________Charter_School</vt:lpstr>
      <vt:lpstr>'2521'!Revenue_Estimate_Worksheet_for___________Charter_School</vt:lpstr>
      <vt:lpstr>'2531'!Revenue_Estimate_Worksheet_for___________Charter_School</vt:lpstr>
      <vt:lpstr>'2641'!Revenue_Estimate_Worksheet_for___________Charter_School</vt:lpstr>
      <vt:lpstr>'2661'!Revenue_Estimate_Worksheet_for___________Charter_School</vt:lpstr>
      <vt:lpstr>'2791'!Revenue_Estimate_Worksheet_for___________Charter_School</vt:lpstr>
      <vt:lpstr>'2801'!Revenue_Estimate_Worksheet_for___________Charter_School</vt:lpstr>
      <vt:lpstr>'2911'!Revenue_Estimate_Worksheet_for___________Charter_School</vt:lpstr>
      <vt:lpstr>'2941'!Revenue_Estimate_Worksheet_for___________Charter_School</vt:lpstr>
      <vt:lpstr>'3083'!Revenue_Estimate_Worksheet_for___________Charter_School</vt:lpstr>
      <vt:lpstr>'3344'!Revenue_Estimate_Worksheet_for___________Charter_School</vt:lpstr>
      <vt:lpstr>'3345'!Revenue_Estimate_Worksheet_for___________Charter_School</vt:lpstr>
      <vt:lpstr>'3347'!Revenue_Estimate_Worksheet_for___________Charter_School</vt:lpstr>
      <vt:lpstr>'3381'!Revenue_Estimate_Worksheet_for___________Charter_School</vt:lpstr>
      <vt:lpstr>'3382'!Revenue_Estimate_Worksheet_for___________Charter_School</vt:lpstr>
      <vt:lpstr>'3384'!Revenue_Estimate_Worksheet_for___________Charter_School</vt:lpstr>
      <vt:lpstr>'3385'!Revenue_Estimate_Worksheet_for___________Charter_School</vt:lpstr>
      <vt:lpstr>'3386'!Revenue_Estimate_Worksheet_for___________Charter_School</vt:lpstr>
      <vt:lpstr>'3391'!Revenue_Estimate_Worksheet_for___________Charter_School</vt:lpstr>
      <vt:lpstr>'3392'!Revenue_Estimate_Worksheet_for___________Charter_School</vt:lpstr>
      <vt:lpstr>'3394'!Revenue_Estimate_Worksheet_for___________Charter_School</vt:lpstr>
      <vt:lpstr>'3395'!Revenue_Estimate_Worksheet_for___________Charter_School</vt:lpstr>
      <vt:lpstr>'3396'!Revenue_Estimate_Worksheet_for___________Charter_School</vt:lpstr>
      <vt:lpstr>'3398'!Revenue_Estimate_Worksheet_for___________Charter_School</vt:lpstr>
      <vt:lpstr>'3400'!Revenue_Estimate_Worksheet_for___________Charter_School</vt:lpstr>
      <vt:lpstr>'3401'!Revenue_Estimate_Worksheet_for___________Charter_School</vt:lpstr>
      <vt:lpstr>'3411'!Revenue_Estimate_Worksheet_for___________Charter_School</vt:lpstr>
      <vt:lpstr>'3413'!Revenue_Estimate_Worksheet_for___________Charter_School</vt:lpstr>
      <vt:lpstr>'3421'!Revenue_Estimate_Worksheet_for___________Charter_School</vt:lpstr>
      <vt:lpstr>'3431'!Revenue_Estimate_Worksheet_for___________Charter_School</vt:lpstr>
      <vt:lpstr>'3436'!Revenue_Estimate_Worksheet_for___________Charter_School</vt:lpstr>
      <vt:lpstr>'3441'!Revenue_Estimate_Worksheet_for___________Charter_School</vt:lpstr>
      <vt:lpstr>'3443'!Revenue_Estimate_Worksheet_for___________Charter_School</vt:lpstr>
      <vt:lpstr>'3941'!Revenue_Estimate_Worksheet_for___________Charter_School</vt:lpstr>
      <vt:lpstr>'3961'!Revenue_Estimate_Worksheet_for___________Charter_School</vt:lpstr>
      <vt:lpstr>'3971'!Revenue_Estimate_Worksheet_for___________Charter_School</vt:lpstr>
      <vt:lpstr>'4000'!Revenue_Estimate_Worksheet_for___________Charter_School</vt:lpstr>
      <vt:lpstr>'4002'!Revenue_Estimate_Worksheet_for___________Charter_School</vt:lpstr>
      <vt:lpstr>'4010'!Revenue_Estimate_Worksheet_for___________Charter_School</vt:lpstr>
      <vt:lpstr>'4011'!Revenue_Estimate_Worksheet_for___________Charter_School</vt:lpstr>
      <vt:lpstr>'4012'!Revenue_Estimate_Worksheet_for___________Charter_School</vt:lpstr>
      <vt:lpstr>'4013'!Revenue_Estimate_Worksheet_for___________Charter_School</vt:lpstr>
      <vt:lpstr>'4020'!Revenue_Estimate_Worksheet_for___________Charter_School</vt:lpstr>
      <vt:lpstr>'4037'!Revenue_Estimate_Worksheet_for___________Charter_School</vt:lpstr>
      <vt:lpstr>'4041'!Revenue_Estimate_Worksheet_for___________Charter_School</vt:lpstr>
      <vt:lpstr>'0054'!School_District</vt:lpstr>
      <vt:lpstr>'0642'!School_District</vt:lpstr>
      <vt:lpstr>'0664'!School_District</vt:lpstr>
      <vt:lpstr>'1461'!School_District</vt:lpstr>
      <vt:lpstr>'1571'!School_District</vt:lpstr>
      <vt:lpstr>'2521'!School_District</vt:lpstr>
      <vt:lpstr>'2531'!School_District</vt:lpstr>
      <vt:lpstr>'2641'!School_District</vt:lpstr>
      <vt:lpstr>'2661'!School_District</vt:lpstr>
      <vt:lpstr>'2791'!School_District</vt:lpstr>
      <vt:lpstr>'2801'!School_District</vt:lpstr>
      <vt:lpstr>'2911'!School_District</vt:lpstr>
      <vt:lpstr>'2941'!School_District</vt:lpstr>
      <vt:lpstr>'3083'!School_District</vt:lpstr>
      <vt:lpstr>'3344'!School_District</vt:lpstr>
      <vt:lpstr>'3345'!School_District</vt:lpstr>
      <vt:lpstr>'3347'!School_District</vt:lpstr>
      <vt:lpstr>'3381'!School_District</vt:lpstr>
      <vt:lpstr>'3382'!School_District</vt:lpstr>
      <vt:lpstr>'3384'!School_District</vt:lpstr>
      <vt:lpstr>'3385'!School_District</vt:lpstr>
      <vt:lpstr>'3386'!School_District</vt:lpstr>
      <vt:lpstr>'3391'!School_District</vt:lpstr>
      <vt:lpstr>'3392'!School_District</vt:lpstr>
      <vt:lpstr>'3394'!School_District</vt:lpstr>
      <vt:lpstr>'3395'!School_District</vt:lpstr>
      <vt:lpstr>'3396'!School_District</vt:lpstr>
      <vt:lpstr>'3398'!School_District</vt:lpstr>
      <vt:lpstr>'3400'!School_District</vt:lpstr>
      <vt:lpstr>'3401'!School_District</vt:lpstr>
      <vt:lpstr>'3411'!School_District</vt:lpstr>
      <vt:lpstr>'3413'!School_District</vt:lpstr>
      <vt:lpstr>'3421'!School_District</vt:lpstr>
      <vt:lpstr>'3431'!School_District</vt:lpstr>
      <vt:lpstr>'3436'!School_District</vt:lpstr>
      <vt:lpstr>'3441'!School_District</vt:lpstr>
      <vt:lpstr>'3443'!School_District</vt:lpstr>
      <vt:lpstr>'3941'!School_District</vt:lpstr>
      <vt:lpstr>'3961'!School_District</vt:lpstr>
      <vt:lpstr>'3971'!School_District</vt:lpstr>
      <vt:lpstr>'4000'!School_District</vt:lpstr>
      <vt:lpstr>'4002'!School_District</vt:lpstr>
      <vt:lpstr>'4010'!School_District</vt:lpstr>
      <vt:lpstr>'4011'!School_District</vt:lpstr>
      <vt:lpstr>'4012'!School_District</vt:lpstr>
      <vt:lpstr>'4013'!School_District</vt:lpstr>
      <vt:lpstr>'4020'!School_District</vt:lpstr>
      <vt:lpstr>'4037'!School_District</vt:lpstr>
      <vt:lpstr>'4041'!School_District</vt:lpstr>
      <vt:lpstr>'0054'!Total</vt:lpstr>
      <vt:lpstr>'0642'!Total</vt:lpstr>
      <vt:lpstr>'0664'!Total</vt:lpstr>
      <vt:lpstr>'1461'!Total</vt:lpstr>
      <vt:lpstr>'1571'!Total</vt:lpstr>
      <vt:lpstr>'2521'!Total</vt:lpstr>
      <vt:lpstr>'2531'!Total</vt:lpstr>
      <vt:lpstr>'2641'!Total</vt:lpstr>
      <vt:lpstr>'2661'!Total</vt:lpstr>
      <vt:lpstr>'2791'!Total</vt:lpstr>
      <vt:lpstr>'2801'!Total</vt:lpstr>
      <vt:lpstr>'2911'!Total</vt:lpstr>
      <vt:lpstr>'2941'!Total</vt:lpstr>
      <vt:lpstr>'3083'!Total</vt:lpstr>
      <vt:lpstr>'3344'!Total</vt:lpstr>
      <vt:lpstr>'3345'!Total</vt:lpstr>
      <vt:lpstr>'3347'!Total</vt:lpstr>
      <vt:lpstr>'3381'!Total</vt:lpstr>
      <vt:lpstr>'3382'!Total</vt:lpstr>
      <vt:lpstr>'3384'!Total</vt:lpstr>
      <vt:lpstr>'3385'!Total</vt:lpstr>
      <vt:lpstr>'3386'!Total</vt:lpstr>
      <vt:lpstr>'3391'!Total</vt:lpstr>
      <vt:lpstr>'3392'!Total</vt:lpstr>
      <vt:lpstr>'3394'!Total</vt:lpstr>
      <vt:lpstr>'3395'!Total</vt:lpstr>
      <vt:lpstr>'3396'!Total</vt:lpstr>
      <vt:lpstr>'3398'!Total</vt:lpstr>
      <vt:lpstr>'3400'!Total</vt:lpstr>
      <vt:lpstr>'3401'!Total</vt:lpstr>
      <vt:lpstr>'3411'!Total</vt:lpstr>
      <vt:lpstr>'3413'!Total</vt:lpstr>
      <vt:lpstr>'3421'!Total</vt:lpstr>
      <vt:lpstr>'3431'!Total</vt:lpstr>
      <vt:lpstr>'3436'!Total</vt:lpstr>
      <vt:lpstr>'3441'!Total</vt:lpstr>
      <vt:lpstr>'3443'!Total</vt:lpstr>
      <vt:lpstr>'3941'!Total</vt:lpstr>
      <vt:lpstr>'3961'!Total</vt:lpstr>
      <vt:lpstr>'3971'!Total</vt:lpstr>
      <vt:lpstr>'4000'!Total</vt:lpstr>
      <vt:lpstr>'4002'!Total</vt:lpstr>
      <vt:lpstr>'4010'!Total</vt:lpstr>
      <vt:lpstr>'4011'!Total</vt:lpstr>
      <vt:lpstr>'4012'!Total</vt:lpstr>
      <vt:lpstr>'4013'!Total</vt:lpstr>
      <vt:lpstr>'4020'!Total</vt:lpstr>
      <vt:lpstr>'4037'!Total</vt:lpstr>
      <vt:lpstr>'4041'!Total</vt:lpstr>
      <vt:lpstr>'0054'!Total_Class_Size_Reduction_Funds</vt:lpstr>
      <vt:lpstr>'0642'!Total_Class_Size_Reduction_Funds</vt:lpstr>
      <vt:lpstr>'0664'!Total_Class_Size_Reduction_Funds</vt:lpstr>
      <vt:lpstr>'1461'!Total_Class_Size_Reduction_Funds</vt:lpstr>
      <vt:lpstr>'1571'!Total_Class_Size_Reduction_Funds</vt:lpstr>
      <vt:lpstr>'2521'!Total_Class_Size_Reduction_Funds</vt:lpstr>
      <vt:lpstr>'2531'!Total_Class_Size_Reduction_Funds</vt:lpstr>
      <vt:lpstr>'2641'!Total_Class_Size_Reduction_Funds</vt:lpstr>
      <vt:lpstr>'2661'!Total_Class_Size_Reduction_Funds</vt:lpstr>
      <vt:lpstr>'2791'!Total_Class_Size_Reduction_Funds</vt:lpstr>
      <vt:lpstr>'2801'!Total_Class_Size_Reduction_Funds</vt:lpstr>
      <vt:lpstr>'2911'!Total_Class_Size_Reduction_Funds</vt:lpstr>
      <vt:lpstr>'2941'!Total_Class_Size_Reduction_Funds</vt:lpstr>
      <vt:lpstr>'3083'!Total_Class_Size_Reduction_Funds</vt:lpstr>
      <vt:lpstr>'3344'!Total_Class_Size_Reduction_Funds</vt:lpstr>
      <vt:lpstr>'3345'!Total_Class_Size_Reduction_Funds</vt:lpstr>
      <vt:lpstr>'3347'!Total_Class_Size_Reduction_Funds</vt:lpstr>
      <vt:lpstr>'3381'!Total_Class_Size_Reduction_Funds</vt:lpstr>
      <vt:lpstr>'3382'!Total_Class_Size_Reduction_Funds</vt:lpstr>
      <vt:lpstr>'3384'!Total_Class_Size_Reduction_Funds</vt:lpstr>
      <vt:lpstr>'3385'!Total_Class_Size_Reduction_Funds</vt:lpstr>
      <vt:lpstr>'3386'!Total_Class_Size_Reduction_Funds</vt:lpstr>
      <vt:lpstr>'3391'!Total_Class_Size_Reduction_Funds</vt:lpstr>
      <vt:lpstr>'3392'!Total_Class_Size_Reduction_Funds</vt:lpstr>
      <vt:lpstr>'3394'!Total_Class_Size_Reduction_Funds</vt:lpstr>
      <vt:lpstr>'3395'!Total_Class_Size_Reduction_Funds</vt:lpstr>
      <vt:lpstr>'3396'!Total_Class_Size_Reduction_Funds</vt:lpstr>
      <vt:lpstr>'3398'!Total_Class_Size_Reduction_Funds</vt:lpstr>
      <vt:lpstr>'3400'!Total_Class_Size_Reduction_Funds</vt:lpstr>
      <vt:lpstr>'3401'!Total_Class_Size_Reduction_Funds</vt:lpstr>
      <vt:lpstr>'3411'!Total_Class_Size_Reduction_Funds</vt:lpstr>
      <vt:lpstr>'3413'!Total_Class_Size_Reduction_Funds</vt:lpstr>
      <vt:lpstr>'3421'!Total_Class_Size_Reduction_Funds</vt:lpstr>
      <vt:lpstr>'3431'!Total_Class_Size_Reduction_Funds</vt:lpstr>
      <vt:lpstr>'3436'!Total_Class_Size_Reduction_Funds</vt:lpstr>
      <vt:lpstr>'3441'!Total_Class_Size_Reduction_Funds</vt:lpstr>
      <vt:lpstr>'3443'!Total_Class_Size_Reduction_Funds</vt:lpstr>
      <vt:lpstr>'3941'!Total_Class_Size_Reduction_Funds</vt:lpstr>
      <vt:lpstr>'3961'!Total_Class_Size_Reduction_Funds</vt:lpstr>
      <vt:lpstr>'3971'!Total_Class_Size_Reduction_Funds</vt:lpstr>
      <vt:lpstr>'4000'!Total_Class_Size_Reduction_Funds</vt:lpstr>
      <vt:lpstr>'4002'!Total_Class_Size_Reduction_Funds</vt:lpstr>
      <vt:lpstr>'4010'!Total_Class_Size_Reduction_Funds</vt:lpstr>
      <vt:lpstr>'4011'!Total_Class_Size_Reduction_Funds</vt:lpstr>
      <vt:lpstr>'4012'!Total_Class_Size_Reduction_Funds</vt:lpstr>
      <vt:lpstr>'4013'!Total_Class_Size_Reduction_Funds</vt:lpstr>
      <vt:lpstr>'4020'!Total_Class_Size_Reduction_Funds</vt:lpstr>
      <vt:lpstr>'4037'!Total_Class_Size_Reduction_Funds</vt:lpstr>
      <vt:lpstr>'4041'!Total_Class_Size_Reduction_Funds</vt:lpstr>
      <vt:lpstr>'0054'!Total_from_ESE_Guarantee</vt:lpstr>
      <vt:lpstr>'0642'!Total_from_ESE_Guarantee</vt:lpstr>
      <vt:lpstr>'0664'!Total_from_ESE_Guarantee</vt:lpstr>
      <vt:lpstr>'1461'!Total_from_ESE_Guarantee</vt:lpstr>
      <vt:lpstr>'1571'!Total_from_ESE_Guarantee</vt:lpstr>
      <vt:lpstr>'2521'!Total_from_ESE_Guarantee</vt:lpstr>
      <vt:lpstr>'2531'!Total_from_ESE_Guarantee</vt:lpstr>
      <vt:lpstr>'2641'!Total_from_ESE_Guarantee</vt:lpstr>
      <vt:lpstr>'2661'!Total_from_ESE_Guarantee</vt:lpstr>
      <vt:lpstr>'2791'!Total_from_ESE_Guarantee</vt:lpstr>
      <vt:lpstr>'2801'!Total_from_ESE_Guarantee</vt:lpstr>
      <vt:lpstr>'2911'!Total_from_ESE_Guarantee</vt:lpstr>
      <vt:lpstr>'2941'!Total_from_ESE_Guarantee</vt:lpstr>
      <vt:lpstr>'3083'!Total_from_ESE_Guarantee</vt:lpstr>
      <vt:lpstr>'3344'!Total_from_ESE_Guarantee</vt:lpstr>
      <vt:lpstr>'3345'!Total_from_ESE_Guarantee</vt:lpstr>
      <vt:lpstr>'3347'!Total_from_ESE_Guarantee</vt:lpstr>
      <vt:lpstr>'3381'!Total_from_ESE_Guarantee</vt:lpstr>
      <vt:lpstr>'3382'!Total_from_ESE_Guarantee</vt:lpstr>
      <vt:lpstr>'3384'!Total_from_ESE_Guarantee</vt:lpstr>
      <vt:lpstr>'3385'!Total_from_ESE_Guarantee</vt:lpstr>
      <vt:lpstr>'3386'!Total_from_ESE_Guarantee</vt:lpstr>
      <vt:lpstr>'3391'!Total_from_ESE_Guarantee</vt:lpstr>
      <vt:lpstr>'3392'!Total_from_ESE_Guarantee</vt:lpstr>
      <vt:lpstr>'3394'!Total_from_ESE_Guarantee</vt:lpstr>
      <vt:lpstr>'3395'!Total_from_ESE_Guarantee</vt:lpstr>
      <vt:lpstr>'3396'!Total_from_ESE_Guarantee</vt:lpstr>
      <vt:lpstr>'3398'!Total_from_ESE_Guarantee</vt:lpstr>
      <vt:lpstr>'3400'!Total_from_ESE_Guarantee</vt:lpstr>
      <vt:lpstr>'3401'!Total_from_ESE_Guarantee</vt:lpstr>
      <vt:lpstr>'3411'!Total_from_ESE_Guarantee</vt:lpstr>
      <vt:lpstr>'3413'!Total_from_ESE_Guarantee</vt:lpstr>
      <vt:lpstr>'3421'!Total_from_ESE_Guarantee</vt:lpstr>
      <vt:lpstr>'3431'!Total_from_ESE_Guarantee</vt:lpstr>
      <vt:lpstr>'3436'!Total_from_ESE_Guarantee</vt:lpstr>
      <vt:lpstr>'3441'!Total_from_ESE_Guarantee</vt:lpstr>
      <vt:lpstr>'3443'!Total_from_ESE_Guarantee</vt:lpstr>
      <vt:lpstr>'3941'!Total_from_ESE_Guarantee</vt:lpstr>
      <vt:lpstr>'3961'!Total_from_ESE_Guarantee</vt:lpstr>
      <vt:lpstr>'3971'!Total_from_ESE_Guarantee</vt:lpstr>
      <vt:lpstr>'4000'!Total_from_ESE_Guarantee</vt:lpstr>
      <vt:lpstr>'4002'!Total_from_ESE_Guarantee</vt:lpstr>
      <vt:lpstr>'4010'!Total_from_ESE_Guarantee</vt:lpstr>
      <vt:lpstr>'4011'!Total_from_ESE_Guarantee</vt:lpstr>
      <vt:lpstr>'4012'!Total_from_ESE_Guarantee</vt:lpstr>
      <vt:lpstr>'4013'!Total_from_ESE_Guarantee</vt:lpstr>
      <vt:lpstr>'4020'!Total_from_ESE_Guarantee</vt:lpstr>
      <vt:lpstr>'4037'!Total_from_ESE_Guarantee</vt:lpstr>
      <vt:lpstr>'4041'!Total_from_ESE_Guarantee</vt:lpstr>
      <vt:lpstr>'0054'!Total_FTE_with_ESE_Services</vt:lpstr>
      <vt:lpstr>'0642'!Total_FTE_with_ESE_Services</vt:lpstr>
      <vt:lpstr>'0664'!Total_FTE_with_ESE_Services</vt:lpstr>
      <vt:lpstr>'1461'!Total_FTE_with_ESE_Services</vt:lpstr>
      <vt:lpstr>'1571'!Total_FTE_with_ESE_Services</vt:lpstr>
      <vt:lpstr>'2521'!Total_FTE_with_ESE_Services</vt:lpstr>
      <vt:lpstr>'2531'!Total_FTE_with_ESE_Services</vt:lpstr>
      <vt:lpstr>'2641'!Total_FTE_with_ESE_Services</vt:lpstr>
      <vt:lpstr>'2661'!Total_FTE_with_ESE_Services</vt:lpstr>
      <vt:lpstr>'2791'!Total_FTE_with_ESE_Services</vt:lpstr>
      <vt:lpstr>'2801'!Total_FTE_with_ESE_Services</vt:lpstr>
      <vt:lpstr>'2911'!Total_FTE_with_ESE_Services</vt:lpstr>
      <vt:lpstr>'2941'!Total_FTE_with_ESE_Services</vt:lpstr>
      <vt:lpstr>'3083'!Total_FTE_with_ESE_Services</vt:lpstr>
      <vt:lpstr>'3344'!Total_FTE_with_ESE_Services</vt:lpstr>
      <vt:lpstr>'3345'!Total_FTE_with_ESE_Services</vt:lpstr>
      <vt:lpstr>'3347'!Total_FTE_with_ESE_Services</vt:lpstr>
      <vt:lpstr>'3381'!Total_FTE_with_ESE_Services</vt:lpstr>
      <vt:lpstr>'3382'!Total_FTE_with_ESE_Services</vt:lpstr>
      <vt:lpstr>'3384'!Total_FTE_with_ESE_Services</vt:lpstr>
      <vt:lpstr>'3385'!Total_FTE_with_ESE_Services</vt:lpstr>
      <vt:lpstr>'3386'!Total_FTE_with_ESE_Services</vt:lpstr>
      <vt:lpstr>'3391'!Total_FTE_with_ESE_Services</vt:lpstr>
      <vt:lpstr>'3392'!Total_FTE_with_ESE_Services</vt:lpstr>
      <vt:lpstr>'3394'!Total_FTE_with_ESE_Services</vt:lpstr>
      <vt:lpstr>'3395'!Total_FTE_with_ESE_Services</vt:lpstr>
      <vt:lpstr>'3396'!Total_FTE_with_ESE_Services</vt:lpstr>
      <vt:lpstr>'3398'!Total_FTE_with_ESE_Services</vt:lpstr>
      <vt:lpstr>'3400'!Total_FTE_with_ESE_Services</vt:lpstr>
      <vt:lpstr>'3401'!Total_FTE_with_ESE_Services</vt:lpstr>
      <vt:lpstr>'3411'!Total_FTE_with_ESE_Services</vt:lpstr>
      <vt:lpstr>'3413'!Total_FTE_with_ESE_Services</vt:lpstr>
      <vt:lpstr>'3421'!Total_FTE_with_ESE_Services</vt:lpstr>
      <vt:lpstr>'3431'!Total_FTE_with_ESE_Services</vt:lpstr>
      <vt:lpstr>'3436'!Total_FTE_with_ESE_Services</vt:lpstr>
      <vt:lpstr>'3441'!Total_FTE_with_ESE_Services</vt:lpstr>
      <vt:lpstr>'3443'!Total_FTE_with_ESE_Services</vt:lpstr>
      <vt:lpstr>'3941'!Total_FTE_with_ESE_Services</vt:lpstr>
      <vt:lpstr>'3961'!Total_FTE_with_ESE_Services</vt:lpstr>
      <vt:lpstr>'3971'!Total_FTE_with_ESE_Services</vt:lpstr>
      <vt:lpstr>'4000'!Total_FTE_with_ESE_Services</vt:lpstr>
      <vt:lpstr>'4002'!Total_FTE_with_ESE_Services</vt:lpstr>
      <vt:lpstr>'4010'!Total_FTE_with_ESE_Services</vt:lpstr>
      <vt:lpstr>'4011'!Total_FTE_with_ESE_Services</vt:lpstr>
      <vt:lpstr>'4012'!Total_FTE_with_ESE_Services</vt:lpstr>
      <vt:lpstr>'4013'!Total_FTE_with_ESE_Services</vt:lpstr>
      <vt:lpstr>'4020'!Total_FTE_with_ESE_Services</vt:lpstr>
      <vt:lpstr>'4037'!Total_FTE_with_ESE_Services</vt:lpstr>
      <vt:lpstr>'4041'!Total_FTE_with_ESE_Services</vt:lpstr>
      <vt:lpstr>'0054'!Totals</vt:lpstr>
      <vt:lpstr>'0642'!Totals</vt:lpstr>
      <vt:lpstr>'0664'!Totals</vt:lpstr>
      <vt:lpstr>'1461'!Totals</vt:lpstr>
      <vt:lpstr>'1571'!Totals</vt:lpstr>
      <vt:lpstr>'2521'!Totals</vt:lpstr>
      <vt:lpstr>'2531'!Totals</vt:lpstr>
      <vt:lpstr>'2641'!Totals</vt:lpstr>
      <vt:lpstr>'2661'!Totals</vt:lpstr>
      <vt:lpstr>'2791'!Totals</vt:lpstr>
      <vt:lpstr>'2801'!Totals</vt:lpstr>
      <vt:lpstr>'2911'!Totals</vt:lpstr>
      <vt:lpstr>'2941'!Totals</vt:lpstr>
      <vt:lpstr>'3083'!Totals</vt:lpstr>
      <vt:lpstr>'3344'!Totals</vt:lpstr>
      <vt:lpstr>'3345'!Totals</vt:lpstr>
      <vt:lpstr>'3347'!Totals</vt:lpstr>
      <vt:lpstr>'3381'!Totals</vt:lpstr>
      <vt:lpstr>'3382'!Totals</vt:lpstr>
      <vt:lpstr>'3384'!Totals</vt:lpstr>
      <vt:lpstr>'3385'!Totals</vt:lpstr>
      <vt:lpstr>'3386'!Totals</vt:lpstr>
      <vt:lpstr>'3391'!Totals</vt:lpstr>
      <vt:lpstr>'3392'!Totals</vt:lpstr>
      <vt:lpstr>'3394'!Totals</vt:lpstr>
      <vt:lpstr>'3395'!Totals</vt:lpstr>
      <vt:lpstr>'3396'!Totals</vt:lpstr>
      <vt:lpstr>'3398'!Totals</vt:lpstr>
      <vt:lpstr>'3400'!Totals</vt:lpstr>
      <vt:lpstr>'3401'!Totals</vt:lpstr>
      <vt:lpstr>'3411'!Totals</vt:lpstr>
      <vt:lpstr>'3413'!Totals</vt:lpstr>
      <vt:lpstr>'3421'!Totals</vt:lpstr>
      <vt:lpstr>'3431'!Totals</vt:lpstr>
      <vt:lpstr>'3436'!Totals</vt:lpstr>
      <vt:lpstr>'3441'!Totals</vt:lpstr>
      <vt:lpstr>'3443'!Totals</vt:lpstr>
      <vt:lpstr>'3941'!Totals</vt:lpstr>
      <vt:lpstr>'3961'!Totals</vt:lpstr>
      <vt:lpstr>'3971'!Totals</vt:lpstr>
      <vt:lpstr>'4000'!Totals</vt:lpstr>
      <vt:lpstr>'4002'!Totals</vt:lpstr>
      <vt:lpstr>'4010'!Totals</vt:lpstr>
      <vt:lpstr>'4011'!Totals</vt:lpstr>
      <vt:lpstr>'4012'!Totals</vt:lpstr>
      <vt:lpstr>'4013'!Totals</vt:lpstr>
      <vt:lpstr>'4020'!Totals</vt:lpstr>
      <vt:lpstr>'4037'!Totals</vt:lpstr>
      <vt:lpstr>'4041'!Totals</vt:lpstr>
      <vt:lpstr>'0054'!Weighted_FTE____________b__x__c</vt:lpstr>
      <vt:lpstr>'0642'!Weighted_FTE____________b__x__c</vt:lpstr>
      <vt:lpstr>'0664'!Weighted_FTE____________b__x__c</vt:lpstr>
      <vt:lpstr>'1461'!Weighted_FTE____________b__x__c</vt:lpstr>
      <vt:lpstr>'1571'!Weighted_FTE____________b__x__c</vt:lpstr>
      <vt:lpstr>'2521'!Weighted_FTE____________b__x__c</vt:lpstr>
      <vt:lpstr>'2531'!Weighted_FTE____________b__x__c</vt:lpstr>
      <vt:lpstr>'2641'!Weighted_FTE____________b__x__c</vt:lpstr>
      <vt:lpstr>'2661'!Weighted_FTE____________b__x__c</vt:lpstr>
      <vt:lpstr>'2791'!Weighted_FTE____________b__x__c</vt:lpstr>
      <vt:lpstr>'2801'!Weighted_FTE____________b__x__c</vt:lpstr>
      <vt:lpstr>'2911'!Weighted_FTE____________b__x__c</vt:lpstr>
      <vt:lpstr>'2941'!Weighted_FTE____________b__x__c</vt:lpstr>
      <vt:lpstr>'3083'!Weighted_FTE____________b__x__c</vt:lpstr>
      <vt:lpstr>'3344'!Weighted_FTE____________b__x__c</vt:lpstr>
      <vt:lpstr>'3345'!Weighted_FTE____________b__x__c</vt:lpstr>
      <vt:lpstr>'3347'!Weighted_FTE____________b__x__c</vt:lpstr>
      <vt:lpstr>'3381'!Weighted_FTE____________b__x__c</vt:lpstr>
      <vt:lpstr>'3382'!Weighted_FTE____________b__x__c</vt:lpstr>
      <vt:lpstr>'3384'!Weighted_FTE____________b__x__c</vt:lpstr>
      <vt:lpstr>'3385'!Weighted_FTE____________b__x__c</vt:lpstr>
      <vt:lpstr>'3386'!Weighted_FTE____________b__x__c</vt:lpstr>
      <vt:lpstr>'3391'!Weighted_FTE____________b__x__c</vt:lpstr>
      <vt:lpstr>'3392'!Weighted_FTE____________b__x__c</vt:lpstr>
      <vt:lpstr>'3394'!Weighted_FTE____________b__x__c</vt:lpstr>
      <vt:lpstr>'3395'!Weighted_FTE____________b__x__c</vt:lpstr>
      <vt:lpstr>'3396'!Weighted_FTE____________b__x__c</vt:lpstr>
      <vt:lpstr>'3398'!Weighted_FTE____________b__x__c</vt:lpstr>
      <vt:lpstr>'3400'!Weighted_FTE____________b__x__c</vt:lpstr>
      <vt:lpstr>'3401'!Weighted_FTE____________b__x__c</vt:lpstr>
      <vt:lpstr>'3411'!Weighted_FTE____________b__x__c</vt:lpstr>
      <vt:lpstr>'3413'!Weighted_FTE____________b__x__c</vt:lpstr>
      <vt:lpstr>'3421'!Weighted_FTE____________b__x__c</vt:lpstr>
      <vt:lpstr>'3431'!Weighted_FTE____________b__x__c</vt:lpstr>
      <vt:lpstr>'3436'!Weighted_FTE____________b__x__c</vt:lpstr>
      <vt:lpstr>'3441'!Weighted_FTE____________b__x__c</vt:lpstr>
      <vt:lpstr>'3443'!Weighted_FTE____________b__x__c</vt:lpstr>
      <vt:lpstr>'3941'!Weighted_FTE____________b__x__c</vt:lpstr>
      <vt:lpstr>'3961'!Weighted_FTE____________b__x__c</vt:lpstr>
      <vt:lpstr>'3971'!Weighted_FTE____________b__x__c</vt:lpstr>
      <vt:lpstr>'4000'!Weighted_FTE____________b__x__c</vt:lpstr>
      <vt:lpstr>'4002'!Weighted_FTE____________b__x__c</vt:lpstr>
      <vt:lpstr>'4010'!Weighted_FTE____________b__x__c</vt:lpstr>
      <vt:lpstr>'4011'!Weighted_FTE____________b__x__c</vt:lpstr>
      <vt:lpstr>'4012'!Weighted_FTE____________b__x__c</vt:lpstr>
      <vt:lpstr>'4013'!Weighted_FTE____________b__x__c</vt:lpstr>
      <vt:lpstr>'4020'!Weighted_FTE____________b__x__c</vt:lpstr>
      <vt:lpstr>'4037'!Weighted_FTE____________b__x__c</vt:lpstr>
      <vt:lpstr>'4041'!Weighted_FTE____________b__x__c</vt:lpstr>
      <vt:lpstr>'0054'!Weighted_FTE__From_Section_1</vt:lpstr>
      <vt:lpstr>'0642'!Weighted_FTE__From_Section_1</vt:lpstr>
      <vt:lpstr>'0664'!Weighted_FTE__From_Section_1</vt:lpstr>
      <vt:lpstr>'1461'!Weighted_FTE__From_Section_1</vt:lpstr>
      <vt:lpstr>'1571'!Weighted_FTE__From_Section_1</vt:lpstr>
      <vt:lpstr>'2521'!Weighted_FTE__From_Section_1</vt:lpstr>
      <vt:lpstr>'2531'!Weighted_FTE__From_Section_1</vt:lpstr>
      <vt:lpstr>'2641'!Weighted_FTE__From_Section_1</vt:lpstr>
      <vt:lpstr>'2661'!Weighted_FTE__From_Section_1</vt:lpstr>
      <vt:lpstr>'2791'!Weighted_FTE__From_Section_1</vt:lpstr>
      <vt:lpstr>'2801'!Weighted_FTE__From_Section_1</vt:lpstr>
      <vt:lpstr>'2911'!Weighted_FTE__From_Section_1</vt:lpstr>
      <vt:lpstr>'2941'!Weighted_FTE__From_Section_1</vt:lpstr>
      <vt:lpstr>'3083'!Weighted_FTE__From_Section_1</vt:lpstr>
      <vt:lpstr>'3344'!Weighted_FTE__From_Section_1</vt:lpstr>
      <vt:lpstr>'3345'!Weighted_FTE__From_Section_1</vt:lpstr>
      <vt:lpstr>'3347'!Weighted_FTE__From_Section_1</vt:lpstr>
      <vt:lpstr>'3381'!Weighted_FTE__From_Section_1</vt:lpstr>
      <vt:lpstr>'3382'!Weighted_FTE__From_Section_1</vt:lpstr>
      <vt:lpstr>'3384'!Weighted_FTE__From_Section_1</vt:lpstr>
      <vt:lpstr>'3385'!Weighted_FTE__From_Section_1</vt:lpstr>
      <vt:lpstr>'3386'!Weighted_FTE__From_Section_1</vt:lpstr>
      <vt:lpstr>'3391'!Weighted_FTE__From_Section_1</vt:lpstr>
      <vt:lpstr>'3392'!Weighted_FTE__From_Section_1</vt:lpstr>
      <vt:lpstr>'3394'!Weighted_FTE__From_Section_1</vt:lpstr>
      <vt:lpstr>'3395'!Weighted_FTE__From_Section_1</vt:lpstr>
      <vt:lpstr>'3396'!Weighted_FTE__From_Section_1</vt:lpstr>
      <vt:lpstr>'3398'!Weighted_FTE__From_Section_1</vt:lpstr>
      <vt:lpstr>'3400'!Weighted_FTE__From_Section_1</vt:lpstr>
      <vt:lpstr>'3401'!Weighted_FTE__From_Section_1</vt:lpstr>
      <vt:lpstr>'3411'!Weighted_FTE__From_Section_1</vt:lpstr>
      <vt:lpstr>'3413'!Weighted_FTE__From_Section_1</vt:lpstr>
      <vt:lpstr>'3421'!Weighted_FTE__From_Section_1</vt:lpstr>
      <vt:lpstr>'3431'!Weighted_FTE__From_Section_1</vt:lpstr>
      <vt:lpstr>'3436'!Weighted_FTE__From_Section_1</vt:lpstr>
      <vt:lpstr>'3441'!Weighted_FTE__From_Section_1</vt:lpstr>
      <vt:lpstr>'3443'!Weighted_FTE__From_Section_1</vt:lpstr>
      <vt:lpstr>'3941'!Weighted_FTE__From_Section_1</vt:lpstr>
      <vt:lpstr>'3961'!Weighted_FTE__From_Section_1</vt:lpstr>
      <vt:lpstr>'3971'!Weighted_FTE__From_Section_1</vt:lpstr>
      <vt:lpstr>'4000'!Weighted_FTE__From_Section_1</vt:lpstr>
      <vt:lpstr>'4002'!Weighted_FTE__From_Section_1</vt:lpstr>
      <vt:lpstr>'4010'!Weighted_FTE__From_Section_1</vt:lpstr>
      <vt:lpstr>'4011'!Weighted_FTE__From_Section_1</vt:lpstr>
      <vt:lpstr>'4012'!Weighted_FTE__From_Section_1</vt:lpstr>
      <vt:lpstr>'4013'!Weighted_FTE__From_Section_1</vt:lpstr>
      <vt:lpstr>'4020'!Weighted_FTE__From_Section_1</vt:lpstr>
      <vt:lpstr>'4037'!Weighted_FTE__From_Section_1</vt:lpstr>
      <vt:lpstr>'4041'!Weighted_FTE__From_Section_1</vt:lpstr>
    </vt:vector>
  </TitlesOfParts>
  <Company>PBCSD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Samuels</dc:creator>
  <cp:lastModifiedBy>1075703</cp:lastModifiedBy>
  <cp:lastPrinted>2013-10-18T13:45:23Z</cp:lastPrinted>
  <dcterms:created xsi:type="dcterms:W3CDTF">2009-05-22T13:49:02Z</dcterms:created>
  <dcterms:modified xsi:type="dcterms:W3CDTF">2013-11-07T13:14:11Z</dcterms:modified>
</cp:coreProperties>
</file>